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BAIHAKI\SATU DATA\PE\"/>
    </mc:Choice>
  </mc:AlternateContent>
  <xr:revisionPtr revIDLastSave="0" documentId="13_ncr:1_{066F803E-8D90-4C0F-B8E9-92B1E33A7E9C}" xr6:coauthVersionLast="47" xr6:coauthVersionMax="47" xr10:uidLastSave="{00000000-0000-0000-0000-000000000000}"/>
  <bookViews>
    <workbookView xWindow="-120" yWindow="-120" windowWidth="20640" windowHeight="11760" xr2:uid="{00000000-000D-0000-FFFF-FFFF00000000}"/>
  </bookViews>
  <sheets>
    <sheet name="RPJM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mGOnHZJebdX1OBCpFgP2bOthfsioSnW4JosO8RrE6gA="/>
    </ext>
  </extLst>
</workbook>
</file>

<file path=xl/calcChain.xml><?xml version="1.0" encoding="utf-8"?>
<calcChain xmlns="http://schemas.openxmlformats.org/spreadsheetml/2006/main">
  <c r="I40" i="1" l="1"/>
  <c r="H47" i="1"/>
  <c r="I47" i="1" s="1"/>
  <c r="G46" i="1"/>
  <c r="G45" i="1"/>
  <c r="H44" i="1"/>
  <c r="I44" i="1" s="1"/>
  <c r="I43" i="1"/>
  <c r="H42" i="1"/>
  <c r="I42" i="1" s="1"/>
  <c r="I41" i="1"/>
  <c r="H39" i="1"/>
  <c r="I39" i="1" s="1"/>
  <c r="H38" i="1"/>
  <c r="I38" i="1" s="1"/>
  <c r="H37" i="1"/>
  <c r="I37" i="1" s="1"/>
  <c r="G36" i="1"/>
  <c r="H35" i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G27" i="1"/>
  <c r="H25" i="1"/>
  <c r="I25" i="1" s="1"/>
  <c r="H24" i="1"/>
  <c r="I24" i="1" s="1"/>
  <c r="H23" i="1"/>
  <c r="I23" i="1" s="1"/>
  <c r="G22" i="1"/>
  <c r="H21" i="1"/>
  <c r="I21" i="1" s="1"/>
  <c r="H20" i="1"/>
  <c r="I20" i="1" s="1"/>
  <c r="H19" i="1"/>
  <c r="I19" i="1" s="1"/>
  <c r="H18" i="1"/>
  <c r="I18" i="1" s="1"/>
  <c r="H17" i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G10" i="1"/>
  <c r="H9" i="1"/>
  <c r="I9" i="1" s="1"/>
  <c r="H8" i="1"/>
  <c r="I8" i="1" s="1"/>
  <c r="H7" i="1"/>
  <c r="I7" i="1" s="1"/>
  <c r="G6" i="1"/>
  <c r="G5" i="1"/>
  <c r="H4" i="1"/>
  <c r="I4" i="1" s="1"/>
  <c r="H3" i="1"/>
  <c r="I3" i="1" s="1"/>
  <c r="H2" i="1"/>
  <c r="H36" i="1" l="1"/>
  <c r="I36" i="1" s="1"/>
  <c r="H10" i="1"/>
  <c r="I10" i="1" s="1"/>
  <c r="H50" i="1"/>
  <c r="I50" i="1" s="1"/>
  <c r="H6" i="1"/>
  <c r="I6" i="1" s="1"/>
  <c r="G26" i="1"/>
  <c r="I17" i="1"/>
  <c r="H27" i="1"/>
  <c r="I27" i="1" s="1"/>
  <c r="H5" i="1"/>
  <c r="I5" i="1" s="1"/>
  <c r="H22" i="1"/>
  <c r="I22" i="1" s="1"/>
  <c r="I35" i="1"/>
  <c r="I2" i="1"/>
  <c r="H46" i="1"/>
  <c r="I46" i="1" s="1"/>
  <c r="H45" i="1"/>
  <c r="I45" i="1" s="1"/>
  <c r="H26" i="1" l="1"/>
  <c r="I26" i="1" s="1"/>
  <c r="H48" i="1" l="1"/>
  <c r="I48" i="1" s="1"/>
  <c r="H49" i="1"/>
  <c r="I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" authorId="0" shapeId="0" xr:uid="{00000000-0006-0000-0000-000009000000}">
      <text>
        <r>
          <rPr>
            <sz val="11"/>
            <color rgb="FF000000"/>
            <rFont val="Calibri"/>
            <scheme val="minor"/>
          </rPr>
          <t>======
ID#AAABEbTQ3Tg
USER    (2023-12-22 00:10:50)
Menunggu data rilis dari BPS</t>
        </r>
      </text>
    </comment>
    <comment ref="G9" authorId="0" shapeId="0" xr:uid="{00000000-0006-0000-0000-000010000000}">
      <text>
        <r>
          <rPr>
            <sz val="11"/>
            <color rgb="FF000000"/>
            <rFont val="Calibri"/>
            <scheme val="minor"/>
          </rPr>
          <t>======
ID#AAABEbTQ3TU
USER    (2023-12-22 00:10:50)
menunggu hasil penghitungan akhir bulan desember</t>
        </r>
      </text>
    </comment>
    <comment ref="G10" authorId="0" shapeId="0" xr:uid="{00000000-0006-0000-0000-000008000000}">
      <text>
        <r>
          <rPr>
            <sz val="11"/>
            <color rgb="FF000000"/>
            <rFont val="Calibri"/>
            <scheme val="minor"/>
          </rPr>
          <t>======
ID#AAABEbTQ3Tc
USER    (2023-12-22 00:10:50)
proses penghitungan</t>
        </r>
      </text>
    </comment>
    <comment ref="G13" authorId="0" shapeId="0" xr:uid="{00000000-0006-0000-0000-000013000000}">
      <text>
        <r>
          <rPr>
            <sz val="11"/>
            <color rgb="FF000000"/>
            <rFont val="Calibri"/>
            <scheme val="minor"/>
          </rPr>
          <t>======
ID#AAABEbTQ3S8
USER    (2023-12-22 00:10:50)
menunggu hasil perhitungan akhir bulan desember</t>
        </r>
      </text>
    </comment>
    <comment ref="G16" authorId="0" shapeId="0" xr:uid="{00000000-0006-0000-0000-000012000000}">
      <text>
        <r>
          <rPr>
            <sz val="11"/>
            <color rgb="FF000000"/>
            <rFont val="Calibri"/>
            <scheme val="minor"/>
          </rPr>
          <t>======
ID#AAABEbTQ3TY
USER    (2023-12-22 00:10:50)
menunggu data dari BPS rilis</t>
        </r>
      </text>
    </comment>
    <comment ref="G18" authorId="0" shapeId="0" xr:uid="{00000000-0006-0000-0000-00000C000000}">
      <text>
        <r>
          <rPr>
            <sz val="11"/>
            <color rgb="FF000000"/>
            <rFont val="Calibri"/>
            <scheme val="minor"/>
          </rPr>
          <t>======
ID#AAABEbTO07o
USER    (2023-12-22 00:10:50)
menunggu rilis data dari BPS</t>
        </r>
      </text>
    </comment>
    <comment ref="G19" authorId="0" shapeId="0" xr:uid="{00000000-0006-0000-0000-000005000000}">
      <text>
        <r>
          <rPr>
            <sz val="11"/>
            <color rgb="FF000000"/>
            <rFont val="Calibri"/>
            <scheme val="minor"/>
          </rPr>
          <t>======
ID#AAABEbTO074
USER    (2023-12-22 00:10:50)
menunggu data rilis dari BPS</t>
        </r>
      </text>
    </comment>
    <comment ref="G20" authorId="0" shapeId="0" xr:uid="{00000000-0006-0000-0000-00000F000000}">
      <text>
        <r>
          <rPr>
            <sz val="11"/>
            <color rgb="FF000000"/>
            <rFont val="Calibri"/>
            <scheme val="minor"/>
          </rPr>
          <t>======
ID#AAABEbTQ3S0
USER    (2023-12-22 00:10:50)
Menunggu data rilis dari BPS</t>
        </r>
      </text>
    </comment>
    <comment ref="G21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ID#AAABEbTO07s
USER    (2023-12-22 00:10:50)
Menunggu data rilis dari BPS</t>
        </r>
      </text>
    </comment>
    <comment ref="G24" authorId="0" shapeId="0" xr:uid="{00000000-0006-0000-0000-000014000000}">
      <text>
        <r>
          <rPr>
            <sz val="11"/>
            <color rgb="FF000000"/>
            <rFont val="Calibri"/>
            <scheme val="minor"/>
          </rPr>
          <t>======
ID#AAABEbTQ3Sw
USER    (2023-12-22 00:10:50)
capaian per triwulan III tahun 2023</t>
        </r>
      </text>
    </comment>
    <comment ref="G25" authorId="0" shapeId="0" xr:uid="{00000000-0006-0000-0000-000004000000}">
      <text>
        <r>
          <rPr>
            <sz val="11"/>
            <color rgb="FF000000"/>
            <rFont val="Calibri"/>
            <scheme val="minor"/>
          </rPr>
          <t>======
ID#AAABEbTO07w
USER    (2023-12-22 00:10:50)
menunggu proses penghitungan dari bidang pariwisata</t>
        </r>
      </text>
    </comment>
    <comment ref="G27" authorId="0" shapeId="0" xr:uid="{00000000-0006-0000-0000-00000A000000}">
      <text>
        <r>
          <rPr>
            <sz val="11"/>
            <color rgb="FF000000"/>
            <rFont val="Calibri"/>
            <scheme val="minor"/>
          </rPr>
          <t>======
ID#AAABEbTO07k
USER    (2023-12-22 00:10:50)
pekerjaan belum selesai sehingga belum bisa dihitung</t>
        </r>
      </text>
    </comment>
    <comment ref="G28" authorId="0" shapeId="0" xr:uid="{00000000-0006-0000-0000-000015000000}">
      <text>
        <r>
          <rPr>
            <sz val="11"/>
            <color rgb="FF000000"/>
            <rFont val="Calibri"/>
            <scheme val="minor"/>
          </rPr>
          <t>======
ID#AAABEbTQ3TA
USER    (2023-12-22 00:10:50)
Masih pelaksanaan pekerjaan sehingga belum bisa dilakukan penghitungan
------
ID#AAABEbTQ3TE
Maulidia Risda Hilmaniar    (2023-12-30 13:11:51)
Data sudah di update per 30 12 23</t>
        </r>
      </text>
    </comment>
    <comment ref="G29" authorId="0" shapeId="0" xr:uid="{00000000-0006-0000-0000-000007000000}">
      <text>
        <r>
          <rPr>
            <sz val="11"/>
            <color rgb="FF000000"/>
            <rFont val="Calibri"/>
            <scheme val="minor"/>
          </rPr>
          <t>======
ID#AAABEbTO08A
USER    (2023-12-22 00:10:50)
masih dalam proses penghitungan
------
ID#AAABEbTO08E
Maulidia Risda Hilmaniar    (2023-12-29 02:42:15)
data sudah di update per 29 12 23</t>
        </r>
      </text>
    </comment>
    <comment ref="G30" authorId="0" shapeId="0" xr:uid="{00000000-0006-0000-0000-00000B000000}">
      <text>
        <r>
          <rPr>
            <sz val="11"/>
            <color rgb="FF000000"/>
            <rFont val="Calibri"/>
            <scheme val="minor"/>
          </rPr>
          <t>======
ID#AAABEbTO08I
USER    (2023-12-22 00:10:50)
masih dalam proses pekerjaan sehingga belum bisa dilakukan penghitungan</t>
        </r>
      </text>
    </comment>
    <comment ref="G31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ID#AAABEbTO08Q
USER    (2023-12-22 00:10:50)
masih dalam proses pekerjaan sehingga belum bisa dilakukan penghitungan</t>
        </r>
      </text>
    </comment>
    <comment ref="G34" authorId="0" shapeId="0" xr:uid="{00000000-0006-0000-0000-000003000000}">
      <text>
        <r>
          <rPr>
            <sz val="11"/>
            <color rgb="FF000000"/>
            <rFont val="Calibri"/>
            <scheme val="minor"/>
          </rPr>
          <t>======
ID#AAABEbTO070
USER    (2023-12-22 00:10:50)
menunggu rilis BPS</t>
        </r>
      </text>
    </comment>
    <comment ref="G35" authorId="0" shapeId="0" xr:uid="{00000000-0006-0000-0000-000011000000}">
      <text>
        <r>
          <rPr>
            <sz val="11"/>
            <color rgb="FF000000"/>
            <rFont val="Calibri"/>
            <scheme val="minor"/>
          </rPr>
          <t>======
ID#AAABEbTQ3S4
USER    (2023-12-22 00:10:50)
menunggu data rilis dari BPS</t>
        </r>
      </text>
    </comment>
    <comment ref="G37" authorId="0" shapeId="0" xr:uid="{00000000-0006-0000-0000-000006000000}">
      <text>
        <r>
          <rPr>
            <sz val="11"/>
            <color rgb="FF000000"/>
            <rFont val="Calibri"/>
            <scheme val="minor"/>
          </rPr>
          <t>======
ID#AAABEbTO078
USER    (2023-12-22 00:10:50)
masih proses penghitungan</t>
        </r>
      </text>
    </comment>
    <comment ref="G44" authorId="0" shapeId="0" xr:uid="{00000000-0006-0000-0000-00000E000000}">
      <text>
        <r>
          <rPr>
            <sz val="11"/>
            <color rgb="FF000000"/>
            <rFont val="Calibri"/>
            <scheme val="minor"/>
          </rPr>
          <t>======
ID#AAABEbTQ3TM
USER    (2023-12-22 00:10:50)
Data per 6 Desember 2023
------
ID#AAABEbTQ3TQ
Ira Rafanda    (2024-01-02 07:35:58)
Data Per 31 Desember 2023</t>
        </r>
      </text>
    </comment>
    <comment ref="G47" authorId="0" shapeId="0" xr:uid="{00000000-0006-0000-0000-00000D000000}">
      <text>
        <r>
          <rPr>
            <sz val="11"/>
            <color rgb="FF000000"/>
            <rFont val="Calibri"/>
            <scheme val="minor"/>
          </rPr>
          <t>======
ID#AAABEbTO08M
USER    (2023-12-22 00:10:50)
data per 30 November 2023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o4dgSU1NmwPWs05pUwNLlT7hmPg=="/>
    </ext>
  </extLst>
</comments>
</file>

<file path=xl/sharedStrings.xml><?xml version="1.0" encoding="utf-8"?>
<sst xmlns="http://schemas.openxmlformats.org/spreadsheetml/2006/main" count="177" uniqueCount="123">
  <si>
    <t>No</t>
  </si>
  <si>
    <t>Tujuan/Sasaran</t>
  </si>
  <si>
    <t>Indikator Kinerja Tujuan/Sasaran</t>
  </si>
  <si>
    <t>Capaian Kinerja RPJMD Tahun 2022</t>
  </si>
  <si>
    <t>SKPD</t>
  </si>
  <si>
    <t>I</t>
  </si>
  <si>
    <t>Meningkatkan kualitas sumber daya manusia dan pelayanan dasar lainnya</t>
  </si>
  <si>
    <t>Indeks Pembangunan Manusia (IPM)</t>
  </si>
  <si>
    <t>Indeks</t>
  </si>
  <si>
    <t>%</t>
  </si>
  <si>
    <t>Meningkatnya akses dan kualitas pelayanan pendidikan</t>
  </si>
  <si>
    <t>Harapan lama sekolah</t>
  </si>
  <si>
    <t>Thn</t>
  </si>
  <si>
    <t>Dinas Pendidikan</t>
  </si>
  <si>
    <t>Rata-rata lama sekolah</t>
  </si>
  <si>
    <t>Persentase PAUD formal terakreditasi A</t>
  </si>
  <si>
    <t>Persentase satuan pendidikan terakreditasi A</t>
  </si>
  <si>
    <t>Meningkatnya akses dan kualitas pelayanan kesehatan</t>
  </si>
  <si>
    <t>Angka Harapan Hidup/Umur Harapan Hidup</t>
  </si>
  <si>
    <t>Nilai</t>
  </si>
  <si>
    <t>Dinas Kesehatan</t>
  </si>
  <si>
    <t>Persentase wanita pernah kawin usia (15-49) tahun  menurut usia kawin pertama; usia ≤ 20 tahun</t>
  </si>
  <si>
    <t>Dinas Pengendalian Penduduk, Keluarga Berencana, Pemberdayaan Perempuan dan Perlindungan Anak</t>
  </si>
  <si>
    <t>Tingkat kesehatan Rumah Sakit (RS)</t>
  </si>
  <si>
    <t>Predikat</t>
  </si>
  <si>
    <t>AA  (87,40)</t>
  </si>
  <si>
    <t>AAA</t>
  </si>
  <si>
    <t>AA    (91,59)</t>
  </si>
  <si>
    <t>RSUD Brigjend H. Hasan Basry</t>
  </si>
  <si>
    <t>Persentase fasilitas kesehatan yang terakreditasi paripurna</t>
  </si>
  <si>
    <t>Tercukupinya ketersediaan pangan yang beragam dan aman</t>
  </si>
  <si>
    <t>PPH Ketersediaan</t>
  </si>
  <si>
    <t>Skor</t>
  </si>
  <si>
    <t>Dinas Ketahanan Pangan</t>
  </si>
  <si>
    <t>Meningkatnya pelayanan dasar bagi masyarakat</t>
  </si>
  <si>
    <t xml:space="preserve">Persentase capaian perangkat daerah dalam menerapkan SPM </t>
  </si>
  <si>
    <t>Bagian Pemerintahan (Dinas Pendidikan, Dinas Kesehatan, Dinas PUTR, Dispera KPLH)</t>
  </si>
  <si>
    <t>Meningkatnya perlindungan sosial dan masyarakat</t>
  </si>
  <si>
    <t>Persentase angka PMKS yang mandiri</t>
  </si>
  <si>
    <t>Dinas Sosial</t>
  </si>
  <si>
    <t>II</t>
  </si>
  <si>
    <t>Meningkatkan pertumbuhan ekonomi yang berkualitas dan inklusif yang berdampak terhadap angka kemiskinan</t>
  </si>
  <si>
    <t>Tingkat kemiskinan</t>
  </si>
  <si>
    <t>Menurunnya kemiskinan dan kesenjangan antar wilayah</t>
  </si>
  <si>
    <t>Indeks Gini</t>
  </si>
  <si>
    <t>Menurunnya tingkat penganguran terbuka</t>
  </si>
  <si>
    <t>Tingkat pengangguran terbuka</t>
  </si>
  <si>
    <t>Dinas Tenaga Kerja, Koperasi, Usaha Kecil dan Perindustrian</t>
  </si>
  <si>
    <t>Laju Pertumbuhan Ekonomi</t>
  </si>
  <si>
    <t>Meningkatnya laju pertumbuhan ekonomi sektor unggulan</t>
  </si>
  <si>
    <t>Laju pertumbuhan ekonomi kategori industri pengolahan</t>
  </si>
  <si>
    <t xml:space="preserve"> Laju pertumbuhan ekonomi kategori  perdagangan besar, eceran, reparasi mobil dan sepeda motor</t>
  </si>
  <si>
    <t>Dinas Perdagangan</t>
  </si>
  <si>
    <t>Laju pertumbuhan  ekonomi kategori  pertanian, kehutanan dan perikanan</t>
  </si>
  <si>
    <t>Dinas Pertanian, Dinas Perikanan, Disnakerkop UKP</t>
  </si>
  <si>
    <t>Persentase koperasi sehat</t>
  </si>
  <si>
    <t>Meningkatnya Pendapatan Asli Daerah (PAD)</t>
  </si>
  <si>
    <t>Peningkatan retribusi dan pajak daerah</t>
  </si>
  <si>
    <t>Milyar Rupiah</t>
  </si>
  <si>
    <t>Badan Keuangan Daerah</t>
  </si>
  <si>
    <t>Meningkatnya investasi PMDN</t>
  </si>
  <si>
    <t>Persentase peningkatan Penanaman Modal</t>
  </si>
  <si>
    <t>Dinas Penanaman Modal, Pelayanan Terpadu Satu Pintu</t>
  </si>
  <si>
    <t>Meningkatnya pemanfaatan potensi pariwisata dan kebudayaan bagi masyarakat</t>
  </si>
  <si>
    <t>Tingkat Pengeluaran Wisatawan (Spending of money)</t>
  </si>
  <si>
    <t>Rp</t>
  </si>
  <si>
    <t>14.705.425.000</t>
  </si>
  <si>
    <t>9.073.800.000</t>
  </si>
  <si>
    <t>Dinas Pemuda, Olahraga dan Pariwisata</t>
  </si>
  <si>
    <t>III</t>
  </si>
  <si>
    <t>Meningkatkan infrastruktur ekonomi dan sosial yang berkualitas</t>
  </si>
  <si>
    <t>Persentase infrastruktur ekonomi dan sosial yang berkualitas</t>
  </si>
  <si>
    <t>Meningkatnya infrastruktur ekonomi dan sosial yang berkualitas</t>
  </si>
  <si>
    <t>Persentase kondisi jalan baik dengan kecepatan ≥ 40 Km/jam</t>
  </si>
  <si>
    <t>Dinas Pekerjaan Umum dan Tata Ruang</t>
  </si>
  <si>
    <t>Persentase kinerja sistem jaringan irigasi</t>
  </si>
  <si>
    <t>Persentase kecukupan sarana dan prasarana publik</t>
  </si>
  <si>
    <t>Persentase kecukupan RTH Publik</t>
  </si>
  <si>
    <t>Dinas Perumahan Rakyat, Kawasan Permukiman dan Lingkungan Hidup</t>
  </si>
  <si>
    <t>Persentase perumahan dan kawasan permukiman yang berkualitas</t>
  </si>
  <si>
    <t>IV</t>
  </si>
  <si>
    <t>Meningkatkan sumber daya daerah dan kualitas lingkungan hidup dalam menjamin pembangunan berkelanjutan</t>
  </si>
  <si>
    <t>Indeks Desa Membangun (IDM)</t>
  </si>
  <si>
    <t>Dinas Pemberdayaan Masyarakat dan Desa</t>
  </si>
  <si>
    <t>Meningkatnya kapasitas pemberdayaan kelompok masyarakat</t>
  </si>
  <si>
    <t>Indeks Pembangunan Gender (IPG)</t>
  </si>
  <si>
    <t>Meningkatnya pemberdayaan responsif gender dan perlindungan terhadap anak</t>
  </si>
  <si>
    <t>Persentase desa/kelurahan layak anak</t>
  </si>
  <si>
    <t>Indeks kualitas lingkungan hidup</t>
  </si>
  <si>
    <t>Meningkatnya kualitas lingkungan hidup</t>
  </si>
  <si>
    <t>V</t>
  </si>
  <si>
    <t>Meningkatkan tata kelola pemerintahan yang baik dan bersih serta layanan publik yang berkualitas berbasis teknologi informasi</t>
  </si>
  <si>
    <t>Indeks Reformasi Birokrasi</t>
  </si>
  <si>
    <t>Bagian Organisasi dan Pendayagunaan Aparatur Daerah Sekretariat Daerah</t>
  </si>
  <si>
    <t>Meningkatnya akuntabilitas instansi pemerintah dan kualitas pelayanan publik</t>
  </si>
  <si>
    <t>Predikat AKIP</t>
  </si>
  <si>
    <t>A     (81,50)</t>
  </si>
  <si>
    <t>A    (80,10)</t>
  </si>
  <si>
    <t>A      (82,08)</t>
  </si>
  <si>
    <t>Kategori nilai kinerja Unit Pelayanan Publik (UPP)</t>
  </si>
  <si>
    <t>A        (4,54)</t>
  </si>
  <si>
    <t>A       (4,51)</t>
  </si>
  <si>
    <t>Meningkatnya kinerja keuangan dan kinerja birokrasi</t>
  </si>
  <si>
    <t>Kualitas aspek perencanaan</t>
  </si>
  <si>
    <t>Badan Perencanaan Pembangunan, Penelitian dan Pengembangan Daerah</t>
  </si>
  <si>
    <t>Opini WTP BPK terhadap LKPD</t>
  </si>
  <si>
    <t>WTP</t>
  </si>
  <si>
    <t>Indeks profesionalisme ASN</t>
  </si>
  <si>
    <t>Badan Kepegawaian dan Pengembangan Sumber Daya Manusia</t>
  </si>
  <si>
    <t>Meningkatnya penggunaan sistem informasi daerah</t>
  </si>
  <si>
    <t>Persentase perangkat daerah yang mengimplementasikan teknologi informasi dengan baik</t>
  </si>
  <si>
    <t>Dinas Komunikasi dan Informatika</t>
  </si>
  <si>
    <t>Persentase pemerintah desa yang menggunakan teknologi informasi dalam pemberian layanan</t>
  </si>
  <si>
    <t>Meningkatnya kehidupan sosial keagamaan</t>
  </si>
  <si>
    <t>Persentase peningkatan penerimaan zakat</t>
  </si>
  <si>
    <t>Bagian Kesejahteraan Rakyat Sekretariat Daerah</t>
  </si>
  <si>
    <t>Total Capaian Sangat Tinggi/Total Indikator Capaian Sangat Tinggi X 100</t>
  </si>
  <si>
    <t>Total Persentase Capaian/Total Indikator X 100</t>
  </si>
  <si>
    <t>Total Capaian Tinggi/Total Indikator Capaian Tinggi X 100</t>
  </si>
  <si>
    <t xml:space="preserve"> Realisasi Capaian Sasaran RPJMD Tahun 2023</t>
  </si>
  <si>
    <t xml:space="preserve"> Target Capaian Sasaran RPJMD Tahun 2023</t>
  </si>
  <si>
    <t>Persentase Capaian Tingkat Capaian Target RPJMD Hasil Pelaksanaan RKPD Tahun 2023 (%)</t>
  </si>
  <si>
    <t>Kriteria Kinerja Tingkat Capaian Target RPJMD Hasil Pelaksanaan RKPD Tahun 2023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</si>
</sst>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(* #,##0.00_);_(* \(#,##0.00\);_(* &quot;-&quot;??_);_(@_)"/>
    <numFmt numFmtId="166" formatCode="0.000"/>
    <numFmt numFmtId="167" formatCode="_(* #,##0_);_(* \(#,##0\);_(* &quot;-&quot;_);_(@_)"/>
  </numFmts>
  <fonts count="7" x14ac:knownFonts="1">
    <font>
      <sz val="11"/>
      <color rgb="FF000000"/>
      <name val="Calibri"/>
      <scheme val="minor"/>
    </font>
    <font>
      <sz val="1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2" fontId="3" fillId="0" borderId="1" xfId="0" applyNumberFormat="1" applyFont="1" applyFill="1" applyBorder="1" applyAlignment="1">
      <alignment horizontal="center" vertical="top"/>
    </xf>
    <xf numFmtId="2" fontId="2" fillId="0" borderId="0" xfId="0" applyNumberFormat="1" applyFont="1" applyFill="1"/>
    <xf numFmtId="164" fontId="3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4" fontId="3" fillId="0" borderId="0" xfId="0" applyNumberFormat="1" applyFont="1" applyFill="1" applyAlignment="1">
      <alignment horizontal="right" vertical="top"/>
    </xf>
    <xf numFmtId="166" fontId="2" fillId="0" borderId="0" xfId="0" applyNumberFormat="1" applyFont="1" applyFill="1"/>
    <xf numFmtId="164" fontId="3" fillId="0" borderId="2" xfId="0" applyNumberFormat="1" applyFont="1" applyFill="1" applyBorder="1" applyAlignment="1">
      <alignment vertical="top"/>
    </xf>
    <xf numFmtId="164" fontId="3" fillId="0" borderId="2" xfId="0" applyNumberFormat="1" applyFont="1" applyFill="1" applyBorder="1" applyAlignment="1">
      <alignment horizontal="right" vertical="top"/>
    </xf>
    <xf numFmtId="167" fontId="2" fillId="0" borderId="0" xfId="0" applyNumberFormat="1" applyFont="1" applyFill="1"/>
    <xf numFmtId="2" fontId="2" fillId="0" borderId="0" xfId="0" quotePrefix="1" applyNumberFormat="1" applyFont="1" applyFill="1" applyAlignment="1">
      <alignment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wrapText="1"/>
    </xf>
    <xf numFmtId="0" fontId="3" fillId="0" borderId="3" xfId="0" applyFont="1" applyFill="1" applyBorder="1" applyAlignment="1">
      <alignment horizontal="center" vertical="top"/>
    </xf>
    <xf numFmtId="2" fontId="3" fillId="0" borderId="3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/>
    <xf numFmtId="9" fontId="3" fillId="0" borderId="3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vertical="top"/>
    </xf>
    <xf numFmtId="166" fontId="3" fillId="0" borderId="3" xfId="0" applyNumberFormat="1" applyFont="1" applyFill="1" applyBorder="1" applyAlignment="1">
      <alignment horizontal="center" vertical="top"/>
    </xf>
    <xf numFmtId="1" fontId="3" fillId="0" borderId="3" xfId="0" quotePrefix="1" applyNumberFormat="1" applyFont="1" applyFill="1" applyBorder="1" applyAlignment="1">
      <alignment vertical="top"/>
    </xf>
    <xf numFmtId="1" fontId="3" fillId="0" borderId="3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vertical="top"/>
    </xf>
    <xf numFmtId="9" fontId="3" fillId="0" borderId="3" xfId="0" applyNumberFormat="1" applyFont="1" applyFill="1" applyBorder="1" applyAlignment="1">
      <alignment vertical="top"/>
    </xf>
    <xf numFmtId="0" fontId="5" fillId="0" borderId="3" xfId="0" applyFont="1" applyFill="1" applyBorder="1" applyAlignment="1">
      <alignment vertical="center"/>
    </xf>
  </cellXfs>
  <cellStyles count="1">
    <cellStyle name="Normal" xfId="0" builtinId="0"/>
  </cellStyles>
  <dxfs count="40">
    <dxf>
      <font>
        <sz val="11"/>
      </font>
      <fill>
        <patternFill patternType="solid">
          <fgColor rgb="FFFFC000"/>
          <bgColor rgb="FFFFC000"/>
        </patternFill>
      </fill>
    </dxf>
    <dxf>
      <font>
        <sz val="11"/>
      </font>
      <fill>
        <patternFill patternType="solid">
          <fgColor rgb="FFFF0000"/>
          <bgColor rgb="FFFF0000"/>
        </patternFill>
      </fill>
    </dxf>
    <dxf>
      <font>
        <sz val="11"/>
      </font>
      <fill>
        <patternFill patternType="solid">
          <fgColor rgb="FF5C9BD5"/>
          <bgColor rgb="FF5C9BD5"/>
        </patternFill>
      </fill>
    </dxf>
    <dxf>
      <font>
        <sz val="11"/>
      </font>
      <fill>
        <patternFill patternType="solid">
          <fgColor rgb="FF00B050"/>
          <bgColor rgb="FF00B050"/>
        </patternFill>
      </fill>
    </dxf>
    <dxf>
      <font>
        <sz val="11"/>
      </font>
      <fill>
        <patternFill patternType="solid">
          <fgColor rgb="FFFFFF00"/>
          <bgColor rgb="FFFFFF00"/>
        </patternFill>
      </fill>
    </dxf>
    <dxf>
      <font>
        <sz val="11"/>
      </font>
      <fill>
        <patternFill patternType="solid">
          <fgColor rgb="FF5C9BD5"/>
          <bgColor rgb="FF5C9BD5"/>
        </patternFill>
      </fill>
    </dxf>
    <dxf>
      <font>
        <sz val="11"/>
      </font>
      <fill>
        <patternFill patternType="solid">
          <fgColor rgb="FFFF0000"/>
          <bgColor rgb="FFFF0000"/>
        </patternFill>
      </fill>
    </dxf>
    <dxf>
      <font>
        <sz val="11"/>
      </font>
      <fill>
        <patternFill patternType="solid">
          <fgColor rgb="FF00B050"/>
          <bgColor rgb="FF00B050"/>
        </patternFill>
      </fill>
    </dxf>
    <dxf>
      <font>
        <sz val="11"/>
      </font>
      <fill>
        <patternFill patternType="solid">
          <fgColor rgb="FFFFFF00"/>
          <bgColor rgb="FFFFFF00"/>
        </patternFill>
      </fill>
    </dxf>
    <dxf>
      <font>
        <sz val="11"/>
      </font>
      <fill>
        <patternFill patternType="solid">
          <fgColor rgb="FFFFC000"/>
          <bgColor rgb="FFFFC000"/>
        </patternFill>
      </fill>
    </dxf>
    <dxf>
      <font>
        <sz val="11"/>
      </font>
      <fill>
        <patternFill patternType="solid">
          <fgColor rgb="FFFFC000"/>
          <bgColor rgb="FFFFC000"/>
        </patternFill>
      </fill>
    </dxf>
    <dxf>
      <font>
        <sz val="11"/>
      </font>
      <fill>
        <patternFill patternType="solid">
          <fgColor rgb="FFFF0000"/>
          <bgColor rgb="FFFF0000"/>
        </patternFill>
      </fill>
    </dxf>
    <dxf>
      <font>
        <sz val="11"/>
      </font>
      <fill>
        <patternFill patternType="solid">
          <fgColor rgb="FF5C9BD5"/>
          <bgColor rgb="FF5C9BD5"/>
        </patternFill>
      </fill>
    </dxf>
    <dxf>
      <font>
        <sz val="11"/>
      </font>
      <fill>
        <patternFill patternType="solid">
          <fgColor rgb="FF00B050"/>
          <bgColor rgb="FF00B050"/>
        </patternFill>
      </fill>
    </dxf>
    <dxf>
      <font>
        <sz val="11"/>
      </font>
      <fill>
        <patternFill patternType="solid">
          <fgColor rgb="FFFFFF00"/>
          <bgColor rgb="FFFFFF00"/>
        </patternFill>
      </fill>
    </dxf>
    <dxf>
      <font>
        <sz val="11"/>
      </font>
      <fill>
        <patternFill patternType="solid">
          <fgColor rgb="FFFFC000"/>
          <bgColor rgb="FFFFC000"/>
        </patternFill>
      </fill>
    </dxf>
    <dxf>
      <font>
        <sz val="11"/>
      </font>
      <fill>
        <patternFill patternType="solid">
          <fgColor rgb="FFFF0000"/>
          <bgColor rgb="FFFF0000"/>
        </patternFill>
      </fill>
    </dxf>
    <dxf>
      <font>
        <sz val="11"/>
      </font>
      <fill>
        <patternFill patternType="solid">
          <fgColor rgb="FF5C9BD5"/>
          <bgColor rgb="FF5C9BD5"/>
        </patternFill>
      </fill>
    </dxf>
    <dxf>
      <font>
        <sz val="11"/>
      </font>
      <fill>
        <patternFill patternType="solid">
          <fgColor rgb="FF00B050"/>
          <bgColor rgb="FF00B050"/>
        </patternFill>
      </fill>
    </dxf>
    <dxf>
      <font>
        <sz val="11"/>
      </font>
      <fill>
        <patternFill patternType="solid">
          <fgColor rgb="FFFFFF00"/>
          <bgColor rgb="FFFFFF00"/>
        </patternFill>
      </fill>
    </dxf>
    <dxf>
      <font>
        <sz val="11"/>
      </font>
      <fill>
        <patternFill patternType="solid">
          <fgColor rgb="FF5C9BD5"/>
          <bgColor rgb="FF5C9BD5"/>
        </patternFill>
      </fill>
    </dxf>
    <dxf>
      <font>
        <sz val="11"/>
      </font>
      <fill>
        <patternFill patternType="solid">
          <fgColor rgb="FFFF0000"/>
          <bgColor rgb="FFFF0000"/>
        </patternFill>
      </fill>
    </dxf>
    <dxf>
      <font>
        <sz val="11"/>
      </font>
      <fill>
        <patternFill patternType="solid">
          <fgColor rgb="FF00B050"/>
          <bgColor rgb="FF00B050"/>
        </patternFill>
      </fill>
    </dxf>
    <dxf>
      <font>
        <sz val="11"/>
      </font>
      <fill>
        <patternFill patternType="solid">
          <fgColor rgb="FFFFFF00"/>
          <bgColor rgb="FFFFFF00"/>
        </patternFill>
      </fill>
    </dxf>
    <dxf>
      <font>
        <sz val="11"/>
      </font>
      <fill>
        <patternFill patternType="solid">
          <fgColor rgb="FFFFC000"/>
          <bgColor rgb="FFFFC000"/>
        </patternFill>
      </fill>
    </dxf>
    <dxf>
      <font>
        <sz val="11"/>
      </font>
      <fill>
        <patternFill patternType="solid">
          <fgColor rgb="FFFFC000"/>
          <bgColor rgb="FFFFC000"/>
        </patternFill>
      </fill>
    </dxf>
    <dxf>
      <font>
        <sz val="11"/>
      </font>
      <fill>
        <patternFill patternType="solid">
          <fgColor rgb="FFFF0000"/>
          <bgColor rgb="FFFF0000"/>
        </patternFill>
      </fill>
    </dxf>
    <dxf>
      <font>
        <sz val="11"/>
      </font>
      <fill>
        <patternFill patternType="solid">
          <fgColor rgb="FF5C9BD5"/>
          <bgColor rgb="FF5C9BD5"/>
        </patternFill>
      </fill>
    </dxf>
    <dxf>
      <font>
        <sz val="11"/>
      </font>
      <fill>
        <patternFill patternType="solid">
          <fgColor rgb="FF00B050"/>
          <bgColor rgb="FF00B050"/>
        </patternFill>
      </fill>
    </dxf>
    <dxf>
      <font>
        <sz val="11"/>
      </font>
      <fill>
        <patternFill patternType="solid">
          <fgColor rgb="FFFFFF00"/>
          <bgColor rgb="FFFFFF00"/>
        </patternFill>
      </fill>
    </dxf>
    <dxf>
      <font>
        <sz val="11"/>
      </font>
      <fill>
        <patternFill patternType="solid">
          <fgColor rgb="FF5C9BD5"/>
          <bgColor rgb="FF5C9BD5"/>
        </patternFill>
      </fill>
    </dxf>
    <dxf>
      <font>
        <sz val="11"/>
      </font>
      <fill>
        <patternFill patternType="solid">
          <fgColor rgb="FFFF0000"/>
          <bgColor rgb="FFFF0000"/>
        </patternFill>
      </fill>
    </dxf>
    <dxf>
      <font>
        <sz val="11"/>
      </font>
      <fill>
        <patternFill patternType="solid">
          <fgColor rgb="FF00B050"/>
          <bgColor rgb="FF00B050"/>
        </patternFill>
      </fill>
    </dxf>
    <dxf>
      <font>
        <sz val="11"/>
      </font>
      <fill>
        <patternFill patternType="solid">
          <fgColor rgb="FFFFFF00"/>
          <bgColor rgb="FFFFFF00"/>
        </patternFill>
      </fill>
    </dxf>
    <dxf>
      <font>
        <sz val="11"/>
      </font>
      <fill>
        <patternFill patternType="solid">
          <fgColor rgb="FFFFC000"/>
          <bgColor rgb="FFFFC000"/>
        </patternFill>
      </fill>
    </dxf>
    <dxf>
      <font>
        <sz val="11"/>
      </font>
      <fill>
        <patternFill patternType="solid">
          <fgColor rgb="FFFFC000"/>
          <bgColor rgb="FFFFC000"/>
        </patternFill>
      </fill>
    </dxf>
    <dxf>
      <font>
        <sz val="11"/>
      </font>
      <fill>
        <patternFill patternType="solid">
          <fgColor rgb="FFFF0000"/>
          <bgColor rgb="FFFF0000"/>
        </patternFill>
      </fill>
    </dxf>
    <dxf>
      <font>
        <sz val="11"/>
      </font>
      <fill>
        <patternFill patternType="solid">
          <fgColor rgb="FF5C9BD5"/>
          <bgColor rgb="FF5C9BD5"/>
        </patternFill>
      </fill>
    </dxf>
    <dxf>
      <font>
        <sz val="11"/>
      </font>
      <fill>
        <patternFill patternType="solid">
          <fgColor rgb="FF00B050"/>
          <bgColor rgb="FF00B050"/>
        </patternFill>
      </fill>
    </dxf>
    <dxf>
      <font>
        <sz val="11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135"/>
  </sheetPr>
  <dimension ref="A1:AB250"/>
  <sheetViews>
    <sheetView tabSelected="1" topLeftCell="C33" zoomScale="147" workbookViewId="0">
      <selection activeCell="H39" sqref="H39"/>
    </sheetView>
  </sheetViews>
  <sheetFormatPr defaultColWidth="14.42578125" defaultRowHeight="15" x14ac:dyDescent="0.25"/>
  <cols>
    <col min="1" max="1" width="6.42578125" style="3" customWidth="1"/>
    <col min="2" max="2" width="18" style="3" customWidth="1"/>
    <col min="3" max="3" width="15" style="3" customWidth="1"/>
    <col min="4" max="5" width="8.28515625" style="3" customWidth="1"/>
    <col min="6" max="6" width="11.140625" style="3" customWidth="1"/>
    <col min="7" max="7" width="12.28515625" style="3" customWidth="1"/>
    <col min="8" max="8" width="10.7109375" style="3" customWidth="1"/>
    <col min="9" max="9" width="13.140625" style="3" customWidth="1"/>
    <col min="10" max="10" width="17.28515625" style="3" customWidth="1"/>
    <col min="11" max="11" width="9.140625" style="3" customWidth="1"/>
    <col min="12" max="16" width="19.5703125" style="3" customWidth="1"/>
    <col min="17" max="18" width="9.140625" style="3" customWidth="1"/>
    <col min="19" max="16384" width="14.42578125" style="3"/>
  </cols>
  <sheetData>
    <row r="1" spans="1:18" x14ac:dyDescent="0.2">
      <c r="A1" s="38" t="s">
        <v>0</v>
      </c>
      <c r="B1" s="33" t="s">
        <v>1</v>
      </c>
      <c r="C1" s="33" t="s">
        <v>2</v>
      </c>
      <c r="D1" s="33" t="s">
        <v>3</v>
      </c>
      <c r="E1" s="32"/>
      <c r="F1" s="33" t="s">
        <v>120</v>
      </c>
      <c r="G1" s="33" t="s">
        <v>119</v>
      </c>
      <c r="H1" s="33" t="s">
        <v>121</v>
      </c>
      <c r="I1" s="33" t="s">
        <v>122</v>
      </c>
      <c r="J1" s="33" t="s">
        <v>4</v>
      </c>
      <c r="K1" s="1"/>
      <c r="L1" s="2"/>
      <c r="M1" s="2"/>
      <c r="N1" s="2"/>
      <c r="O1" s="2"/>
      <c r="P1" s="2"/>
      <c r="Q1" s="1"/>
      <c r="R1" s="1"/>
    </row>
    <row r="2" spans="1:18" x14ac:dyDescent="0.2">
      <c r="A2" s="27" t="s">
        <v>5</v>
      </c>
      <c r="B2" s="27" t="s">
        <v>6</v>
      </c>
      <c r="C2" s="26" t="s">
        <v>7</v>
      </c>
      <c r="D2" s="27" t="s">
        <v>8</v>
      </c>
      <c r="E2" s="23">
        <v>69.760000000000005</v>
      </c>
      <c r="F2" s="27">
        <v>72.569999999999993</v>
      </c>
      <c r="G2" s="36">
        <v>73.209999999999994</v>
      </c>
      <c r="H2" s="36">
        <f t="shared" ref="H2:H7" si="0">G2/F2*100</f>
        <v>100.88190712415599</v>
      </c>
      <c r="I2" s="22" t="str">
        <f>IF(H2&gt;=91,"Sangat Tinggi",IF(H2&gt;=76,"Tinggi",IF(H2&gt;=66,"Sedang",IF(H2&gt;=51,"Rendah",IF(H2&lt;=50,"Sangat Rendah")))))</f>
        <v>Sangat Tinggi</v>
      </c>
      <c r="J2" s="24"/>
      <c r="K2" s="1"/>
      <c r="L2" s="5"/>
      <c r="M2" s="6"/>
      <c r="N2" s="1"/>
      <c r="O2" s="5"/>
      <c r="P2" s="5"/>
      <c r="Q2" s="5"/>
      <c r="R2" s="5"/>
    </row>
    <row r="3" spans="1:18" x14ac:dyDescent="0.2">
      <c r="A3" s="27">
        <v>1</v>
      </c>
      <c r="B3" s="27" t="s">
        <v>10</v>
      </c>
      <c r="C3" s="26" t="s">
        <v>11</v>
      </c>
      <c r="D3" s="37" t="s">
        <v>12</v>
      </c>
      <c r="E3" s="23">
        <v>12.4</v>
      </c>
      <c r="F3" s="36">
        <v>13.52</v>
      </c>
      <c r="G3" s="36">
        <v>12.46</v>
      </c>
      <c r="H3" s="36">
        <f t="shared" si="0"/>
        <v>92.159763313609474</v>
      </c>
      <c r="I3" s="23" t="str">
        <f>IF(H3&gt;=91,"Sangat Tinggi",IF(H3&gt;=76,"Tinggi",IF(H3&gt;=66,"Sedang",IF(H3&gt;=51,"Rendah",IF(H3&lt;=50,"Sangat Rendah")))))</f>
        <v>Sangat Tinggi</v>
      </c>
      <c r="J3" s="22" t="s">
        <v>13</v>
      </c>
      <c r="K3" s="1"/>
      <c r="L3" s="5"/>
      <c r="M3" s="6"/>
      <c r="N3" s="1"/>
      <c r="O3" s="5"/>
      <c r="P3" s="5"/>
      <c r="Q3" s="5"/>
      <c r="R3" s="5"/>
    </row>
    <row r="4" spans="1:18" x14ac:dyDescent="0.2">
      <c r="A4" s="27"/>
      <c r="B4" s="27"/>
      <c r="C4" s="26" t="s">
        <v>14</v>
      </c>
      <c r="D4" s="37" t="s">
        <v>12</v>
      </c>
      <c r="E4" s="22">
        <v>7.79</v>
      </c>
      <c r="F4" s="36">
        <v>8.5299999999999994</v>
      </c>
      <c r="G4" s="27">
        <v>7.86</v>
      </c>
      <c r="H4" s="23">
        <f t="shared" si="0"/>
        <v>92.145369284876921</v>
      </c>
      <c r="I4" s="23" t="str">
        <f>IF(H4&gt;=91,"Sangat Tinggi",IF(H4&gt;=76,"Tinggi",IF(H4&gt;=66,"Sedang",IF(H4&gt;=51,"Rendah",IF(H4&lt;=50,"Sangat Rendah")))))</f>
        <v>Sangat Tinggi</v>
      </c>
      <c r="J4" s="24"/>
      <c r="K4" s="1"/>
      <c r="L4" s="1"/>
      <c r="M4" s="6"/>
      <c r="N4" s="1"/>
      <c r="O4" s="5"/>
      <c r="P4" s="5"/>
      <c r="Q4" s="5"/>
      <c r="R4" s="5"/>
    </row>
    <row r="5" spans="1:18" x14ac:dyDescent="0.2">
      <c r="A5" s="22"/>
      <c r="B5" s="26"/>
      <c r="C5" s="26" t="s">
        <v>15</v>
      </c>
      <c r="D5" s="25" t="s">
        <v>9</v>
      </c>
      <c r="E5" s="23">
        <v>1.875</v>
      </c>
      <c r="F5" s="23">
        <v>12.5</v>
      </c>
      <c r="G5" s="23">
        <f>8/160*100</f>
        <v>5</v>
      </c>
      <c r="H5" s="23">
        <f t="shared" si="0"/>
        <v>40</v>
      </c>
      <c r="I5" s="23" t="str">
        <f>IF(H5&gt;=91,"Sangat Tinggi",IF(H5&gt;=76,"Tinggi",IF(H5&gt;=66,"Sedang",IF(H5&gt;=51,"Rendah",IF(H5&lt;=50,"Sangat Rendah")))))</f>
        <v>Sangat Rendah</v>
      </c>
      <c r="J5" s="24"/>
      <c r="K5" s="1"/>
      <c r="L5" s="1"/>
      <c r="M5" s="6"/>
      <c r="N5" s="1"/>
      <c r="O5" s="5"/>
      <c r="P5" s="5"/>
      <c r="Q5" s="5"/>
      <c r="R5" s="5"/>
    </row>
    <row r="6" spans="1:18" x14ac:dyDescent="0.2">
      <c r="A6" s="22"/>
      <c r="B6" s="26"/>
      <c r="C6" s="26" t="s">
        <v>16</v>
      </c>
      <c r="D6" s="25" t="s">
        <v>9</v>
      </c>
      <c r="E6" s="23">
        <v>13.978494623655912</v>
      </c>
      <c r="F6" s="22">
        <v>15.02</v>
      </c>
      <c r="G6" s="23">
        <f>32/252*100</f>
        <v>12.698412698412698</v>
      </c>
      <c r="H6" s="23">
        <f t="shared" si="0"/>
        <v>84.543360175850196</v>
      </c>
      <c r="I6" s="23" t="str">
        <f>IF(H6&gt;=91,"Sangat Tinggi",IF(H6&gt;=76,"Tinggi",IF(H6&gt;=66,"Sedang",IF(H6&gt;=51,"Rendah",IF(H6&lt;=50,"Sangat Rendah")))))</f>
        <v>Tinggi</v>
      </c>
      <c r="J6" s="24"/>
      <c r="K6" s="1"/>
      <c r="L6" s="1"/>
      <c r="M6" s="6"/>
      <c r="N6" s="1"/>
      <c r="O6" s="5"/>
      <c r="P6" s="5"/>
      <c r="Q6" s="5"/>
      <c r="R6" s="5"/>
    </row>
    <row r="7" spans="1:18" x14ac:dyDescent="0.2">
      <c r="A7" s="22">
        <v>2</v>
      </c>
      <c r="B7" s="26" t="s">
        <v>17</v>
      </c>
      <c r="C7" s="26" t="s">
        <v>18</v>
      </c>
      <c r="D7" s="25" t="s">
        <v>19</v>
      </c>
      <c r="E7" s="23">
        <v>66.510000000000005</v>
      </c>
      <c r="F7" s="23">
        <v>67.87</v>
      </c>
      <c r="G7" s="23">
        <v>66.900000000000006</v>
      </c>
      <c r="H7" s="23">
        <f t="shared" si="0"/>
        <v>98.570797112126129</v>
      </c>
      <c r="I7" s="23" t="str">
        <f>IF(H7&gt;=91,"Sangat Tinggi",IF(H7&gt;=76,"Tinggi",IF(H7&gt;=66,"Sedang",IF(H7&gt;=51,"Rendah",IF(H7&lt;=50,"Sangat Rendah")))))</f>
        <v>Sangat Tinggi</v>
      </c>
      <c r="J7" s="22" t="s">
        <v>20</v>
      </c>
      <c r="K7" s="1"/>
      <c r="L7" s="5"/>
      <c r="M7" s="7"/>
      <c r="N7" s="1"/>
      <c r="O7" s="5"/>
      <c r="P7" s="5"/>
      <c r="Q7" s="5"/>
      <c r="R7" s="5"/>
    </row>
    <row r="8" spans="1:18" x14ac:dyDescent="0.2">
      <c r="A8" s="26"/>
      <c r="B8" s="26"/>
      <c r="C8" s="26" t="s">
        <v>21</v>
      </c>
      <c r="D8" s="22" t="s">
        <v>9</v>
      </c>
      <c r="E8" s="23">
        <v>70.92</v>
      </c>
      <c r="F8" s="22">
        <v>69.680000000000007</v>
      </c>
      <c r="G8" s="23">
        <v>70.92</v>
      </c>
      <c r="H8" s="23">
        <f>(F8-(G8-F8))/F8*100</f>
        <v>98.220436280137775</v>
      </c>
      <c r="I8" s="23" t="str">
        <f>IF(H8&gt;=91,"Sangat Tinggi",IF(H8&gt;=76,"Tinggi",IF(H8&gt;=66,"Sedang",IF(H8&gt;=51,"Rendah",IF(H8&lt;=50,"Sangat Rendah")))))</f>
        <v>Sangat Tinggi</v>
      </c>
      <c r="J8" s="22" t="s">
        <v>22</v>
      </c>
      <c r="K8" s="1"/>
      <c r="L8" s="1"/>
      <c r="M8" s="6"/>
      <c r="N8" s="1"/>
      <c r="O8" s="5"/>
      <c r="P8" s="5"/>
      <c r="Q8" s="5"/>
      <c r="R8" s="5"/>
    </row>
    <row r="9" spans="1:18" x14ac:dyDescent="0.2">
      <c r="A9" s="26"/>
      <c r="B9" s="26"/>
      <c r="C9" s="26" t="s">
        <v>23</v>
      </c>
      <c r="D9" s="27" t="s">
        <v>24</v>
      </c>
      <c r="E9" s="22" t="s">
        <v>25</v>
      </c>
      <c r="F9" s="22" t="s">
        <v>26</v>
      </c>
      <c r="G9" s="22" t="s">
        <v>27</v>
      </c>
      <c r="H9" s="23">
        <f>87.4/95.01*100</f>
        <v>91.990316808756972</v>
      </c>
      <c r="I9" s="23" t="str">
        <f>IF(H9&gt;=91,"Sangat Tinggi",IF(H9&gt;=76,"Tinggi",IF(H9&gt;=66,"Sedang",IF(H9&gt;=51,"Rendah",IF(H9&lt;=50,"Sangat Rendah")))))</f>
        <v>Sangat Tinggi</v>
      </c>
      <c r="J9" s="22" t="s">
        <v>28</v>
      </c>
      <c r="K9" s="1"/>
      <c r="L9" s="1"/>
      <c r="M9" s="6"/>
      <c r="N9" s="1"/>
      <c r="O9" s="5"/>
      <c r="P9" s="5"/>
      <c r="Q9" s="5"/>
      <c r="R9" s="5"/>
    </row>
    <row r="10" spans="1:18" x14ac:dyDescent="0.2">
      <c r="A10" s="26"/>
      <c r="B10" s="26"/>
      <c r="C10" s="26" t="s">
        <v>29</v>
      </c>
      <c r="D10" s="22" t="s">
        <v>9</v>
      </c>
      <c r="E10" s="23">
        <v>11.538461538461538</v>
      </c>
      <c r="F10" s="23">
        <v>17.39</v>
      </c>
      <c r="G10" s="23">
        <f>11/26*100</f>
        <v>42.307692307692307</v>
      </c>
      <c r="H10" s="23">
        <f t="shared" ref="H10:H13" si="1">G10/F10*100</f>
        <v>243.2874773300305</v>
      </c>
      <c r="I10" s="23" t="str">
        <f>IF(H10&gt;=91,"Sangat Tinggi",IF(H10&gt;=76,"Tinggi",IF(H10&gt;=66,"Sedang",IF(H10&gt;=51,"Rendah",IF(H10&lt;=50,"Sangat Rendah")))))</f>
        <v>Sangat Tinggi</v>
      </c>
      <c r="J10" s="24"/>
      <c r="K10" s="1"/>
      <c r="L10" s="1"/>
      <c r="M10" s="6"/>
      <c r="N10" s="1"/>
      <c r="O10" s="5"/>
      <c r="P10" s="5"/>
      <c r="Q10" s="5"/>
      <c r="R10" s="5"/>
    </row>
    <row r="11" spans="1:18" x14ac:dyDescent="0.2">
      <c r="A11" s="22">
        <v>3</v>
      </c>
      <c r="B11" s="26" t="s">
        <v>30</v>
      </c>
      <c r="C11" s="26" t="s">
        <v>31</v>
      </c>
      <c r="D11" s="22" t="s">
        <v>32</v>
      </c>
      <c r="E11" s="22">
        <v>87.54</v>
      </c>
      <c r="F11" s="22">
        <v>88.04</v>
      </c>
      <c r="G11" s="22">
        <v>88.32</v>
      </c>
      <c r="H11" s="23">
        <f t="shared" si="1"/>
        <v>100.3180372557928</v>
      </c>
      <c r="I11" s="23" t="str">
        <f>IF(H11&gt;=91,"Sangat Tinggi",IF(H11&gt;=76,"Tinggi",IF(H11&gt;=66,"Sedang",IF(H11&gt;=51,"Rendah",IF(H11&lt;=50,"Sangat Rendah")))))</f>
        <v>Sangat Tinggi</v>
      </c>
      <c r="J11" s="22" t="s">
        <v>33</v>
      </c>
      <c r="K11" s="1"/>
      <c r="L11" s="1"/>
      <c r="M11" s="8"/>
      <c r="N11" s="1"/>
      <c r="O11" s="5"/>
      <c r="P11" s="5"/>
      <c r="Q11" s="5"/>
      <c r="R11" s="5"/>
    </row>
    <row r="12" spans="1:18" x14ac:dyDescent="0.2">
      <c r="A12" s="22">
        <v>4</v>
      </c>
      <c r="B12" s="26" t="s">
        <v>34</v>
      </c>
      <c r="C12" s="26" t="s">
        <v>35</v>
      </c>
      <c r="D12" s="22" t="s">
        <v>9</v>
      </c>
      <c r="E12" s="23">
        <v>97.04</v>
      </c>
      <c r="F12" s="23">
        <v>75</v>
      </c>
      <c r="G12" s="23">
        <v>97.04</v>
      </c>
      <c r="H12" s="23">
        <f t="shared" si="1"/>
        <v>129.38666666666668</v>
      </c>
      <c r="I12" s="23" t="str">
        <f>IF(H12&gt;=91,"Sangat Tinggi",IF(H12&gt;=76,"Tinggi",IF(H12&gt;=66,"Sedang",IF(H12&gt;=51,"Rendah",IF(H12&lt;=50,"Sangat Rendah")))))</f>
        <v>Sangat Tinggi</v>
      </c>
      <c r="J12" s="22" t="s">
        <v>36</v>
      </c>
      <c r="K12" s="1"/>
      <c r="L12" s="1"/>
      <c r="M12" s="6"/>
      <c r="N12" s="1"/>
      <c r="O12" s="5"/>
      <c r="P12" s="5"/>
      <c r="Q12" s="5"/>
      <c r="R12" s="5"/>
    </row>
    <row r="13" spans="1:18" x14ac:dyDescent="0.2">
      <c r="A13" s="22">
        <v>5</v>
      </c>
      <c r="B13" s="26" t="s">
        <v>37</v>
      </c>
      <c r="C13" s="26" t="s">
        <v>38</v>
      </c>
      <c r="D13" s="22" t="s">
        <v>9</v>
      </c>
      <c r="E13" s="23">
        <v>56.77</v>
      </c>
      <c r="F13" s="23">
        <v>67.2</v>
      </c>
      <c r="G13" s="23">
        <v>56.77</v>
      </c>
      <c r="H13" s="23">
        <f t="shared" si="1"/>
        <v>84.479166666666671</v>
      </c>
      <c r="I13" s="23" t="str">
        <f>IF(H13&gt;=91,"Sangat Tinggi",IF(H13&gt;=76,"Tinggi",IF(H13&gt;=66,"Sedang",IF(H13&gt;=51,"Rendah",IF(H13&lt;=50,"Sangat Rendah")))))</f>
        <v>Tinggi</v>
      </c>
      <c r="J13" s="22" t="s">
        <v>39</v>
      </c>
      <c r="K13" s="1"/>
      <c r="L13" s="1"/>
      <c r="M13" s="6"/>
      <c r="N13" s="1"/>
      <c r="O13" s="5"/>
      <c r="P13" s="5"/>
      <c r="Q13" s="5"/>
      <c r="R13" s="5"/>
    </row>
    <row r="14" spans="1:18" x14ac:dyDescent="0.2">
      <c r="A14" s="22" t="s">
        <v>40</v>
      </c>
      <c r="B14" s="26" t="s">
        <v>41</v>
      </c>
      <c r="C14" s="26" t="s">
        <v>42</v>
      </c>
      <c r="D14" s="22" t="s">
        <v>9</v>
      </c>
      <c r="E14" s="23">
        <v>4.54</v>
      </c>
      <c r="F14" s="23">
        <v>4.28</v>
      </c>
      <c r="G14" s="23">
        <v>4.01</v>
      </c>
      <c r="H14" s="23">
        <f t="shared" ref="H14:H17" si="2">(F14-(G14-F14))/F14*100</f>
        <v>106.3084112149533</v>
      </c>
      <c r="I14" s="23" t="str">
        <f>IF(H14&gt;=91,"Sangat Tinggi",IF(H14&gt;=76,"Tinggi",IF(H14&gt;=66,"Sedang",IF(H14&gt;=51,"Rendah",IF(H14&lt;=50,"Sangat Rendah")))))</f>
        <v>Sangat Tinggi</v>
      </c>
      <c r="J14" s="24"/>
      <c r="K14" s="1"/>
      <c r="L14" s="1"/>
      <c r="M14" s="6"/>
      <c r="N14" s="1"/>
      <c r="O14" s="5"/>
      <c r="P14" s="5"/>
      <c r="Q14" s="5"/>
      <c r="R14" s="5"/>
    </row>
    <row r="15" spans="1:18" x14ac:dyDescent="0.2">
      <c r="A15" s="22">
        <v>6</v>
      </c>
      <c r="B15" s="26" t="s">
        <v>43</v>
      </c>
      <c r="C15" s="26" t="s">
        <v>42</v>
      </c>
      <c r="D15" s="22" t="s">
        <v>9</v>
      </c>
      <c r="E15" s="22">
        <v>4.54</v>
      </c>
      <c r="F15" s="23">
        <v>4.28</v>
      </c>
      <c r="G15" s="22">
        <v>4.01</v>
      </c>
      <c r="H15" s="23">
        <f t="shared" si="2"/>
        <v>106.3084112149533</v>
      </c>
      <c r="I15" s="23" t="str">
        <f>IF(H15&gt;=91,"Sangat Tinggi",IF(H15&gt;=76,"Tinggi",IF(H15&gt;=66,"Sedang",IF(H15&gt;=51,"Rendah",IF(H15&lt;=50,"Sangat Rendah")))))</f>
        <v>Sangat Tinggi</v>
      </c>
      <c r="J15" s="22" t="s">
        <v>39</v>
      </c>
      <c r="K15" s="1"/>
      <c r="L15" s="1"/>
      <c r="M15" s="6"/>
      <c r="N15" s="1"/>
      <c r="O15" s="5"/>
      <c r="P15" s="5"/>
      <c r="Q15" s="5"/>
      <c r="R15" s="5"/>
    </row>
    <row r="16" spans="1:18" x14ac:dyDescent="0.2">
      <c r="A16" s="22"/>
      <c r="B16" s="26"/>
      <c r="C16" s="26" t="s">
        <v>44</v>
      </c>
      <c r="D16" s="22" t="s">
        <v>8</v>
      </c>
      <c r="E16" s="28">
        <v>0.26</v>
      </c>
      <c r="F16" s="28">
        <v>0.28399999999999997</v>
      </c>
      <c r="G16" s="28">
        <v>0.26</v>
      </c>
      <c r="H16" s="23">
        <f t="shared" si="2"/>
        <v>108.4507042253521</v>
      </c>
      <c r="I16" s="23" t="str">
        <f>IF(H16&gt;=91,"Sangat Tinggi",IF(H16&gt;=76,"Tinggi",IF(H16&gt;=66,"Sedang",IF(H16&gt;=51,"Rendah",IF(H16&lt;=50,"Sangat Rendah")))))</f>
        <v>Sangat Tinggi</v>
      </c>
      <c r="J16" s="24"/>
      <c r="K16" s="1"/>
      <c r="L16" s="1"/>
      <c r="M16" s="6"/>
      <c r="N16" s="1"/>
      <c r="O16" s="9"/>
      <c r="P16" s="5"/>
      <c r="Q16" s="9"/>
      <c r="R16" s="5"/>
    </row>
    <row r="17" spans="1:18" x14ac:dyDescent="0.2">
      <c r="A17" s="22">
        <v>7</v>
      </c>
      <c r="B17" s="26" t="s">
        <v>45</v>
      </c>
      <c r="C17" s="26" t="s">
        <v>46</v>
      </c>
      <c r="D17" s="22" t="s">
        <v>9</v>
      </c>
      <c r="E17" s="22">
        <v>2.29</v>
      </c>
      <c r="F17" s="22">
        <v>1.86</v>
      </c>
      <c r="G17" s="22">
        <v>2.12</v>
      </c>
      <c r="H17" s="23">
        <f t="shared" si="2"/>
        <v>86.021505376344081</v>
      </c>
      <c r="I17" s="23" t="str">
        <f>IF(H17&gt;=91,"Sangat Tinggi",IF(H17&gt;=76,"Tinggi",IF(H17&gt;=66,"Sedang",IF(H17&gt;=51,"Rendah",IF(H17&lt;=50,"Sangat Rendah")))))</f>
        <v>Tinggi</v>
      </c>
      <c r="J17" s="22" t="s">
        <v>47</v>
      </c>
      <c r="K17" s="1"/>
      <c r="L17" s="1"/>
      <c r="M17" s="6"/>
      <c r="N17" s="1"/>
      <c r="O17" s="5"/>
      <c r="P17" s="5"/>
      <c r="Q17" s="5"/>
      <c r="R17" s="5"/>
    </row>
    <row r="18" spans="1:18" x14ac:dyDescent="0.2">
      <c r="A18" s="22"/>
      <c r="B18" s="26"/>
      <c r="C18" s="26" t="s">
        <v>48</v>
      </c>
      <c r="D18" s="22" t="s">
        <v>9</v>
      </c>
      <c r="E18" s="23">
        <v>4.0199999999999996</v>
      </c>
      <c r="F18" s="23">
        <v>6.43</v>
      </c>
      <c r="G18" s="23">
        <v>4.0199999999999996</v>
      </c>
      <c r="H18" s="23">
        <f t="shared" ref="H18:H39" si="3">G18/F18*100</f>
        <v>62.519440124416789</v>
      </c>
      <c r="I18" s="23" t="str">
        <f>IF(H18&gt;=91,"Sangat Tinggi",IF(H18&gt;=76,"Tinggi",IF(H18&gt;=65.01,"Sedang",IF(H18&gt;=51,"Rendah",IF(H18&lt;=50,"Sangat Rendah")))))</f>
        <v>Rendah</v>
      </c>
      <c r="J18" s="24"/>
      <c r="K18" s="1"/>
      <c r="L18" s="1"/>
      <c r="M18" s="6"/>
      <c r="N18" s="1"/>
      <c r="O18" s="5"/>
      <c r="P18" s="5"/>
      <c r="Q18" s="5"/>
      <c r="R18" s="5"/>
    </row>
    <row r="19" spans="1:18" x14ac:dyDescent="0.2">
      <c r="A19" s="22">
        <v>8</v>
      </c>
      <c r="B19" s="26" t="s">
        <v>49</v>
      </c>
      <c r="C19" s="26" t="s">
        <v>50</v>
      </c>
      <c r="D19" s="22" t="s">
        <v>9</v>
      </c>
      <c r="E19" s="22">
        <v>5.25</v>
      </c>
      <c r="F19" s="22">
        <v>5.85</v>
      </c>
      <c r="G19" s="22">
        <v>5.25</v>
      </c>
      <c r="H19" s="23">
        <f t="shared" si="3"/>
        <v>89.743589743589752</v>
      </c>
      <c r="I19" s="23" t="str">
        <f>IF(H19&gt;=91,"Sangat Tinggi",IF(H19&gt;=76,"Tinggi",IF(H19&gt;=66,"Sedang",IF(H19&gt;=51,"Rendah",IF(H19&lt;=50,"Sangat Rendah")))))</f>
        <v>Tinggi</v>
      </c>
      <c r="J19" s="22"/>
      <c r="K19" s="1"/>
      <c r="L19" s="1"/>
      <c r="M19" s="6"/>
      <c r="N19" s="1"/>
      <c r="O19" s="5"/>
      <c r="P19" s="5"/>
      <c r="Q19" s="5"/>
      <c r="R19" s="5"/>
    </row>
    <row r="20" spans="1:18" x14ac:dyDescent="0.2">
      <c r="A20" s="26"/>
      <c r="B20" s="26"/>
      <c r="C20" s="26" t="s">
        <v>51</v>
      </c>
      <c r="D20" s="22" t="s">
        <v>9</v>
      </c>
      <c r="E20" s="23">
        <v>8.4</v>
      </c>
      <c r="F20" s="23">
        <v>5.83</v>
      </c>
      <c r="G20" s="23">
        <v>8.4</v>
      </c>
      <c r="H20" s="23">
        <f t="shared" si="3"/>
        <v>144.08233276157804</v>
      </c>
      <c r="I20" s="23" t="str">
        <f>IF(H20&gt;=91,"Sangat Tinggi",IF(H20&gt;=76,"Tinggi",IF(H20&gt;=66,"Sedang",IF(H20&gt;=51,"Rendah",IF(H20&lt;=50,"Sangat Rendah")))))</f>
        <v>Sangat Tinggi</v>
      </c>
      <c r="J20" s="22" t="s">
        <v>52</v>
      </c>
      <c r="K20" s="1"/>
      <c r="L20" s="1"/>
      <c r="M20" s="6"/>
      <c r="N20" s="1"/>
      <c r="O20" s="5"/>
      <c r="P20" s="5"/>
      <c r="Q20" s="5"/>
      <c r="R20" s="5"/>
    </row>
    <row r="21" spans="1:18" x14ac:dyDescent="0.2">
      <c r="A21" s="26"/>
      <c r="B21" s="26"/>
      <c r="C21" s="26" t="s">
        <v>53</v>
      </c>
      <c r="D21" s="22" t="s">
        <v>9</v>
      </c>
      <c r="E21" s="22">
        <v>-0.49</v>
      </c>
      <c r="F21" s="22">
        <v>4.92</v>
      </c>
      <c r="G21" s="23">
        <v>-0.49</v>
      </c>
      <c r="H21" s="23">
        <f t="shared" si="3"/>
        <v>-9.9593495934959346</v>
      </c>
      <c r="I21" s="23" t="str">
        <f>IF(H21&gt;=91,"Sangat Tinggi",IF(H21&gt;=76,"Tinggi",IF(H21&gt;=66,"Sedang",IF(H21&gt;=51,"Rendah",IF(H21&lt;=50,"Sangat Rendah")))))</f>
        <v>Sangat Rendah</v>
      </c>
      <c r="J21" s="22" t="s">
        <v>54</v>
      </c>
      <c r="K21" s="1"/>
      <c r="L21" s="1"/>
      <c r="M21" s="6"/>
      <c r="N21" s="1"/>
      <c r="O21" s="5"/>
      <c r="P21" s="5"/>
      <c r="Q21" s="5"/>
      <c r="R21" s="5"/>
    </row>
    <row r="22" spans="1:18" x14ac:dyDescent="0.2">
      <c r="A22" s="26"/>
      <c r="B22" s="26"/>
      <c r="C22" s="26" t="s">
        <v>55</v>
      </c>
      <c r="D22" s="22" t="s">
        <v>9</v>
      </c>
      <c r="E22" s="23">
        <v>18.404907975460123</v>
      </c>
      <c r="F22" s="23">
        <v>5.0999999999999996</v>
      </c>
      <c r="G22" s="23">
        <f>30/163*100</f>
        <v>18.404907975460123</v>
      </c>
      <c r="H22" s="23">
        <f t="shared" si="3"/>
        <v>360.88054853843386</v>
      </c>
      <c r="I22" s="23" t="str">
        <f>IF(H22&gt;=91,"Sangat Tinggi",IF(H22&gt;=76,"Tinggi",IF(H22&gt;=66,"Sedang",IF(H22&gt;=51,"Rendah",IF(H22&lt;=50,"Sangat Rendah")))))</f>
        <v>Sangat Tinggi</v>
      </c>
      <c r="J22" s="22" t="s">
        <v>47</v>
      </c>
      <c r="K22" s="1"/>
      <c r="L22" s="1"/>
      <c r="M22" s="10"/>
      <c r="N22" s="1"/>
      <c r="O22" s="5"/>
      <c r="P22" s="5"/>
      <c r="Q22" s="5"/>
      <c r="R22" s="5"/>
    </row>
    <row r="23" spans="1:18" x14ac:dyDescent="0.2">
      <c r="A23" s="22">
        <v>9</v>
      </c>
      <c r="B23" s="26" t="s">
        <v>56</v>
      </c>
      <c r="C23" s="26" t="s">
        <v>57</v>
      </c>
      <c r="D23" s="22" t="s">
        <v>58</v>
      </c>
      <c r="E23" s="23">
        <v>23.89</v>
      </c>
      <c r="F23" s="23">
        <v>27</v>
      </c>
      <c r="G23" s="23">
        <v>21.4</v>
      </c>
      <c r="H23" s="23">
        <f t="shared" si="3"/>
        <v>79.259259259259252</v>
      </c>
      <c r="I23" s="23" t="str">
        <f>IF(H23&gt;=91,"Sangat Tinggi",IF(H23&gt;=76,"Tinggi",IF(H23&gt;=66,"Sedang",IF(H23&gt;=51,"Rendah",IF(H23&lt;=50,"Sangat Rendah")))))</f>
        <v>Tinggi</v>
      </c>
      <c r="J23" s="22" t="s">
        <v>59</v>
      </c>
      <c r="K23" s="1"/>
      <c r="L23" s="1"/>
      <c r="M23" s="10"/>
      <c r="N23" s="1"/>
      <c r="O23" s="5"/>
      <c r="P23" s="5"/>
      <c r="Q23" s="5"/>
      <c r="R23" s="5"/>
    </row>
    <row r="24" spans="1:18" x14ac:dyDescent="0.2">
      <c r="A24" s="22">
        <v>10</v>
      </c>
      <c r="B24" s="26" t="s">
        <v>60</v>
      </c>
      <c r="C24" s="26" t="s">
        <v>61</v>
      </c>
      <c r="D24" s="22" t="s">
        <v>9</v>
      </c>
      <c r="E24" s="23">
        <v>8.36</v>
      </c>
      <c r="F24" s="23">
        <v>7</v>
      </c>
      <c r="G24" s="23">
        <v>1.51</v>
      </c>
      <c r="H24" s="23">
        <f t="shared" si="3"/>
        <v>21.571428571428573</v>
      </c>
      <c r="I24" s="23" t="str">
        <f>IF(H24&gt;=91,"Sangat Tinggi",IF(H24&gt;=76,"Tinggi",IF(H24&gt;=66,"Sedang",IF(H24&gt;=51,"Rendah",IF(H24&lt;=50,"Sangat Rendah")))))</f>
        <v>Sangat Rendah</v>
      </c>
      <c r="J24" s="22" t="s">
        <v>62</v>
      </c>
      <c r="K24" s="1"/>
      <c r="L24" s="1"/>
      <c r="M24" s="11"/>
      <c r="N24" s="1"/>
      <c r="O24" s="5"/>
      <c r="P24" s="5"/>
      <c r="Q24" s="5"/>
      <c r="R24" s="5"/>
    </row>
    <row r="25" spans="1:18" x14ac:dyDescent="0.2">
      <c r="A25" s="22">
        <v>11</v>
      </c>
      <c r="B25" s="26" t="s">
        <v>63</v>
      </c>
      <c r="C25" s="26" t="s">
        <v>64</v>
      </c>
      <c r="D25" s="27" t="s">
        <v>65</v>
      </c>
      <c r="E25" s="29" t="s">
        <v>66</v>
      </c>
      <c r="F25" s="29" t="s">
        <v>67</v>
      </c>
      <c r="G25" s="29" t="s">
        <v>66</v>
      </c>
      <c r="H25" s="23">
        <f t="shared" si="3"/>
        <v>162.06468072913222</v>
      </c>
      <c r="I25" s="23" t="str">
        <f>IF(H25&gt;=91,"Sangat Tinggi",IF(H25&gt;=76,"Tinggi",IF(H25&gt;=66,"Sedang",IF(H25&gt;=51,"Rendah",IF(H25&lt;=50,"Sangat Rendah")))))</f>
        <v>Sangat Tinggi</v>
      </c>
      <c r="J25" s="22" t="s">
        <v>68</v>
      </c>
      <c r="K25" s="1"/>
      <c r="L25" s="12"/>
      <c r="M25" s="11"/>
      <c r="N25" s="1"/>
      <c r="O25" s="5"/>
      <c r="P25" s="5"/>
      <c r="Q25" s="13"/>
      <c r="R25" s="5"/>
    </row>
    <row r="26" spans="1:18" x14ac:dyDescent="0.2">
      <c r="A26" s="22" t="s">
        <v>69</v>
      </c>
      <c r="B26" s="26" t="s">
        <v>70</v>
      </c>
      <c r="C26" s="26" t="s">
        <v>71</v>
      </c>
      <c r="D26" s="22" t="s">
        <v>9</v>
      </c>
      <c r="E26" s="23">
        <v>63.499967568235562</v>
      </c>
      <c r="F26" s="23">
        <v>50.9</v>
      </c>
      <c r="G26" s="23">
        <f>AVERAGE(G27,G28,G29,G30,G31)</f>
        <v>68.764402904487071</v>
      </c>
      <c r="H26" s="23">
        <f t="shared" si="3"/>
        <v>135.09705875144809</v>
      </c>
      <c r="I26" s="23" t="str">
        <f>IF(H26&gt;=91,"Sangat Tinggi",IF(H26&gt;=76,"Tinggi",IF(H26&gt;=66,"Sedang",IF(H26&gt;=51,"Rendah",IF(H26&lt;=50,"Sangat Rendah")))))</f>
        <v>Sangat Tinggi</v>
      </c>
      <c r="J26" s="24"/>
      <c r="K26" s="1"/>
      <c r="L26" s="1"/>
      <c r="M26" s="6"/>
      <c r="N26" s="1"/>
      <c r="O26" s="5"/>
      <c r="P26" s="5"/>
      <c r="Q26" s="5"/>
      <c r="R26" s="5"/>
    </row>
    <row r="27" spans="1:18" x14ac:dyDescent="0.2">
      <c r="A27" s="22">
        <v>12</v>
      </c>
      <c r="B27" s="26" t="s">
        <v>72</v>
      </c>
      <c r="C27" s="26" t="s">
        <v>73</v>
      </c>
      <c r="D27" s="25" t="s">
        <v>9</v>
      </c>
      <c r="E27" s="23">
        <v>69.582014522435315</v>
      </c>
      <c r="F27" s="23">
        <v>67</v>
      </c>
      <c r="G27" s="23">
        <f>597.96/859.36*100</f>
        <v>69.582014522435315</v>
      </c>
      <c r="H27" s="23">
        <f t="shared" si="3"/>
        <v>103.85375301856017</v>
      </c>
      <c r="I27" s="23" t="str">
        <f>IF(H27&gt;=91,"Sangat Tinggi",IF(H27&gt;=76,"Tinggi",IF(H27&gt;=66,"Sedang",IF(H27&gt;=51,"Rendah",IF(H27&lt;=50,"Sangat Rendah")))))</f>
        <v>Sangat Tinggi</v>
      </c>
      <c r="J27" s="22" t="s">
        <v>74</v>
      </c>
      <c r="K27" s="1"/>
      <c r="L27" s="1"/>
      <c r="M27" s="10"/>
      <c r="N27" s="1"/>
      <c r="O27" s="5"/>
      <c r="P27" s="5"/>
      <c r="Q27" s="5"/>
      <c r="R27" s="5"/>
    </row>
    <row r="28" spans="1:18" x14ac:dyDescent="0.2">
      <c r="A28" s="26"/>
      <c r="B28" s="26"/>
      <c r="C28" s="26" t="s">
        <v>75</v>
      </c>
      <c r="D28" s="25" t="s">
        <v>9</v>
      </c>
      <c r="E28" s="23">
        <v>70.473537604456823</v>
      </c>
      <c r="F28" s="23">
        <v>71.430000000000007</v>
      </c>
      <c r="G28" s="23">
        <v>71.650000000000006</v>
      </c>
      <c r="H28" s="23">
        <f t="shared" si="3"/>
        <v>100.30799384012319</v>
      </c>
      <c r="I28" s="23" t="str">
        <f>IF(H28&gt;=91,"Sangat Tinggi",IF(H28&gt;=76,"Tinggi",IF(H28&gt;=66,"Sedang",IF(H28&gt;=51,"Rendah",IF(H28&lt;=50,"Sangat Rendah")))))</f>
        <v>Sangat Tinggi</v>
      </c>
      <c r="J28" s="22" t="s">
        <v>74</v>
      </c>
      <c r="K28" s="1"/>
      <c r="L28" s="1"/>
      <c r="M28" s="10"/>
      <c r="N28" s="1"/>
      <c r="O28" s="5"/>
      <c r="P28" s="5"/>
      <c r="Q28" s="5"/>
      <c r="R28" s="5"/>
    </row>
    <row r="29" spans="1:18" x14ac:dyDescent="0.2">
      <c r="A29" s="26"/>
      <c r="B29" s="26"/>
      <c r="C29" s="26" t="s">
        <v>76</v>
      </c>
      <c r="D29" s="25" t="s">
        <v>9</v>
      </c>
      <c r="E29" s="23">
        <v>85.714285714285708</v>
      </c>
      <c r="F29" s="23">
        <v>100</v>
      </c>
      <c r="G29" s="23">
        <v>100</v>
      </c>
      <c r="H29" s="23">
        <f t="shared" si="3"/>
        <v>100</v>
      </c>
      <c r="I29" s="23" t="str">
        <f>IF(H29&gt;=91,"Sangat Tinggi",IF(H29&gt;=76,"Tinggi",IF(H29&gt;=66,"Sedang",IF(H29&gt;=51,"Rendah",IF(H29&lt;=50,"Sangat Rendah")))))</f>
        <v>Sangat Tinggi</v>
      </c>
      <c r="J29" s="24"/>
      <c r="K29" s="1"/>
      <c r="L29" s="1"/>
      <c r="M29" s="6"/>
      <c r="N29" s="1"/>
      <c r="O29" s="5"/>
      <c r="P29" s="5"/>
      <c r="Q29" s="5"/>
      <c r="R29" s="5"/>
    </row>
    <row r="30" spans="1:18" x14ac:dyDescent="0.2">
      <c r="A30" s="26"/>
      <c r="B30" s="26"/>
      <c r="C30" s="26" t="s">
        <v>77</v>
      </c>
      <c r="D30" s="25" t="s">
        <v>9</v>
      </c>
      <c r="E30" s="23">
        <v>37.96</v>
      </c>
      <c r="F30" s="23">
        <v>24.87</v>
      </c>
      <c r="G30" s="23">
        <v>38.25</v>
      </c>
      <c r="H30" s="23">
        <f t="shared" si="3"/>
        <v>153.79975874547648</v>
      </c>
      <c r="I30" s="23" t="str">
        <f>IF(H30&gt;=91,"Sangat Tinggi",IF(H30&gt;=76,"Tinggi",IF(H30&gt;=66,"Sedang",IF(H30&gt;=51,"Rendah",IF(H30&lt;=50,"Sangat Rendah")))))</f>
        <v>Sangat Tinggi</v>
      </c>
      <c r="J30" s="22" t="s">
        <v>78</v>
      </c>
      <c r="K30" s="1"/>
      <c r="L30" s="1"/>
      <c r="M30" s="10"/>
      <c r="N30" s="1"/>
      <c r="O30" s="5"/>
      <c r="P30" s="5"/>
      <c r="Q30" s="5"/>
      <c r="R30" s="5"/>
    </row>
    <row r="31" spans="1:18" x14ac:dyDescent="0.2">
      <c r="A31" s="26"/>
      <c r="B31" s="26"/>
      <c r="C31" s="26" t="s">
        <v>79</v>
      </c>
      <c r="D31" s="25" t="s">
        <v>9</v>
      </c>
      <c r="E31" s="23">
        <v>59.88</v>
      </c>
      <c r="F31" s="23">
        <v>82.32</v>
      </c>
      <c r="G31" s="23">
        <v>64.34</v>
      </c>
      <c r="H31" s="23">
        <f t="shared" si="3"/>
        <v>78.15840621963072</v>
      </c>
      <c r="I31" s="23" t="str">
        <f>IF(H31&gt;=91,"Sangat Tinggi",IF(H31&gt;=76,"Tinggi",IF(H31&gt;=66,"Sedang",IF(H31&gt;=51,"Rendah",IF(H31&lt;=50,"Sangat Rendah")))))</f>
        <v>Tinggi</v>
      </c>
      <c r="J31" s="24"/>
      <c r="K31" s="1"/>
      <c r="L31" s="1"/>
      <c r="M31" s="6"/>
      <c r="N31" s="1"/>
      <c r="O31" s="5"/>
      <c r="P31" s="5"/>
      <c r="Q31" s="5"/>
      <c r="R31" s="5"/>
    </row>
    <row r="32" spans="1:18" x14ac:dyDescent="0.2">
      <c r="A32" s="22" t="s">
        <v>80</v>
      </c>
      <c r="B32" s="26" t="s">
        <v>81</v>
      </c>
      <c r="C32" s="26" t="s">
        <v>82</v>
      </c>
      <c r="D32" s="22" t="s">
        <v>8</v>
      </c>
      <c r="E32" s="23">
        <v>0.72540000000000004</v>
      </c>
      <c r="F32" s="22">
        <v>0.71</v>
      </c>
      <c r="G32" s="23">
        <v>0.75</v>
      </c>
      <c r="H32" s="23">
        <f t="shared" si="3"/>
        <v>105.63380281690142</v>
      </c>
      <c r="I32" s="23" t="str">
        <f>IF(H32&gt;=91,"Sangat Tinggi",IF(H32&gt;=76,"Tinggi",IF(H32&gt;=66,"Sedang",IF(H32&gt;=51,"Rendah",IF(H32&lt;=50,"Sangat Rendah")))))</f>
        <v>Sangat Tinggi</v>
      </c>
      <c r="J32" s="22" t="s">
        <v>83</v>
      </c>
      <c r="K32" s="1"/>
      <c r="L32" s="1"/>
      <c r="M32" s="6"/>
      <c r="N32" s="1"/>
      <c r="O32" s="5"/>
      <c r="P32" s="5"/>
      <c r="Q32" s="5"/>
      <c r="R32" s="5"/>
    </row>
    <row r="33" spans="1:18" x14ac:dyDescent="0.2">
      <c r="A33" s="22">
        <v>13</v>
      </c>
      <c r="B33" s="26" t="s">
        <v>84</v>
      </c>
      <c r="C33" s="26" t="s">
        <v>82</v>
      </c>
      <c r="D33" s="25" t="s">
        <v>8</v>
      </c>
      <c r="E33" s="23">
        <v>0.72540000000000004</v>
      </c>
      <c r="F33" s="22">
        <v>0.71</v>
      </c>
      <c r="G33" s="23">
        <v>0.75</v>
      </c>
      <c r="H33" s="23">
        <f t="shared" si="3"/>
        <v>105.63380281690142</v>
      </c>
      <c r="I33" s="23" t="str">
        <f>IF(H33&gt;=91,"Sangat Tinggi",IF(H33&gt;=76,"Tinggi",IF(H33&gt;=66,"Sedang",IF(H33&gt;=51,"Rendah",IF(H33&lt;=50,"Sangat Rendah")))))</f>
        <v>Sangat Tinggi</v>
      </c>
      <c r="J33" s="24"/>
      <c r="K33" s="1"/>
      <c r="L33" s="1"/>
      <c r="M33" s="11"/>
      <c r="N33" s="5"/>
      <c r="O33" s="5"/>
      <c r="P33" s="5"/>
      <c r="Q33" s="5"/>
      <c r="R33" s="5"/>
    </row>
    <row r="34" spans="1:18" x14ac:dyDescent="0.2">
      <c r="A34" s="22"/>
      <c r="B34" s="26"/>
      <c r="C34" s="26" t="s">
        <v>85</v>
      </c>
      <c r="D34" s="22" t="s">
        <v>8</v>
      </c>
      <c r="E34" s="23">
        <v>90.05</v>
      </c>
      <c r="F34" s="23">
        <v>91.27</v>
      </c>
      <c r="G34" s="23">
        <v>90.05</v>
      </c>
      <c r="H34" s="23">
        <f t="shared" si="3"/>
        <v>98.663306672510132</v>
      </c>
      <c r="I34" s="23" t="str">
        <f>IF(H34&gt;=91,"Sangat Tinggi",IF(H34&gt;=76,"Tinggi",IF(H34&gt;=66,"Sedang",IF(H34&gt;=51,"Rendah",IF(H34&lt;=50,"Sangat Rendah")))))</f>
        <v>Sangat Tinggi</v>
      </c>
      <c r="J34" s="22" t="s">
        <v>22</v>
      </c>
      <c r="K34" s="1"/>
      <c r="L34" s="1"/>
      <c r="M34" s="1"/>
      <c r="N34" s="1"/>
      <c r="O34" s="5"/>
      <c r="P34" s="5"/>
      <c r="Q34" s="5"/>
      <c r="R34" s="5"/>
    </row>
    <row r="35" spans="1:18" x14ac:dyDescent="0.2">
      <c r="A35" s="22">
        <v>14</v>
      </c>
      <c r="B35" s="26" t="s">
        <v>86</v>
      </c>
      <c r="C35" s="26" t="s">
        <v>85</v>
      </c>
      <c r="D35" s="25" t="s">
        <v>8</v>
      </c>
      <c r="E35" s="23">
        <v>90.05</v>
      </c>
      <c r="F35" s="22">
        <v>91.27</v>
      </c>
      <c r="G35" s="23">
        <v>90.05</v>
      </c>
      <c r="H35" s="23">
        <f t="shared" si="3"/>
        <v>98.663306672510132</v>
      </c>
      <c r="I35" s="23" t="str">
        <f>IF(H35&gt;=91,"Sangat Tinggi",IF(H35&gt;=76,"Tinggi",IF(H35&gt;=66,"Sedang",IF(H35&gt;=51,"Rendah",IF(H35&lt;=50,"Sangat Rendah")))))</f>
        <v>Sangat Tinggi</v>
      </c>
      <c r="J35" s="24"/>
      <c r="K35" s="1"/>
      <c r="L35" s="1"/>
      <c r="M35" s="10"/>
      <c r="N35" s="1"/>
      <c r="O35" s="5"/>
      <c r="P35" s="5"/>
      <c r="Q35" s="5"/>
      <c r="R35" s="5"/>
    </row>
    <row r="36" spans="1:18" x14ac:dyDescent="0.2">
      <c r="A36" s="26"/>
      <c r="B36" s="26"/>
      <c r="C36" s="26" t="s">
        <v>87</v>
      </c>
      <c r="D36" s="25" t="s">
        <v>9</v>
      </c>
      <c r="E36" s="23">
        <v>6.08</v>
      </c>
      <c r="F36" s="22">
        <v>7.43</v>
      </c>
      <c r="G36" s="23">
        <f>11/148*100</f>
        <v>7.4324324324324325</v>
      </c>
      <c r="H36" s="30">
        <f t="shared" si="3"/>
        <v>100.03273798697757</v>
      </c>
      <c r="I36" s="23" t="str">
        <f>IF(H36&gt;=91,"Sangat Tinggi",IF(H36&gt;=76,"Tinggi",IF(H36&gt;=66,"Sedang",IF(H36&gt;=51,"Rendah",IF(H36&lt;=50,"Sangat Rendah")))))</f>
        <v>Sangat Tinggi</v>
      </c>
      <c r="J36" s="24"/>
      <c r="K36" s="1"/>
      <c r="L36" s="1"/>
      <c r="M36" s="10"/>
      <c r="N36" s="1"/>
      <c r="O36" s="5"/>
      <c r="P36" s="5"/>
      <c r="Q36" s="5"/>
      <c r="R36" s="5"/>
    </row>
    <row r="37" spans="1:18" x14ac:dyDescent="0.2">
      <c r="A37" s="22"/>
      <c r="B37" s="26"/>
      <c r="C37" s="26" t="s">
        <v>88</v>
      </c>
      <c r="D37" s="22" t="s">
        <v>8</v>
      </c>
      <c r="E37" s="23">
        <v>69.400000000000006</v>
      </c>
      <c r="F37" s="23">
        <v>55.77</v>
      </c>
      <c r="G37" s="23">
        <v>68.39</v>
      </c>
      <c r="H37" s="23">
        <f t="shared" si="3"/>
        <v>122.62865339788416</v>
      </c>
      <c r="I37" s="23" t="str">
        <f>IF(H37&gt;=91,"Sangat Tinggi",IF(H37&gt;=76,"Tinggi",IF(H37&gt;=66,"Sedang",IF(H37&gt;=51,"Rendah",IF(H37&lt;=50,"Sangat Rendah")))))</f>
        <v>Sangat Tinggi</v>
      </c>
      <c r="J37" s="22" t="s">
        <v>78</v>
      </c>
      <c r="K37" s="1"/>
      <c r="L37" s="1"/>
      <c r="M37" s="6"/>
      <c r="N37" s="1"/>
      <c r="O37" s="5"/>
      <c r="P37" s="5"/>
      <c r="Q37" s="5"/>
      <c r="R37" s="5"/>
    </row>
    <row r="38" spans="1:18" x14ac:dyDescent="0.2">
      <c r="A38" s="22">
        <v>15</v>
      </c>
      <c r="B38" s="26" t="s">
        <v>89</v>
      </c>
      <c r="C38" s="26" t="s">
        <v>88</v>
      </c>
      <c r="D38" s="25" t="s">
        <v>8</v>
      </c>
      <c r="E38" s="22">
        <v>69.23</v>
      </c>
      <c r="F38" s="23">
        <v>55.77</v>
      </c>
      <c r="G38" s="22">
        <v>69.23</v>
      </c>
      <c r="H38" s="23">
        <f t="shared" si="3"/>
        <v>124.1348395194549</v>
      </c>
      <c r="I38" s="23" t="str">
        <f>IF(H38&gt;=91,"Sangat Tinggi",IF(H38&gt;=76,"Tinggi",IF(H38&gt;=66,"Sedang",IF(H38&gt;=51,"Rendah",IF(H38&lt;=50,"Sangat Rendah")))))</f>
        <v>Sangat Tinggi</v>
      </c>
      <c r="J38" s="24"/>
      <c r="K38" s="1"/>
      <c r="L38" s="1"/>
      <c r="M38" s="11"/>
      <c r="N38" s="1"/>
      <c r="O38" s="5"/>
      <c r="P38" s="5"/>
      <c r="Q38" s="5"/>
      <c r="R38" s="5"/>
    </row>
    <row r="39" spans="1:18" x14ac:dyDescent="0.2">
      <c r="A39" s="22" t="s">
        <v>90</v>
      </c>
      <c r="B39" s="26" t="s">
        <v>91</v>
      </c>
      <c r="C39" s="26" t="s">
        <v>92</v>
      </c>
      <c r="D39" s="22" t="s">
        <v>8</v>
      </c>
      <c r="E39" s="23">
        <v>70.45</v>
      </c>
      <c r="F39" s="23">
        <v>88</v>
      </c>
      <c r="G39" s="23">
        <v>70.45</v>
      </c>
      <c r="H39" s="23">
        <f t="shared" si="3"/>
        <v>80.056818181818187</v>
      </c>
      <c r="I39" s="23" t="str">
        <f>IF(H39&gt;=91,"Sangat Tinggi",IF(H39&gt;=76,"Tinggi",IF(H39&gt;=66,"Sedang",IF(H39&gt;=51,"Rendah",IF(H39&lt;=50,"Sangat Rendah")))))</f>
        <v>Tinggi</v>
      </c>
      <c r="J39" s="22" t="s">
        <v>93</v>
      </c>
      <c r="K39" s="14"/>
      <c r="L39" s="15"/>
      <c r="M39" s="16"/>
      <c r="N39" s="1"/>
      <c r="O39" s="5"/>
      <c r="P39" s="5"/>
      <c r="Q39" s="5"/>
      <c r="R39" s="5"/>
    </row>
    <row r="40" spans="1:18" x14ac:dyDescent="0.2">
      <c r="A40" s="22">
        <v>16</v>
      </c>
      <c r="B40" s="27" t="s">
        <v>94</v>
      </c>
      <c r="C40" s="26" t="s">
        <v>95</v>
      </c>
      <c r="D40" s="22" t="s">
        <v>24</v>
      </c>
      <c r="E40" s="22" t="s">
        <v>96</v>
      </c>
      <c r="F40" s="22" t="s">
        <v>97</v>
      </c>
      <c r="G40" s="22" t="s">
        <v>98</v>
      </c>
      <c r="H40" s="4">
        <v>102.47191011235957</v>
      </c>
      <c r="I40" s="23" t="str">
        <f>IF(H40&gt;=91,"Sangat Tinggi",IF(H40&gt;=76,"Tinggi",IF(H40&gt;=66,"Sedang",IF(H40&gt;=51,"Rendah",IF(H40&lt;=50,"Sangat Rendah")))))</f>
        <v>Sangat Tinggi</v>
      </c>
      <c r="J40" s="24"/>
      <c r="K40" s="14"/>
      <c r="L40" s="17"/>
      <c r="M40" s="18"/>
      <c r="N40" s="5"/>
      <c r="O40" s="5"/>
      <c r="P40" s="5"/>
      <c r="Q40" s="5"/>
      <c r="R40" s="5"/>
    </row>
    <row r="41" spans="1:18" x14ac:dyDescent="0.2">
      <c r="A41" s="26"/>
      <c r="B41" s="26"/>
      <c r="C41" s="26" t="s">
        <v>99</v>
      </c>
      <c r="D41" s="22" t="s">
        <v>24</v>
      </c>
      <c r="E41" s="22" t="s">
        <v>100</v>
      </c>
      <c r="F41" s="22" t="s">
        <v>101</v>
      </c>
      <c r="G41" s="22" t="s">
        <v>100</v>
      </c>
      <c r="H41" s="23">
        <v>100.66518847006651</v>
      </c>
      <c r="I41" s="23" t="str">
        <f>IF(H41&gt;=91,"Sangat Tinggi",IF(H41&gt;=76,"Tinggi",IF(H41&gt;=66,"Sedang",IF(H41&gt;=51,"Rendah",IF(H41&lt;=50,"Sangat Rendah")))))</f>
        <v>Sangat Tinggi</v>
      </c>
      <c r="J41" s="22" t="s">
        <v>62</v>
      </c>
      <c r="K41" s="1"/>
      <c r="L41" s="19"/>
      <c r="M41" s="20"/>
      <c r="N41" s="1"/>
      <c r="O41" s="5"/>
      <c r="P41" s="5"/>
      <c r="Q41" s="5"/>
      <c r="R41" s="5"/>
    </row>
    <row r="42" spans="1:18" x14ac:dyDescent="0.2">
      <c r="A42" s="22">
        <v>17</v>
      </c>
      <c r="B42" s="26" t="s">
        <v>102</v>
      </c>
      <c r="C42" s="26" t="s">
        <v>103</v>
      </c>
      <c r="D42" s="22" t="s">
        <v>19</v>
      </c>
      <c r="E42" s="23">
        <v>95</v>
      </c>
      <c r="F42" s="23">
        <v>67.09</v>
      </c>
      <c r="G42" s="23">
        <v>95</v>
      </c>
      <c r="H42" s="23">
        <f>G42/F42*100</f>
        <v>141.60083469965716</v>
      </c>
      <c r="I42" s="23" t="str">
        <f>IF(H42&gt;=91,"Sangat Tinggi",IF(H42&gt;=76,"Tinggi",IF(H42&gt;=66,"Sedang",IF(H42&gt;=51,"Rendah",IF(H42&lt;=50,"Sangat Rendah")))))</f>
        <v>Sangat Tinggi</v>
      </c>
      <c r="J42" s="22" t="s">
        <v>104</v>
      </c>
      <c r="K42" s="1"/>
      <c r="L42" s="1"/>
      <c r="M42" s="10"/>
      <c r="N42" s="5"/>
      <c r="O42" s="5"/>
      <c r="P42" s="5"/>
      <c r="Q42" s="5"/>
      <c r="R42" s="5"/>
    </row>
    <row r="43" spans="1:18" x14ac:dyDescent="0.2">
      <c r="A43" s="26"/>
      <c r="B43" s="27"/>
      <c r="C43" s="26" t="s">
        <v>105</v>
      </c>
      <c r="D43" s="25" t="s">
        <v>24</v>
      </c>
      <c r="E43" s="22" t="s">
        <v>106</v>
      </c>
      <c r="F43" s="22" t="s">
        <v>106</v>
      </c>
      <c r="G43" s="22" t="s">
        <v>106</v>
      </c>
      <c r="H43" s="30">
        <v>100</v>
      </c>
      <c r="I43" s="23" t="str">
        <f>IF(H43&gt;=91,"Sangat Tinggi",IF(H43&gt;=76,"Tinggi",IF(H43&gt;=66,"Sedang",IF(H43&gt;=51,"Rendah",IF(H43&lt;=50,"Sangat Rendah")))))</f>
        <v>Sangat Tinggi</v>
      </c>
      <c r="J43" s="22" t="s">
        <v>59</v>
      </c>
      <c r="K43" s="1"/>
      <c r="L43" s="1"/>
      <c r="M43" s="10"/>
      <c r="N43" s="1"/>
      <c r="O43" s="5"/>
      <c r="P43" s="5"/>
      <c r="Q43" s="5"/>
      <c r="R43" s="5"/>
    </row>
    <row r="44" spans="1:18" x14ac:dyDescent="0.2">
      <c r="A44" s="26"/>
      <c r="B44" s="26"/>
      <c r="C44" s="26" t="s">
        <v>107</v>
      </c>
      <c r="D44" s="25" t="s">
        <v>8</v>
      </c>
      <c r="E44" s="23">
        <v>59.75</v>
      </c>
      <c r="F44" s="23">
        <v>81.33</v>
      </c>
      <c r="G44" s="23">
        <v>73.48</v>
      </c>
      <c r="H44" s="23">
        <f t="shared" ref="H44:H47" si="4">G44/F44*100</f>
        <v>90.347965080536099</v>
      </c>
      <c r="I44" s="23" t="str">
        <f>IF(H44&gt;=91,"Sangat Tinggi",IF(H44&gt;=76,"Tinggi",IF(H44&gt;=66,"Sedang",IF(H44&gt;=51,"Rendah",IF(H44&lt;=50,"Sangat Rendah")))))</f>
        <v>Tinggi</v>
      </c>
      <c r="J44" s="22" t="s">
        <v>108</v>
      </c>
      <c r="K44" s="1"/>
      <c r="L44" s="1"/>
      <c r="M44" s="10"/>
      <c r="N44" s="1"/>
      <c r="O44" s="5"/>
      <c r="P44" s="5"/>
      <c r="Q44" s="5"/>
      <c r="R44" s="5"/>
    </row>
    <row r="45" spans="1:18" x14ac:dyDescent="0.2">
      <c r="A45" s="22">
        <v>18</v>
      </c>
      <c r="B45" s="26" t="s">
        <v>109</v>
      </c>
      <c r="C45" s="26" t="s">
        <v>110</v>
      </c>
      <c r="D45" s="25" t="s">
        <v>9</v>
      </c>
      <c r="E45" s="23">
        <v>92.3</v>
      </c>
      <c r="F45" s="23">
        <v>100</v>
      </c>
      <c r="G45" s="23">
        <f>42/42*100</f>
        <v>100</v>
      </c>
      <c r="H45" s="23">
        <f t="shared" si="4"/>
        <v>100</v>
      </c>
      <c r="I45" s="23" t="str">
        <f>IF(H45&gt;=91,"Sangat Tinggi",IF(H45&gt;=76,"Tinggi",IF(H45&gt;=66,"Sedang",IF(H45&gt;=51,"Rendah",IF(H45&lt;=50,"Sangat Rendah")))))</f>
        <v>Sangat Tinggi</v>
      </c>
      <c r="J45" s="22" t="s">
        <v>111</v>
      </c>
      <c r="K45" s="1"/>
      <c r="L45" s="1"/>
      <c r="M45" s="10"/>
      <c r="N45" s="1"/>
      <c r="O45" s="5"/>
      <c r="P45" s="5"/>
      <c r="Q45" s="5"/>
      <c r="R45" s="5"/>
    </row>
    <row r="46" spans="1:18" x14ac:dyDescent="0.2">
      <c r="A46" s="26"/>
      <c r="B46" s="26"/>
      <c r="C46" s="26" t="s">
        <v>112</v>
      </c>
      <c r="D46" s="25" t="s">
        <v>9</v>
      </c>
      <c r="E46" s="23">
        <v>31.25</v>
      </c>
      <c r="F46" s="23">
        <v>38.880000000000003</v>
      </c>
      <c r="G46" s="23">
        <f>56/144*100</f>
        <v>38.888888888888893</v>
      </c>
      <c r="H46" s="30">
        <f t="shared" si="4"/>
        <v>100.02286236854138</v>
      </c>
      <c r="I46" s="23" t="str">
        <f>IF(H46&gt;=91,"Sangat Tinggi",IF(H46&gt;=76,"Tinggi",IF(H46&gt;=66,"Sedang",IF(H46&gt;=51,"Rendah",IF(H46&lt;=50,"Sangat Rendah")))))</f>
        <v>Sangat Tinggi</v>
      </c>
      <c r="J46" s="22" t="s">
        <v>83</v>
      </c>
      <c r="K46" s="1"/>
      <c r="L46" s="1"/>
      <c r="M46" s="10"/>
      <c r="N46" s="1"/>
      <c r="O46" s="5"/>
      <c r="P46" s="5"/>
      <c r="Q46" s="5"/>
      <c r="R46" s="5"/>
    </row>
    <row r="47" spans="1:18" x14ac:dyDescent="0.2">
      <c r="A47" s="22">
        <v>19</v>
      </c>
      <c r="B47" s="26" t="s">
        <v>113</v>
      </c>
      <c r="C47" s="26" t="s">
        <v>114</v>
      </c>
      <c r="D47" s="25" t="s">
        <v>9</v>
      </c>
      <c r="E47" s="23">
        <v>12.24</v>
      </c>
      <c r="F47" s="23">
        <v>12</v>
      </c>
      <c r="G47" s="23">
        <v>12</v>
      </c>
      <c r="H47" s="23">
        <f t="shared" si="4"/>
        <v>100</v>
      </c>
      <c r="I47" s="23" t="str">
        <f>IF(H47&gt;=91,"Sangat Tinggi",IF(H47&gt;=76,"Tinggi",IF(H47&gt;=66,"Sedang",IF(H47&gt;=51,"Rendah",IF(H47&lt;=50,"Sangat Rendah")))))</f>
        <v>Sangat Tinggi</v>
      </c>
      <c r="J47" s="22" t="s">
        <v>115</v>
      </c>
      <c r="K47" s="1"/>
      <c r="L47" s="1"/>
      <c r="M47" s="10"/>
      <c r="N47" s="1"/>
      <c r="O47" s="5"/>
      <c r="P47" s="5"/>
      <c r="Q47" s="5"/>
      <c r="R47" s="5"/>
    </row>
    <row r="48" spans="1:18" ht="18" x14ac:dyDescent="0.2">
      <c r="A48" s="31" t="s">
        <v>116</v>
      </c>
      <c r="B48" s="32"/>
      <c r="C48" s="32"/>
      <c r="D48" s="32"/>
      <c r="E48" s="32"/>
      <c r="F48" s="32"/>
      <c r="G48" s="32"/>
      <c r="H48" s="34">
        <f>AVERAGE(H2:H4,H6:H10,H11,H13:H18,H19,H21:H27,H29:H39,H40,H42:H43,H45:H47)</f>
        <v>107.75542781842509</v>
      </c>
      <c r="I48" s="35" t="str">
        <f>IF(H48&gt;=91,"Sangat Tinggi",IF(H48&gt;=76,"Tinggi",IF(H48&gt;=66,"Sedang",IF(H48&gt;=51,"Rendah",IF(H48&lt;=50,"Sangat Rendah")))))</f>
        <v>Sangat Tinggi</v>
      </c>
      <c r="J48" s="24"/>
      <c r="K48" s="1"/>
      <c r="L48" s="1"/>
      <c r="M48" s="1"/>
      <c r="N48" s="1"/>
      <c r="O48" s="1"/>
      <c r="P48" s="1"/>
      <c r="Q48" s="1"/>
      <c r="R48" s="1"/>
    </row>
    <row r="49" spans="1:18" ht="18" x14ac:dyDescent="0.2">
      <c r="A49" s="31" t="s">
        <v>117</v>
      </c>
      <c r="B49" s="32"/>
      <c r="C49" s="32"/>
      <c r="D49" s="32"/>
      <c r="E49" s="32"/>
      <c r="F49" s="32"/>
      <c r="G49" s="32"/>
      <c r="H49" s="34">
        <f>AVERAGE(H2:H47)</f>
        <v>106.84798390339074</v>
      </c>
      <c r="I49" s="35" t="str">
        <f>IF(H49&gt;=91,"Sangat Tinggi",IF(H49&gt;=76,"Tinggi",IF(H49&gt;=66,"Sedang",IF(H49&gt;=51,"Rendah",IF(H49&lt;=50,"Sangat Rendah")))))</f>
        <v>Sangat Tinggi</v>
      </c>
      <c r="J49" s="24"/>
      <c r="K49" s="1"/>
      <c r="L49" s="1"/>
      <c r="M49" s="1"/>
      <c r="N49" s="1"/>
      <c r="O49" s="1"/>
      <c r="P49" s="1"/>
      <c r="Q49" s="1"/>
      <c r="R49" s="1"/>
    </row>
    <row r="50" spans="1:18" ht="18" x14ac:dyDescent="0.2">
      <c r="A50" s="31" t="s">
        <v>118</v>
      </c>
      <c r="B50" s="32"/>
      <c r="C50" s="32"/>
      <c r="D50" s="32"/>
      <c r="E50" s="32"/>
      <c r="F50" s="32"/>
      <c r="G50" s="32"/>
      <c r="H50" s="34">
        <f>AVERAGE(H17,H20,H28,H44,H41)</f>
        <v>104.28499710572957</v>
      </c>
      <c r="I50" s="35" t="str">
        <f>IF(H50&gt;=91,"Sangat Tinggi",IF(H50&gt;=76,"Tinggi",IF(H50&gt;=66,"Sedang",IF(H50&gt;=51,"Rendah",IF(H50&lt;=50,"Sangat Rendah")))))</f>
        <v>Sangat Tinggi</v>
      </c>
      <c r="J50" s="24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2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2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2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2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2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2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2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2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2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2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2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2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2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2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2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2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2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2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2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2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2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2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2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2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2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2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2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2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2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2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2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2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2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2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2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2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2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2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2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2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2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2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2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2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2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2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2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2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2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2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2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2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2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2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2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2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2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2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2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2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2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2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2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2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2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2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2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2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2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2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2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2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2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2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2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2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2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2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2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2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2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2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2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2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2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2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2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2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2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2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2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2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2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2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2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2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2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2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2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2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2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2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2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2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2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2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2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2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2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2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2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2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2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2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2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2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2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2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2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2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2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2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2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2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2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2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2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2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2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2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2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2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2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2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2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2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2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2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2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2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2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2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2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2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2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2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2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2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2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2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2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2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2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2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2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2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2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2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2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2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2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2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2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2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2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2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2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2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2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2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2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2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2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2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2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2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2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2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2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2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2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2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2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2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2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2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2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2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2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2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2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2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2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2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2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2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2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2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21"/>
      <c r="J250" s="1"/>
      <c r="K250" s="1"/>
      <c r="L250" s="1"/>
      <c r="M250" s="1"/>
      <c r="N250" s="1"/>
      <c r="O250" s="1"/>
      <c r="P250" s="1"/>
      <c r="Q250" s="1"/>
      <c r="R250" s="1"/>
    </row>
  </sheetData>
  <printOptions horizontalCentered="1"/>
  <pageMargins left="0.35433070866141736" right="0.23622047244094491" top="0.23622047244094491" bottom="0.23622047244094491" header="0" footer="0"/>
  <pageSetup paperSize="14" scale="75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RPJMD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Bernard Kecil</cp:lastModifiedBy>
  <dcterms:created xsi:type="dcterms:W3CDTF">2023-12-21T15:43:42Z</dcterms:created>
  <dcterms:modified xsi:type="dcterms:W3CDTF">2024-02-26T07:49:57Z</dcterms:modified>
</cp:coreProperties>
</file>