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C65F964-316A-490A-9526-83F7642A77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2" r:id="rId1"/>
  </sheets>
  <definedNames>
    <definedName name="_xlnm.Print_Area" localSheetId="0">'2025'!$A$1:$Q$33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" l="1"/>
  <c r="N18" i="2"/>
  <c r="N17" i="2"/>
  <c r="N12" i="2"/>
  <c r="N11" i="2"/>
  <c r="M18" i="2"/>
  <c r="M17" i="2"/>
  <c r="M12" i="2"/>
  <c r="M11" i="2"/>
  <c r="L18" i="2"/>
  <c r="L17" i="2"/>
  <c r="L12" i="2"/>
  <c r="L11" i="2"/>
  <c r="K12" i="2"/>
  <c r="K11" i="2"/>
  <c r="K19" i="2"/>
  <c r="K18" i="2"/>
  <c r="K17" i="2"/>
  <c r="K16" i="2"/>
  <c r="K15" i="2"/>
  <c r="K14" i="2"/>
  <c r="K13" i="2"/>
  <c r="K10" i="2"/>
  <c r="K9" i="2"/>
  <c r="J12" i="2"/>
  <c r="J11" i="2"/>
  <c r="I17" i="2"/>
  <c r="H13" i="2"/>
  <c r="N13" i="2"/>
  <c r="M13" i="2"/>
  <c r="L13" i="2"/>
  <c r="J13" i="2"/>
  <c r="I13" i="2"/>
  <c r="I14" i="2"/>
  <c r="I12" i="2"/>
  <c r="I11" i="2"/>
  <c r="H17" i="2"/>
  <c r="H12" i="2"/>
  <c r="H11" i="2"/>
  <c r="G17" i="2"/>
  <c r="G12" i="2"/>
  <c r="G11" i="2"/>
  <c r="J18" i="2"/>
  <c r="I18" i="2"/>
  <c r="H18" i="2"/>
  <c r="G18" i="2"/>
  <c r="F18" i="2"/>
  <c r="F17" i="2"/>
  <c r="F12" i="2"/>
  <c r="F11" i="2"/>
  <c r="E18" i="2"/>
  <c r="E17" i="2"/>
  <c r="D15" i="2"/>
  <c r="C15" i="2"/>
  <c r="E12" i="2"/>
  <c r="E11" i="2"/>
  <c r="D18" i="2" l="1"/>
  <c r="D17" i="2"/>
  <c r="E14" i="2"/>
  <c r="D14" i="2"/>
  <c r="G13" i="2"/>
  <c r="F13" i="2"/>
  <c r="D12" i="2"/>
  <c r="D11" i="2"/>
  <c r="N19" i="2"/>
  <c r="M19" i="2"/>
  <c r="L19" i="2"/>
  <c r="J19" i="2"/>
  <c r="I19" i="2"/>
  <c r="H19" i="2"/>
  <c r="G19" i="2"/>
  <c r="F19" i="2"/>
  <c r="E19" i="2"/>
  <c r="D19" i="2"/>
  <c r="C19" i="2"/>
  <c r="C18" i="2"/>
  <c r="C17" i="2"/>
  <c r="C13" i="2"/>
  <c r="C12" i="2"/>
  <c r="C11" i="2"/>
  <c r="F14" i="2"/>
  <c r="G14" i="2"/>
  <c r="H14" i="2"/>
  <c r="J17" i="2"/>
  <c r="J14" i="2"/>
  <c r="M14" i="2"/>
  <c r="L14" i="2"/>
  <c r="E13" i="2" l="1"/>
  <c r="D13" i="2"/>
  <c r="C14" i="2" l="1"/>
  <c r="G15" i="2" l="1"/>
  <c r="F15" i="2"/>
  <c r="E15" i="2"/>
  <c r="H15" i="2"/>
  <c r="I15" i="2"/>
  <c r="J15" i="2"/>
  <c r="L15" i="2"/>
  <c r="M15" i="2"/>
  <c r="N15" i="2"/>
  <c r="H9" i="2"/>
  <c r="J10" i="2"/>
  <c r="I10" i="2"/>
  <c r="H10" i="2"/>
  <c r="N9" i="2"/>
  <c r="M9" i="2"/>
  <c r="L9" i="2"/>
  <c r="J9" i="2"/>
  <c r="I9" i="2"/>
  <c r="G9" i="2"/>
  <c r="F9" i="2"/>
  <c r="E9" i="2"/>
  <c r="D9" i="2"/>
  <c r="C9" i="2"/>
  <c r="G16" i="2" l="1"/>
  <c r="M16" i="2" l="1"/>
  <c r="L16" i="2"/>
  <c r="J16" i="2"/>
  <c r="I16" i="2"/>
  <c r="H16" i="2"/>
  <c r="F16" i="2"/>
  <c r="E16" i="2"/>
  <c r="D16" i="2"/>
  <c r="C16" i="2"/>
  <c r="N10" i="2"/>
  <c r="M10" i="2"/>
  <c r="L10" i="2"/>
  <c r="G10" i="2"/>
  <c r="F10" i="2"/>
  <c r="E10" i="2"/>
  <c r="D10" i="2"/>
  <c r="C10" i="2"/>
  <c r="N16" i="2" l="1"/>
  <c r="P11" i="2" l="1"/>
  <c r="O11" i="2"/>
  <c r="P12" i="2"/>
  <c r="O12" i="2"/>
  <c r="Q11" i="2" l="1"/>
  <c r="Q12" i="2"/>
  <c r="O14" i="2" l="1"/>
  <c r="P14" i="2"/>
  <c r="O15" i="2"/>
  <c r="P15" i="2"/>
  <c r="O13" i="2"/>
  <c r="P13" i="2"/>
  <c r="O16" i="2"/>
  <c r="P16" i="2"/>
  <c r="O17" i="2"/>
  <c r="P17" i="2"/>
  <c r="O18" i="2"/>
  <c r="P18" i="2"/>
  <c r="O19" i="2"/>
  <c r="P19" i="2"/>
  <c r="Q17" i="2" l="1"/>
  <c r="Q15" i="2"/>
  <c r="Q18" i="2"/>
  <c r="Q16" i="2"/>
  <c r="Q14" i="2"/>
  <c r="Q13" i="2"/>
  <c r="Q19" i="2"/>
  <c r="P9" i="2"/>
  <c r="O9" i="2"/>
  <c r="O10" i="2"/>
  <c r="P10" i="2"/>
  <c r="Q9" i="2" l="1"/>
  <c r="Q20" i="2" s="1"/>
  <c r="Q10" i="2"/>
  <c r="T19" i="2" l="1"/>
</calcChain>
</file>

<file path=xl/sharedStrings.xml><?xml version="1.0" encoding="utf-8"?>
<sst xmlns="http://schemas.openxmlformats.org/spreadsheetml/2006/main" count="33" uniqueCount="33">
  <si>
    <t>TIM Pengawas</t>
  </si>
  <si>
    <t>No</t>
  </si>
  <si>
    <t>Beras</t>
  </si>
  <si>
    <t>Kedelai</t>
  </si>
  <si>
    <t>Tepung Terigu</t>
  </si>
  <si>
    <t>Minyak Goreng</t>
  </si>
  <si>
    <t>Daging Ayam</t>
  </si>
  <si>
    <t>Daging Sapi</t>
  </si>
  <si>
    <t>Jenis Bahan Pokok</t>
  </si>
  <si>
    <t>April</t>
  </si>
  <si>
    <t>Mei</t>
  </si>
  <si>
    <t>Juni</t>
  </si>
  <si>
    <t>Juli</t>
  </si>
  <si>
    <t>Cabe</t>
  </si>
  <si>
    <t>Bawang Merah</t>
  </si>
  <si>
    <t>Gula</t>
  </si>
  <si>
    <t>Telur Ayam Ras</t>
  </si>
  <si>
    <t>Ikan Segar</t>
  </si>
  <si>
    <t>Harga Rata - rata pertahun</t>
  </si>
  <si>
    <t>Standar Deviasi</t>
  </si>
  <si>
    <t>Jan</t>
  </si>
  <si>
    <t>Feb</t>
  </si>
  <si>
    <t>Mar</t>
  </si>
  <si>
    <t>Agt</t>
  </si>
  <si>
    <t>Sep</t>
  </si>
  <si>
    <t>Okt</t>
  </si>
  <si>
    <t>Nop</t>
  </si>
  <si>
    <t>Des</t>
  </si>
  <si>
    <t>Koefisien Variasi antar Waktu</t>
  </si>
  <si>
    <t xml:space="preserve">Rata-rata Koefisien variasi harga antar waktu </t>
  </si>
  <si>
    <t>DATA PERSENTASE KOEFISIEN VARIASI HARGA ANTAR WAKTU TAHUN 2025</t>
  </si>
  <si>
    <t>Kandangan, 31 Desember 2025</t>
  </si>
  <si>
    <t>54 : 11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</si>
</sst>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1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0" xfId="2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4" fontId="0" fillId="2" borderId="2" xfId="1" applyFont="1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164" fontId="0" fillId="2" borderId="3" xfId="0" applyNumberFormat="1" applyFill="1" applyBorder="1" applyAlignment="1">
      <alignment horizontal="center" vertical="center"/>
    </xf>
    <xf numFmtId="9" fontId="0" fillId="0" borderId="0" xfId="0" applyNumberFormat="1"/>
    <xf numFmtId="10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533402</xdr:colOff>
      <xdr:row>0</xdr:row>
      <xdr:rowOff>7933</xdr:rowOff>
    </xdr:from>
    <xdr:to>
      <xdr:col>14</xdr:col>
      <xdr:colOff>412175</xdr:colOff>
      <xdr:row>5</xdr:row>
      <xdr:rowOff>111842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9BC1599-18D0-4B03-8869-E1AB1C7C71C6}"/>
            </a:ext>
          </a:extLst>
        </xdr:cNvPr>
        <xdr:cNvGrpSpPr/>
      </xdr:nvGrpSpPr>
      <xdr:grpSpPr>
        <a:xfrm>
          <a:off x="1828802" y="7933"/>
          <a:ext cx="7498773" cy="1056409"/>
          <a:chOff x="0" y="9525"/>
          <a:chExt cx="5667375" cy="112395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7C2C2CC-69DE-4CAE-B200-D6D7869BA7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5619750" cy="1066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Straight Connector 4">
            <a:extLst>
              <a:ext uri="{FF2B5EF4-FFF2-40B4-BE49-F238E27FC236}">
                <a16:creationId xmlns:a16="http://schemas.microsoft.com/office/drawing/2014/main" id="{89ED44D8-2840-4E37-BCAF-83045D1F7407}"/>
              </a:ext>
            </a:extLst>
          </xdr:cNvPr>
          <xdr:cNvSpPr>
            <a:spLocks noChangeShapeType="1"/>
          </xdr:cNvSpPr>
        </xdr:nvSpPr>
        <xdr:spPr bwMode="auto">
          <a:xfrm>
            <a:off x="9525" y="1123949"/>
            <a:ext cx="5657850" cy="9526"/>
          </a:xfrm>
          <a:prstGeom prst="line">
            <a:avLst/>
          </a:prstGeom>
          <a:noFill/>
          <a:ln w="57150" cmpd="thinThick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T24"/>
  <sheetViews>
    <sheetView tabSelected="1" view="pageBreakPreview" zoomScale="50" zoomScaleNormal="100" zoomScaleSheetLayoutView="50" workbookViewId="0">
      <selection activeCell="Q5" sqref="Q5"/>
    </sheetView>
  </sheetViews>
  <sheetFormatPr defaultRowHeight="14.5" x14ac:dyDescent="0.35"/>
  <cols>
    <col min="1" max="1" width="4.54296875" style="1" customWidth="1"/>
    <col min="2" max="2" width="14" customWidth="1"/>
    <col min="3" max="14" width="9" customWidth="1"/>
    <col min="15" max="15" width="12.26953125" customWidth="1"/>
  </cols>
  <sheetData>
    <row r="7" spans="1:18" ht="16" thickBot="1" x14ac:dyDescent="0.4">
      <c r="A7" s="21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58" x14ac:dyDescent="0.35">
      <c r="A8" s="2" t="s">
        <v>1</v>
      </c>
      <c r="B8" s="3" t="s">
        <v>8</v>
      </c>
      <c r="C8" s="2" t="s">
        <v>20</v>
      </c>
      <c r="D8" s="2" t="s">
        <v>21</v>
      </c>
      <c r="E8" s="2" t="s">
        <v>22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3" t="s">
        <v>18</v>
      </c>
      <c r="P8" s="3" t="s">
        <v>19</v>
      </c>
      <c r="Q8" s="3" t="s">
        <v>28</v>
      </c>
    </row>
    <row r="9" spans="1:18" x14ac:dyDescent="0.35">
      <c r="A9" s="10">
        <v>1</v>
      </c>
      <c r="B9" s="11" t="s">
        <v>2</v>
      </c>
      <c r="C9" s="12">
        <f>(18750+18750+18750+18750)/4</f>
        <v>18750</v>
      </c>
      <c r="D9" s="12">
        <f t="shared" ref="D9:N9" si="0">(18750+18750+18750+18750)/4</f>
        <v>18750</v>
      </c>
      <c r="E9" s="12">
        <f t="shared" si="0"/>
        <v>18750</v>
      </c>
      <c r="F9" s="12">
        <f t="shared" si="0"/>
        <v>18750</v>
      </c>
      <c r="G9" s="12">
        <f t="shared" si="0"/>
        <v>18750</v>
      </c>
      <c r="H9" s="12">
        <f t="shared" si="0"/>
        <v>18750</v>
      </c>
      <c r="I9" s="12">
        <f t="shared" si="0"/>
        <v>18750</v>
      </c>
      <c r="J9" s="12">
        <f t="shared" si="0"/>
        <v>18750</v>
      </c>
      <c r="K9" s="12">
        <f t="shared" si="0"/>
        <v>18750</v>
      </c>
      <c r="L9" s="12">
        <f t="shared" si="0"/>
        <v>18750</v>
      </c>
      <c r="M9" s="12">
        <f t="shared" si="0"/>
        <v>18750</v>
      </c>
      <c r="N9" s="12">
        <f t="shared" si="0"/>
        <v>18750</v>
      </c>
      <c r="O9" s="13">
        <f>AVERAGE(C9:N9)</f>
        <v>18750</v>
      </c>
      <c r="P9" s="10">
        <f>_xlfn.STDEV.S(C9:N9)</f>
        <v>0</v>
      </c>
      <c r="Q9" s="14">
        <f>P9/O9</f>
        <v>0</v>
      </c>
    </row>
    <row r="10" spans="1:18" x14ac:dyDescent="0.35">
      <c r="A10" s="4">
        <v>2</v>
      </c>
      <c r="B10" s="5" t="s">
        <v>3</v>
      </c>
      <c r="C10" s="6">
        <f>(16000+16000+16000+16000)/4</f>
        <v>16000</v>
      </c>
      <c r="D10" s="6">
        <f t="shared" ref="D10:N10" si="1">(16000+16000+16000+16000)/4</f>
        <v>16000</v>
      </c>
      <c r="E10" s="6">
        <f t="shared" si="1"/>
        <v>16000</v>
      </c>
      <c r="F10" s="6">
        <f t="shared" si="1"/>
        <v>16000</v>
      </c>
      <c r="G10" s="6">
        <f t="shared" si="1"/>
        <v>16000</v>
      </c>
      <c r="H10" s="6">
        <f t="shared" si="1"/>
        <v>16000</v>
      </c>
      <c r="I10" s="6">
        <f t="shared" si="1"/>
        <v>16000</v>
      </c>
      <c r="J10" s="6">
        <f t="shared" si="1"/>
        <v>16000</v>
      </c>
      <c r="K10" s="6">
        <f t="shared" si="1"/>
        <v>16000</v>
      </c>
      <c r="L10" s="6">
        <f t="shared" si="1"/>
        <v>16000</v>
      </c>
      <c r="M10" s="6">
        <f t="shared" si="1"/>
        <v>16000</v>
      </c>
      <c r="N10" s="6">
        <f t="shared" si="1"/>
        <v>16000</v>
      </c>
      <c r="O10" s="7">
        <f t="shared" ref="O10:O19" si="2">AVERAGE(C10:N10)</f>
        <v>16000</v>
      </c>
      <c r="P10" s="4">
        <f t="shared" ref="P10:P19" si="3">_xlfn.STDEV.S(C10:N10)</f>
        <v>0</v>
      </c>
      <c r="Q10" s="8">
        <f t="shared" ref="Q10:Q19" si="4">P10/O10</f>
        <v>0</v>
      </c>
    </row>
    <row r="11" spans="1:18" x14ac:dyDescent="0.35">
      <c r="A11" s="10">
        <v>3</v>
      </c>
      <c r="B11" s="11" t="s">
        <v>13</v>
      </c>
      <c r="C11" s="12">
        <f>(150000+150000+120000+120000)/4</f>
        <v>135000</v>
      </c>
      <c r="D11" s="12">
        <f>(120000+120000+120000+120000)/4</f>
        <v>120000</v>
      </c>
      <c r="E11" s="12">
        <f>(150000+150000+130000+130000)/4</f>
        <v>140000</v>
      </c>
      <c r="F11" s="12">
        <f>(120000+120000+120000+100000)/4</f>
        <v>115000</v>
      </c>
      <c r="G11" s="12">
        <f>(100000+80000+80000+80000)/4</f>
        <v>85000</v>
      </c>
      <c r="H11" s="12">
        <f>(80000+80000+110000+120000)/4</f>
        <v>97500</v>
      </c>
      <c r="I11" s="12">
        <f>(100000+100000+90000)/3</f>
        <v>96666.666666666672</v>
      </c>
      <c r="J11" s="12">
        <f>(90000+80000+80000+80000)/4</f>
        <v>82500</v>
      </c>
      <c r="K11" s="12">
        <f>(80000+65000+60000)/3</f>
        <v>68333.333333333328</v>
      </c>
      <c r="L11" s="12">
        <f>(60000+60000+60000+60000)/4</f>
        <v>60000</v>
      </c>
      <c r="M11" s="12">
        <f>(60000+60000+60000+80000)/4</f>
        <v>65000</v>
      </c>
      <c r="N11" s="12">
        <f>(120000+90000+90000+100000)/4</f>
        <v>100000</v>
      </c>
      <c r="O11" s="13">
        <f t="shared" si="2"/>
        <v>97083.333333333328</v>
      </c>
      <c r="P11" s="10">
        <f t="shared" si="3"/>
        <v>26499.23764864937</v>
      </c>
      <c r="Q11" s="14">
        <f t="shared" si="4"/>
        <v>0.27295352084445706</v>
      </c>
    </row>
    <row r="12" spans="1:18" x14ac:dyDescent="0.35">
      <c r="A12" s="4">
        <v>4</v>
      </c>
      <c r="B12" s="5" t="s">
        <v>14</v>
      </c>
      <c r="C12" s="6">
        <f>(45000+45000+40000+40000)/4</f>
        <v>42500</v>
      </c>
      <c r="D12" s="6">
        <f>(40000+35000+35000+32000)/4</f>
        <v>35500</v>
      </c>
      <c r="E12" s="6">
        <f>(35000+42500+42500+50000)/4</f>
        <v>42500</v>
      </c>
      <c r="F12" s="6">
        <f>(50000+50000+45000+45000)/4</f>
        <v>47500</v>
      </c>
      <c r="G12" s="6">
        <f>(37500+37500+40000+40000)/4</f>
        <v>38750</v>
      </c>
      <c r="H12" s="6">
        <f>(40000+40000+65000+65000)/4</f>
        <v>52500</v>
      </c>
      <c r="I12" s="6">
        <f>(45000+45000+60000)/3</f>
        <v>50000</v>
      </c>
      <c r="J12" s="6">
        <f>(60000+60000+50000+50000)/4</f>
        <v>55000</v>
      </c>
      <c r="K12" s="6">
        <f>(45000+40000+40000)/3</f>
        <v>41666.666666666664</v>
      </c>
      <c r="L12" s="6">
        <f>(35000+35000+40000+40000)/4</f>
        <v>37500</v>
      </c>
      <c r="M12" s="6">
        <f>(40000+40000+40000+43000)/4</f>
        <v>40750</v>
      </c>
      <c r="N12" s="6">
        <f>(63000+60000+55000+45000)/4</f>
        <v>55750</v>
      </c>
      <c r="O12" s="7">
        <f t="shared" si="2"/>
        <v>44993.055555555562</v>
      </c>
      <c r="P12" s="4">
        <f t="shared" si="3"/>
        <v>6943.2637885245686</v>
      </c>
      <c r="Q12" s="8">
        <f t="shared" si="4"/>
        <v>0.15431856544953507</v>
      </c>
    </row>
    <row r="13" spans="1:18" x14ac:dyDescent="0.35">
      <c r="A13" s="10">
        <v>5</v>
      </c>
      <c r="B13" s="11" t="s">
        <v>15</v>
      </c>
      <c r="C13" s="12">
        <f>(17500+17500+17000+17000)/4</f>
        <v>17250</v>
      </c>
      <c r="D13" s="12">
        <f t="shared" ref="D13:G13" si="5">(17000+17000+17000+17000)/4</f>
        <v>17000</v>
      </c>
      <c r="E13" s="12">
        <f t="shared" si="5"/>
        <v>17000</v>
      </c>
      <c r="F13" s="12">
        <f t="shared" si="5"/>
        <v>17000</v>
      </c>
      <c r="G13" s="12">
        <f t="shared" si="5"/>
        <v>17000</v>
      </c>
      <c r="H13" s="12">
        <f>(17000+17000+17500+17500)/4</f>
        <v>17250</v>
      </c>
      <c r="I13" s="12">
        <f>(17500+17500+17500+17500)/4</f>
        <v>17500</v>
      </c>
      <c r="J13" s="12">
        <f t="shared" ref="J13:N13" si="6">(17500+17500+17500+17500)/4</f>
        <v>17500</v>
      </c>
      <c r="K13" s="12">
        <f>(17500+17500+17500+17500)/4</f>
        <v>17500</v>
      </c>
      <c r="L13" s="12">
        <f t="shared" si="6"/>
        <v>17500</v>
      </c>
      <c r="M13" s="12">
        <f t="shared" si="6"/>
        <v>17500</v>
      </c>
      <c r="N13" s="12">
        <f t="shared" si="6"/>
        <v>17500</v>
      </c>
      <c r="O13" s="13">
        <f t="shared" si="2"/>
        <v>17291.666666666668</v>
      </c>
      <c r="P13" s="10">
        <f t="shared" si="3"/>
        <v>234.35921664027305</v>
      </c>
      <c r="Q13" s="14">
        <f t="shared" si="4"/>
        <v>1.3553304094859163E-2</v>
      </c>
      <c r="R13" s="9"/>
    </row>
    <row r="14" spans="1:18" x14ac:dyDescent="0.35">
      <c r="A14" s="4">
        <v>6</v>
      </c>
      <c r="B14" s="5" t="s">
        <v>5</v>
      </c>
      <c r="C14" s="6">
        <f>(16000+16000+16000+16000)/4</f>
        <v>16000</v>
      </c>
      <c r="D14" s="6">
        <f>(16000+17000+17000+17000)/4</f>
        <v>16750</v>
      </c>
      <c r="E14" s="6">
        <f t="shared" ref="E14:K14" si="7">(17000+17000+17000+17000)/4</f>
        <v>17000</v>
      </c>
      <c r="F14" s="6">
        <f t="shared" si="7"/>
        <v>17000</v>
      </c>
      <c r="G14" s="6">
        <f t="shared" si="7"/>
        <v>17000</v>
      </c>
      <c r="H14" s="6">
        <f t="shared" si="7"/>
        <v>17000</v>
      </c>
      <c r="I14" s="6">
        <f t="shared" si="7"/>
        <v>17000</v>
      </c>
      <c r="J14" s="6">
        <f t="shared" si="7"/>
        <v>17000</v>
      </c>
      <c r="K14" s="6">
        <f t="shared" si="7"/>
        <v>17000</v>
      </c>
      <c r="L14" s="6">
        <f t="shared" ref="L14:M14" si="8">(17000+17000+17000+17000)/4</f>
        <v>17000</v>
      </c>
      <c r="M14" s="6">
        <f t="shared" si="8"/>
        <v>17000</v>
      </c>
      <c r="N14" s="6">
        <f>(17000+18000+18000+18000)/4</f>
        <v>17750</v>
      </c>
      <c r="O14" s="7">
        <f t="shared" si="2"/>
        <v>16958.333333333332</v>
      </c>
      <c r="P14" s="4">
        <f t="shared" si="3"/>
        <v>381.8813079129867</v>
      </c>
      <c r="Q14" s="8">
        <f t="shared" si="4"/>
        <v>2.2518799483812486E-2</v>
      </c>
    </row>
    <row r="15" spans="1:18" x14ac:dyDescent="0.35">
      <c r="A15" s="10">
        <v>7</v>
      </c>
      <c r="B15" s="11" t="s">
        <v>4</v>
      </c>
      <c r="C15" s="12">
        <f t="shared" ref="C15:G15" si="9">(14000+14000+14000+14000)/4</f>
        <v>14000</v>
      </c>
      <c r="D15" s="12">
        <f t="shared" si="9"/>
        <v>14000</v>
      </c>
      <c r="E15" s="12">
        <f t="shared" si="9"/>
        <v>14000</v>
      </c>
      <c r="F15" s="12">
        <f t="shared" si="9"/>
        <v>14000</v>
      </c>
      <c r="G15" s="12">
        <f t="shared" si="9"/>
        <v>14000</v>
      </c>
      <c r="H15" s="12">
        <f>(14000+14000+14000+14000)/4</f>
        <v>14000</v>
      </c>
      <c r="I15" s="12">
        <f>(14000+14000+14000+14000)/4</f>
        <v>14000</v>
      </c>
      <c r="J15" s="12">
        <f t="shared" ref="J15:N15" si="10">(14000+14000+14000+14000)/4</f>
        <v>14000</v>
      </c>
      <c r="K15" s="12">
        <f>(14000+14000+14000+14000)/4</f>
        <v>14000</v>
      </c>
      <c r="L15" s="12">
        <f t="shared" si="10"/>
        <v>14000</v>
      </c>
      <c r="M15" s="12">
        <f t="shared" si="10"/>
        <v>14000</v>
      </c>
      <c r="N15" s="12">
        <f t="shared" si="10"/>
        <v>14000</v>
      </c>
      <c r="O15" s="13">
        <f t="shared" si="2"/>
        <v>14000</v>
      </c>
      <c r="P15" s="10">
        <f t="shared" si="3"/>
        <v>0</v>
      </c>
      <c r="Q15" s="14">
        <f t="shared" si="4"/>
        <v>0</v>
      </c>
    </row>
    <row r="16" spans="1:18" x14ac:dyDescent="0.35">
      <c r="A16" s="4">
        <v>8</v>
      </c>
      <c r="B16" s="5" t="s">
        <v>7</v>
      </c>
      <c r="C16" s="6">
        <f t="shared" ref="C16:M16" si="11">(140000+140000+140000+140000)/4</f>
        <v>140000</v>
      </c>
      <c r="D16" s="6">
        <f t="shared" si="11"/>
        <v>140000</v>
      </c>
      <c r="E16" s="6">
        <f t="shared" si="11"/>
        <v>140000</v>
      </c>
      <c r="F16" s="6">
        <f t="shared" si="11"/>
        <v>140000</v>
      </c>
      <c r="G16" s="6">
        <f>(140000+140000+140000+140000)/4</f>
        <v>140000</v>
      </c>
      <c r="H16" s="6">
        <f t="shared" si="11"/>
        <v>140000</v>
      </c>
      <c r="I16" s="6">
        <f t="shared" si="11"/>
        <v>140000</v>
      </c>
      <c r="J16" s="6">
        <f t="shared" si="11"/>
        <v>140000</v>
      </c>
      <c r="K16" s="6">
        <f t="shared" si="11"/>
        <v>140000</v>
      </c>
      <c r="L16" s="6">
        <f t="shared" si="11"/>
        <v>140000</v>
      </c>
      <c r="M16" s="6">
        <f t="shared" si="11"/>
        <v>140000</v>
      </c>
      <c r="N16" s="6">
        <f t="shared" ref="N16" si="12">(140000+140000+140000+140000)/4</f>
        <v>140000</v>
      </c>
      <c r="O16" s="7">
        <f t="shared" si="2"/>
        <v>140000</v>
      </c>
      <c r="P16" s="4">
        <f t="shared" si="3"/>
        <v>0</v>
      </c>
      <c r="Q16" s="8">
        <f t="shared" si="4"/>
        <v>0</v>
      </c>
    </row>
    <row r="17" spans="1:20" x14ac:dyDescent="0.35">
      <c r="A17" s="10">
        <v>9</v>
      </c>
      <c r="B17" s="11" t="s">
        <v>6</v>
      </c>
      <c r="C17" s="12">
        <f>(41000+38000+41000+39000)/4</f>
        <v>39750</v>
      </c>
      <c r="D17" s="12">
        <f>(39000+39000+38000+37000)/4</f>
        <v>38250</v>
      </c>
      <c r="E17" s="12">
        <f>(37000+39000+37000+38000)/4</f>
        <v>37750</v>
      </c>
      <c r="F17" s="12">
        <f>(36000+32000+31000+37000)/4</f>
        <v>34000</v>
      </c>
      <c r="G17" s="12">
        <f>(40000+35000+35000+30000)/4</f>
        <v>35000</v>
      </c>
      <c r="H17" s="12">
        <f>(40000+35000+32000+36000)/4</f>
        <v>35750</v>
      </c>
      <c r="I17" s="12">
        <f>(36000+37000+37000)/3</f>
        <v>36666.666666666664</v>
      </c>
      <c r="J17" s="12">
        <f>(34000+34000+34000+34000)/4</f>
        <v>34000</v>
      </c>
      <c r="K17" s="12">
        <f>(36000+37000+37000)/3</f>
        <v>36666.666666666664</v>
      </c>
      <c r="L17" s="12">
        <f>(38000+41000+40000+39000)/4</f>
        <v>39500</v>
      </c>
      <c r="M17" s="12">
        <f>(35000+37000+36000+35000)/4</f>
        <v>35750</v>
      </c>
      <c r="N17" s="12">
        <f>(37000+39000+41000+42000)/4</f>
        <v>39750</v>
      </c>
      <c r="O17" s="13">
        <f t="shared" si="2"/>
        <v>36902.777777777774</v>
      </c>
      <c r="P17" s="10">
        <f t="shared" si="3"/>
        <v>2104.8385016065054</v>
      </c>
      <c r="Q17" s="14">
        <f t="shared" si="4"/>
        <v>5.7037400118806321E-2</v>
      </c>
    </row>
    <row r="18" spans="1:20" x14ac:dyDescent="0.35">
      <c r="A18" s="4">
        <v>10</v>
      </c>
      <c r="B18" s="5" t="s">
        <v>16</v>
      </c>
      <c r="C18" s="6">
        <f>(32000+32000+30000+30000)/4</f>
        <v>31000</v>
      </c>
      <c r="D18" s="6">
        <f>(30000+30000+30000+30000)/4</f>
        <v>30000</v>
      </c>
      <c r="E18" s="6">
        <f>(30000+30000+30000+30000)/4</f>
        <v>30000</v>
      </c>
      <c r="F18" s="6">
        <f>(30000+30000+30000+30000)/4</f>
        <v>30000</v>
      </c>
      <c r="G18" s="6">
        <f t="shared" ref="G18:K18" si="13">(30000+30000+30000+30000)/4</f>
        <v>30000</v>
      </c>
      <c r="H18" s="6">
        <f t="shared" si="13"/>
        <v>30000</v>
      </c>
      <c r="I18" s="6">
        <f t="shared" si="13"/>
        <v>30000</v>
      </c>
      <c r="J18" s="6">
        <f t="shared" si="13"/>
        <v>30000</v>
      </c>
      <c r="K18" s="6">
        <f t="shared" si="13"/>
        <v>30000</v>
      </c>
      <c r="L18" s="6">
        <f>(30000+30000+32000+32000)/4</f>
        <v>31000</v>
      </c>
      <c r="M18" s="6">
        <f>(32000+32000+31000+31000)/4</f>
        <v>31500</v>
      </c>
      <c r="N18" s="6">
        <f>(31000+31000+31000+31000)/4</f>
        <v>31000</v>
      </c>
      <c r="O18" s="7">
        <f t="shared" si="2"/>
        <v>30375</v>
      </c>
      <c r="P18" s="4">
        <f t="shared" si="3"/>
        <v>569.09018297949615</v>
      </c>
      <c r="Q18" s="8">
        <f t="shared" si="4"/>
        <v>1.8735479275045142E-2</v>
      </c>
    </row>
    <row r="19" spans="1:20" ht="15" thickBot="1" x14ac:dyDescent="0.4">
      <c r="A19" s="15">
        <v>11</v>
      </c>
      <c r="B19" s="16" t="s">
        <v>17</v>
      </c>
      <c r="C19" s="17">
        <f>(50000+50000+50000+50000)/4</f>
        <v>50000</v>
      </c>
      <c r="D19" s="17">
        <f t="shared" ref="D19:N19" si="14">(50000+50000+50000+50000)/4</f>
        <v>50000</v>
      </c>
      <c r="E19" s="17">
        <f t="shared" si="14"/>
        <v>50000</v>
      </c>
      <c r="F19" s="17">
        <f t="shared" si="14"/>
        <v>50000</v>
      </c>
      <c r="G19" s="17">
        <f t="shared" si="14"/>
        <v>50000</v>
      </c>
      <c r="H19" s="17">
        <f t="shared" si="14"/>
        <v>50000</v>
      </c>
      <c r="I19" s="17">
        <f t="shared" si="14"/>
        <v>50000</v>
      </c>
      <c r="J19" s="17">
        <f t="shared" si="14"/>
        <v>50000</v>
      </c>
      <c r="K19" s="17">
        <f t="shared" si="14"/>
        <v>50000</v>
      </c>
      <c r="L19" s="17">
        <f t="shared" si="14"/>
        <v>50000</v>
      </c>
      <c r="M19" s="17">
        <f t="shared" si="14"/>
        <v>50000</v>
      </c>
      <c r="N19" s="17">
        <f t="shared" si="14"/>
        <v>50000</v>
      </c>
      <c r="O19" s="18">
        <f t="shared" si="2"/>
        <v>50000</v>
      </c>
      <c r="P19" s="15">
        <f t="shared" si="3"/>
        <v>0</v>
      </c>
      <c r="Q19" s="14">
        <f t="shared" si="4"/>
        <v>0</v>
      </c>
      <c r="T19" s="19">
        <f>SUM(Q9:Q19)</f>
        <v>0.53911706926651526</v>
      </c>
    </row>
    <row r="20" spans="1:20" ht="36" customHeight="1" thickBot="1" x14ac:dyDescent="0.4">
      <c r="A20" s="22" t="s">
        <v>29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5" t="s">
        <v>32</v>
      </c>
      <c r="P20" s="26"/>
      <c r="Q20" s="20">
        <f>SUM(Q9:Q19)/11</f>
        <v>4.9010642660592296E-2</v>
      </c>
    </row>
    <row r="22" spans="1:20" x14ac:dyDescent="0.35">
      <c r="N22" s="1" t="s">
        <v>31</v>
      </c>
    </row>
    <row r="23" spans="1:20" x14ac:dyDescent="0.35">
      <c r="C23" s="1"/>
    </row>
    <row r="24" spans="1:20" x14ac:dyDescent="0.35">
      <c r="N24" s="1" t="s">
        <v>0</v>
      </c>
    </row>
  </sheetData>
  <mergeCells count="3">
    <mergeCell ref="A7:Q7"/>
    <mergeCell ref="O20:P20"/>
    <mergeCell ref="A20:N20"/>
  </mergeCells>
  <printOptions horizontalCentered="1"/>
  <pageMargins left="0.26" right="0.2" top="0.35" bottom="0.52" header="0.3" footer="0.3"/>
  <pageSetup paperSize="346" scale="94" orientation="landscape" horizontalDpi="0" verticalDpi="0" r:id="rId1"/>
  <ignoredErrors>
    <ignoredError sqref="C14:D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2026-01-08T08:26:59Z</dcterms:modified>
</cp:coreProperties>
</file>