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755"/>
  </bookViews>
  <sheets>
    <sheet name="2023" sheetId="1" r:id="rId1"/>
  </sheets>
  <definedNames>
    <definedName name="_xlnm.Print_Area" localSheetId="0">'2023'!$A$1:$Q$26</definedName>
  </definedNames>
  <calcPr calcId="144525"/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  <c r="C12" i="1"/>
  <c r="P12" i="1" s="1"/>
  <c r="N11" i="1"/>
  <c r="M11" i="1"/>
  <c r="L11" i="1"/>
  <c r="K11" i="1"/>
  <c r="J11" i="1"/>
  <c r="I11" i="1"/>
  <c r="H11" i="1"/>
  <c r="G11" i="1"/>
  <c r="F11" i="1"/>
  <c r="E11" i="1"/>
  <c r="D11" i="1"/>
  <c r="C11" i="1"/>
  <c r="P11" i="1" s="1"/>
  <c r="N10" i="1"/>
  <c r="M10" i="1"/>
  <c r="L10" i="1"/>
  <c r="K10" i="1"/>
  <c r="J10" i="1"/>
  <c r="I10" i="1"/>
  <c r="H10" i="1"/>
  <c r="G10" i="1"/>
  <c r="F10" i="1"/>
  <c r="E10" i="1"/>
  <c r="D10" i="1"/>
  <c r="C10" i="1"/>
  <c r="P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P5" i="1" s="1"/>
  <c r="C5" i="1"/>
  <c r="N4" i="1"/>
  <c r="M4" i="1"/>
  <c r="L4" i="1"/>
  <c r="K4" i="1"/>
  <c r="J4" i="1"/>
  <c r="I4" i="1"/>
  <c r="H4" i="1"/>
  <c r="G4" i="1"/>
  <c r="F4" i="1"/>
  <c r="E4" i="1"/>
  <c r="D4" i="1"/>
  <c r="P4" i="1" s="1"/>
  <c r="C4" i="1"/>
  <c r="N3" i="1"/>
  <c r="M3" i="1"/>
  <c r="L3" i="1"/>
  <c r="K3" i="1"/>
  <c r="J3" i="1"/>
  <c r="I3" i="1"/>
  <c r="H3" i="1"/>
  <c r="G3" i="1"/>
  <c r="F3" i="1"/>
  <c r="E3" i="1"/>
  <c r="D3" i="1"/>
  <c r="C3" i="1"/>
  <c r="N2" i="1"/>
  <c r="M2" i="1"/>
  <c r="L2" i="1"/>
  <c r="K2" i="1"/>
  <c r="J2" i="1"/>
  <c r="I2" i="1"/>
  <c r="H2" i="1"/>
  <c r="G2" i="1"/>
  <c r="F2" i="1"/>
  <c r="E2" i="1"/>
  <c r="D2" i="1"/>
  <c r="C2" i="1"/>
  <c r="P9" i="1" l="1"/>
  <c r="Q9" i="1" s="1"/>
  <c r="P2" i="1"/>
  <c r="Q2" i="1" s="1"/>
  <c r="P3" i="1"/>
  <c r="O4" i="1"/>
  <c r="Q4" i="1" s="1"/>
  <c r="O5" i="1"/>
  <c r="Q5" i="1" s="1"/>
  <c r="P6" i="1"/>
  <c r="P7" i="1"/>
  <c r="O8" i="1"/>
  <c r="P8" i="1"/>
  <c r="Q8" i="1" s="1"/>
  <c r="Q12" i="1"/>
  <c r="O12" i="1"/>
  <c r="O3" i="1"/>
  <c r="Q3" i="1" s="1"/>
  <c r="O7" i="1"/>
  <c r="Q7" i="1" s="1"/>
  <c r="O11" i="1"/>
  <c r="Q11" i="1" s="1"/>
  <c r="O2" i="1"/>
  <c r="O6" i="1"/>
  <c r="Q6" i="1" s="1"/>
  <c r="O10" i="1"/>
  <c r="Q10" i="1" s="1"/>
  <c r="Q13" i="1" l="1"/>
</calcChain>
</file>

<file path=xl/sharedStrings.xml><?xml version="1.0" encoding="utf-8"?>
<sst xmlns="http://schemas.openxmlformats.org/spreadsheetml/2006/main" count="30" uniqueCount="30">
  <si>
    <t>No</t>
  </si>
  <si>
    <t>Jenis Bahan Pokok</t>
  </si>
  <si>
    <t>Jan</t>
  </si>
  <si>
    <t>Feb</t>
  </si>
  <si>
    <t>Mar</t>
  </si>
  <si>
    <t>April</t>
  </si>
  <si>
    <t>Mei</t>
  </si>
  <si>
    <t>Juni</t>
  </si>
  <si>
    <t>Juli</t>
  </si>
  <si>
    <t>Agt</t>
  </si>
  <si>
    <t>Sep</t>
  </si>
  <si>
    <t>Okt</t>
  </si>
  <si>
    <t>Nop</t>
  </si>
  <si>
    <t>Des</t>
  </si>
  <si>
    <t>Harga Rata - rata pertahun</t>
  </si>
  <si>
    <t>Standar Deviasi</t>
  </si>
  <si>
    <t>Koefisien Variasi antar Waktu</t>
  </si>
  <si>
    <t>Beras</t>
  </si>
  <si>
    <t>Kedelai</t>
  </si>
  <si>
    <t>Cabe</t>
  </si>
  <si>
    <t>Bawang Merah</t>
  </si>
  <si>
    <t>Gula</t>
  </si>
  <si>
    <t>Minyak Goreng</t>
  </si>
  <si>
    <t>Tepung Terigu</t>
  </si>
  <si>
    <t>Daging Sapi</t>
  </si>
  <si>
    <t>Daging Ayam</t>
  </si>
  <si>
    <t>Telur Ayam Ras</t>
  </si>
  <si>
    <t>Ikan Segar</t>
  </si>
  <si>
    <t xml:space="preserve">Rata-rata Koefisien variasi harga antar waktu </t>
  </si>
  <si>
    <t>115 : 11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</si>
</sst>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41" fontId="0" fillId="2" borderId="2" xfId="1" applyFont="1" applyFill="1" applyBorder="1" applyAlignment="1">
      <alignment vertical="center"/>
    </xf>
    <xf numFmtId="41" fontId="0" fillId="2" borderId="2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1" fontId="0" fillId="0" borderId="2" xfId="1" applyFont="1" applyBorder="1" applyAlignment="1">
      <alignment vertical="center"/>
    </xf>
    <xf numFmtId="41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0" xfId="2" applyFont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41" fontId="0" fillId="2" borderId="3" xfId="1" applyFont="1" applyFill="1" applyBorder="1" applyAlignment="1">
      <alignment vertical="center"/>
    </xf>
    <xf numFmtId="41" fontId="0" fillId="2" borderId="3" xfId="0" applyNumberForma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quotePrefix="1" applyFont="1" applyBorder="1" applyAlignment="1">
      <alignment vertical="center"/>
    </xf>
    <xf numFmtId="0" fontId="2" fillId="0" borderId="5" xfId="0" quotePrefix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110" zoomScaleNormal="110" workbookViewId="0">
      <selection activeCell="J18" sqref="J18"/>
    </sheetView>
  </sheetViews>
  <sheetFormatPr defaultRowHeight="15" x14ac:dyDescent="0.25"/>
  <cols>
    <col min="1" max="1" width="4.5703125" style="19" customWidth="1"/>
    <col min="2" max="2" width="14" customWidth="1"/>
    <col min="3" max="14" width="9" customWidth="1"/>
    <col min="15" max="15" width="12.28515625" customWidth="1"/>
    <col min="16" max="16" width="10.28515625" customWidth="1"/>
  </cols>
  <sheetData>
    <row r="1" spans="1:18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</row>
    <row r="2" spans="1:18" x14ac:dyDescent="0.25">
      <c r="A2" s="3">
        <v>1</v>
      </c>
      <c r="B2" s="4" t="s">
        <v>17</v>
      </c>
      <c r="C2" s="5">
        <f>(17000+17000+17000+17000)/4</f>
        <v>17000</v>
      </c>
      <c r="D2" s="5">
        <f>(18000+18000+18000+18000)/4</f>
        <v>18000</v>
      </c>
      <c r="E2" s="5">
        <f>(18000+18000+18000+18000)/4</f>
        <v>18000</v>
      </c>
      <c r="F2" s="5">
        <f>(18000+18000+18000+18000)/4</f>
        <v>18000</v>
      </c>
      <c r="G2" s="5">
        <f>(18000+18000+18000+18000)/4</f>
        <v>18000</v>
      </c>
      <c r="H2" s="5">
        <f t="shared" ref="H2:N2" si="0">(18000+18000+18000+18000)/4</f>
        <v>18000</v>
      </c>
      <c r="I2" s="5">
        <f t="shared" si="0"/>
        <v>18000</v>
      </c>
      <c r="J2" s="5">
        <f t="shared" si="0"/>
        <v>18000</v>
      </c>
      <c r="K2" s="5">
        <f t="shared" si="0"/>
        <v>18000</v>
      </c>
      <c r="L2" s="5">
        <f t="shared" si="0"/>
        <v>18000</v>
      </c>
      <c r="M2" s="5">
        <f t="shared" si="0"/>
        <v>18000</v>
      </c>
      <c r="N2" s="5">
        <f t="shared" si="0"/>
        <v>18000</v>
      </c>
      <c r="O2" s="6">
        <f>AVERAGE(C2:N2)</f>
        <v>17916.666666666668</v>
      </c>
      <c r="P2" s="3">
        <f>_xlfn.STDEV.S(C2:N2)</f>
        <v>288.6751345948129</v>
      </c>
      <c r="Q2" s="7">
        <f>P2/O2</f>
        <v>1.6112100535524441E-2</v>
      </c>
    </row>
    <row r="3" spans="1:18" x14ac:dyDescent="0.25">
      <c r="A3" s="8">
        <v>2</v>
      </c>
      <c r="B3" s="9" t="s">
        <v>18</v>
      </c>
      <c r="C3" s="10">
        <f>(16000+16000+16000+16000)/4</f>
        <v>16000</v>
      </c>
      <c r="D3" s="10">
        <f t="shared" ref="D3:N3" si="1">(16000+16000+16000+16000)/4</f>
        <v>16000</v>
      </c>
      <c r="E3" s="10">
        <f t="shared" si="1"/>
        <v>16000</v>
      </c>
      <c r="F3" s="10">
        <f t="shared" si="1"/>
        <v>16000</v>
      </c>
      <c r="G3" s="10">
        <f t="shared" si="1"/>
        <v>16000</v>
      </c>
      <c r="H3" s="10">
        <f>(15000+15000+15000+15000)/4</f>
        <v>15000</v>
      </c>
      <c r="I3" s="10">
        <f t="shared" ref="I3:J3" si="2">(15000+15000+15000+15000)/4</f>
        <v>15000</v>
      </c>
      <c r="J3" s="10">
        <f t="shared" si="2"/>
        <v>15000</v>
      </c>
      <c r="K3" s="10">
        <f>(15000+16000+16000+16000)/4</f>
        <v>15750</v>
      </c>
      <c r="L3" s="10">
        <f t="shared" si="1"/>
        <v>16000</v>
      </c>
      <c r="M3" s="10">
        <f t="shared" si="1"/>
        <v>16000</v>
      </c>
      <c r="N3" s="10">
        <f t="shared" si="1"/>
        <v>16000</v>
      </c>
      <c r="O3" s="11">
        <f t="shared" ref="O3:O12" si="3">AVERAGE(C3:N3)</f>
        <v>15729.166666666666</v>
      </c>
      <c r="P3" s="8">
        <f t="shared" ref="P3:P12" si="4">_xlfn.STDEV.S(C3:N3)</f>
        <v>445.41009363860576</v>
      </c>
      <c r="Q3" s="12">
        <f t="shared" ref="Q3:Q12" si="5">P3/O3</f>
        <v>2.8317462906825269E-2</v>
      </c>
    </row>
    <row r="4" spans="1:18" x14ac:dyDescent="0.25">
      <c r="A4" s="3">
        <v>3</v>
      </c>
      <c r="B4" s="4" t="s">
        <v>19</v>
      </c>
      <c r="C4" s="5">
        <f>(90000+90000+80000+60000)/4</f>
        <v>80000</v>
      </c>
      <c r="D4" s="5">
        <f>(70000+70000+80000+90000)/4</f>
        <v>77500</v>
      </c>
      <c r="E4" s="5">
        <f>(80000+90000+80000+80000)/4</f>
        <v>82500</v>
      </c>
      <c r="F4" s="5">
        <f>(50000+40000+50000+60000)/4</f>
        <v>50000</v>
      </c>
      <c r="G4" s="5">
        <f>(60000+70000+70000+60000)/4</f>
        <v>65000</v>
      </c>
      <c r="H4" s="5">
        <f>(70000+70000+70000+70000)/4</f>
        <v>70000</v>
      </c>
      <c r="I4" s="5">
        <f>(120000+130000+110000+100000)/4</f>
        <v>115000</v>
      </c>
      <c r="J4" s="5">
        <f>(100000+80000+80000+80000)/4</f>
        <v>85000</v>
      </c>
      <c r="K4" s="5">
        <f>(60000+60000+60000+60000)/4</f>
        <v>60000</v>
      </c>
      <c r="L4" s="5">
        <f>(80000+100000+100000+120000)/4</f>
        <v>100000</v>
      </c>
      <c r="M4" s="5">
        <f>(120000+120000+140000+120000)/4</f>
        <v>125000</v>
      </c>
      <c r="N4" s="5">
        <f>(120000+105000+105000+100000)/4</f>
        <v>107500</v>
      </c>
      <c r="O4" s="6">
        <f t="shared" si="3"/>
        <v>84791.666666666672</v>
      </c>
      <c r="P4" s="3">
        <f t="shared" si="4"/>
        <v>22949.012984651374</v>
      </c>
      <c r="Q4" s="7">
        <f t="shared" si="5"/>
        <v>0.27065175018753462</v>
      </c>
    </row>
    <row r="5" spans="1:18" x14ac:dyDescent="0.25">
      <c r="A5" s="8">
        <v>4</v>
      </c>
      <c r="B5" s="9" t="s">
        <v>20</v>
      </c>
      <c r="C5" s="10">
        <f>(39000+44000+45000+40000)/4</f>
        <v>42000</v>
      </c>
      <c r="D5" s="10">
        <f>(45000+48000+40000+38000)/4</f>
        <v>42750</v>
      </c>
      <c r="E5" s="10">
        <f>(35000+38000+38000+35000)/4</f>
        <v>36500</v>
      </c>
      <c r="F5" s="10">
        <f>(35000+35000+35000+40000)/4</f>
        <v>36250</v>
      </c>
      <c r="G5" s="10">
        <f>(40000+45000+48000+45000)/4</f>
        <v>44500</v>
      </c>
      <c r="H5" s="10">
        <f>(40000+40000+40000+40000)/4</f>
        <v>40000</v>
      </c>
      <c r="I5" s="10">
        <f>(40000+45000+35000+30000)/4</f>
        <v>37500</v>
      </c>
      <c r="J5" s="10">
        <f>(30000+30000+30000+25000)/4</f>
        <v>28750</v>
      </c>
      <c r="K5" s="10">
        <f>(25000+25000+25000+25000)/4</f>
        <v>25000</v>
      </c>
      <c r="L5" s="10">
        <f>(35000+35000+35000+38000)/4</f>
        <v>35750</v>
      </c>
      <c r="M5" s="10">
        <f>(22000+32000+25000+25000)/4</f>
        <v>26000</v>
      </c>
      <c r="N5" s="10">
        <f>(30000+30000+33000+38000)/4</f>
        <v>32750</v>
      </c>
      <c r="O5" s="11">
        <f t="shared" si="3"/>
        <v>35645.833333333336</v>
      </c>
      <c r="P5" s="8">
        <f t="shared" si="4"/>
        <v>6431.8616820458474</v>
      </c>
      <c r="Q5" s="12">
        <f t="shared" si="5"/>
        <v>0.1804379665331389</v>
      </c>
    </row>
    <row r="6" spans="1:18" x14ac:dyDescent="0.25">
      <c r="A6" s="3">
        <v>5</v>
      </c>
      <c r="B6" s="4" t="s">
        <v>21</v>
      </c>
      <c r="C6" s="5">
        <f>(13500+13500+13500+13500)/4</f>
        <v>13500</v>
      </c>
      <c r="D6" s="5">
        <f t="shared" ref="D6:I6" si="6">(14000+14000+14000+14000)/4</f>
        <v>14000</v>
      </c>
      <c r="E6" s="5">
        <f t="shared" si="6"/>
        <v>14000</v>
      </c>
      <c r="F6" s="5">
        <f t="shared" si="6"/>
        <v>14000</v>
      </c>
      <c r="G6" s="5">
        <f t="shared" si="6"/>
        <v>14000</v>
      </c>
      <c r="H6" s="5">
        <f t="shared" si="6"/>
        <v>14000</v>
      </c>
      <c r="I6" s="5">
        <f t="shared" si="6"/>
        <v>14000</v>
      </c>
      <c r="J6" s="5">
        <f>(14000+14500+14500+14500)/4</f>
        <v>14375</v>
      </c>
      <c r="K6" s="5">
        <f>(14500+14500+15000+15000)/4</f>
        <v>14750</v>
      </c>
      <c r="L6" s="5">
        <f>(15000+16000+16500+16500)/4</f>
        <v>16000</v>
      </c>
      <c r="M6" s="5">
        <f>(16500+16500+18000+18000)/4</f>
        <v>17250</v>
      </c>
      <c r="N6" s="5">
        <f>(18000+18000+18000+18000)/4</f>
        <v>18000</v>
      </c>
      <c r="O6" s="6">
        <f t="shared" si="3"/>
        <v>14822.916666666666</v>
      </c>
      <c r="P6" s="3">
        <f t="shared" si="4"/>
        <v>1458.1845162164263</v>
      </c>
      <c r="Q6" s="7">
        <f t="shared" si="5"/>
        <v>9.8373656751073041E-2</v>
      </c>
      <c r="R6" s="13"/>
    </row>
    <row r="7" spans="1:18" x14ac:dyDescent="0.25">
      <c r="A7" s="8">
        <v>6</v>
      </c>
      <c r="B7" s="9" t="s">
        <v>22</v>
      </c>
      <c r="C7" s="10">
        <f>(20000+20000+20000+20000)/4</f>
        <v>20000</v>
      </c>
      <c r="D7" s="10">
        <f t="shared" ref="D7:I7" si="7">(20000+20000+20000+20000)/4</f>
        <v>20000</v>
      </c>
      <c r="E7" s="10">
        <f t="shared" si="7"/>
        <v>20000</v>
      </c>
      <c r="F7" s="10">
        <f t="shared" si="7"/>
        <v>20000</v>
      </c>
      <c r="G7" s="10">
        <f t="shared" si="7"/>
        <v>20000</v>
      </c>
      <c r="H7" s="10">
        <f t="shared" si="7"/>
        <v>20000</v>
      </c>
      <c r="I7" s="10">
        <f t="shared" si="7"/>
        <v>20000</v>
      </c>
      <c r="J7" s="10">
        <f>(20000+20000+20000+20000)/4</f>
        <v>20000</v>
      </c>
      <c r="K7" s="10">
        <f>(20000+20000+20000+23000)/4</f>
        <v>20750</v>
      </c>
      <c r="L7" s="10">
        <f>(23000+20000+20000+20000)/4</f>
        <v>20750</v>
      </c>
      <c r="M7" s="10">
        <f>(20000+20000+20000+19000)/4</f>
        <v>19750</v>
      </c>
      <c r="N7" s="10">
        <f>(19000+19000+19000+19000)/4</f>
        <v>19000</v>
      </c>
      <c r="O7" s="11">
        <f t="shared" si="3"/>
        <v>20020.833333333332</v>
      </c>
      <c r="P7" s="8">
        <f t="shared" si="4"/>
        <v>445.4100936386057</v>
      </c>
      <c r="Q7" s="12">
        <f t="shared" si="5"/>
        <v>2.2247330379451691E-2</v>
      </c>
    </row>
    <row r="8" spans="1:18" x14ac:dyDescent="0.25">
      <c r="A8" s="3">
        <v>7</v>
      </c>
      <c r="B8" s="4" t="s">
        <v>23</v>
      </c>
      <c r="C8" s="5">
        <f>(15000+15000+15000+15000)/4</f>
        <v>15000</v>
      </c>
      <c r="D8" s="5">
        <f>(15000+15000+15000+15000)/4</f>
        <v>15000</v>
      </c>
      <c r="E8" s="5">
        <f>(15000+15000+15000+15000)/4</f>
        <v>15000</v>
      </c>
      <c r="F8" s="5">
        <f>(15000+15000+15000+15000)/4</f>
        <v>15000</v>
      </c>
      <c r="G8" s="5">
        <f>(15000+14000+14000+14000)/4</f>
        <v>14250</v>
      </c>
      <c r="H8" s="5">
        <f>(14000+14000+14000)/3</f>
        <v>14000</v>
      </c>
      <c r="I8" s="5">
        <f>(14000+14000+14000+14000)/4</f>
        <v>14000</v>
      </c>
      <c r="J8" s="5">
        <f t="shared" ref="J8:N8" si="8">(14000+14000+14000+14000)/4</f>
        <v>14000</v>
      </c>
      <c r="K8" s="5">
        <f t="shared" si="8"/>
        <v>14000</v>
      </c>
      <c r="L8" s="5">
        <f t="shared" si="8"/>
        <v>14000</v>
      </c>
      <c r="M8" s="5">
        <f t="shared" si="8"/>
        <v>14000</v>
      </c>
      <c r="N8" s="5">
        <f t="shared" si="8"/>
        <v>14000</v>
      </c>
      <c r="O8" s="6">
        <f t="shared" si="3"/>
        <v>14354.166666666666</v>
      </c>
      <c r="P8" s="3">
        <f t="shared" si="4"/>
        <v>482.162898413037</v>
      </c>
      <c r="Q8" s="7">
        <f t="shared" si="5"/>
        <v>3.3590448655770357E-2</v>
      </c>
    </row>
    <row r="9" spans="1:18" x14ac:dyDescent="0.25">
      <c r="A9" s="8">
        <v>8</v>
      </c>
      <c r="B9" s="9" t="s">
        <v>24</v>
      </c>
      <c r="C9" s="10">
        <f t="shared" ref="C9:N9" si="9">(140000+140000+140000+140000)/4</f>
        <v>140000</v>
      </c>
      <c r="D9" s="10">
        <f t="shared" si="9"/>
        <v>140000</v>
      </c>
      <c r="E9" s="10">
        <f t="shared" si="9"/>
        <v>140000</v>
      </c>
      <c r="F9" s="10">
        <f t="shared" si="9"/>
        <v>140000</v>
      </c>
      <c r="G9" s="10">
        <f>(140000+140000+140000+140000)/4</f>
        <v>140000</v>
      </c>
      <c r="H9" s="10">
        <f t="shared" si="9"/>
        <v>140000</v>
      </c>
      <c r="I9" s="10">
        <f t="shared" si="9"/>
        <v>140000</v>
      </c>
      <c r="J9" s="10">
        <f t="shared" si="9"/>
        <v>140000</v>
      </c>
      <c r="K9" s="10">
        <f t="shared" si="9"/>
        <v>140000</v>
      </c>
      <c r="L9" s="10">
        <f t="shared" si="9"/>
        <v>140000</v>
      </c>
      <c r="M9" s="10">
        <f t="shared" si="9"/>
        <v>140000</v>
      </c>
      <c r="N9" s="10">
        <f t="shared" si="9"/>
        <v>140000</v>
      </c>
      <c r="O9" s="11">
        <f t="shared" si="3"/>
        <v>140000</v>
      </c>
      <c r="P9" s="8">
        <f t="shared" si="4"/>
        <v>0</v>
      </c>
      <c r="Q9" s="12">
        <f t="shared" si="5"/>
        <v>0</v>
      </c>
    </row>
    <row r="10" spans="1:18" x14ac:dyDescent="0.25">
      <c r="A10" s="3">
        <v>9</v>
      </c>
      <c r="B10" s="4" t="s">
        <v>25</v>
      </c>
      <c r="C10" s="5">
        <f>(36000+40000+38000+36000)/4</f>
        <v>37500</v>
      </c>
      <c r="D10" s="5">
        <f>(37000+40000+37000+37000)/4</f>
        <v>37750</v>
      </c>
      <c r="E10" s="5">
        <f>(37000+39000+37000+36000)/4</f>
        <v>37250</v>
      </c>
      <c r="F10" s="5">
        <f>(32000+35000+36000+40000)/4</f>
        <v>35750</v>
      </c>
      <c r="G10" s="5">
        <f>(37000+40000+42000+45000)/4</f>
        <v>41000</v>
      </c>
      <c r="H10" s="5">
        <f>(45000+42000+39000+38000)/4</f>
        <v>41000</v>
      </c>
      <c r="I10" s="5">
        <f>(38000+38000+41000+41000)/4</f>
        <v>39500</v>
      </c>
      <c r="J10" s="5">
        <f>(39000+37000+35000+34000)/4</f>
        <v>36250</v>
      </c>
      <c r="K10" s="5">
        <f>(31000+36000+33000+36000)/4</f>
        <v>34000</v>
      </c>
      <c r="L10" s="5">
        <f>(40000+42000+42000+39000)/4</f>
        <v>40750</v>
      </c>
      <c r="M10" s="5">
        <f>(36000+39000+40000+39000)/4</f>
        <v>38500</v>
      </c>
      <c r="N10" s="5">
        <f>(39000+42000+44000+49000)/4</f>
        <v>43500</v>
      </c>
      <c r="O10" s="6">
        <f t="shared" si="3"/>
        <v>38562.5</v>
      </c>
      <c r="P10" s="3">
        <f t="shared" si="4"/>
        <v>2688.6229155123597</v>
      </c>
      <c r="Q10" s="7">
        <f t="shared" si="5"/>
        <v>6.97211777118278E-2</v>
      </c>
    </row>
    <row r="11" spans="1:18" x14ac:dyDescent="0.25">
      <c r="A11" s="8">
        <v>10</v>
      </c>
      <c r="B11" s="9" t="s">
        <v>26</v>
      </c>
      <c r="C11" s="10">
        <f>(31000+31000+31000+31000)/4</f>
        <v>31000</v>
      </c>
      <c r="D11" s="10">
        <f>(31000+30000+30000+30000)/4</f>
        <v>30250</v>
      </c>
      <c r="E11" s="10">
        <f>(30000+30000+30000+31000)/4</f>
        <v>30250</v>
      </c>
      <c r="F11" s="10">
        <f>(31000+31000+31000+31000)/4</f>
        <v>31000</v>
      </c>
      <c r="G11" s="10">
        <f>(31000+31000+32000+32000)/4</f>
        <v>31500</v>
      </c>
      <c r="H11" s="10">
        <f>(32000+32000+32000+32000)/4</f>
        <v>32000</v>
      </c>
      <c r="I11" s="10">
        <f>(32000+32000+32000+32000)/4</f>
        <v>32000</v>
      </c>
      <c r="J11" s="10">
        <f>(34000+34000+34000+34000)/4</f>
        <v>34000</v>
      </c>
      <c r="K11" s="10">
        <f>(34000+30000+30000+30000)/4</f>
        <v>31000</v>
      </c>
      <c r="L11" s="10">
        <f>(30000+30000+30000+30000)/4</f>
        <v>30000</v>
      </c>
      <c r="M11" s="10">
        <f t="shared" ref="M11:N11" si="10">(30000+30000+30000+30000)/4</f>
        <v>30000</v>
      </c>
      <c r="N11" s="10">
        <f t="shared" si="10"/>
        <v>30000</v>
      </c>
      <c r="O11" s="11">
        <f t="shared" si="3"/>
        <v>31083.333333333332</v>
      </c>
      <c r="P11" s="8">
        <f t="shared" si="4"/>
        <v>1179.0468672412965</v>
      </c>
      <c r="Q11" s="12">
        <f t="shared" si="5"/>
        <v>3.79318026994519E-2</v>
      </c>
    </row>
    <row r="12" spans="1:18" ht="15.75" thickBot="1" x14ac:dyDescent="0.3">
      <c r="A12" s="14">
        <v>11</v>
      </c>
      <c r="B12" s="15" t="s">
        <v>27</v>
      </c>
      <c r="C12" s="16">
        <f>(60000+60000+50000+50000)/4</f>
        <v>55000</v>
      </c>
      <c r="D12" s="16">
        <f>(60000+60000+60000+60000)/4</f>
        <v>60000</v>
      </c>
      <c r="E12" s="16">
        <f>(60000+60000+60000+60000)/4</f>
        <v>60000</v>
      </c>
      <c r="F12" s="16">
        <f>(60000+60000+60000+60000)/4</f>
        <v>60000</v>
      </c>
      <c r="G12" s="16">
        <f t="shared" ref="G12:N12" si="11">(60000+60000+60000+60000)/4</f>
        <v>60000</v>
      </c>
      <c r="H12" s="16">
        <f t="shared" si="11"/>
        <v>60000</v>
      </c>
      <c r="I12" s="16">
        <f t="shared" si="11"/>
        <v>60000</v>
      </c>
      <c r="J12" s="16">
        <f t="shared" si="11"/>
        <v>60000</v>
      </c>
      <c r="K12" s="16">
        <f t="shared" si="11"/>
        <v>60000</v>
      </c>
      <c r="L12" s="16">
        <f t="shared" si="11"/>
        <v>60000</v>
      </c>
      <c r="M12" s="16">
        <f t="shared" si="11"/>
        <v>60000</v>
      </c>
      <c r="N12" s="16">
        <f t="shared" si="11"/>
        <v>60000</v>
      </c>
      <c r="O12" s="17">
        <f t="shared" si="3"/>
        <v>59583.333333333336</v>
      </c>
      <c r="P12" s="14">
        <f t="shared" si="4"/>
        <v>1443.3756729740642</v>
      </c>
      <c r="Q12" s="7">
        <f t="shared" si="5"/>
        <v>2.4224486819145134E-2</v>
      </c>
    </row>
    <row r="13" spans="1:18" ht="36" customHeight="1" thickBot="1" x14ac:dyDescent="0.3">
      <c r="A13" s="22" t="s">
        <v>28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0"/>
      <c r="P13" s="21" t="s">
        <v>29</v>
      </c>
      <c r="Q13" s="18">
        <f>SUM(Q2:Q12)/11</f>
        <v>7.1055289379976641E-2</v>
      </c>
    </row>
    <row r="15" spans="1:18" x14ac:dyDescent="0.25">
      <c r="N15" s="19"/>
    </row>
    <row r="16" spans="1:18" x14ac:dyDescent="0.25">
      <c r="C16" s="19"/>
    </row>
    <row r="17" spans="14:14" x14ac:dyDescent="0.25">
      <c r="N17" s="19"/>
    </row>
  </sheetData>
  <printOptions horizontalCentered="1"/>
  <pageMargins left="0.26" right="0.2" top="0.35" bottom="0.52" header="0.3" footer="0.3"/>
  <pageSetup paperSize="34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Aspire-765</dc:creator>
  <cp:lastModifiedBy>Aspire-765</cp:lastModifiedBy>
  <dcterms:created xsi:type="dcterms:W3CDTF">2024-03-08T15:37:51Z</dcterms:created>
  <dcterms:modified xsi:type="dcterms:W3CDTF">2024-03-08T15:47:59Z</dcterms:modified>
</cp:coreProperties>
</file>