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Dinas Perhubungan" sheetId="1" r:id="rId1"/>
  </sheets>
  <definedNames>
    <definedName name="_xlnm.Print_Area" localSheetId="0">'Dinas Perhubungan'!$A$1:$AM$68</definedName>
    <definedName name="_xlnm.Print_Titles" localSheetId="0">'Dinas Perhubungan'!$7:$12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P44" i="1"/>
  <c r="AE45" i="1"/>
  <c r="Z44" i="1"/>
  <c r="Z35" i="1"/>
  <c r="Z34" i="1"/>
  <c r="AD44" i="1" l="1"/>
  <c r="AE44" i="1" s="1"/>
  <c r="W44" i="1"/>
  <c r="W34" i="1"/>
  <c r="N35" i="1" l="1"/>
  <c r="Q35" i="1"/>
  <c r="T35" i="1"/>
  <c r="W35" i="1"/>
  <c r="AE48" i="1" l="1"/>
  <c r="AE49" i="1" s="1"/>
  <c r="W14" i="1"/>
  <c r="Y44" i="1"/>
  <c r="Y34" i="1"/>
  <c r="Y29" i="1"/>
  <c r="Y25" i="1"/>
  <c r="Y17" i="1"/>
  <c r="Y13" i="1"/>
  <c r="M34" i="1" l="1"/>
  <c r="Q44" i="1" l="1"/>
  <c r="N44" i="1"/>
  <c r="H44" i="1"/>
  <c r="Q14" i="1"/>
  <c r="T14" i="1"/>
  <c r="V44" i="1" l="1"/>
  <c r="T44" i="1"/>
  <c r="V34" i="1"/>
  <c r="T34" i="1"/>
  <c r="V29" i="1"/>
  <c r="V25" i="1"/>
  <c r="V17" i="1"/>
  <c r="V13" i="1"/>
  <c r="J34" i="1" l="1"/>
  <c r="Q34" i="1" l="1"/>
  <c r="S44" i="1"/>
  <c r="S34" i="1"/>
  <c r="S29" i="1"/>
  <c r="S25" i="1"/>
  <c r="S17" i="1"/>
  <c r="S13" i="1"/>
  <c r="H35" i="1" l="1"/>
  <c r="J25" i="1" l="1"/>
  <c r="J17" i="1"/>
  <c r="J44" i="1" l="1"/>
  <c r="G36" i="1" l="1"/>
  <c r="AB35" i="1"/>
  <c r="N34" i="1"/>
  <c r="H34" i="1"/>
  <c r="N14" i="1"/>
  <c r="E15" i="1"/>
  <c r="AG35" i="1" l="1"/>
  <c r="AJ35" i="1" s="1"/>
  <c r="P13" i="1"/>
  <c r="J13" i="1"/>
  <c r="M13" i="1"/>
  <c r="AI24" i="1"/>
  <c r="AL24" i="1" s="1"/>
  <c r="AG24" i="1"/>
  <c r="AJ24" i="1" s="1"/>
  <c r="P17" i="1"/>
  <c r="M17" i="1"/>
  <c r="P25" i="1"/>
  <c r="E27" i="1"/>
  <c r="E26" i="1"/>
  <c r="P29" i="1"/>
  <c r="M29" i="1"/>
  <c r="J29" i="1"/>
  <c r="P34" i="1"/>
  <c r="G34" i="1"/>
  <c r="G44" i="1" l="1"/>
  <c r="AI47" i="1"/>
  <c r="AL47" i="1" s="1"/>
  <c r="AG47" i="1"/>
  <c r="AJ47" i="1" s="1"/>
  <c r="AI46" i="1"/>
  <c r="AL46" i="1" s="1"/>
  <c r="AG46" i="1"/>
  <c r="AJ46" i="1" s="1"/>
  <c r="E45" i="1"/>
  <c r="AI43" i="1"/>
  <c r="AL43" i="1" s="1"/>
  <c r="AG43" i="1"/>
  <c r="AJ43" i="1" s="1"/>
  <c r="AG42" i="1"/>
  <c r="AJ42" i="1" s="1"/>
  <c r="AI42" i="1"/>
  <c r="AL42" i="1" s="1"/>
  <c r="AI41" i="1"/>
  <c r="AL41" i="1" s="1"/>
  <c r="AG41" i="1"/>
  <c r="AJ41" i="1" s="1"/>
  <c r="E40" i="1"/>
  <c r="E39" i="1"/>
  <c r="E38" i="1"/>
  <c r="E37" i="1"/>
  <c r="E36" i="1"/>
  <c r="AI33" i="1"/>
  <c r="AL33" i="1" s="1"/>
  <c r="AG33" i="1"/>
  <c r="AJ33" i="1" s="1"/>
  <c r="AI32" i="1"/>
  <c r="AL32" i="1" s="1"/>
  <c r="AG32" i="1"/>
  <c r="AJ32" i="1" s="1"/>
  <c r="E30" i="1"/>
  <c r="G30" i="1"/>
  <c r="G29" i="1" s="1"/>
  <c r="G28" i="1"/>
  <c r="G27" i="1"/>
  <c r="G20" i="1"/>
  <c r="G17" i="1" s="1"/>
  <c r="G15" i="1"/>
  <c r="G13" i="1" s="1"/>
  <c r="G16" i="1"/>
  <c r="E28" i="1"/>
  <c r="E23" i="1"/>
  <c r="E22" i="1"/>
  <c r="E21" i="1"/>
  <c r="E20" i="1"/>
  <c r="E19" i="1"/>
  <c r="E18" i="1"/>
  <c r="G25" i="1" l="1"/>
  <c r="AD39" i="1"/>
  <c r="Z39" i="1"/>
  <c r="AD38" i="1"/>
  <c r="Z38" i="1"/>
  <c r="AB38" i="1" s="1"/>
  <c r="AD37" i="1"/>
  <c r="Z37" i="1"/>
  <c r="M25" i="1"/>
  <c r="AD28" i="1"/>
  <c r="Z28" i="1"/>
  <c r="Z14" i="1"/>
  <c r="AI39" i="1" l="1"/>
  <c r="AL39" i="1" s="1"/>
  <c r="AE39" i="1"/>
  <c r="AG40" i="1"/>
  <c r="AJ40" i="1" s="1"/>
  <c r="AG31" i="1"/>
  <c r="AJ31" i="1" s="1"/>
  <c r="AG28" i="1"/>
  <c r="AJ28" i="1" s="1"/>
  <c r="AB28" i="1"/>
  <c r="AI38" i="1"/>
  <c r="AL38" i="1" s="1"/>
  <c r="AE38" i="1"/>
  <c r="AG14" i="1"/>
  <c r="AJ14" i="1" s="1"/>
  <c r="AB14" i="1"/>
  <c r="AI37" i="1"/>
  <c r="AL37" i="1" s="1"/>
  <c r="AE37" i="1"/>
  <c r="AI28" i="1"/>
  <c r="AL28" i="1" s="1"/>
  <c r="AE28" i="1"/>
  <c r="AI31" i="1"/>
  <c r="AL31" i="1" s="1"/>
  <c r="AI40" i="1"/>
  <c r="AL40" i="1" s="1"/>
  <c r="AG37" i="1"/>
  <c r="AJ37" i="1" s="1"/>
  <c r="AB37" i="1"/>
  <c r="AG39" i="1"/>
  <c r="AJ39" i="1" s="1"/>
  <c r="AB39" i="1"/>
  <c r="AG38" i="1"/>
  <c r="AJ38" i="1" s="1"/>
  <c r="AD45" i="1"/>
  <c r="Z45" i="1"/>
  <c r="AD36" i="1"/>
  <c r="Z36" i="1"/>
  <c r="AD34" i="1"/>
  <c r="AD29" i="1"/>
  <c r="Z29" i="1"/>
  <c r="AD27" i="1"/>
  <c r="Z27" i="1"/>
  <c r="AD26" i="1"/>
  <c r="Z26" i="1"/>
  <c r="AD25" i="1"/>
  <c r="Z25" i="1"/>
  <c r="AD23" i="1"/>
  <c r="Z23" i="1"/>
  <c r="AD22" i="1"/>
  <c r="Z22" i="1"/>
  <c r="AP21" i="1"/>
  <c r="AD21" i="1"/>
  <c r="Z21" i="1"/>
  <c r="AP20" i="1"/>
  <c r="AP19" i="1"/>
  <c r="AD19" i="1"/>
  <c r="Z19" i="1"/>
  <c r="AB19" i="1" s="1"/>
  <c r="AP18" i="1"/>
  <c r="AD18" i="1"/>
  <c r="Z18" i="1"/>
  <c r="AD17" i="1"/>
  <c r="Z17" i="1"/>
  <c r="AD15" i="1"/>
  <c r="Z15" i="1"/>
  <c r="AD16" i="1"/>
  <c r="Z16" i="1"/>
  <c r="AP13" i="1"/>
  <c r="AD13" i="1"/>
  <c r="Z13" i="1"/>
  <c r="AI16" i="1" l="1"/>
  <c r="AL16" i="1" s="1"/>
  <c r="AE16" i="1"/>
  <c r="AG20" i="1"/>
  <c r="AJ20" i="1" s="1"/>
  <c r="AG26" i="1"/>
  <c r="AJ26" i="1" s="1"/>
  <c r="AB26" i="1"/>
  <c r="AG44" i="1"/>
  <c r="AJ44" i="1" s="1"/>
  <c r="AB44" i="1"/>
  <c r="AI13" i="1"/>
  <c r="AL13" i="1" s="1"/>
  <c r="AE13" i="1"/>
  <c r="AG15" i="1"/>
  <c r="AJ15" i="1" s="1"/>
  <c r="AB15" i="1"/>
  <c r="AG18" i="1"/>
  <c r="AJ18" i="1" s="1"/>
  <c r="AB18" i="1"/>
  <c r="AI19" i="1"/>
  <c r="AL19" i="1" s="1"/>
  <c r="AE19" i="1"/>
  <c r="AI20" i="1"/>
  <c r="AL20" i="1" s="1"/>
  <c r="AI23" i="1"/>
  <c r="AL23" i="1" s="1"/>
  <c r="AE23" i="1"/>
  <c r="AI26" i="1"/>
  <c r="AL26" i="1" s="1"/>
  <c r="AE26" i="1"/>
  <c r="AI29" i="1"/>
  <c r="AL29" i="1" s="1"/>
  <c r="AI34" i="1"/>
  <c r="AL34" i="1" s="1"/>
  <c r="AE34" i="1"/>
  <c r="AI44" i="1"/>
  <c r="AL44" i="1" s="1"/>
  <c r="AI17" i="1"/>
  <c r="AL17" i="1" s="1"/>
  <c r="AE17" i="1"/>
  <c r="AI21" i="1"/>
  <c r="AL21" i="1" s="1"/>
  <c r="AE21" i="1"/>
  <c r="AG29" i="1"/>
  <c r="AJ29" i="1" s="1"/>
  <c r="AB29" i="1"/>
  <c r="AI18" i="1"/>
  <c r="AL18" i="1" s="1"/>
  <c r="AE18" i="1"/>
  <c r="AG25" i="1"/>
  <c r="AJ25" i="1" s="1"/>
  <c r="AB25" i="1"/>
  <c r="AG27" i="1"/>
  <c r="AJ27" i="1" s="1"/>
  <c r="AB27" i="1"/>
  <c r="AG30" i="1"/>
  <c r="AJ30" i="1" s="1"/>
  <c r="AG36" i="1"/>
  <c r="AJ36" i="1" s="1"/>
  <c r="AB36" i="1"/>
  <c r="AG45" i="1"/>
  <c r="AJ45" i="1" s="1"/>
  <c r="AB45" i="1"/>
  <c r="AG23" i="1"/>
  <c r="AJ23" i="1" s="1"/>
  <c r="AB23" i="1"/>
  <c r="AG34" i="1"/>
  <c r="AJ34" i="1" s="1"/>
  <c r="AB34" i="1"/>
  <c r="AI15" i="1"/>
  <c r="AL15" i="1" s="1"/>
  <c r="AE15" i="1"/>
  <c r="AG19" i="1"/>
  <c r="AJ19" i="1" s="1"/>
  <c r="AG22" i="1"/>
  <c r="AJ22" i="1" s="1"/>
  <c r="AB22" i="1"/>
  <c r="AG16" i="1"/>
  <c r="AJ16" i="1" s="1"/>
  <c r="AB16" i="1"/>
  <c r="AG17" i="1"/>
  <c r="AJ17" i="1" s="1"/>
  <c r="AB17" i="1"/>
  <c r="AG21" i="1"/>
  <c r="AJ21" i="1" s="1"/>
  <c r="AB21" i="1"/>
  <c r="AI22" i="1"/>
  <c r="AL22" i="1" s="1"/>
  <c r="AE22" i="1"/>
  <c r="AI25" i="1"/>
  <c r="AL25" i="1" s="1"/>
  <c r="AE25" i="1"/>
  <c r="AI27" i="1"/>
  <c r="AL27" i="1" s="1"/>
  <c r="AE27" i="1"/>
  <c r="AI30" i="1"/>
  <c r="AL30" i="1" s="1"/>
  <c r="AI36" i="1"/>
  <c r="AL36" i="1" s="1"/>
  <c r="AE36" i="1"/>
  <c r="AI45" i="1"/>
  <c r="AL45" i="1" s="1"/>
  <c r="AG13" i="1"/>
  <c r="AB48" i="1" l="1"/>
  <c r="AJ13" i="1"/>
  <c r="AB13" i="1"/>
  <c r="AB49" i="1" l="1"/>
</calcChain>
</file>

<file path=xl/comments1.xml><?xml version="1.0" encoding="utf-8"?>
<comments xmlns="http://schemas.openxmlformats.org/spreadsheetml/2006/main">
  <authors>
    <author>W10 PRO</author>
  </authors>
  <commentList>
    <comment ref="H34" authorId="0" shapeId="0">
      <text>
        <r>
          <rPr>
            <b/>
            <sz val="11"/>
            <color indexed="81"/>
            <rFont val="Tahoma"/>
            <family val="2"/>
          </rPr>
          <t>Jumlah aspek yg tertangani/jumlah aspek yg harus ditangani dikali 100</t>
        </r>
      </text>
    </comment>
    <comment ref="H35" authorId="0" shapeId="0">
      <text>
        <r>
          <rPr>
            <b/>
            <sz val="11"/>
            <color indexed="81"/>
            <rFont val="Tahoma"/>
            <family val="2"/>
          </rPr>
          <t>Kendaraan angkutan umum yg lulus uji/jumlah kendaraan angkutan umum yg wajib uji dikali 100</t>
        </r>
      </text>
    </comment>
    <comment ref="H44" authorId="0" shapeId="0">
      <text>
        <r>
          <rPr>
            <b/>
            <sz val="11"/>
            <color indexed="81"/>
            <rFont val="Tahoma"/>
            <family val="2"/>
          </rPr>
          <t>Angkutan sungai dan danau yang lulus uji/angkutan sungai dan danau yg wajib uji dikali 100</t>
        </r>
      </text>
    </comment>
  </commentList>
</comments>
</file>

<file path=xl/sharedStrings.xml><?xml version="1.0" encoding="utf-8"?>
<sst xmlns="http://schemas.openxmlformats.org/spreadsheetml/2006/main" count="480" uniqueCount="134">
  <si>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</si>
  <si>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</si>
  <si>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</si>
  <si>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</si>
  <si>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</si>
  <si>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</si>
  <si>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</si>
  <si>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</si>
  <si>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</si>
  <si>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</si>
  <si>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</si>
  <si>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</si>
  <si>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</si>
  <si>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</si>
  <si>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</si>
  <si>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</si>
  <si>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</si>
  <si>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</si>
  <si>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</si>
  <si>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</si>
  <si>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</si>
  <si>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</si>
  <si>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</si>
  <si>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</si>
  <si>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</si>
  <si>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</si>
  <si>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</si>
  <si>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</si>
  <si>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</si>
  <si>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Penyusunan Dokumen AKIP</t>
  </si>
  <si>
    <t>Meningkatnya Kinerja Keuangan dan Kinerja Birokrasi</t>
  </si>
  <si>
    <t>Program Pelayanan Administrasi Perkantoran</t>
  </si>
  <si>
    <t>Penyediaan Jasa Administrasi Kantor</t>
  </si>
  <si>
    <t xml:space="preserve">Penyediaan jasa komunikasi, sumber daya air dan listrik			 												</t>
  </si>
  <si>
    <t xml:space="preserve">Penyebarluasan Informasi Tugas Pokok Dan Fungsi SKPD			 												</t>
  </si>
  <si>
    <t xml:space="preserve">Penyediaan makanan dan minuman			</t>
  </si>
  <si>
    <t xml:space="preserve">Kegiatan Penyediaan Jasa Tenaga Pendukung Administrasi/Teknis Lainnya			 			</t>
  </si>
  <si>
    <t xml:space="preserve">Rapat Rapat Koordinasi, Konsultasi dan Lapangan			 			</t>
  </si>
  <si>
    <t>Program Peningkatan Sarana dan Prasarana Aparatur</t>
  </si>
  <si>
    <t>Pemeliharaan rutin/berkala kendaraan dinas/operasional</t>
  </si>
  <si>
    <t>Pemeliharaan peralatan dan perlengkapan kantor</t>
  </si>
  <si>
    <t>Program Peningkatan Pelayanan Kinerja Perangkat Daerah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</si>
  <si>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</si>
  <si>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</si>
  <si>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</si>
  <si>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</si>
  <si>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</si>
  <si>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</si>
  <si>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</si>
  <si>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</si>
  <si>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</si>
  <si>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</si>
  <si>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</si>
  <si>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</si>
  <si>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</si>
  <si>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</si>
  <si>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</si>
  <si>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</si>
  <si>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</si>
  <si>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</si>
  <si>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</si>
  <si>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</si>
  <si>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</si>
  <si>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</si>
  <si>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</si>
  <si>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</si>
  <si>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Nilai</t>
  </si>
  <si>
    <t>Dok</t>
  </si>
  <si>
    <t>Bln</t>
  </si>
  <si>
    <t>Keg</t>
  </si>
  <si>
    <t>Buah</t>
  </si>
  <si>
    <t>%</t>
  </si>
  <si>
    <t>DINAS PERHUBUNGAN</t>
  </si>
  <si>
    <t>Dinas Perhubungan</t>
  </si>
  <si>
    <t>Tingkat pemenuhan aspek kualitas dokumen keuangan daerah</t>
  </si>
  <si>
    <t>Pelayanan administrasi sesuai standar</t>
  </si>
  <si>
    <t xml:space="preserve">Pelayanan administrasi sesuai standar </t>
  </si>
  <si>
    <t>Laporan keuangan yang memenuhi aspek kualitas</t>
  </si>
  <si>
    <t>Dokumen AKIP memenuhi aspek kualitas</t>
  </si>
  <si>
    <t>Penyediaan peralatan dan perlengkapan kantor</t>
  </si>
  <si>
    <t>Peralatan dan perlengkapan kantor berfungsi dengan baik</t>
  </si>
  <si>
    <t>Peralatan, perlengkapan mobil serta kendaraan operasional kondisi baik</t>
  </si>
  <si>
    <t>Peralatan dan perlengkapan kantor kondisi baik</t>
  </si>
  <si>
    <t>Pelayanan penyelenggaraan haji daerah</t>
  </si>
  <si>
    <t>Abdi Yasa Teladan</t>
  </si>
  <si>
    <t>Meningkatnya Infrastruktur Ekonomi dan Sosial Yang Berkualitas</t>
  </si>
  <si>
    <t>Program Pengendalian dan Pengamanan Lalu Lintas  Angkutan Jalan</t>
  </si>
  <si>
    <t>Uji kelayakan sarana transportasi guna keselamatan penumpang</t>
  </si>
  <si>
    <t>Pemeliharaan APILL</t>
  </si>
  <si>
    <t>Penyelenggraaan Moda Angkutan Darat</t>
  </si>
  <si>
    <t>Bimbingan Teknis Transportasi Publik</t>
  </si>
  <si>
    <t>Jumlah angkutan umum yang laik jalan</t>
  </si>
  <si>
    <t>Rambu-rambu lalu lintas dalam kondisi baik</t>
  </si>
  <si>
    <t>APILL dalam kondisi baik</t>
  </si>
  <si>
    <t>Bus sekolah dalam kondisi baik</t>
  </si>
  <si>
    <t>Terlaksananya program Kementerian perhubungan</t>
  </si>
  <si>
    <t>Persentase angkutan umum yang laik jalan</t>
  </si>
  <si>
    <t>Pengadaan dan Pemeliharaan Rambu Lalu Lintas</t>
  </si>
  <si>
    <t>Program Pengendalian dan Pengamanan Lalu Lintas Angkutan Sungai dan Danau</t>
  </si>
  <si>
    <t>Penyelenggaraan Moda Angkutan Sungai</t>
  </si>
  <si>
    <t>Kapal penyeberangan dalam kondisi baik</t>
  </si>
  <si>
    <t>Tingkat Kepuasan Pelayanan</t>
  </si>
  <si>
    <t>Pemilihan Pelajar Pelopor Keselamatan Berlalu Lintas</t>
  </si>
  <si>
    <t>Penyelenggaraan Wahana Tata Nugraha (WTN)</t>
  </si>
  <si>
    <t>Pelayanan perangkat daerah sesuai standar</t>
  </si>
  <si>
    <t>Pengadaan rambu rambu lalu lintas dan APILL</t>
  </si>
  <si>
    <t>Pengadaan Marka Jalan</t>
  </si>
  <si>
    <t>Pengadaan rambu dan Spanduk/Baliho di Tempat-Tempat Parkir</t>
  </si>
  <si>
    <t>Titik Pantau Jalan Kabupaten yang dikendalikan dari kemacetan</t>
  </si>
  <si>
    <t>Titik Pantau</t>
  </si>
  <si>
    <t>Lokasi</t>
  </si>
  <si>
    <t>Pemeliharaan rambu Lalu Lintas Sungai dan danau</t>
  </si>
  <si>
    <t>Pembangunan Dermaga</t>
  </si>
  <si>
    <t>Rambu lalu lintas sungai dan danau kondisi baik</t>
  </si>
  <si>
    <t>Titik pantau dermaga dan lalu lintas sungai dan danau</t>
  </si>
  <si>
    <t>Persentase angkutan sungai dan danau yang laik layar</t>
  </si>
  <si>
    <t>Penyediaan jasa peralatan dan perlengkapan kantor</t>
  </si>
  <si>
    <t>Persentase aspek penyebab kemacetan yang teratasi</t>
  </si>
  <si>
    <t>Tingkat pemenuhan aspek kualitas dokumen AKIP</t>
  </si>
  <si>
    <t>Titik Pantau Jalan Kabupaten yang diberi marka jalan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</si>
  <si>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</si>
  <si>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</si>
  <si>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</si>
  <si>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</si>
  <si>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</si>
  <si>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</si>
  <si>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</si>
  <si>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</si>
  <si>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</si>
  <si>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Perhubungan</t>
  </si>
  <si>
    <t>Drs. TAFRINSYAH, M.Si</t>
  </si>
  <si>
    <t>NIP. 19631012 198503 1 012</t>
  </si>
  <si>
    <t>PERIODE PELAKSANAAN TRIWULAN IV TAHUN 2020</t>
  </si>
  <si>
    <t>Kandangan, 4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</si>
</sst>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(* #,##0.00_);_(* \(#,##0.0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1"/>
      <color indexed="81"/>
      <name val="Tahoma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13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8" fillId="0" borderId="15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/>
    <xf numFmtId="2" fontId="8" fillId="0" borderId="2" xfId="0" applyNumberFormat="1" applyFont="1" applyFill="1" applyBorder="1" applyAlignment="1">
      <alignment horizontal="center" vertical="top" wrapText="1"/>
    </xf>
    <xf numFmtId="165" fontId="8" fillId="0" borderId="2" xfId="1" applyNumberFormat="1" applyFont="1" applyFill="1" applyBorder="1" applyAlignment="1">
      <alignment vertical="top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applyNumberFormat="1" applyFont="1" applyFill="1" applyBorder="1" applyAlignment="1">
      <alignment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66" fontId="8" fillId="0" borderId="2" xfId="2" applyFont="1" applyFill="1" applyBorder="1" applyAlignment="1">
      <alignment vertical="top"/>
    </xf>
    <xf numFmtId="2" fontId="6" fillId="0" borderId="2" xfId="0" applyNumberFormat="1" applyFont="1" applyFill="1" applyBorder="1" applyAlignment="1">
      <alignment vertical="top"/>
    </xf>
    <xf numFmtId="166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166" fontId="8" fillId="0" borderId="15" xfId="2" applyFont="1" applyFill="1" applyBorder="1" applyAlignment="1">
      <alignment vertical="top"/>
    </xf>
    <xf numFmtId="166" fontId="8" fillId="0" borderId="2" xfId="2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 wrapText="1"/>
    </xf>
    <xf numFmtId="1" fontId="8" fillId="0" borderId="15" xfId="0" applyNumberFormat="1" applyFont="1" applyBorder="1" applyAlignment="1">
      <alignment horizontal="center" vertical="top"/>
    </xf>
    <xf numFmtId="166" fontId="8" fillId="0" borderId="2" xfId="2" applyFont="1" applyFill="1" applyBorder="1" applyAlignment="1">
      <alignment vertical="top" wrapText="1"/>
    </xf>
    <xf numFmtId="2" fontId="6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67" fontId="8" fillId="0" borderId="2" xfId="0" applyNumberFormat="1" applyFont="1" applyFill="1" applyBorder="1" applyAlignment="1">
      <alignment horizontal="center" vertical="top"/>
    </xf>
    <xf numFmtId="165" fontId="8" fillId="0" borderId="2" xfId="0" applyNumberFormat="1" applyFont="1" applyFill="1" applyBorder="1" applyAlignment="1">
      <alignment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5" fontId="6" fillId="0" borderId="6" xfId="1" quotePrefix="1" applyNumberFormat="1" applyFont="1" applyFill="1" applyBorder="1" applyAlignment="1">
      <alignment vertical="top"/>
    </xf>
    <xf numFmtId="166" fontId="6" fillId="0" borderId="6" xfId="0" applyNumberFormat="1" applyFont="1" applyFill="1" applyBorder="1" applyAlignment="1">
      <alignment vertical="top"/>
    </xf>
    <xf numFmtId="166" fontId="6" fillId="0" borderId="15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0" fontId="6" fillId="0" borderId="15" xfId="0" applyNumberFormat="1" applyFont="1" applyFill="1" applyBorder="1" applyAlignment="1">
      <alignment vertical="top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166" fontId="8" fillId="0" borderId="15" xfId="0" applyNumberFormat="1" applyFont="1" applyFill="1" applyBorder="1" applyAlignment="1">
      <alignment vertical="top"/>
    </xf>
    <xf numFmtId="0" fontId="8" fillId="0" borderId="15" xfId="0" applyNumberFormat="1" applyFont="1" applyFill="1" applyBorder="1" applyAlignment="1">
      <alignment vertical="top"/>
    </xf>
    <xf numFmtId="0" fontId="4" fillId="3" borderId="15" xfId="0" applyFont="1" applyFill="1" applyBorder="1"/>
    <xf numFmtId="0" fontId="6" fillId="0" borderId="15" xfId="0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0" fontId="8" fillId="7" borderId="2" xfId="0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horizontal="left" vertical="top" wrapText="1"/>
    </xf>
    <xf numFmtId="166" fontId="8" fillId="0" borderId="2" xfId="2" applyFont="1" applyFill="1" applyBorder="1" applyAlignment="1">
      <alignment horizontal="center" vertical="top"/>
    </xf>
    <xf numFmtId="2" fontId="8" fillId="4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64"/>
  <sheetViews>
    <sheetView tabSelected="1" showRuler="0" view="pageBreakPreview" topLeftCell="B43" zoomScale="70" zoomScaleNormal="40" zoomScaleSheetLayoutView="70" zoomScalePageLayoutView="55" workbookViewId="0">
      <selection activeCell="AE45" sqref="AE45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8.57031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.5703125" style="2" customWidth="1"/>
    <col min="27" max="27" width="5.5703125" style="4" customWidth="1"/>
    <col min="28" max="28" width="8" style="2" customWidth="1"/>
    <col min="29" max="29" width="5.5703125" style="4" customWidth="1"/>
    <col min="30" max="30" width="15.140625" style="2" customWidth="1"/>
    <col min="31" max="31" width="8" style="2" customWidth="1"/>
    <col min="32" max="32" width="5.5703125" style="4" customWidth="1"/>
    <col min="33" max="33" width="8" style="2" customWidth="1"/>
    <col min="34" max="34" width="5.5703125" style="4" customWidth="1"/>
    <col min="35" max="35" width="16.7109375" style="2" customWidth="1"/>
    <col min="36" max="36" width="8" style="2" customWidth="1"/>
    <col min="37" max="37" width="5.5703125" style="4" customWidth="1"/>
    <col min="38" max="38" width="10.8554687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"/>
    </row>
    <row r="2" spans="1:45" ht="23.25" x14ac:dyDescent="0.3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3"/>
    </row>
    <row r="3" spans="1:45" ht="23.25" x14ac:dyDescent="0.35">
      <c r="A3" s="131" t="s">
        <v>72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3"/>
    </row>
    <row r="4" spans="1:45" ht="23.25" x14ac:dyDescent="0.35">
      <c r="A4" s="132" t="s">
        <v>132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"/>
    </row>
    <row r="5" spans="1:45" ht="18" x14ac:dyDescent="0.2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</row>
    <row r="6" spans="1:45" ht="18" x14ac:dyDescent="0.25">
      <c r="A6" s="134" t="s">
        <v>72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</row>
    <row r="7" spans="1:45" ht="81" customHeight="1" x14ac:dyDescent="0.2">
      <c r="A7" s="135" t="s">
        <v>3</v>
      </c>
      <c r="B7" s="135" t="s">
        <v>4</v>
      </c>
      <c r="C7" s="136" t="s">
        <v>5</v>
      </c>
      <c r="D7" s="136" t="s">
        <v>6</v>
      </c>
      <c r="E7" s="122" t="s">
        <v>7</v>
      </c>
      <c r="F7" s="123"/>
      <c r="G7" s="126"/>
      <c r="H7" s="122" t="s">
        <v>8</v>
      </c>
      <c r="I7" s="123"/>
      <c r="J7" s="126"/>
      <c r="K7" s="122" t="s">
        <v>9</v>
      </c>
      <c r="L7" s="123"/>
      <c r="M7" s="123"/>
      <c r="N7" s="122" t="s">
        <v>10</v>
      </c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6"/>
      <c r="Z7" s="122" t="s">
        <v>120</v>
      </c>
      <c r="AA7" s="123"/>
      <c r="AB7" s="123"/>
      <c r="AC7" s="123"/>
      <c r="AD7" s="123"/>
      <c r="AE7" s="123"/>
      <c r="AF7" s="126"/>
      <c r="AG7" s="122" t="s">
        <v>11</v>
      </c>
      <c r="AH7" s="123"/>
      <c r="AI7" s="126"/>
      <c r="AJ7" s="122" t="s">
        <v>12</v>
      </c>
      <c r="AK7" s="123"/>
      <c r="AL7" s="123"/>
      <c r="AM7" s="114" t="s">
        <v>13</v>
      </c>
      <c r="AO7" s="4"/>
      <c r="AP7" s="4"/>
      <c r="AQ7" s="4"/>
      <c r="AR7" s="4"/>
      <c r="AS7" s="4"/>
    </row>
    <row r="8" spans="1:45" ht="18" customHeight="1" x14ac:dyDescent="0.2">
      <c r="A8" s="135"/>
      <c r="B8" s="135"/>
      <c r="C8" s="136"/>
      <c r="D8" s="136"/>
      <c r="E8" s="128"/>
      <c r="F8" s="129"/>
      <c r="G8" s="130"/>
      <c r="H8" s="128"/>
      <c r="I8" s="129"/>
      <c r="J8" s="130"/>
      <c r="K8" s="124"/>
      <c r="L8" s="125"/>
      <c r="M8" s="125"/>
      <c r="N8" s="124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7"/>
      <c r="Z8" s="124"/>
      <c r="AA8" s="125"/>
      <c r="AB8" s="125"/>
      <c r="AC8" s="125"/>
      <c r="AD8" s="125"/>
      <c r="AE8" s="125"/>
      <c r="AF8" s="127"/>
      <c r="AG8" s="124"/>
      <c r="AH8" s="125"/>
      <c r="AI8" s="127"/>
      <c r="AJ8" s="124"/>
      <c r="AK8" s="125"/>
      <c r="AL8" s="125"/>
      <c r="AM8" s="115"/>
    </row>
    <row r="9" spans="1:45" ht="15.75" customHeight="1" x14ac:dyDescent="0.2">
      <c r="A9" s="135"/>
      <c r="B9" s="135"/>
      <c r="C9" s="136"/>
      <c r="D9" s="136"/>
      <c r="E9" s="124"/>
      <c r="F9" s="125"/>
      <c r="G9" s="127"/>
      <c r="H9" s="124"/>
      <c r="I9" s="125"/>
      <c r="J9" s="127"/>
      <c r="K9" s="116">
        <v>2020</v>
      </c>
      <c r="L9" s="117"/>
      <c r="M9" s="118"/>
      <c r="N9" s="119" t="s">
        <v>14</v>
      </c>
      <c r="O9" s="120"/>
      <c r="P9" s="121"/>
      <c r="Q9" s="119" t="s">
        <v>15</v>
      </c>
      <c r="R9" s="120"/>
      <c r="S9" s="121"/>
      <c r="T9" s="119" t="s">
        <v>16</v>
      </c>
      <c r="U9" s="120"/>
      <c r="V9" s="121"/>
      <c r="W9" s="119" t="s">
        <v>17</v>
      </c>
      <c r="X9" s="120"/>
      <c r="Y9" s="121"/>
      <c r="Z9" s="119">
        <v>2020</v>
      </c>
      <c r="AA9" s="120"/>
      <c r="AB9" s="120"/>
      <c r="AC9" s="120"/>
      <c r="AD9" s="120"/>
      <c r="AE9" s="120"/>
      <c r="AF9" s="121"/>
      <c r="AG9" s="119">
        <v>2020</v>
      </c>
      <c r="AH9" s="120"/>
      <c r="AI9" s="121"/>
      <c r="AJ9" s="119">
        <v>2020</v>
      </c>
      <c r="AK9" s="120"/>
      <c r="AL9" s="121"/>
      <c r="AM9" s="5"/>
    </row>
    <row r="10" spans="1:45" s="7" customFormat="1" ht="15.75" x14ac:dyDescent="0.25">
      <c r="A10" s="97">
        <v>1</v>
      </c>
      <c r="B10" s="97">
        <v>2</v>
      </c>
      <c r="C10" s="97">
        <v>3</v>
      </c>
      <c r="D10" s="97">
        <v>4</v>
      </c>
      <c r="E10" s="104">
        <v>5</v>
      </c>
      <c r="F10" s="113"/>
      <c r="G10" s="105"/>
      <c r="H10" s="104">
        <v>6</v>
      </c>
      <c r="I10" s="113"/>
      <c r="J10" s="105"/>
      <c r="K10" s="109">
        <v>7</v>
      </c>
      <c r="L10" s="110"/>
      <c r="M10" s="111"/>
      <c r="N10" s="109">
        <v>8</v>
      </c>
      <c r="O10" s="110"/>
      <c r="P10" s="111"/>
      <c r="Q10" s="109">
        <v>9</v>
      </c>
      <c r="R10" s="110"/>
      <c r="S10" s="111"/>
      <c r="T10" s="109">
        <v>10</v>
      </c>
      <c r="U10" s="110"/>
      <c r="V10" s="111"/>
      <c r="W10" s="109">
        <v>11</v>
      </c>
      <c r="X10" s="110"/>
      <c r="Y10" s="111"/>
      <c r="Z10" s="106">
        <v>12</v>
      </c>
      <c r="AA10" s="107"/>
      <c r="AB10" s="107"/>
      <c r="AC10" s="107"/>
      <c r="AD10" s="107"/>
      <c r="AE10" s="107"/>
      <c r="AF10" s="108"/>
      <c r="AG10" s="106">
        <v>13</v>
      </c>
      <c r="AH10" s="107"/>
      <c r="AI10" s="108"/>
      <c r="AJ10" s="106">
        <v>14</v>
      </c>
      <c r="AK10" s="107"/>
      <c r="AL10" s="108"/>
      <c r="AM10" s="6">
        <v>15</v>
      </c>
    </row>
    <row r="11" spans="1:45" s="7" customFormat="1" ht="87" customHeight="1" x14ac:dyDescent="0.2">
      <c r="A11" s="98"/>
      <c r="B11" s="98"/>
      <c r="C11" s="98"/>
      <c r="D11" s="98"/>
      <c r="E11" s="100" t="s">
        <v>18</v>
      </c>
      <c r="F11" s="101"/>
      <c r="G11" s="99" t="s">
        <v>19</v>
      </c>
      <c r="H11" s="100" t="s">
        <v>18</v>
      </c>
      <c r="I11" s="101"/>
      <c r="J11" s="99" t="s">
        <v>19</v>
      </c>
      <c r="K11" s="100" t="s">
        <v>18</v>
      </c>
      <c r="L11" s="101"/>
      <c r="M11" s="97" t="s">
        <v>19</v>
      </c>
      <c r="N11" s="100" t="s">
        <v>18</v>
      </c>
      <c r="O11" s="101"/>
      <c r="P11" s="97" t="s">
        <v>19</v>
      </c>
      <c r="Q11" s="100" t="s">
        <v>18</v>
      </c>
      <c r="R11" s="101"/>
      <c r="S11" s="97" t="s">
        <v>19</v>
      </c>
      <c r="T11" s="100" t="s">
        <v>18</v>
      </c>
      <c r="U11" s="101"/>
      <c r="V11" s="97" t="s">
        <v>19</v>
      </c>
      <c r="W11" s="100" t="s">
        <v>18</v>
      </c>
      <c r="X11" s="101"/>
      <c r="Y11" s="97" t="s">
        <v>19</v>
      </c>
      <c r="Z11" s="104" t="s">
        <v>20</v>
      </c>
      <c r="AA11" s="105"/>
      <c r="AB11" s="104" t="s">
        <v>121</v>
      </c>
      <c r="AC11" s="105"/>
      <c r="AD11" s="8" t="s">
        <v>21</v>
      </c>
      <c r="AE11" s="104" t="s">
        <v>122</v>
      </c>
      <c r="AF11" s="105"/>
      <c r="AG11" s="104" t="s">
        <v>22</v>
      </c>
      <c r="AH11" s="105"/>
      <c r="AI11" s="8" t="s">
        <v>23</v>
      </c>
      <c r="AJ11" s="104" t="s">
        <v>24</v>
      </c>
      <c r="AK11" s="105"/>
      <c r="AL11" s="8" t="s">
        <v>25</v>
      </c>
      <c r="AM11" s="9"/>
    </row>
    <row r="12" spans="1:45" s="7" customFormat="1" ht="15.75" x14ac:dyDescent="0.2">
      <c r="A12" s="99"/>
      <c r="B12" s="99"/>
      <c r="C12" s="99"/>
      <c r="D12" s="99"/>
      <c r="E12" s="102"/>
      <c r="F12" s="103"/>
      <c r="G12" s="112"/>
      <c r="H12" s="102"/>
      <c r="I12" s="103"/>
      <c r="J12" s="112"/>
      <c r="K12" s="102"/>
      <c r="L12" s="103"/>
      <c r="M12" s="99"/>
      <c r="N12" s="102"/>
      <c r="O12" s="103"/>
      <c r="P12" s="99"/>
      <c r="Q12" s="102"/>
      <c r="R12" s="103"/>
      <c r="S12" s="99"/>
      <c r="T12" s="102"/>
      <c r="U12" s="103"/>
      <c r="V12" s="99"/>
      <c r="W12" s="102"/>
      <c r="X12" s="103"/>
      <c r="Y12" s="99"/>
      <c r="Z12" s="102" t="s">
        <v>18</v>
      </c>
      <c r="AA12" s="103"/>
      <c r="AB12" s="102" t="s">
        <v>18</v>
      </c>
      <c r="AC12" s="103"/>
      <c r="AD12" s="10" t="s">
        <v>19</v>
      </c>
      <c r="AE12" s="104" t="s">
        <v>121</v>
      </c>
      <c r="AF12" s="105"/>
      <c r="AG12" s="102" t="s">
        <v>18</v>
      </c>
      <c r="AH12" s="103"/>
      <c r="AI12" s="10" t="s">
        <v>19</v>
      </c>
      <c r="AJ12" s="102" t="s">
        <v>18</v>
      </c>
      <c r="AK12" s="103"/>
      <c r="AL12" s="10" t="s">
        <v>19</v>
      </c>
      <c r="AM12" s="83"/>
    </row>
    <row r="13" spans="1:45" ht="124.5" customHeight="1" x14ac:dyDescent="0.2">
      <c r="A13" s="49">
        <v>1</v>
      </c>
      <c r="B13" s="14" t="s">
        <v>26</v>
      </c>
      <c r="C13" s="50" t="s">
        <v>27</v>
      </c>
      <c r="D13" s="16" t="s">
        <v>118</v>
      </c>
      <c r="E13" s="46">
        <v>81.66</v>
      </c>
      <c r="F13" s="47" t="s">
        <v>66</v>
      </c>
      <c r="G13" s="74">
        <f>SUM(G15:G16)</f>
        <v>48105000</v>
      </c>
      <c r="H13" s="48">
        <v>77.7</v>
      </c>
      <c r="I13" s="47" t="s">
        <v>66</v>
      </c>
      <c r="J13" s="74">
        <f>SUM(J15:J16)</f>
        <v>7514350</v>
      </c>
      <c r="K13" s="46">
        <v>82.55</v>
      </c>
      <c r="L13" s="47" t="s">
        <v>66</v>
      </c>
      <c r="M13" s="74">
        <f>SUM(M15:M16)</f>
        <v>4810500</v>
      </c>
      <c r="N13" s="48">
        <v>1.480000000000004</v>
      </c>
      <c r="O13" s="47" t="s">
        <v>66</v>
      </c>
      <c r="P13" s="74">
        <f>SUM(P15:P16)</f>
        <v>1229950</v>
      </c>
      <c r="Q13" s="48">
        <v>0</v>
      </c>
      <c r="R13" s="47" t="s">
        <v>66</v>
      </c>
      <c r="S13" s="74">
        <f>SUM(S15:S16)</f>
        <v>877900</v>
      </c>
      <c r="T13" s="48">
        <v>0</v>
      </c>
      <c r="U13" s="47" t="s">
        <v>66</v>
      </c>
      <c r="V13" s="74">
        <f>SUM(V15:V16)</f>
        <v>0</v>
      </c>
      <c r="W13" s="48">
        <v>0</v>
      </c>
      <c r="X13" s="47" t="s">
        <v>66</v>
      </c>
      <c r="Y13" s="74">
        <f>SUM(Y15:Y16)</f>
        <v>2693100</v>
      </c>
      <c r="Z13" s="60">
        <f>N13+Q13+T13+W13</f>
        <v>1.480000000000004</v>
      </c>
      <c r="AA13" s="47" t="s">
        <v>66</v>
      </c>
      <c r="AB13" s="60">
        <f>AG13/K13*100</f>
        <v>95.917625681405212</v>
      </c>
      <c r="AC13" s="54" t="s">
        <v>71</v>
      </c>
      <c r="AD13" s="75">
        <f>P13+S13+V13+Y13</f>
        <v>4800950</v>
      </c>
      <c r="AE13" s="77">
        <f>AD13/M13*100</f>
        <v>99.801475938052178</v>
      </c>
      <c r="AF13" s="49" t="s">
        <v>71</v>
      </c>
      <c r="AG13" s="52">
        <f>H13+Z13</f>
        <v>79.180000000000007</v>
      </c>
      <c r="AH13" s="47" t="s">
        <v>66</v>
      </c>
      <c r="AI13" s="75">
        <f>J13+AD13</f>
        <v>12315300</v>
      </c>
      <c r="AJ13" s="52">
        <f>AG13/E13*100</f>
        <v>96.963017389174638</v>
      </c>
      <c r="AK13" s="54" t="s">
        <v>71</v>
      </c>
      <c r="AL13" s="77">
        <f>AI13/G13*100</f>
        <v>25.600873090115371</v>
      </c>
      <c r="AM13" s="23" t="s">
        <v>73</v>
      </c>
      <c r="AP13" s="24">
        <f t="shared" ref="AP13:AP21" si="0">P13+S13+V13+Y13</f>
        <v>4800950</v>
      </c>
    </row>
    <row r="14" spans="1:45" ht="110.25" x14ac:dyDescent="0.2">
      <c r="A14" s="13"/>
      <c r="B14" s="14"/>
      <c r="C14" s="15"/>
      <c r="D14" s="16" t="s">
        <v>74</v>
      </c>
      <c r="E14" s="46">
        <v>100</v>
      </c>
      <c r="F14" s="47" t="s">
        <v>71</v>
      </c>
      <c r="G14" s="12"/>
      <c r="H14" s="46">
        <v>100</v>
      </c>
      <c r="I14" s="47" t="s">
        <v>71</v>
      </c>
      <c r="J14" s="27"/>
      <c r="K14" s="46">
        <v>100</v>
      </c>
      <c r="L14" s="47" t="s">
        <v>71</v>
      </c>
      <c r="M14" s="42"/>
      <c r="N14" s="46">
        <f>N16/K16*100</f>
        <v>33.333333333333329</v>
      </c>
      <c r="O14" s="47" t="s">
        <v>71</v>
      </c>
      <c r="P14" s="55"/>
      <c r="Q14" s="48">
        <f>Q16/K16*100</f>
        <v>25</v>
      </c>
      <c r="R14" s="47" t="s">
        <v>71</v>
      </c>
      <c r="S14" s="55"/>
      <c r="T14" s="48">
        <f>T16/K16*100</f>
        <v>33.333333333333329</v>
      </c>
      <c r="U14" s="47" t="s">
        <v>71</v>
      </c>
      <c r="V14" s="55"/>
      <c r="W14" s="48">
        <f>W16/K16*100</f>
        <v>8.3333333333333321</v>
      </c>
      <c r="X14" s="47" t="s">
        <v>71</v>
      </c>
      <c r="Y14" s="55"/>
      <c r="Z14" s="60">
        <f>N14+Q14+T14+W14</f>
        <v>99.999999999999986</v>
      </c>
      <c r="AA14" s="47" t="s">
        <v>71</v>
      </c>
      <c r="AB14" s="60">
        <f>Z14/K14*100</f>
        <v>99.999999999999986</v>
      </c>
      <c r="AC14" s="54" t="s">
        <v>71</v>
      </c>
      <c r="AD14" s="76"/>
      <c r="AE14" s="85"/>
      <c r="AF14" s="84"/>
      <c r="AG14" s="52">
        <f>H14+Z14</f>
        <v>200</v>
      </c>
      <c r="AH14" s="47" t="s">
        <v>71</v>
      </c>
      <c r="AI14" s="76"/>
      <c r="AJ14" s="52">
        <f>AG14/E14*100</f>
        <v>200</v>
      </c>
      <c r="AK14" s="54" t="s">
        <v>71</v>
      </c>
      <c r="AL14" s="78"/>
      <c r="AM14" s="23"/>
      <c r="AP14" s="24"/>
    </row>
    <row r="15" spans="1:45" ht="60.75" customHeight="1" x14ac:dyDescent="0.2">
      <c r="A15" s="13"/>
      <c r="B15" s="14"/>
      <c r="C15" s="25" t="s">
        <v>29</v>
      </c>
      <c r="D15" s="29" t="s">
        <v>78</v>
      </c>
      <c r="E15" s="17">
        <f>15*5</f>
        <v>75</v>
      </c>
      <c r="F15" s="18" t="s">
        <v>67</v>
      </c>
      <c r="G15" s="51">
        <f>4825000*5</f>
        <v>24125000</v>
      </c>
      <c r="H15" s="17">
        <v>15</v>
      </c>
      <c r="I15" s="18" t="s">
        <v>67</v>
      </c>
      <c r="J15" s="21">
        <v>4795750</v>
      </c>
      <c r="K15" s="17">
        <v>15</v>
      </c>
      <c r="L15" s="18" t="s">
        <v>67</v>
      </c>
      <c r="M15" s="22">
        <v>2398000</v>
      </c>
      <c r="N15" s="17">
        <v>6</v>
      </c>
      <c r="O15" s="18" t="s">
        <v>67</v>
      </c>
      <c r="P15" s="22">
        <v>512750</v>
      </c>
      <c r="Q15" s="17">
        <v>3</v>
      </c>
      <c r="R15" s="18" t="s">
        <v>67</v>
      </c>
      <c r="S15" s="22">
        <v>498450</v>
      </c>
      <c r="T15" s="17">
        <v>3</v>
      </c>
      <c r="U15" s="18" t="s">
        <v>67</v>
      </c>
      <c r="V15" s="22">
        <v>0</v>
      </c>
      <c r="W15" s="17">
        <v>3</v>
      </c>
      <c r="X15" s="18" t="s">
        <v>67</v>
      </c>
      <c r="Y15" s="22">
        <v>1378000</v>
      </c>
      <c r="Z15" s="62">
        <f>N15+Q15+T15+W15</f>
        <v>15</v>
      </c>
      <c r="AA15" s="18" t="s">
        <v>67</v>
      </c>
      <c r="AB15" s="61">
        <f>Z15/K15*100</f>
        <v>100</v>
      </c>
      <c r="AC15" s="35" t="s">
        <v>71</v>
      </c>
      <c r="AD15" s="41">
        <f>P15+S15+V15+Y15</f>
        <v>2389200</v>
      </c>
      <c r="AE15" s="61">
        <f>AD15/M15*100</f>
        <v>99.633027522935777</v>
      </c>
      <c r="AF15" s="35" t="s">
        <v>71</v>
      </c>
      <c r="AG15" s="62">
        <f>H15+Z15</f>
        <v>30</v>
      </c>
      <c r="AH15" s="18" t="s">
        <v>67</v>
      </c>
      <c r="AI15" s="41">
        <f>J15+AD15</f>
        <v>7184950</v>
      </c>
      <c r="AJ15" s="61">
        <f>AG15/E15*100</f>
        <v>40</v>
      </c>
      <c r="AK15" s="35" t="s">
        <v>71</v>
      </c>
      <c r="AL15" s="61">
        <f>AI15/G15*100</f>
        <v>29.782176165803108</v>
      </c>
      <c r="AM15" s="11"/>
      <c r="AP15" s="24"/>
    </row>
    <row r="16" spans="1:45" ht="81.75" customHeight="1" x14ac:dyDescent="0.2">
      <c r="A16" s="13"/>
      <c r="B16" s="14"/>
      <c r="C16" s="25" t="s">
        <v>28</v>
      </c>
      <c r="D16" s="29" t="s">
        <v>77</v>
      </c>
      <c r="E16" s="17">
        <v>60</v>
      </c>
      <c r="F16" s="18" t="s">
        <v>67</v>
      </c>
      <c r="G16" s="51">
        <f>4796000*5</f>
        <v>23980000</v>
      </c>
      <c r="H16" s="17">
        <v>12</v>
      </c>
      <c r="I16" s="18" t="s">
        <v>67</v>
      </c>
      <c r="J16" s="21">
        <v>2718600</v>
      </c>
      <c r="K16" s="17">
        <v>12</v>
      </c>
      <c r="L16" s="18" t="s">
        <v>67</v>
      </c>
      <c r="M16" s="22">
        <v>2412500</v>
      </c>
      <c r="N16" s="17">
        <v>4</v>
      </c>
      <c r="O16" s="18" t="s">
        <v>67</v>
      </c>
      <c r="P16" s="22">
        <v>717200</v>
      </c>
      <c r="Q16" s="17">
        <v>3</v>
      </c>
      <c r="R16" s="18" t="s">
        <v>67</v>
      </c>
      <c r="S16" s="22">
        <v>379450</v>
      </c>
      <c r="T16" s="17">
        <v>4</v>
      </c>
      <c r="U16" s="18" t="s">
        <v>67</v>
      </c>
      <c r="V16" s="22">
        <v>0</v>
      </c>
      <c r="W16" s="17">
        <v>1</v>
      </c>
      <c r="X16" s="18" t="s">
        <v>67</v>
      </c>
      <c r="Y16" s="22">
        <v>1315100</v>
      </c>
      <c r="Z16" s="62">
        <f t="shared" ref="Z16:Z45" si="1">N16+Q16+T16+W16</f>
        <v>12</v>
      </c>
      <c r="AA16" s="18" t="s">
        <v>67</v>
      </c>
      <c r="AB16" s="61">
        <f>Z16/K16*100</f>
        <v>100</v>
      </c>
      <c r="AC16" s="35" t="s">
        <v>71</v>
      </c>
      <c r="AD16" s="41">
        <f>P16+S16+V16+Y16</f>
        <v>2411750</v>
      </c>
      <c r="AE16" s="61">
        <f>AD16/M16*100</f>
        <v>99.968911917098453</v>
      </c>
      <c r="AF16" s="35" t="s">
        <v>71</v>
      </c>
      <c r="AG16" s="62">
        <f t="shared" ref="AG16:AG45" si="2">H16+Z16</f>
        <v>24</v>
      </c>
      <c r="AH16" s="18" t="s">
        <v>67</v>
      </c>
      <c r="AI16" s="41">
        <f t="shared" ref="AI16:AI45" si="3">J16+AD16</f>
        <v>5130350</v>
      </c>
      <c r="AJ16" s="61">
        <f>AG16/E16*100</f>
        <v>40</v>
      </c>
      <c r="AK16" s="35" t="s">
        <v>71</v>
      </c>
      <c r="AL16" s="61">
        <f t="shared" ref="AL16:AL45" si="4">AI16/G16*100</f>
        <v>21.394286905754793</v>
      </c>
      <c r="AM16" s="11"/>
      <c r="AP16" s="24"/>
    </row>
    <row r="17" spans="1:42" ht="85.5" customHeight="1" x14ac:dyDescent="0.2">
      <c r="A17" s="49">
        <v>2</v>
      </c>
      <c r="B17" s="50" t="s">
        <v>30</v>
      </c>
      <c r="C17" s="14" t="s">
        <v>31</v>
      </c>
      <c r="D17" s="15" t="s">
        <v>101</v>
      </c>
      <c r="E17" s="46">
        <v>100</v>
      </c>
      <c r="F17" s="47" t="s">
        <v>71</v>
      </c>
      <c r="G17" s="42">
        <f>SUM(G18:G23)</f>
        <v>4460250500</v>
      </c>
      <c r="H17" s="46">
        <v>100</v>
      </c>
      <c r="I17" s="47" t="s">
        <v>71</v>
      </c>
      <c r="J17" s="42">
        <f>SUM(J18:J24)</f>
        <v>899592367</v>
      </c>
      <c r="K17" s="46">
        <v>100</v>
      </c>
      <c r="L17" s="47" t="s">
        <v>71</v>
      </c>
      <c r="M17" s="42">
        <f>SUM(M18:M23)</f>
        <v>656611600</v>
      </c>
      <c r="N17" s="46">
        <v>25</v>
      </c>
      <c r="O17" s="47" t="s">
        <v>71</v>
      </c>
      <c r="P17" s="42">
        <f>SUM(P18:P23)</f>
        <v>157464056</v>
      </c>
      <c r="Q17" s="46">
        <v>25</v>
      </c>
      <c r="R17" s="47" t="s">
        <v>71</v>
      </c>
      <c r="S17" s="42">
        <f>SUM(S18:S23)</f>
        <v>172498664</v>
      </c>
      <c r="T17" s="46">
        <v>25</v>
      </c>
      <c r="U17" s="47" t="s">
        <v>71</v>
      </c>
      <c r="V17" s="42">
        <f>SUM(V18:V23)</f>
        <v>61011484</v>
      </c>
      <c r="W17" s="46">
        <v>25</v>
      </c>
      <c r="X17" s="47" t="s">
        <v>71</v>
      </c>
      <c r="Y17" s="42">
        <f>SUM(Y18:Y23)</f>
        <v>178694133</v>
      </c>
      <c r="Z17" s="63">
        <f t="shared" si="1"/>
        <v>100</v>
      </c>
      <c r="AA17" s="47" t="s">
        <v>71</v>
      </c>
      <c r="AB17" s="60">
        <f>Z17/K17*100</f>
        <v>100</v>
      </c>
      <c r="AC17" s="54" t="s">
        <v>71</v>
      </c>
      <c r="AD17" s="53">
        <f t="shared" ref="AD17:AD45" si="5">P17+S17+V17+Y17</f>
        <v>569668337</v>
      </c>
      <c r="AE17" s="60">
        <f>AD17/M17*100</f>
        <v>86.758798808915344</v>
      </c>
      <c r="AF17" s="54" t="s">
        <v>71</v>
      </c>
      <c r="AG17" s="63">
        <f t="shared" si="2"/>
        <v>200</v>
      </c>
      <c r="AH17" s="47" t="s">
        <v>71</v>
      </c>
      <c r="AI17" s="53">
        <f t="shared" si="3"/>
        <v>1469260704</v>
      </c>
      <c r="AJ17" s="60">
        <f t="shared" ref="AJ17:AJ45" si="6">AG17/E17*100</f>
        <v>200</v>
      </c>
      <c r="AK17" s="54" t="s">
        <v>71</v>
      </c>
      <c r="AL17" s="60">
        <f t="shared" si="4"/>
        <v>32.941214938488322</v>
      </c>
      <c r="AM17" s="11"/>
      <c r="AP17" s="24"/>
    </row>
    <row r="18" spans="1:42" ht="89.25" customHeight="1" x14ac:dyDescent="0.2">
      <c r="A18" s="13"/>
      <c r="B18" s="14"/>
      <c r="C18" s="29" t="s">
        <v>32</v>
      </c>
      <c r="D18" s="25" t="s">
        <v>75</v>
      </c>
      <c r="E18" s="44">
        <f>12*5</f>
        <v>60</v>
      </c>
      <c r="F18" s="26" t="s">
        <v>68</v>
      </c>
      <c r="G18" s="55">
        <v>378758000</v>
      </c>
      <c r="H18" s="44">
        <v>12</v>
      </c>
      <c r="I18" s="26" t="s">
        <v>68</v>
      </c>
      <c r="J18" s="27">
        <v>114805000</v>
      </c>
      <c r="K18" s="44">
        <v>12</v>
      </c>
      <c r="L18" s="26" t="s">
        <v>68</v>
      </c>
      <c r="M18" s="28">
        <v>39383100</v>
      </c>
      <c r="N18" s="58">
        <v>3</v>
      </c>
      <c r="O18" s="26" t="s">
        <v>68</v>
      </c>
      <c r="P18" s="28">
        <v>7685970</v>
      </c>
      <c r="Q18" s="58">
        <v>3</v>
      </c>
      <c r="R18" s="26" t="s">
        <v>68</v>
      </c>
      <c r="S18" s="28">
        <v>8777280</v>
      </c>
      <c r="T18" s="58">
        <v>3</v>
      </c>
      <c r="U18" s="26" t="s">
        <v>68</v>
      </c>
      <c r="V18" s="28">
        <v>1395750</v>
      </c>
      <c r="W18" s="58">
        <v>3</v>
      </c>
      <c r="X18" s="26" t="s">
        <v>68</v>
      </c>
      <c r="Y18" s="28">
        <v>12640530</v>
      </c>
      <c r="Z18" s="62">
        <f t="shared" si="1"/>
        <v>12</v>
      </c>
      <c r="AA18" s="26" t="s">
        <v>68</v>
      </c>
      <c r="AB18" s="61">
        <f>Z18/K18*100</f>
        <v>100</v>
      </c>
      <c r="AC18" s="35" t="s">
        <v>71</v>
      </c>
      <c r="AD18" s="41">
        <f t="shared" si="5"/>
        <v>30499530</v>
      </c>
      <c r="AE18" s="61">
        <f>AD18/M18*100</f>
        <v>77.443192638466755</v>
      </c>
      <c r="AF18" s="35" t="s">
        <v>71</v>
      </c>
      <c r="AG18" s="62">
        <f t="shared" si="2"/>
        <v>24</v>
      </c>
      <c r="AH18" s="26" t="s">
        <v>68</v>
      </c>
      <c r="AI18" s="41">
        <f t="shared" si="3"/>
        <v>145304530</v>
      </c>
      <c r="AJ18" s="61">
        <f t="shared" si="6"/>
        <v>40</v>
      </c>
      <c r="AK18" s="35" t="s">
        <v>71</v>
      </c>
      <c r="AL18" s="61">
        <f t="shared" si="4"/>
        <v>38.363422026729467</v>
      </c>
      <c r="AM18" s="30"/>
      <c r="AP18" s="24">
        <f t="shared" si="0"/>
        <v>30499530</v>
      </c>
    </row>
    <row r="19" spans="1:42" ht="102" customHeight="1" x14ac:dyDescent="0.2">
      <c r="A19" s="13"/>
      <c r="B19" s="14"/>
      <c r="C19" s="29" t="s">
        <v>33</v>
      </c>
      <c r="D19" s="29" t="s">
        <v>76</v>
      </c>
      <c r="E19" s="44">
        <f>12*5</f>
        <v>60</v>
      </c>
      <c r="F19" s="18" t="s">
        <v>68</v>
      </c>
      <c r="G19" s="55">
        <v>396000000</v>
      </c>
      <c r="H19" s="45">
        <v>12</v>
      </c>
      <c r="I19" s="18" t="s">
        <v>68</v>
      </c>
      <c r="J19" s="21">
        <v>51831227</v>
      </c>
      <c r="K19" s="45">
        <v>12</v>
      </c>
      <c r="L19" s="18" t="s">
        <v>68</v>
      </c>
      <c r="M19" s="22">
        <v>85400000</v>
      </c>
      <c r="N19" s="58">
        <v>3</v>
      </c>
      <c r="O19" s="18" t="s">
        <v>68</v>
      </c>
      <c r="P19" s="22">
        <v>11560686</v>
      </c>
      <c r="Q19" s="58">
        <v>3</v>
      </c>
      <c r="R19" s="18" t="s">
        <v>68</v>
      </c>
      <c r="S19" s="22">
        <v>15014384</v>
      </c>
      <c r="T19" s="58">
        <v>3</v>
      </c>
      <c r="U19" s="18" t="s">
        <v>68</v>
      </c>
      <c r="V19" s="22">
        <v>9520734</v>
      </c>
      <c r="W19" s="58">
        <v>3</v>
      </c>
      <c r="X19" s="18" t="s">
        <v>68</v>
      </c>
      <c r="Y19" s="22">
        <v>22814963</v>
      </c>
      <c r="Z19" s="62">
        <f t="shared" si="1"/>
        <v>12</v>
      </c>
      <c r="AA19" s="18" t="s">
        <v>68</v>
      </c>
      <c r="AB19" s="61">
        <f t="shared" ref="AB19:AB39" si="7">Z19/K19*100</f>
        <v>100</v>
      </c>
      <c r="AC19" s="35" t="s">
        <v>71</v>
      </c>
      <c r="AD19" s="41">
        <f t="shared" si="5"/>
        <v>58910767</v>
      </c>
      <c r="AE19" s="61">
        <f t="shared" ref="AE19:AE28" si="8">AD19/M19*100</f>
        <v>68.982162763466036</v>
      </c>
      <c r="AF19" s="35" t="s">
        <v>71</v>
      </c>
      <c r="AG19" s="62">
        <f t="shared" si="2"/>
        <v>24</v>
      </c>
      <c r="AH19" s="18" t="s">
        <v>68</v>
      </c>
      <c r="AI19" s="41">
        <f t="shared" si="3"/>
        <v>110741994</v>
      </c>
      <c r="AJ19" s="61">
        <f t="shared" si="6"/>
        <v>40</v>
      </c>
      <c r="AK19" s="35" t="s">
        <v>71</v>
      </c>
      <c r="AL19" s="61">
        <f t="shared" si="4"/>
        <v>27.965150000000001</v>
      </c>
      <c r="AM19" s="11"/>
      <c r="AP19" s="24">
        <f t="shared" si="0"/>
        <v>58910767</v>
      </c>
    </row>
    <row r="20" spans="1:42" ht="87" customHeight="1" x14ac:dyDescent="0.2">
      <c r="A20" s="13"/>
      <c r="B20" s="14"/>
      <c r="C20" s="86" t="s">
        <v>34</v>
      </c>
      <c r="D20" s="87" t="s">
        <v>75</v>
      </c>
      <c r="E20" s="44">
        <f>3*5</f>
        <v>15</v>
      </c>
      <c r="F20" s="26" t="s">
        <v>69</v>
      </c>
      <c r="G20" s="51">
        <f>14000000*5</f>
        <v>70000000</v>
      </c>
      <c r="H20" s="44">
        <v>3</v>
      </c>
      <c r="I20" s="26" t="s">
        <v>69</v>
      </c>
      <c r="J20" s="21">
        <v>14000000</v>
      </c>
      <c r="K20" s="44">
        <v>3</v>
      </c>
      <c r="L20" s="26" t="s">
        <v>69</v>
      </c>
      <c r="M20" s="22">
        <v>0</v>
      </c>
      <c r="N20" s="58"/>
      <c r="O20" s="26"/>
      <c r="P20" s="22"/>
      <c r="Q20" s="58"/>
      <c r="R20" s="26"/>
      <c r="S20" s="22"/>
      <c r="T20" s="58"/>
      <c r="U20" s="26"/>
      <c r="V20" s="22"/>
      <c r="W20" s="58"/>
      <c r="X20" s="26"/>
      <c r="Y20" s="22"/>
      <c r="Z20" s="62"/>
      <c r="AA20" s="26"/>
      <c r="AB20" s="61"/>
      <c r="AC20" s="35"/>
      <c r="AD20" s="41"/>
      <c r="AE20" s="61"/>
      <c r="AF20" s="35"/>
      <c r="AG20" s="62">
        <f t="shared" si="2"/>
        <v>3</v>
      </c>
      <c r="AH20" s="26" t="s">
        <v>69</v>
      </c>
      <c r="AI20" s="41">
        <f t="shared" si="3"/>
        <v>14000000</v>
      </c>
      <c r="AJ20" s="61">
        <f t="shared" si="6"/>
        <v>20</v>
      </c>
      <c r="AK20" s="35" t="s">
        <v>71</v>
      </c>
      <c r="AL20" s="61">
        <f t="shared" si="4"/>
        <v>20</v>
      </c>
      <c r="AM20" s="11"/>
      <c r="AP20" s="24">
        <f t="shared" si="0"/>
        <v>0</v>
      </c>
    </row>
    <row r="21" spans="1:42" ht="50.25" customHeight="1" x14ac:dyDescent="0.2">
      <c r="A21" s="13"/>
      <c r="B21" s="14"/>
      <c r="C21" s="29" t="s">
        <v>35</v>
      </c>
      <c r="D21" s="29" t="s">
        <v>75</v>
      </c>
      <c r="E21" s="44">
        <f>12*5</f>
        <v>60</v>
      </c>
      <c r="F21" s="26" t="s">
        <v>68</v>
      </c>
      <c r="G21" s="51">
        <v>123700000</v>
      </c>
      <c r="H21" s="44">
        <v>12</v>
      </c>
      <c r="I21" s="26" t="s">
        <v>68</v>
      </c>
      <c r="J21" s="21">
        <v>30446000</v>
      </c>
      <c r="K21" s="44">
        <v>12</v>
      </c>
      <c r="L21" s="26" t="s">
        <v>68</v>
      </c>
      <c r="M21" s="22">
        <v>5530000</v>
      </c>
      <c r="N21" s="58">
        <v>3</v>
      </c>
      <c r="O21" s="26" t="s">
        <v>68</v>
      </c>
      <c r="P21" s="22">
        <v>2060000</v>
      </c>
      <c r="Q21" s="58">
        <v>3</v>
      </c>
      <c r="R21" s="26" t="s">
        <v>68</v>
      </c>
      <c r="S21" s="22">
        <v>1630000</v>
      </c>
      <c r="T21" s="58">
        <v>3</v>
      </c>
      <c r="U21" s="26" t="s">
        <v>68</v>
      </c>
      <c r="V21" s="22">
        <v>0</v>
      </c>
      <c r="W21" s="58">
        <v>3</v>
      </c>
      <c r="X21" s="26" t="s">
        <v>68</v>
      </c>
      <c r="Y21" s="22">
        <v>1840000</v>
      </c>
      <c r="Z21" s="62">
        <f t="shared" si="1"/>
        <v>12</v>
      </c>
      <c r="AA21" s="26" t="s">
        <v>68</v>
      </c>
      <c r="AB21" s="61">
        <f t="shared" si="7"/>
        <v>100</v>
      </c>
      <c r="AC21" s="35" t="s">
        <v>71</v>
      </c>
      <c r="AD21" s="41">
        <f t="shared" si="5"/>
        <v>5530000</v>
      </c>
      <c r="AE21" s="61">
        <f t="shared" si="8"/>
        <v>100</v>
      </c>
      <c r="AF21" s="35" t="s">
        <v>71</v>
      </c>
      <c r="AG21" s="62">
        <f t="shared" si="2"/>
        <v>24</v>
      </c>
      <c r="AH21" s="26" t="s">
        <v>68</v>
      </c>
      <c r="AI21" s="41">
        <f t="shared" si="3"/>
        <v>35976000</v>
      </c>
      <c r="AJ21" s="61">
        <f t="shared" si="6"/>
        <v>40</v>
      </c>
      <c r="AK21" s="35" t="s">
        <v>71</v>
      </c>
      <c r="AL21" s="61">
        <f t="shared" si="4"/>
        <v>29.083265966046888</v>
      </c>
      <c r="AM21" s="11"/>
      <c r="AP21" s="24">
        <f t="shared" si="0"/>
        <v>5530000</v>
      </c>
    </row>
    <row r="22" spans="1:42" ht="110.25" customHeight="1" x14ac:dyDescent="0.2">
      <c r="A22" s="13"/>
      <c r="B22" s="14"/>
      <c r="C22" s="25" t="s">
        <v>36</v>
      </c>
      <c r="D22" s="29" t="s">
        <v>75</v>
      </c>
      <c r="E22" s="44">
        <f>12*5</f>
        <v>60</v>
      </c>
      <c r="F22" s="26" t="s">
        <v>68</v>
      </c>
      <c r="G22" s="51">
        <v>1837250000</v>
      </c>
      <c r="H22" s="44">
        <v>12</v>
      </c>
      <c r="I22" s="26" t="s">
        <v>68</v>
      </c>
      <c r="J22" s="21">
        <v>322892500</v>
      </c>
      <c r="K22" s="44">
        <v>12</v>
      </c>
      <c r="L22" s="26" t="s">
        <v>68</v>
      </c>
      <c r="M22" s="22">
        <v>349410000</v>
      </c>
      <c r="N22" s="58">
        <v>3</v>
      </c>
      <c r="O22" s="26" t="s">
        <v>68</v>
      </c>
      <c r="P22" s="22">
        <v>74781000</v>
      </c>
      <c r="Q22" s="58">
        <v>3</v>
      </c>
      <c r="R22" s="26" t="s">
        <v>68</v>
      </c>
      <c r="S22" s="22">
        <v>99497000</v>
      </c>
      <c r="T22" s="58">
        <v>3</v>
      </c>
      <c r="U22" s="26" t="s">
        <v>68</v>
      </c>
      <c r="V22" s="22">
        <v>50095000</v>
      </c>
      <c r="W22" s="58">
        <v>3</v>
      </c>
      <c r="X22" s="26" t="s">
        <v>68</v>
      </c>
      <c r="Y22" s="22">
        <v>73467500</v>
      </c>
      <c r="Z22" s="62">
        <f t="shared" si="1"/>
        <v>12</v>
      </c>
      <c r="AA22" s="26" t="s">
        <v>68</v>
      </c>
      <c r="AB22" s="61">
        <f t="shared" si="7"/>
        <v>100</v>
      </c>
      <c r="AC22" s="35" t="s">
        <v>71</v>
      </c>
      <c r="AD22" s="41">
        <f t="shared" si="5"/>
        <v>297840500</v>
      </c>
      <c r="AE22" s="61">
        <f t="shared" si="8"/>
        <v>85.240977648035255</v>
      </c>
      <c r="AF22" s="35" t="s">
        <v>71</v>
      </c>
      <c r="AG22" s="62">
        <f t="shared" si="2"/>
        <v>24</v>
      </c>
      <c r="AH22" s="26" t="s">
        <v>68</v>
      </c>
      <c r="AI22" s="41">
        <f t="shared" si="3"/>
        <v>620733000</v>
      </c>
      <c r="AJ22" s="61">
        <f t="shared" si="6"/>
        <v>40</v>
      </c>
      <c r="AK22" s="35" t="s">
        <v>71</v>
      </c>
      <c r="AL22" s="61">
        <f t="shared" si="4"/>
        <v>33.785984487685397</v>
      </c>
      <c r="AM22" s="11"/>
      <c r="AP22" s="24"/>
    </row>
    <row r="23" spans="1:42" ht="85.5" customHeight="1" x14ac:dyDescent="0.2">
      <c r="A23" s="13"/>
      <c r="B23" s="14"/>
      <c r="C23" s="25" t="s">
        <v>37</v>
      </c>
      <c r="D23" s="29" t="s">
        <v>75</v>
      </c>
      <c r="E23" s="44">
        <f>12*5</f>
        <v>60</v>
      </c>
      <c r="F23" s="18" t="s">
        <v>68</v>
      </c>
      <c r="G23" s="51">
        <v>1654542500</v>
      </c>
      <c r="H23" s="17">
        <v>12</v>
      </c>
      <c r="I23" s="18" t="s">
        <v>68</v>
      </c>
      <c r="J23" s="21">
        <v>339966640</v>
      </c>
      <c r="K23" s="17">
        <v>12</v>
      </c>
      <c r="L23" s="18" t="s">
        <v>68</v>
      </c>
      <c r="M23" s="22">
        <v>176888500</v>
      </c>
      <c r="N23" s="58">
        <v>3</v>
      </c>
      <c r="O23" s="18" t="s">
        <v>68</v>
      </c>
      <c r="P23" s="22">
        <v>61376400</v>
      </c>
      <c r="Q23" s="58">
        <v>3</v>
      </c>
      <c r="R23" s="18" t="s">
        <v>68</v>
      </c>
      <c r="S23" s="22">
        <v>47580000</v>
      </c>
      <c r="T23" s="58">
        <v>3</v>
      </c>
      <c r="U23" s="18" t="s">
        <v>68</v>
      </c>
      <c r="V23" s="22">
        <v>0</v>
      </c>
      <c r="W23" s="58">
        <v>3</v>
      </c>
      <c r="X23" s="18" t="s">
        <v>68</v>
      </c>
      <c r="Y23" s="22">
        <v>67931140</v>
      </c>
      <c r="Z23" s="62">
        <f t="shared" si="1"/>
        <v>12</v>
      </c>
      <c r="AA23" s="18" t="s">
        <v>68</v>
      </c>
      <c r="AB23" s="61">
        <f t="shared" si="7"/>
        <v>100</v>
      </c>
      <c r="AC23" s="35" t="s">
        <v>71</v>
      </c>
      <c r="AD23" s="41">
        <f t="shared" si="5"/>
        <v>176887540</v>
      </c>
      <c r="AE23" s="61">
        <f t="shared" si="8"/>
        <v>99.999457285239004</v>
      </c>
      <c r="AF23" s="35" t="s">
        <v>71</v>
      </c>
      <c r="AG23" s="62">
        <f t="shared" si="2"/>
        <v>24</v>
      </c>
      <c r="AH23" s="18" t="s">
        <v>68</v>
      </c>
      <c r="AI23" s="41">
        <f t="shared" si="3"/>
        <v>516854180</v>
      </c>
      <c r="AJ23" s="61">
        <f t="shared" si="6"/>
        <v>40</v>
      </c>
      <c r="AK23" s="35" t="s">
        <v>71</v>
      </c>
      <c r="AL23" s="61">
        <f t="shared" si="4"/>
        <v>31.238495233576653</v>
      </c>
      <c r="AM23" s="11"/>
      <c r="AP23" s="24"/>
    </row>
    <row r="24" spans="1:42" ht="85.5" customHeight="1" x14ac:dyDescent="0.2">
      <c r="A24" s="13"/>
      <c r="B24" s="14"/>
      <c r="C24" s="79" t="s">
        <v>116</v>
      </c>
      <c r="D24" s="80" t="s">
        <v>75</v>
      </c>
      <c r="E24" s="44">
        <v>12</v>
      </c>
      <c r="F24" s="18" t="s">
        <v>68</v>
      </c>
      <c r="G24" s="51">
        <v>25718400</v>
      </c>
      <c r="H24" s="17">
        <v>12</v>
      </c>
      <c r="I24" s="18" t="s">
        <v>68</v>
      </c>
      <c r="J24" s="21">
        <v>25651000</v>
      </c>
      <c r="K24" s="17"/>
      <c r="L24" s="18"/>
      <c r="M24" s="22"/>
      <c r="N24" s="58"/>
      <c r="O24" s="18"/>
      <c r="P24" s="22"/>
      <c r="Q24" s="58"/>
      <c r="R24" s="18"/>
      <c r="S24" s="22"/>
      <c r="T24" s="58"/>
      <c r="U24" s="18"/>
      <c r="V24" s="22"/>
      <c r="W24" s="58"/>
      <c r="X24" s="18"/>
      <c r="Y24" s="22"/>
      <c r="Z24" s="62"/>
      <c r="AA24" s="18"/>
      <c r="AB24" s="61"/>
      <c r="AC24" s="35"/>
      <c r="AD24" s="41"/>
      <c r="AE24" s="61"/>
      <c r="AF24" s="35"/>
      <c r="AG24" s="62">
        <f t="shared" ref="AG24" si="9">H24+Z24</f>
        <v>12</v>
      </c>
      <c r="AH24" s="18" t="s">
        <v>68</v>
      </c>
      <c r="AI24" s="41">
        <f t="shared" ref="AI24" si="10">J24+AD24</f>
        <v>25651000</v>
      </c>
      <c r="AJ24" s="61">
        <f t="shared" ref="AJ24" si="11">AG24/E24*100</f>
        <v>100</v>
      </c>
      <c r="AK24" s="35" t="s">
        <v>71</v>
      </c>
      <c r="AL24" s="61">
        <f t="shared" ref="AL24" si="12">AI24/G24*100</f>
        <v>99.737930819957697</v>
      </c>
      <c r="AM24" s="11"/>
      <c r="AP24" s="24"/>
    </row>
    <row r="25" spans="1:42" ht="97.5" customHeight="1" x14ac:dyDescent="0.2">
      <c r="A25" s="13"/>
      <c r="B25" s="14"/>
      <c r="C25" s="15" t="s">
        <v>38</v>
      </c>
      <c r="D25" s="15" t="s">
        <v>101</v>
      </c>
      <c r="E25" s="46">
        <v>100</v>
      </c>
      <c r="F25" s="47" t="s">
        <v>71</v>
      </c>
      <c r="G25" s="43">
        <f>SUM(G26:G28)</f>
        <v>1098992000</v>
      </c>
      <c r="H25" s="46">
        <v>100</v>
      </c>
      <c r="I25" s="47" t="s">
        <v>71</v>
      </c>
      <c r="J25" s="43">
        <f>SUM(J26:J28)</f>
        <v>258162241</v>
      </c>
      <c r="K25" s="46">
        <v>100</v>
      </c>
      <c r="L25" s="47" t="s">
        <v>71</v>
      </c>
      <c r="M25" s="43">
        <f>SUM(M26:M28)</f>
        <v>156244200</v>
      </c>
      <c r="N25" s="46">
        <v>25</v>
      </c>
      <c r="O25" s="47" t="s">
        <v>71</v>
      </c>
      <c r="P25" s="43">
        <f>SUM(P26:P28)</f>
        <v>13715000</v>
      </c>
      <c r="Q25" s="46">
        <v>25</v>
      </c>
      <c r="R25" s="47" t="s">
        <v>71</v>
      </c>
      <c r="S25" s="43">
        <f>SUM(S26:S28)</f>
        <v>33385047</v>
      </c>
      <c r="T25" s="46">
        <v>25</v>
      </c>
      <c r="U25" s="47" t="s">
        <v>71</v>
      </c>
      <c r="V25" s="43">
        <f>SUM(V26:V28)</f>
        <v>5421841</v>
      </c>
      <c r="W25" s="46">
        <v>25</v>
      </c>
      <c r="X25" s="47" t="s">
        <v>71</v>
      </c>
      <c r="Y25" s="43">
        <f>SUM(Y26:Y28)</f>
        <v>86527202</v>
      </c>
      <c r="Z25" s="63">
        <f t="shared" si="1"/>
        <v>100</v>
      </c>
      <c r="AA25" s="47" t="s">
        <v>71</v>
      </c>
      <c r="AB25" s="60">
        <f t="shared" si="7"/>
        <v>100</v>
      </c>
      <c r="AC25" s="54" t="s">
        <v>71</v>
      </c>
      <c r="AD25" s="53">
        <f t="shared" si="5"/>
        <v>139049090</v>
      </c>
      <c r="AE25" s="60">
        <f t="shared" si="8"/>
        <v>88.994721084046631</v>
      </c>
      <c r="AF25" s="54" t="s">
        <v>71</v>
      </c>
      <c r="AG25" s="63">
        <f t="shared" si="2"/>
        <v>200</v>
      </c>
      <c r="AH25" s="47" t="s">
        <v>71</v>
      </c>
      <c r="AI25" s="53">
        <f t="shared" si="3"/>
        <v>397211331</v>
      </c>
      <c r="AJ25" s="60">
        <f t="shared" si="6"/>
        <v>200</v>
      </c>
      <c r="AK25" s="54" t="s">
        <v>71</v>
      </c>
      <c r="AL25" s="60">
        <f t="shared" si="4"/>
        <v>36.143241352075357</v>
      </c>
      <c r="AM25" s="11"/>
      <c r="AP25" s="24"/>
    </row>
    <row r="26" spans="1:42" ht="83.25" customHeight="1" x14ac:dyDescent="0.2">
      <c r="A26" s="13"/>
      <c r="B26" s="14"/>
      <c r="C26" s="25" t="s">
        <v>79</v>
      </c>
      <c r="D26" s="29" t="s">
        <v>80</v>
      </c>
      <c r="E26" s="44">
        <f>12*4</f>
        <v>48</v>
      </c>
      <c r="F26" s="26" t="s">
        <v>68</v>
      </c>
      <c r="G26" s="51">
        <v>258492000</v>
      </c>
      <c r="H26" s="17"/>
      <c r="I26" s="18"/>
      <c r="J26" s="21"/>
      <c r="K26" s="17">
        <v>12</v>
      </c>
      <c r="L26" s="18" t="s">
        <v>68</v>
      </c>
      <c r="M26" s="22">
        <v>40924200</v>
      </c>
      <c r="N26" s="17">
        <v>3</v>
      </c>
      <c r="O26" s="18" t="s">
        <v>68</v>
      </c>
      <c r="P26" s="22">
        <v>450000</v>
      </c>
      <c r="Q26" s="17">
        <v>3</v>
      </c>
      <c r="R26" s="18" t="s">
        <v>68</v>
      </c>
      <c r="S26" s="22">
        <v>1906500</v>
      </c>
      <c r="T26" s="17">
        <v>3</v>
      </c>
      <c r="U26" s="18" t="s">
        <v>68</v>
      </c>
      <c r="V26" s="22">
        <v>155000</v>
      </c>
      <c r="W26" s="17">
        <v>3</v>
      </c>
      <c r="X26" s="18" t="s">
        <v>68</v>
      </c>
      <c r="Y26" s="22">
        <v>38331500</v>
      </c>
      <c r="Z26" s="62">
        <f t="shared" si="1"/>
        <v>12</v>
      </c>
      <c r="AA26" s="26" t="s">
        <v>68</v>
      </c>
      <c r="AB26" s="61">
        <f t="shared" si="7"/>
        <v>100</v>
      </c>
      <c r="AC26" s="35" t="s">
        <v>71</v>
      </c>
      <c r="AD26" s="41">
        <f t="shared" si="5"/>
        <v>40843000</v>
      </c>
      <c r="AE26" s="61">
        <f t="shared" si="8"/>
        <v>99.801584392608774</v>
      </c>
      <c r="AF26" s="35" t="s">
        <v>71</v>
      </c>
      <c r="AG26" s="62">
        <f t="shared" si="2"/>
        <v>12</v>
      </c>
      <c r="AH26" s="26" t="s">
        <v>68</v>
      </c>
      <c r="AI26" s="41">
        <f t="shared" si="3"/>
        <v>40843000</v>
      </c>
      <c r="AJ26" s="61">
        <f t="shared" si="6"/>
        <v>25</v>
      </c>
      <c r="AK26" s="35" t="s">
        <v>71</v>
      </c>
      <c r="AL26" s="61">
        <f t="shared" si="4"/>
        <v>15.800488989988084</v>
      </c>
      <c r="AM26" s="11"/>
      <c r="AP26" s="24"/>
    </row>
    <row r="27" spans="1:42" ht="77.25" customHeight="1" x14ac:dyDescent="0.2">
      <c r="A27" s="13"/>
      <c r="B27" s="14"/>
      <c r="C27" s="25" t="s">
        <v>39</v>
      </c>
      <c r="D27" s="29" t="s">
        <v>81</v>
      </c>
      <c r="E27" s="44">
        <f>12*5</f>
        <v>60</v>
      </c>
      <c r="F27" s="26" t="s">
        <v>68</v>
      </c>
      <c r="G27" s="51">
        <f>139500000*5</f>
        <v>697500000</v>
      </c>
      <c r="H27" s="17">
        <v>12</v>
      </c>
      <c r="I27" s="18" t="s">
        <v>68</v>
      </c>
      <c r="J27" s="21">
        <v>229775541</v>
      </c>
      <c r="K27" s="17">
        <v>12</v>
      </c>
      <c r="L27" s="18" t="s">
        <v>68</v>
      </c>
      <c r="M27" s="22">
        <v>95900000</v>
      </c>
      <c r="N27" s="17">
        <v>3</v>
      </c>
      <c r="O27" s="18" t="s">
        <v>68</v>
      </c>
      <c r="P27" s="22">
        <v>12525000</v>
      </c>
      <c r="Q27" s="17">
        <v>3</v>
      </c>
      <c r="R27" s="18" t="s">
        <v>68</v>
      </c>
      <c r="S27" s="22">
        <v>18913547</v>
      </c>
      <c r="T27" s="17">
        <v>3</v>
      </c>
      <c r="U27" s="18" t="s">
        <v>68</v>
      </c>
      <c r="V27" s="22">
        <v>4616841</v>
      </c>
      <c r="W27" s="17">
        <v>3</v>
      </c>
      <c r="X27" s="18" t="s">
        <v>68</v>
      </c>
      <c r="Y27" s="22">
        <v>42730702</v>
      </c>
      <c r="Z27" s="62">
        <f t="shared" si="1"/>
        <v>12</v>
      </c>
      <c r="AA27" s="26" t="s">
        <v>68</v>
      </c>
      <c r="AB27" s="61">
        <f t="shared" si="7"/>
        <v>100</v>
      </c>
      <c r="AC27" s="35" t="s">
        <v>71</v>
      </c>
      <c r="AD27" s="41">
        <f t="shared" si="5"/>
        <v>78786090</v>
      </c>
      <c r="AE27" s="61">
        <f t="shared" si="8"/>
        <v>82.154421272158501</v>
      </c>
      <c r="AF27" s="35" t="s">
        <v>71</v>
      </c>
      <c r="AG27" s="62">
        <f t="shared" si="2"/>
        <v>24</v>
      </c>
      <c r="AH27" s="26" t="s">
        <v>68</v>
      </c>
      <c r="AI27" s="41">
        <f t="shared" si="3"/>
        <v>308561631</v>
      </c>
      <c r="AJ27" s="61">
        <f t="shared" si="6"/>
        <v>40</v>
      </c>
      <c r="AK27" s="35" t="s">
        <v>71</v>
      </c>
      <c r="AL27" s="61">
        <f t="shared" si="4"/>
        <v>44.238226666666669</v>
      </c>
      <c r="AM27" s="11"/>
      <c r="AP27" s="24"/>
    </row>
    <row r="28" spans="1:42" ht="77.25" customHeight="1" x14ac:dyDescent="0.2">
      <c r="A28" s="13"/>
      <c r="B28" s="14"/>
      <c r="C28" s="25" t="s">
        <v>40</v>
      </c>
      <c r="D28" s="29" t="s">
        <v>82</v>
      </c>
      <c r="E28" s="44">
        <f>12*5</f>
        <v>60</v>
      </c>
      <c r="F28" s="18" t="s">
        <v>68</v>
      </c>
      <c r="G28" s="51">
        <f>28600000*5</f>
        <v>143000000</v>
      </c>
      <c r="H28" s="17">
        <v>12</v>
      </c>
      <c r="I28" s="18" t="s">
        <v>68</v>
      </c>
      <c r="J28" s="21">
        <v>28386700</v>
      </c>
      <c r="K28" s="17">
        <v>12</v>
      </c>
      <c r="L28" s="18" t="s">
        <v>68</v>
      </c>
      <c r="M28" s="22">
        <v>19420000</v>
      </c>
      <c r="N28" s="17">
        <v>3</v>
      </c>
      <c r="O28" s="18" t="s">
        <v>68</v>
      </c>
      <c r="P28" s="22">
        <v>740000</v>
      </c>
      <c r="Q28" s="17">
        <v>3</v>
      </c>
      <c r="R28" s="18" t="s">
        <v>68</v>
      </c>
      <c r="S28" s="22">
        <v>12565000</v>
      </c>
      <c r="T28" s="17">
        <v>3</v>
      </c>
      <c r="U28" s="18" t="s">
        <v>68</v>
      </c>
      <c r="V28" s="22">
        <v>650000</v>
      </c>
      <c r="W28" s="17">
        <v>3</v>
      </c>
      <c r="X28" s="18" t="s">
        <v>68</v>
      </c>
      <c r="Y28" s="22">
        <v>5465000</v>
      </c>
      <c r="Z28" s="62">
        <f t="shared" ref="Z28" si="13">N28+Q28+T28+W28</f>
        <v>12</v>
      </c>
      <c r="AA28" s="18" t="s">
        <v>68</v>
      </c>
      <c r="AB28" s="61">
        <f t="shared" si="7"/>
        <v>100</v>
      </c>
      <c r="AC28" s="35" t="s">
        <v>71</v>
      </c>
      <c r="AD28" s="41">
        <f t="shared" ref="AD28" si="14">P28+S28+V28+Y28</f>
        <v>19420000</v>
      </c>
      <c r="AE28" s="61">
        <f t="shared" si="8"/>
        <v>100</v>
      </c>
      <c r="AF28" s="35" t="s">
        <v>71</v>
      </c>
      <c r="AG28" s="62">
        <f t="shared" ref="AG28" si="15">H28+Z28</f>
        <v>24</v>
      </c>
      <c r="AH28" s="18" t="s">
        <v>68</v>
      </c>
      <c r="AI28" s="41">
        <f t="shared" ref="AI28" si="16">J28+AD28</f>
        <v>47806700</v>
      </c>
      <c r="AJ28" s="61">
        <f t="shared" ref="AJ28" si="17">AG28/E28*100</f>
        <v>40</v>
      </c>
      <c r="AK28" s="35" t="s">
        <v>71</v>
      </c>
      <c r="AL28" s="61">
        <f t="shared" ref="AL28" si="18">AI28/G28*100</f>
        <v>33.431258741258738</v>
      </c>
      <c r="AM28" s="11"/>
      <c r="AP28" s="24"/>
    </row>
    <row r="29" spans="1:42" ht="102" customHeight="1" x14ac:dyDescent="0.2">
      <c r="A29" s="13"/>
      <c r="B29" s="14"/>
      <c r="C29" s="15" t="s">
        <v>41</v>
      </c>
      <c r="D29" s="15" t="s">
        <v>101</v>
      </c>
      <c r="E29" s="46">
        <v>100</v>
      </c>
      <c r="F29" s="47" t="s">
        <v>71</v>
      </c>
      <c r="G29" s="43">
        <f>SUM(G30:G33)</f>
        <v>1412375000</v>
      </c>
      <c r="H29" s="46">
        <v>100</v>
      </c>
      <c r="I29" s="47" t="s">
        <v>71</v>
      </c>
      <c r="J29" s="43">
        <f>SUM(J30:J33)</f>
        <v>488726800</v>
      </c>
      <c r="K29" s="46">
        <v>100</v>
      </c>
      <c r="L29" s="47" t="s">
        <v>71</v>
      </c>
      <c r="M29" s="43">
        <f>SUM(M30:M33)</f>
        <v>0</v>
      </c>
      <c r="N29" s="48">
        <v>0</v>
      </c>
      <c r="O29" s="47" t="s">
        <v>71</v>
      </c>
      <c r="P29" s="43">
        <f>SUM(P30:P33)</f>
        <v>0</v>
      </c>
      <c r="Q29" s="48">
        <v>0</v>
      </c>
      <c r="R29" s="47" t="s">
        <v>71</v>
      </c>
      <c r="S29" s="43">
        <f>SUM(S30:S33)</f>
        <v>0</v>
      </c>
      <c r="T29" s="48">
        <v>0</v>
      </c>
      <c r="U29" s="47" t="s">
        <v>71</v>
      </c>
      <c r="V29" s="43">
        <f>SUM(V30:V33)</f>
        <v>0</v>
      </c>
      <c r="W29" s="48">
        <v>0</v>
      </c>
      <c r="X29" s="47" t="s">
        <v>71</v>
      </c>
      <c r="Y29" s="43">
        <f>SUM(Y30:Y33)</f>
        <v>0</v>
      </c>
      <c r="Z29" s="60">
        <f t="shared" si="1"/>
        <v>0</v>
      </c>
      <c r="AA29" s="47" t="s">
        <v>71</v>
      </c>
      <c r="AB29" s="60">
        <f t="shared" si="7"/>
        <v>0</v>
      </c>
      <c r="AC29" s="54" t="s">
        <v>71</v>
      </c>
      <c r="AD29" s="53">
        <f t="shared" si="5"/>
        <v>0</v>
      </c>
      <c r="AE29" s="60">
        <v>0</v>
      </c>
      <c r="AF29" s="54" t="s">
        <v>71</v>
      </c>
      <c r="AG29" s="63">
        <f t="shared" si="2"/>
        <v>100</v>
      </c>
      <c r="AH29" s="47" t="s">
        <v>71</v>
      </c>
      <c r="AI29" s="53">
        <f t="shared" si="3"/>
        <v>488726800</v>
      </c>
      <c r="AJ29" s="60">
        <f t="shared" si="6"/>
        <v>100</v>
      </c>
      <c r="AK29" s="54" t="s">
        <v>71</v>
      </c>
      <c r="AL29" s="60">
        <f t="shared" si="4"/>
        <v>34.603189662802016</v>
      </c>
      <c r="AM29" s="11"/>
      <c r="AP29" s="24"/>
    </row>
    <row r="30" spans="1:42" ht="75" customHeight="1" x14ac:dyDescent="0.2">
      <c r="A30" s="13"/>
      <c r="B30" s="14"/>
      <c r="C30" s="87" t="s">
        <v>83</v>
      </c>
      <c r="D30" s="86" t="s">
        <v>104</v>
      </c>
      <c r="E30" s="17">
        <f>12*5</f>
        <v>60</v>
      </c>
      <c r="F30" s="18" t="s">
        <v>68</v>
      </c>
      <c r="G30" s="51">
        <f>312350000*4</f>
        <v>1249400000</v>
      </c>
      <c r="H30" s="17">
        <v>12</v>
      </c>
      <c r="I30" s="18" t="s">
        <v>68</v>
      </c>
      <c r="J30" s="21">
        <v>414530000</v>
      </c>
      <c r="K30" s="17">
        <v>12</v>
      </c>
      <c r="L30" s="18" t="s">
        <v>68</v>
      </c>
      <c r="M30" s="22">
        <v>0</v>
      </c>
      <c r="N30" s="17"/>
      <c r="O30" s="18"/>
      <c r="P30" s="22"/>
      <c r="Q30" s="17"/>
      <c r="R30" s="18"/>
      <c r="S30" s="22"/>
      <c r="T30" s="17"/>
      <c r="U30" s="18"/>
      <c r="V30" s="22"/>
      <c r="W30" s="17"/>
      <c r="X30" s="18"/>
      <c r="Y30" s="22"/>
      <c r="Z30" s="62"/>
      <c r="AA30" s="18"/>
      <c r="AB30" s="61"/>
      <c r="AC30" s="35"/>
      <c r="AD30" s="41"/>
      <c r="AE30" s="61"/>
      <c r="AF30" s="35"/>
      <c r="AG30" s="62">
        <f t="shared" si="2"/>
        <v>12</v>
      </c>
      <c r="AH30" s="18" t="s">
        <v>68</v>
      </c>
      <c r="AI30" s="41">
        <f t="shared" si="3"/>
        <v>414530000</v>
      </c>
      <c r="AJ30" s="61">
        <f t="shared" si="6"/>
        <v>20</v>
      </c>
      <c r="AK30" s="35" t="s">
        <v>71</v>
      </c>
      <c r="AL30" s="61">
        <f t="shared" si="4"/>
        <v>33.178325596286214</v>
      </c>
      <c r="AM30" s="11"/>
      <c r="AP30" s="24"/>
    </row>
    <row r="31" spans="1:42" ht="63.75" customHeight="1" x14ac:dyDescent="0.2">
      <c r="A31" s="13"/>
      <c r="B31" s="14"/>
      <c r="C31" s="87" t="s">
        <v>84</v>
      </c>
      <c r="D31" s="86" t="s">
        <v>104</v>
      </c>
      <c r="E31" s="17">
        <v>1</v>
      </c>
      <c r="F31" s="18" t="s">
        <v>69</v>
      </c>
      <c r="G31" s="51">
        <v>110300000</v>
      </c>
      <c r="H31" s="17">
        <v>1</v>
      </c>
      <c r="I31" s="18" t="s">
        <v>69</v>
      </c>
      <c r="J31" s="21">
        <v>24070000</v>
      </c>
      <c r="K31" s="17">
        <v>1</v>
      </c>
      <c r="L31" s="18" t="s">
        <v>69</v>
      </c>
      <c r="M31" s="22">
        <v>0</v>
      </c>
      <c r="N31" s="17"/>
      <c r="O31" s="18"/>
      <c r="P31" s="22"/>
      <c r="Q31" s="17"/>
      <c r="R31" s="18"/>
      <c r="S31" s="22"/>
      <c r="T31" s="17"/>
      <c r="U31" s="18"/>
      <c r="V31" s="22"/>
      <c r="W31" s="17"/>
      <c r="X31" s="18"/>
      <c r="Y31" s="22"/>
      <c r="Z31" s="62"/>
      <c r="AA31" s="18"/>
      <c r="AB31" s="61"/>
      <c r="AC31" s="35"/>
      <c r="AD31" s="41"/>
      <c r="AE31" s="61"/>
      <c r="AF31" s="35"/>
      <c r="AG31" s="62">
        <f t="shared" ref="AG31:AG32" si="19">H31+Z31</f>
        <v>1</v>
      </c>
      <c r="AH31" s="18" t="s">
        <v>69</v>
      </c>
      <c r="AI31" s="41">
        <f t="shared" ref="AI31:AI32" si="20">J31+AD31</f>
        <v>24070000</v>
      </c>
      <c r="AJ31" s="61">
        <f t="shared" ref="AJ31:AJ32" si="21">AG31/E31*100</f>
        <v>100</v>
      </c>
      <c r="AK31" s="35" t="s">
        <v>71</v>
      </c>
      <c r="AL31" s="61">
        <f t="shared" ref="AL31:AL32" si="22">AI31/G31*100</f>
        <v>21.822302810516771</v>
      </c>
      <c r="AM31" s="11"/>
      <c r="AP31" s="24"/>
    </row>
    <row r="32" spans="1:42" ht="75" customHeight="1" x14ac:dyDescent="0.2">
      <c r="A32" s="13"/>
      <c r="B32" s="14"/>
      <c r="C32" s="79" t="s">
        <v>102</v>
      </c>
      <c r="D32" s="80" t="s">
        <v>104</v>
      </c>
      <c r="E32" s="17">
        <v>1</v>
      </c>
      <c r="F32" s="18" t="s">
        <v>69</v>
      </c>
      <c r="G32" s="51">
        <v>27235000</v>
      </c>
      <c r="H32" s="17">
        <v>1</v>
      </c>
      <c r="I32" s="18" t="s">
        <v>69</v>
      </c>
      <c r="J32" s="21">
        <v>27126800</v>
      </c>
      <c r="K32" s="17"/>
      <c r="L32" s="18"/>
      <c r="M32" s="22"/>
      <c r="N32" s="17"/>
      <c r="O32" s="18"/>
      <c r="P32" s="22"/>
      <c r="Q32" s="17"/>
      <c r="R32" s="18"/>
      <c r="S32" s="22"/>
      <c r="T32" s="17"/>
      <c r="U32" s="18"/>
      <c r="V32" s="22"/>
      <c r="W32" s="17"/>
      <c r="X32" s="18"/>
      <c r="Y32" s="22"/>
      <c r="Z32" s="62"/>
      <c r="AA32" s="18"/>
      <c r="AB32" s="61"/>
      <c r="AC32" s="35"/>
      <c r="AD32" s="41"/>
      <c r="AE32" s="61"/>
      <c r="AF32" s="35"/>
      <c r="AG32" s="62">
        <f t="shared" si="19"/>
        <v>1</v>
      </c>
      <c r="AH32" s="18" t="s">
        <v>69</v>
      </c>
      <c r="AI32" s="41">
        <f t="shared" si="20"/>
        <v>27126800</v>
      </c>
      <c r="AJ32" s="61">
        <f t="shared" si="21"/>
        <v>100</v>
      </c>
      <c r="AK32" s="35" t="s">
        <v>71</v>
      </c>
      <c r="AL32" s="61">
        <f t="shared" si="22"/>
        <v>99.60271709197724</v>
      </c>
      <c r="AM32" s="11"/>
      <c r="AP32" s="24"/>
    </row>
    <row r="33" spans="1:42" ht="63.75" customHeight="1" x14ac:dyDescent="0.2">
      <c r="A33" s="13"/>
      <c r="B33" s="14"/>
      <c r="C33" s="79" t="s">
        <v>103</v>
      </c>
      <c r="D33" s="80" t="s">
        <v>104</v>
      </c>
      <c r="E33" s="17">
        <v>1</v>
      </c>
      <c r="F33" s="18" t="s">
        <v>69</v>
      </c>
      <c r="G33" s="51">
        <v>25440000</v>
      </c>
      <c r="H33" s="17">
        <v>1</v>
      </c>
      <c r="I33" s="18" t="s">
        <v>69</v>
      </c>
      <c r="J33" s="21">
        <v>23000000</v>
      </c>
      <c r="K33" s="17"/>
      <c r="L33" s="18"/>
      <c r="M33" s="22"/>
      <c r="N33" s="17"/>
      <c r="O33" s="18"/>
      <c r="P33" s="22"/>
      <c r="Q33" s="17"/>
      <c r="R33" s="18"/>
      <c r="S33" s="22"/>
      <c r="T33" s="17"/>
      <c r="U33" s="18"/>
      <c r="V33" s="22"/>
      <c r="W33" s="17"/>
      <c r="X33" s="18"/>
      <c r="Y33" s="22"/>
      <c r="Z33" s="62"/>
      <c r="AA33" s="18"/>
      <c r="AB33" s="61"/>
      <c r="AC33" s="35"/>
      <c r="AD33" s="41"/>
      <c r="AE33" s="61"/>
      <c r="AF33" s="35"/>
      <c r="AG33" s="62">
        <f t="shared" ref="AG33" si="23">H33+Z33</f>
        <v>1</v>
      </c>
      <c r="AH33" s="18" t="s">
        <v>69</v>
      </c>
      <c r="AI33" s="41">
        <f t="shared" ref="AI33" si="24">J33+AD33</f>
        <v>23000000</v>
      </c>
      <c r="AJ33" s="61">
        <f t="shared" ref="AJ33" si="25">AG33/E33*100</f>
        <v>100</v>
      </c>
      <c r="AK33" s="35" t="s">
        <v>71</v>
      </c>
      <c r="AL33" s="61">
        <f t="shared" ref="AL33" si="26">AI33/G33*100</f>
        <v>90.408805031446533</v>
      </c>
      <c r="AM33" s="11"/>
      <c r="AP33" s="24"/>
    </row>
    <row r="34" spans="1:42" ht="130.5" customHeight="1" x14ac:dyDescent="0.2">
      <c r="A34" s="49">
        <v>9</v>
      </c>
      <c r="B34" s="50" t="s">
        <v>85</v>
      </c>
      <c r="C34" s="15" t="s">
        <v>86</v>
      </c>
      <c r="D34" s="16" t="s">
        <v>117</v>
      </c>
      <c r="E34" s="48">
        <v>95.45</v>
      </c>
      <c r="F34" s="47" t="s">
        <v>71</v>
      </c>
      <c r="G34" s="74">
        <f>SUM(G36:G43)</f>
        <v>2285200000</v>
      </c>
      <c r="H34" s="48">
        <f>13/14*100</f>
        <v>92.857142857142861</v>
      </c>
      <c r="I34" s="47" t="s">
        <v>71</v>
      </c>
      <c r="J34" s="74">
        <f>SUM(J36:J43)</f>
        <v>853169000</v>
      </c>
      <c r="K34" s="48">
        <v>94.29</v>
      </c>
      <c r="L34" s="47" t="s">
        <v>71</v>
      </c>
      <c r="M34" s="74">
        <f>SUM(M36:M43)</f>
        <v>1033158000</v>
      </c>
      <c r="N34" s="48">
        <f>4/17*100</f>
        <v>23.52941176470588</v>
      </c>
      <c r="O34" s="47" t="s">
        <v>71</v>
      </c>
      <c r="P34" s="74">
        <f>SUM(P36:P43)</f>
        <v>31944000</v>
      </c>
      <c r="Q34" s="48">
        <f>0/17*100</f>
        <v>0</v>
      </c>
      <c r="R34" s="47" t="s">
        <v>71</v>
      </c>
      <c r="S34" s="74">
        <f>SUM(S36:S43)</f>
        <v>27511500</v>
      </c>
      <c r="T34" s="48">
        <f>0/17*100</f>
        <v>0</v>
      </c>
      <c r="U34" s="47" t="s">
        <v>71</v>
      </c>
      <c r="V34" s="74">
        <f>SUM(V36:V43)</f>
        <v>376241000</v>
      </c>
      <c r="W34" s="48">
        <f>13/17*100</f>
        <v>76.470588235294116</v>
      </c>
      <c r="X34" s="47" t="s">
        <v>71</v>
      </c>
      <c r="Y34" s="74">
        <f>SUM(Y36:Y43)</f>
        <v>552283600</v>
      </c>
      <c r="Z34" s="60">
        <f>N34+Q34+T34+W34</f>
        <v>100</v>
      </c>
      <c r="AA34" s="47" t="s">
        <v>71</v>
      </c>
      <c r="AB34" s="60">
        <f t="shared" si="7"/>
        <v>106.05578534309046</v>
      </c>
      <c r="AC34" s="54" t="s">
        <v>71</v>
      </c>
      <c r="AD34" s="75">
        <f t="shared" si="5"/>
        <v>987980100</v>
      </c>
      <c r="AE34" s="77">
        <f t="shared" ref="AE34:AE39" si="27">AD34/M34*100</f>
        <v>95.627203196413319</v>
      </c>
      <c r="AF34" s="49" t="s">
        <v>71</v>
      </c>
      <c r="AG34" s="52">
        <f t="shared" si="2"/>
        <v>192.85714285714286</v>
      </c>
      <c r="AH34" s="47" t="s">
        <v>71</v>
      </c>
      <c r="AI34" s="75">
        <f t="shared" si="3"/>
        <v>1841149100</v>
      </c>
      <c r="AJ34" s="52">
        <f t="shared" si="6"/>
        <v>202.05043777594852</v>
      </c>
      <c r="AK34" s="54" t="s">
        <v>71</v>
      </c>
      <c r="AL34" s="77">
        <f t="shared" si="4"/>
        <v>80.568401015228432</v>
      </c>
      <c r="AM34" s="11"/>
      <c r="AP34" s="24"/>
    </row>
    <row r="35" spans="1:42" ht="65.25" customHeight="1" x14ac:dyDescent="0.2">
      <c r="A35" s="13"/>
      <c r="B35" s="14"/>
      <c r="C35" s="15"/>
      <c r="D35" s="16" t="s">
        <v>96</v>
      </c>
      <c r="E35" s="48">
        <v>96.81</v>
      </c>
      <c r="F35" s="47" t="s">
        <v>71</v>
      </c>
      <c r="G35" s="12"/>
      <c r="H35" s="48">
        <f>1396/1391*100</f>
        <v>100.35945363048167</v>
      </c>
      <c r="I35" s="47" t="s">
        <v>71</v>
      </c>
      <c r="J35" s="27"/>
      <c r="K35" s="48">
        <v>89.69</v>
      </c>
      <c r="L35" s="47" t="s">
        <v>71</v>
      </c>
      <c r="M35" s="42"/>
      <c r="N35" s="48">
        <f>N36/1391*100</f>
        <v>30.697340043134435</v>
      </c>
      <c r="O35" s="47" t="s">
        <v>71</v>
      </c>
      <c r="P35" s="28"/>
      <c r="Q35" s="48">
        <f>Q36/1391*100</f>
        <v>30.697340043134435</v>
      </c>
      <c r="R35" s="47" t="s">
        <v>71</v>
      </c>
      <c r="S35" s="28"/>
      <c r="T35" s="48">
        <f>T36/1391*100</f>
        <v>37.598849748382456</v>
      </c>
      <c r="U35" s="47" t="s">
        <v>71</v>
      </c>
      <c r="V35" s="28"/>
      <c r="W35" s="48">
        <f>W36/1391*100</f>
        <v>31.200575125808772</v>
      </c>
      <c r="X35" s="47" t="s">
        <v>71</v>
      </c>
      <c r="Y35" s="28"/>
      <c r="Z35" s="60">
        <f>N35+Q35+T35+W35</f>
        <v>130.19410496046009</v>
      </c>
      <c r="AA35" s="47" t="s">
        <v>71</v>
      </c>
      <c r="AB35" s="60">
        <f>Z35/K35*100</f>
        <v>145.16011256601641</v>
      </c>
      <c r="AC35" s="54" t="s">
        <v>71</v>
      </c>
      <c r="AD35" s="81"/>
      <c r="AE35" s="85"/>
      <c r="AF35" s="84"/>
      <c r="AG35" s="52">
        <f t="shared" si="2"/>
        <v>230.55355859094175</v>
      </c>
      <c r="AH35" s="47" t="s">
        <v>71</v>
      </c>
      <c r="AI35" s="81"/>
      <c r="AJ35" s="52">
        <f t="shared" ref="AJ35" si="28">AG35/E35*100</f>
        <v>238.15056150288373</v>
      </c>
      <c r="AK35" s="54" t="s">
        <v>71</v>
      </c>
      <c r="AL35" s="82"/>
      <c r="AM35" s="11"/>
      <c r="AP35" s="24"/>
    </row>
    <row r="36" spans="1:42" ht="90" x14ac:dyDescent="0.2">
      <c r="A36" s="13"/>
      <c r="B36" s="14"/>
      <c r="C36" s="25" t="s">
        <v>87</v>
      </c>
      <c r="D36" s="29" t="s">
        <v>91</v>
      </c>
      <c r="E36" s="56">
        <f>1391*5</f>
        <v>6955</v>
      </c>
      <c r="F36" s="18" t="s">
        <v>70</v>
      </c>
      <c r="G36" s="65">
        <f>M36*5</f>
        <v>1921800000</v>
      </c>
      <c r="H36" s="59">
        <v>1396</v>
      </c>
      <c r="I36" s="18" t="s">
        <v>70</v>
      </c>
      <c r="J36" s="21">
        <v>490669000</v>
      </c>
      <c r="K36" s="56">
        <v>1391</v>
      </c>
      <c r="L36" s="18" t="s">
        <v>70</v>
      </c>
      <c r="M36" s="22">
        <v>384360000</v>
      </c>
      <c r="N36" s="17">
        <v>427</v>
      </c>
      <c r="O36" s="18" t="s">
        <v>70</v>
      </c>
      <c r="P36" s="22">
        <v>16550000</v>
      </c>
      <c r="Q36" s="17">
        <v>427</v>
      </c>
      <c r="R36" s="18" t="s">
        <v>70</v>
      </c>
      <c r="S36" s="22">
        <v>15116500</v>
      </c>
      <c r="T36" s="17">
        <v>523</v>
      </c>
      <c r="U36" s="18" t="s">
        <v>70</v>
      </c>
      <c r="V36" s="22">
        <v>325725000</v>
      </c>
      <c r="W36" s="17">
        <v>434</v>
      </c>
      <c r="X36" s="18" t="s">
        <v>70</v>
      </c>
      <c r="Y36" s="22">
        <v>21658900</v>
      </c>
      <c r="Z36" s="88">
        <f t="shared" si="1"/>
        <v>1811</v>
      </c>
      <c r="AA36" s="18" t="s">
        <v>70</v>
      </c>
      <c r="AB36" s="61">
        <f t="shared" si="7"/>
        <v>130.19410496046012</v>
      </c>
      <c r="AC36" s="35" t="s">
        <v>71</v>
      </c>
      <c r="AD36" s="41">
        <f t="shared" si="5"/>
        <v>379050400</v>
      </c>
      <c r="AE36" s="61">
        <f t="shared" si="27"/>
        <v>98.618586741596417</v>
      </c>
      <c r="AF36" s="35" t="s">
        <v>71</v>
      </c>
      <c r="AG36" s="62">
        <f t="shared" si="2"/>
        <v>3207</v>
      </c>
      <c r="AH36" s="18" t="s">
        <v>70</v>
      </c>
      <c r="AI36" s="41">
        <f t="shared" si="3"/>
        <v>869719400</v>
      </c>
      <c r="AJ36" s="61">
        <f t="shared" si="6"/>
        <v>46.110711718188355</v>
      </c>
      <c r="AK36" s="35" t="s">
        <v>71</v>
      </c>
      <c r="AL36" s="64">
        <f>AI36/G36*100</f>
        <v>45.255458424393794</v>
      </c>
      <c r="AM36" s="11"/>
      <c r="AP36" s="24"/>
    </row>
    <row r="37" spans="1:42" ht="75" x14ac:dyDescent="0.2">
      <c r="A37" s="13"/>
      <c r="B37" s="14"/>
      <c r="C37" s="25" t="s">
        <v>97</v>
      </c>
      <c r="D37" s="29" t="s">
        <v>92</v>
      </c>
      <c r="E37" s="17">
        <f>12*4</f>
        <v>48</v>
      </c>
      <c r="F37" s="18" t="s">
        <v>68</v>
      </c>
      <c r="G37" s="19"/>
      <c r="H37" s="20"/>
      <c r="I37" s="18"/>
      <c r="J37" s="21"/>
      <c r="K37" s="17">
        <v>12</v>
      </c>
      <c r="L37" s="18" t="s">
        <v>68</v>
      </c>
      <c r="M37" s="22">
        <v>477640000</v>
      </c>
      <c r="N37" s="17">
        <v>3</v>
      </c>
      <c r="O37" s="18" t="s">
        <v>68</v>
      </c>
      <c r="P37" s="22">
        <v>880000</v>
      </c>
      <c r="Q37" s="17">
        <v>3</v>
      </c>
      <c r="R37" s="18" t="s">
        <v>68</v>
      </c>
      <c r="S37" s="22">
        <v>0</v>
      </c>
      <c r="T37" s="17">
        <v>3</v>
      </c>
      <c r="U37" s="18" t="s">
        <v>68</v>
      </c>
      <c r="V37" s="22">
        <v>44516000</v>
      </c>
      <c r="W37" s="17">
        <v>3</v>
      </c>
      <c r="X37" s="18" t="s">
        <v>68</v>
      </c>
      <c r="Y37" s="22">
        <v>424396700</v>
      </c>
      <c r="Z37" s="62">
        <f t="shared" ref="Z37:Z38" si="29">N37+Q37+T37+W37</f>
        <v>12</v>
      </c>
      <c r="AA37" s="18" t="s">
        <v>68</v>
      </c>
      <c r="AB37" s="61">
        <f t="shared" si="7"/>
        <v>100</v>
      </c>
      <c r="AC37" s="35" t="s">
        <v>71</v>
      </c>
      <c r="AD37" s="41">
        <f t="shared" ref="AD37:AD38" si="30">P37+S37+V37+Y37</f>
        <v>469792700</v>
      </c>
      <c r="AE37" s="61">
        <f t="shared" si="27"/>
        <v>98.357068084750026</v>
      </c>
      <c r="AF37" s="35" t="s">
        <v>71</v>
      </c>
      <c r="AG37" s="62">
        <f t="shared" ref="AG37:AG38" si="31">H37+Z37</f>
        <v>12</v>
      </c>
      <c r="AH37" s="18" t="s">
        <v>68</v>
      </c>
      <c r="AI37" s="41">
        <f t="shared" ref="AI37:AI38" si="32">J37+AD37</f>
        <v>469792700</v>
      </c>
      <c r="AJ37" s="61">
        <f t="shared" ref="AJ37:AJ38" si="33">AG37/E37*100</f>
        <v>25</v>
      </c>
      <c r="AK37" s="35" t="s">
        <v>71</v>
      </c>
      <c r="AL37" s="64" t="e">
        <f t="shared" ref="AL37:AL38" si="34">AI37/G37*100</f>
        <v>#DIV/0!</v>
      </c>
      <c r="AM37" s="11"/>
      <c r="AP37" s="24"/>
    </row>
    <row r="38" spans="1:42" ht="30" x14ac:dyDescent="0.2">
      <c r="A38" s="13"/>
      <c r="B38" s="14"/>
      <c r="C38" s="25" t="s">
        <v>88</v>
      </c>
      <c r="D38" s="29" t="s">
        <v>93</v>
      </c>
      <c r="E38" s="17">
        <f>14*4</f>
        <v>56</v>
      </c>
      <c r="F38" s="18" t="s">
        <v>70</v>
      </c>
      <c r="G38" s="19"/>
      <c r="H38" s="20"/>
      <c r="I38" s="18"/>
      <c r="J38" s="21"/>
      <c r="K38" s="17">
        <v>5</v>
      </c>
      <c r="L38" s="18" t="s">
        <v>70</v>
      </c>
      <c r="M38" s="22">
        <v>47808000</v>
      </c>
      <c r="N38" s="17">
        <v>1</v>
      </c>
      <c r="O38" s="18" t="s">
        <v>70</v>
      </c>
      <c r="P38" s="22">
        <v>4275000</v>
      </c>
      <c r="Q38" s="17">
        <v>0</v>
      </c>
      <c r="R38" s="18" t="s">
        <v>70</v>
      </c>
      <c r="S38" s="22">
        <v>0</v>
      </c>
      <c r="T38" s="17">
        <v>0</v>
      </c>
      <c r="U38" s="18" t="s">
        <v>70</v>
      </c>
      <c r="V38" s="22">
        <v>0</v>
      </c>
      <c r="W38" s="17">
        <v>46</v>
      </c>
      <c r="X38" s="18" t="s">
        <v>70</v>
      </c>
      <c r="Y38" s="22">
        <v>43533000</v>
      </c>
      <c r="Z38" s="62">
        <f t="shared" si="29"/>
        <v>47</v>
      </c>
      <c r="AA38" s="18" t="s">
        <v>70</v>
      </c>
      <c r="AB38" s="61">
        <f t="shared" si="7"/>
        <v>940</v>
      </c>
      <c r="AC38" s="35" t="s">
        <v>71</v>
      </c>
      <c r="AD38" s="41">
        <f t="shared" si="30"/>
        <v>47808000</v>
      </c>
      <c r="AE38" s="61">
        <f t="shared" si="27"/>
        <v>100</v>
      </c>
      <c r="AF38" s="35" t="s">
        <v>71</v>
      </c>
      <c r="AG38" s="62">
        <f t="shared" si="31"/>
        <v>47</v>
      </c>
      <c r="AH38" s="18" t="s">
        <v>70</v>
      </c>
      <c r="AI38" s="41">
        <f t="shared" si="32"/>
        <v>47808000</v>
      </c>
      <c r="AJ38" s="61">
        <f t="shared" si="33"/>
        <v>83.928571428571431</v>
      </c>
      <c r="AK38" s="35" t="s">
        <v>71</v>
      </c>
      <c r="AL38" s="64" t="e">
        <f t="shared" si="34"/>
        <v>#DIV/0!</v>
      </c>
      <c r="AM38" s="11"/>
      <c r="AP38" s="24"/>
    </row>
    <row r="39" spans="1:42" ht="60" x14ac:dyDescent="0.2">
      <c r="A39" s="13"/>
      <c r="B39" s="14"/>
      <c r="C39" s="25" t="s">
        <v>89</v>
      </c>
      <c r="D39" s="29" t="s">
        <v>94</v>
      </c>
      <c r="E39" s="17">
        <f>12*4</f>
        <v>48</v>
      </c>
      <c r="F39" s="18" t="s">
        <v>68</v>
      </c>
      <c r="G39" s="19"/>
      <c r="H39" s="20"/>
      <c r="I39" s="18"/>
      <c r="J39" s="21"/>
      <c r="K39" s="17">
        <v>12</v>
      </c>
      <c r="L39" s="18" t="s">
        <v>68</v>
      </c>
      <c r="M39" s="22">
        <v>123350000</v>
      </c>
      <c r="N39" s="17">
        <v>3</v>
      </c>
      <c r="O39" s="18" t="s">
        <v>68</v>
      </c>
      <c r="P39" s="22">
        <v>10239000</v>
      </c>
      <c r="Q39" s="17">
        <v>3</v>
      </c>
      <c r="R39" s="18" t="s">
        <v>68</v>
      </c>
      <c r="S39" s="22">
        <v>12395000</v>
      </c>
      <c r="T39" s="17">
        <v>3</v>
      </c>
      <c r="U39" s="18" t="s">
        <v>68</v>
      </c>
      <c r="V39" s="22">
        <v>6000000</v>
      </c>
      <c r="W39" s="17">
        <v>3</v>
      </c>
      <c r="X39" s="18" t="s">
        <v>68</v>
      </c>
      <c r="Y39" s="22">
        <v>62695000</v>
      </c>
      <c r="Z39" s="62">
        <f t="shared" ref="Z39" si="35">N39+Q39+T39+W39</f>
        <v>12</v>
      </c>
      <c r="AA39" s="18" t="s">
        <v>68</v>
      </c>
      <c r="AB39" s="61">
        <f t="shared" si="7"/>
        <v>100</v>
      </c>
      <c r="AC39" s="35" t="s">
        <v>71</v>
      </c>
      <c r="AD39" s="41">
        <f t="shared" ref="AD39" si="36">P39+S39+V39+Y39</f>
        <v>91329000</v>
      </c>
      <c r="AE39" s="61">
        <f t="shared" si="27"/>
        <v>74.040535062829349</v>
      </c>
      <c r="AF39" s="35" t="s">
        <v>71</v>
      </c>
      <c r="AG39" s="62">
        <f t="shared" ref="AG39" si="37">H39+Z39</f>
        <v>12</v>
      </c>
      <c r="AH39" s="18" t="s">
        <v>68</v>
      </c>
      <c r="AI39" s="41">
        <f t="shared" ref="AI39" si="38">J39+AD39</f>
        <v>91329000</v>
      </c>
      <c r="AJ39" s="61">
        <f t="shared" ref="AJ39" si="39">AG39/E39*100</f>
        <v>25</v>
      </c>
      <c r="AK39" s="35" t="s">
        <v>71</v>
      </c>
      <c r="AL39" s="64" t="e">
        <f t="shared" ref="AL39" si="40">AI39/G39*100</f>
        <v>#DIV/0!</v>
      </c>
      <c r="AM39" s="11"/>
      <c r="AP39" s="24"/>
    </row>
    <row r="40" spans="1:42" ht="60" x14ac:dyDescent="0.2">
      <c r="A40" s="13"/>
      <c r="B40" s="14"/>
      <c r="C40" s="87" t="s">
        <v>90</v>
      </c>
      <c r="D40" s="86" t="s">
        <v>95</v>
      </c>
      <c r="E40" s="17">
        <f>2*4</f>
        <v>8</v>
      </c>
      <c r="F40" s="18" t="s">
        <v>69</v>
      </c>
      <c r="G40" s="19"/>
      <c r="H40" s="20"/>
      <c r="I40" s="18"/>
      <c r="J40" s="21"/>
      <c r="K40" s="17">
        <v>2</v>
      </c>
      <c r="L40" s="18" t="s">
        <v>69</v>
      </c>
      <c r="M40" s="22">
        <v>0</v>
      </c>
      <c r="N40" s="17"/>
      <c r="O40" s="18"/>
      <c r="P40" s="22"/>
      <c r="Q40" s="17"/>
      <c r="R40" s="18"/>
      <c r="S40" s="22"/>
      <c r="T40" s="17"/>
      <c r="U40" s="18"/>
      <c r="V40" s="22"/>
      <c r="W40" s="17"/>
      <c r="X40" s="18"/>
      <c r="Y40" s="22"/>
      <c r="Z40" s="62"/>
      <c r="AA40" s="18"/>
      <c r="AB40" s="61"/>
      <c r="AC40" s="35"/>
      <c r="AD40" s="41"/>
      <c r="AE40" s="61"/>
      <c r="AF40" s="35"/>
      <c r="AG40" s="62">
        <f t="shared" ref="AG40:AG42" si="41">H40+Z40</f>
        <v>0</v>
      </c>
      <c r="AH40" s="18" t="s">
        <v>69</v>
      </c>
      <c r="AI40" s="41">
        <f t="shared" ref="AI40:AI42" si="42">J40+AD40</f>
        <v>0</v>
      </c>
      <c r="AJ40" s="61">
        <f t="shared" ref="AJ40:AJ42" si="43">AG40/E40*100</f>
        <v>0</v>
      </c>
      <c r="AK40" s="35" t="s">
        <v>71</v>
      </c>
      <c r="AL40" s="64" t="e">
        <f t="shared" ref="AL40:AL42" si="44">AI40/G40*100</f>
        <v>#DIV/0!</v>
      </c>
      <c r="AM40" s="11"/>
      <c r="AP40" s="24"/>
    </row>
    <row r="41" spans="1:42" ht="105" x14ac:dyDescent="0.2">
      <c r="A41" s="13"/>
      <c r="B41" s="14"/>
      <c r="C41" s="79" t="s">
        <v>105</v>
      </c>
      <c r="D41" s="80" t="s">
        <v>108</v>
      </c>
      <c r="E41" s="17">
        <v>6</v>
      </c>
      <c r="F41" s="57" t="s">
        <v>109</v>
      </c>
      <c r="G41" s="51">
        <v>164900000</v>
      </c>
      <c r="H41" s="17">
        <v>6</v>
      </c>
      <c r="I41" s="57" t="s">
        <v>109</v>
      </c>
      <c r="J41" s="21">
        <v>164500000</v>
      </c>
      <c r="K41" s="17"/>
      <c r="L41" s="18"/>
      <c r="M41" s="22"/>
      <c r="N41" s="17"/>
      <c r="O41" s="18"/>
      <c r="P41" s="22"/>
      <c r="Q41" s="17"/>
      <c r="R41" s="18"/>
      <c r="S41" s="22"/>
      <c r="T41" s="17"/>
      <c r="U41" s="18"/>
      <c r="V41" s="22"/>
      <c r="W41" s="17"/>
      <c r="X41" s="18"/>
      <c r="Y41" s="22"/>
      <c r="Z41" s="61"/>
      <c r="AA41" s="57"/>
      <c r="AB41" s="61"/>
      <c r="AC41" s="35"/>
      <c r="AD41" s="41"/>
      <c r="AE41" s="61"/>
      <c r="AF41" s="35"/>
      <c r="AG41" s="62">
        <f t="shared" si="41"/>
        <v>6</v>
      </c>
      <c r="AH41" s="57" t="s">
        <v>109</v>
      </c>
      <c r="AI41" s="41">
        <f t="shared" si="42"/>
        <v>164500000</v>
      </c>
      <c r="AJ41" s="61">
        <f t="shared" si="43"/>
        <v>100</v>
      </c>
      <c r="AK41" s="35" t="s">
        <v>71</v>
      </c>
      <c r="AL41" s="64">
        <f t="shared" si="44"/>
        <v>99.757428744693755</v>
      </c>
      <c r="AM41" s="11"/>
      <c r="AP41" s="24"/>
    </row>
    <row r="42" spans="1:42" ht="75" x14ac:dyDescent="0.2">
      <c r="A42" s="13"/>
      <c r="B42" s="14"/>
      <c r="C42" s="79" t="s">
        <v>106</v>
      </c>
      <c r="D42" s="80" t="s">
        <v>119</v>
      </c>
      <c r="E42" s="17">
        <v>6</v>
      </c>
      <c r="F42" s="57" t="s">
        <v>109</v>
      </c>
      <c r="G42" s="51">
        <v>168500000</v>
      </c>
      <c r="H42" s="17">
        <v>6</v>
      </c>
      <c r="I42" s="57" t="s">
        <v>109</v>
      </c>
      <c r="J42" s="21">
        <v>168000000</v>
      </c>
      <c r="K42" s="17"/>
      <c r="L42" s="18"/>
      <c r="M42" s="22"/>
      <c r="N42" s="17"/>
      <c r="O42" s="18"/>
      <c r="P42" s="22"/>
      <c r="Q42" s="17"/>
      <c r="R42" s="18"/>
      <c r="S42" s="22"/>
      <c r="T42" s="17"/>
      <c r="U42" s="18"/>
      <c r="V42" s="22"/>
      <c r="W42" s="17"/>
      <c r="X42" s="18"/>
      <c r="Y42" s="22"/>
      <c r="Z42" s="61"/>
      <c r="AA42" s="57"/>
      <c r="AB42" s="61"/>
      <c r="AC42" s="35"/>
      <c r="AD42" s="41"/>
      <c r="AE42" s="61"/>
      <c r="AF42" s="35"/>
      <c r="AG42" s="62">
        <f t="shared" si="41"/>
        <v>6</v>
      </c>
      <c r="AH42" s="57" t="s">
        <v>109</v>
      </c>
      <c r="AI42" s="41">
        <f t="shared" si="42"/>
        <v>168000000</v>
      </c>
      <c r="AJ42" s="61">
        <f t="shared" si="43"/>
        <v>100</v>
      </c>
      <c r="AK42" s="35" t="s">
        <v>71</v>
      </c>
      <c r="AL42" s="64">
        <f t="shared" si="44"/>
        <v>99.703264094955486</v>
      </c>
      <c r="AM42" s="11"/>
      <c r="AP42" s="24"/>
    </row>
    <row r="43" spans="1:42" ht="90" x14ac:dyDescent="0.2">
      <c r="A43" s="13"/>
      <c r="B43" s="14"/>
      <c r="C43" s="79" t="s">
        <v>107</v>
      </c>
      <c r="D43" s="80" t="s">
        <v>95</v>
      </c>
      <c r="E43" s="17">
        <v>1</v>
      </c>
      <c r="F43" s="18" t="s">
        <v>110</v>
      </c>
      <c r="G43" s="51">
        <v>30000000</v>
      </c>
      <c r="H43" s="17">
        <v>1</v>
      </c>
      <c r="I43" s="18" t="s">
        <v>110</v>
      </c>
      <c r="J43" s="21">
        <v>30000000</v>
      </c>
      <c r="K43" s="17"/>
      <c r="L43" s="18"/>
      <c r="M43" s="22"/>
      <c r="N43" s="17"/>
      <c r="O43" s="18"/>
      <c r="P43" s="22"/>
      <c r="Q43" s="17"/>
      <c r="R43" s="18"/>
      <c r="S43" s="22"/>
      <c r="T43" s="17"/>
      <c r="U43" s="18"/>
      <c r="V43" s="22"/>
      <c r="W43" s="17"/>
      <c r="X43" s="18"/>
      <c r="Y43" s="22"/>
      <c r="Z43" s="61"/>
      <c r="AA43" s="18"/>
      <c r="AB43" s="61"/>
      <c r="AC43" s="35"/>
      <c r="AD43" s="41"/>
      <c r="AE43" s="61"/>
      <c r="AF43" s="35"/>
      <c r="AG43" s="62">
        <f t="shared" ref="AG43" si="45">H43+Z43</f>
        <v>1</v>
      </c>
      <c r="AH43" s="57" t="s">
        <v>110</v>
      </c>
      <c r="AI43" s="41">
        <f t="shared" ref="AI43" si="46">J43+AD43</f>
        <v>30000000</v>
      </c>
      <c r="AJ43" s="61">
        <f t="shared" ref="AJ43" si="47">AG43/E43*100</f>
        <v>100</v>
      </c>
      <c r="AK43" s="35" t="s">
        <v>71</v>
      </c>
      <c r="AL43" s="64">
        <f t="shared" ref="AL43" si="48">AI43/G43*100</f>
        <v>100</v>
      </c>
      <c r="AM43" s="11"/>
      <c r="AP43" s="24"/>
    </row>
    <row r="44" spans="1:42" ht="148.5" customHeight="1" x14ac:dyDescent="0.2">
      <c r="A44" s="13"/>
      <c r="B44" s="14"/>
      <c r="C44" s="15" t="s">
        <v>98</v>
      </c>
      <c r="D44" s="16" t="s">
        <v>115</v>
      </c>
      <c r="E44" s="46">
        <v>68.489999999999995</v>
      </c>
      <c r="F44" s="47" t="s">
        <v>71</v>
      </c>
      <c r="G44" s="43">
        <f>SUM(G45:G47)</f>
        <v>1468959700</v>
      </c>
      <c r="H44" s="48">
        <f>167/180*100</f>
        <v>92.777777777777786</v>
      </c>
      <c r="I44" s="47" t="s">
        <v>71</v>
      </c>
      <c r="J44" s="43">
        <f>SUM(J45:J47)</f>
        <v>362248334</v>
      </c>
      <c r="K44" s="46">
        <v>60.27</v>
      </c>
      <c r="L44" s="47" t="s">
        <v>71</v>
      </c>
      <c r="M44" s="43">
        <f>SUM(M45:M47)</f>
        <v>523090000</v>
      </c>
      <c r="N44" s="46">
        <f>28/180*100</f>
        <v>15.555555555555555</v>
      </c>
      <c r="O44" s="47" t="s">
        <v>71</v>
      </c>
      <c r="P44" s="43">
        <f>SUM(P45:P47)</f>
        <v>12545000</v>
      </c>
      <c r="Q44" s="48">
        <f>36/180*100</f>
        <v>20</v>
      </c>
      <c r="R44" s="47" t="s">
        <v>71</v>
      </c>
      <c r="S44" s="43">
        <f>SUM(S45:S47)</f>
        <v>16985000</v>
      </c>
      <c r="T44" s="46">
        <f>0/90*100</f>
        <v>0</v>
      </c>
      <c r="U44" s="47" t="s">
        <v>71</v>
      </c>
      <c r="V44" s="43">
        <f>SUM(V45:V47)</f>
        <v>7375000</v>
      </c>
      <c r="W44" s="48">
        <f>116/180*100</f>
        <v>64.444444444444443</v>
      </c>
      <c r="X44" s="47" t="s">
        <v>71</v>
      </c>
      <c r="Y44" s="43">
        <f>SUM(Y45:Y47)</f>
        <v>415494400</v>
      </c>
      <c r="Z44" s="60">
        <f>N44+Q44+T44+W44</f>
        <v>100</v>
      </c>
      <c r="AA44" s="47" t="s">
        <v>71</v>
      </c>
      <c r="AB44" s="60">
        <f t="shared" ref="AB44:AB45" si="49">Z44/K44*100</f>
        <v>165.92002654720423</v>
      </c>
      <c r="AC44" s="54" t="s">
        <v>71</v>
      </c>
      <c r="AD44" s="53">
        <f>P44+S44+V44+Y44</f>
        <v>452399400</v>
      </c>
      <c r="AE44" s="60">
        <f>AD44/M44*100</f>
        <v>86.485958439274313</v>
      </c>
      <c r="AF44" s="54" t="s">
        <v>71</v>
      </c>
      <c r="AG44" s="52">
        <f t="shared" si="2"/>
        <v>192.77777777777777</v>
      </c>
      <c r="AH44" s="47" t="s">
        <v>71</v>
      </c>
      <c r="AI44" s="53">
        <f t="shared" si="3"/>
        <v>814647734</v>
      </c>
      <c r="AJ44" s="52">
        <f t="shared" si="6"/>
        <v>281.46850310669851</v>
      </c>
      <c r="AK44" s="54" t="s">
        <v>71</v>
      </c>
      <c r="AL44" s="60">
        <f t="shared" si="4"/>
        <v>55.457459724729006</v>
      </c>
      <c r="AM44" s="11"/>
      <c r="AP44" s="24"/>
    </row>
    <row r="45" spans="1:42" ht="67.5" customHeight="1" x14ac:dyDescent="0.2">
      <c r="A45" s="13"/>
      <c r="B45" s="14"/>
      <c r="C45" s="25" t="s">
        <v>99</v>
      </c>
      <c r="D45" s="29" t="s">
        <v>100</v>
      </c>
      <c r="E45" s="17">
        <f>12*4</f>
        <v>48</v>
      </c>
      <c r="F45" s="18" t="s">
        <v>68</v>
      </c>
      <c r="G45" s="51">
        <v>1105980000</v>
      </c>
      <c r="H45" s="20"/>
      <c r="I45" s="18"/>
      <c r="J45" s="21"/>
      <c r="K45" s="17">
        <v>12</v>
      </c>
      <c r="L45" s="18" t="s">
        <v>68</v>
      </c>
      <c r="M45" s="22">
        <v>523090000</v>
      </c>
      <c r="N45" s="17">
        <v>3</v>
      </c>
      <c r="O45" s="18" t="s">
        <v>68</v>
      </c>
      <c r="P45" s="22">
        <v>12545000</v>
      </c>
      <c r="Q45" s="17">
        <v>3</v>
      </c>
      <c r="R45" s="18" t="s">
        <v>68</v>
      </c>
      <c r="S45" s="22">
        <v>16985000</v>
      </c>
      <c r="T45" s="17">
        <v>3</v>
      </c>
      <c r="U45" s="18" t="s">
        <v>68</v>
      </c>
      <c r="V45" s="22">
        <v>7375000</v>
      </c>
      <c r="W45" s="17">
        <v>3</v>
      </c>
      <c r="X45" s="18" t="s">
        <v>68</v>
      </c>
      <c r="Y45" s="22">
        <v>415494400</v>
      </c>
      <c r="Z45" s="62">
        <f t="shared" si="1"/>
        <v>12</v>
      </c>
      <c r="AA45" s="18" t="s">
        <v>68</v>
      </c>
      <c r="AB45" s="61">
        <f t="shared" si="49"/>
        <v>100</v>
      </c>
      <c r="AC45" s="35" t="s">
        <v>71</v>
      </c>
      <c r="AD45" s="41">
        <f t="shared" si="5"/>
        <v>452399400</v>
      </c>
      <c r="AE45" s="61">
        <f>AD45/M45*100</f>
        <v>86.485958439274313</v>
      </c>
      <c r="AF45" s="35" t="s">
        <v>71</v>
      </c>
      <c r="AG45" s="62">
        <f t="shared" si="2"/>
        <v>12</v>
      </c>
      <c r="AH45" s="18" t="s">
        <v>68</v>
      </c>
      <c r="AI45" s="41">
        <f t="shared" si="3"/>
        <v>452399400</v>
      </c>
      <c r="AJ45" s="61">
        <f t="shared" si="6"/>
        <v>25</v>
      </c>
      <c r="AK45" s="35" t="s">
        <v>71</v>
      </c>
      <c r="AL45" s="61">
        <f t="shared" si="4"/>
        <v>40.90484457223458</v>
      </c>
      <c r="AM45" s="11"/>
      <c r="AP45" s="24"/>
    </row>
    <row r="46" spans="1:42" ht="67.5" customHeight="1" x14ac:dyDescent="0.2">
      <c r="A46" s="13"/>
      <c r="B46" s="14"/>
      <c r="C46" s="79" t="s">
        <v>111</v>
      </c>
      <c r="D46" s="80" t="s">
        <v>113</v>
      </c>
      <c r="E46" s="17">
        <v>12</v>
      </c>
      <c r="F46" s="18" t="s">
        <v>68</v>
      </c>
      <c r="G46" s="51">
        <v>10000000</v>
      </c>
      <c r="H46" s="17">
        <v>12</v>
      </c>
      <c r="I46" s="18" t="s">
        <v>68</v>
      </c>
      <c r="J46" s="21">
        <v>10000000</v>
      </c>
      <c r="K46" s="17"/>
      <c r="L46" s="18"/>
      <c r="M46" s="22"/>
      <c r="N46" s="17"/>
      <c r="O46" s="18"/>
      <c r="P46" s="22"/>
      <c r="Q46" s="17"/>
      <c r="R46" s="18"/>
      <c r="S46" s="22"/>
      <c r="T46" s="17"/>
      <c r="U46" s="18"/>
      <c r="V46" s="22"/>
      <c r="W46" s="17"/>
      <c r="X46" s="18"/>
      <c r="Y46" s="22"/>
      <c r="Z46" s="62"/>
      <c r="AA46" s="18"/>
      <c r="AB46" s="61"/>
      <c r="AC46" s="35"/>
      <c r="AD46" s="41"/>
      <c r="AE46" s="61"/>
      <c r="AF46" s="35"/>
      <c r="AG46" s="62">
        <f t="shared" ref="AG46" si="50">H46+Z46</f>
        <v>12</v>
      </c>
      <c r="AH46" s="18" t="s">
        <v>68</v>
      </c>
      <c r="AI46" s="41">
        <f t="shared" ref="AI46" si="51">J46+AD46</f>
        <v>10000000</v>
      </c>
      <c r="AJ46" s="61">
        <f t="shared" ref="AJ46" si="52">AG46/E46*100</f>
        <v>100</v>
      </c>
      <c r="AK46" s="35" t="s">
        <v>71</v>
      </c>
      <c r="AL46" s="61">
        <f t="shared" ref="AL46" si="53">AI46/G46*100</f>
        <v>100</v>
      </c>
      <c r="AM46" s="11"/>
      <c r="AP46" s="24"/>
    </row>
    <row r="47" spans="1:42" ht="75" x14ac:dyDescent="0.2">
      <c r="A47" s="13"/>
      <c r="B47" s="14"/>
      <c r="C47" s="79" t="s">
        <v>112</v>
      </c>
      <c r="D47" s="80" t="s">
        <v>114</v>
      </c>
      <c r="E47" s="17">
        <v>1</v>
      </c>
      <c r="F47" s="18" t="s">
        <v>110</v>
      </c>
      <c r="G47" s="51">
        <v>352979700</v>
      </c>
      <c r="H47" s="17">
        <v>1</v>
      </c>
      <c r="I47" s="18" t="s">
        <v>110</v>
      </c>
      <c r="J47" s="21">
        <v>352248334</v>
      </c>
      <c r="K47" s="17"/>
      <c r="L47" s="18"/>
      <c r="M47" s="22"/>
      <c r="N47" s="17"/>
      <c r="O47" s="18"/>
      <c r="P47" s="22"/>
      <c r="Q47" s="17"/>
      <c r="R47" s="18"/>
      <c r="S47" s="22"/>
      <c r="T47" s="17"/>
      <c r="U47" s="18"/>
      <c r="V47" s="22"/>
      <c r="W47" s="17"/>
      <c r="X47" s="18"/>
      <c r="Y47" s="22"/>
      <c r="Z47" s="62"/>
      <c r="AA47" s="57"/>
      <c r="AB47" s="61"/>
      <c r="AC47" s="35"/>
      <c r="AD47" s="41"/>
      <c r="AE47" s="61"/>
      <c r="AF47" s="35"/>
      <c r="AG47" s="62">
        <f t="shared" ref="AG47" si="54">H47+Z47</f>
        <v>1</v>
      </c>
      <c r="AH47" s="57" t="s">
        <v>110</v>
      </c>
      <c r="AI47" s="41">
        <f t="shared" ref="AI47" si="55">J47+AD47</f>
        <v>352248334</v>
      </c>
      <c r="AJ47" s="61">
        <f t="shared" ref="AJ47" si="56">AG47/E47*100</f>
        <v>100</v>
      </c>
      <c r="AK47" s="35" t="s">
        <v>71</v>
      </c>
      <c r="AL47" s="61">
        <f t="shared" ref="AL47" si="57">AI47/G47*100</f>
        <v>99.79280224896786</v>
      </c>
      <c r="AM47" s="11"/>
      <c r="AP47" s="24"/>
    </row>
    <row r="48" spans="1:42" ht="15" x14ac:dyDescent="0.2">
      <c r="A48" s="94" t="s">
        <v>42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6"/>
      <c r="AB48" s="89">
        <f>AVERAGE(AB13:AB47)</f>
        <v>138.40207196079027</v>
      </c>
      <c r="AC48" s="68"/>
      <c r="AD48" s="66"/>
      <c r="AE48" s="89">
        <f>AVERAGE(AE13,AE17,AE25,AE29,AE34,AE44)</f>
        <v>76.278026244450302</v>
      </c>
      <c r="AF48" s="68"/>
      <c r="AG48" s="67"/>
      <c r="AH48" s="68"/>
      <c r="AI48" s="67"/>
      <c r="AJ48" s="67"/>
      <c r="AK48" s="68"/>
      <c r="AL48" s="69"/>
      <c r="AM48" s="11"/>
    </row>
    <row r="49" spans="1:39" ht="15" x14ac:dyDescent="0.2">
      <c r="A49" s="94" t="s">
        <v>43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6"/>
      <c r="AB49" s="31" t="str">
        <f>IF(AB48&gt;=91,"Sangat Tinggi",IF(AB48&gt;=76,"Tinggi",IF(AB48&gt;=66,"Sedang",IF(AB48&gt;=51,"Rendah",IF(AB48&lt;=50,"Sangat Rendah")))))</f>
        <v>Sangat Tinggi</v>
      </c>
      <c r="AC49" s="68"/>
      <c r="AD49" s="70"/>
      <c r="AE49" s="31" t="str">
        <f>IF(AE48&gt;=91,"Sangat Tinggi",IF(AE48&gt;=76,"Tinggi",IF(AE48&gt;=66,"Sedang",IF(AE48&gt;=51,"Rendah",IF(AE48&lt;=50,"Sangat Rendah")))))</f>
        <v>Tinggi</v>
      </c>
      <c r="AF49" s="68"/>
      <c r="AG49" s="71"/>
      <c r="AH49" s="68"/>
      <c r="AI49" s="72"/>
      <c r="AJ49" s="71"/>
      <c r="AK49" s="68"/>
      <c r="AL49" s="73"/>
      <c r="AM49" s="11"/>
    </row>
    <row r="50" spans="1:39" ht="15" x14ac:dyDescent="0.2">
      <c r="A50" s="93" t="s">
        <v>44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11"/>
    </row>
    <row r="51" spans="1:39" ht="15" x14ac:dyDescent="0.2">
      <c r="A51" s="93" t="s">
        <v>45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11"/>
    </row>
    <row r="52" spans="1:39" ht="15" x14ac:dyDescent="0.2">
      <c r="A52" s="93" t="s">
        <v>46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11"/>
    </row>
    <row r="53" spans="1:39" ht="15" x14ac:dyDescent="0.2">
      <c r="A53" s="93" t="s">
        <v>47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32"/>
    </row>
    <row r="54" spans="1:39" ht="15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4"/>
      <c r="AB54" s="33"/>
      <c r="AC54" s="34"/>
      <c r="AD54" s="33"/>
      <c r="AE54" s="33"/>
      <c r="AF54" s="34"/>
      <c r="AG54" s="33"/>
      <c r="AH54" s="34"/>
      <c r="AI54" s="33"/>
      <c r="AJ54" s="33"/>
      <c r="AK54" s="34"/>
      <c r="AL54" s="33"/>
    </row>
    <row r="55" spans="1:39" ht="15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90" t="s">
        <v>123</v>
      </c>
      <c r="AA55" s="90"/>
      <c r="AB55" s="90"/>
      <c r="AC55" s="90"/>
      <c r="AD55" s="90"/>
      <c r="AE55" s="90"/>
      <c r="AF55" s="34"/>
      <c r="AG55" s="33"/>
      <c r="AH55" s="90" t="s">
        <v>124</v>
      </c>
      <c r="AI55" s="90"/>
      <c r="AJ55" s="90"/>
      <c r="AK55" s="90"/>
      <c r="AL55" s="90"/>
      <c r="AM55" s="90"/>
    </row>
    <row r="56" spans="1:39" ht="15.75" x14ac:dyDescent="0.25">
      <c r="A56" s="39"/>
      <c r="B56" s="40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90" t="s">
        <v>133</v>
      </c>
      <c r="AA56" s="90"/>
      <c r="AB56" s="90"/>
      <c r="AC56" s="90"/>
      <c r="AD56" s="90"/>
      <c r="AE56" s="90"/>
      <c r="AF56" s="34"/>
      <c r="AG56" s="33"/>
      <c r="AH56" s="90" t="s">
        <v>133</v>
      </c>
      <c r="AI56" s="90"/>
      <c r="AJ56" s="90"/>
      <c r="AK56" s="90"/>
      <c r="AL56" s="90"/>
      <c r="AM56" s="90"/>
    </row>
    <row r="57" spans="1:39" ht="15" x14ac:dyDescent="0.2">
      <c r="Z57" s="90" t="s">
        <v>129</v>
      </c>
      <c r="AA57" s="90"/>
      <c r="AB57" s="90"/>
      <c r="AC57" s="90"/>
      <c r="AD57" s="90"/>
      <c r="AE57" s="90"/>
      <c r="AH57" s="90" t="s">
        <v>125</v>
      </c>
      <c r="AI57" s="90"/>
      <c r="AJ57" s="90"/>
      <c r="AK57" s="90"/>
      <c r="AL57" s="90"/>
      <c r="AM57" s="90"/>
    </row>
    <row r="58" spans="1:39" ht="15" x14ac:dyDescent="0.2">
      <c r="Z58" s="90" t="s">
        <v>126</v>
      </c>
      <c r="AA58" s="90"/>
      <c r="AB58" s="90"/>
      <c r="AC58" s="90"/>
      <c r="AD58" s="90"/>
      <c r="AE58" s="90"/>
      <c r="AH58" s="90" t="s">
        <v>126</v>
      </c>
      <c r="AI58" s="90"/>
      <c r="AJ58" s="90"/>
      <c r="AK58" s="90"/>
      <c r="AL58" s="90"/>
      <c r="AM58" s="90"/>
    </row>
    <row r="59" spans="1:39" ht="51" x14ac:dyDescent="0.2">
      <c r="A59" s="36" t="s">
        <v>48</v>
      </c>
      <c r="B59" s="36" t="s">
        <v>49</v>
      </c>
      <c r="C59" s="36" t="s">
        <v>50</v>
      </c>
      <c r="Z59" s="33"/>
      <c r="AA59" s="34"/>
      <c r="AB59" s="33"/>
      <c r="AC59" s="34"/>
      <c r="AD59" s="33"/>
      <c r="AH59" s="33"/>
      <c r="AI59" s="34"/>
      <c r="AJ59" s="33"/>
      <c r="AK59" s="34"/>
      <c r="AL59" s="33"/>
    </row>
    <row r="60" spans="1:39" ht="25.5" x14ac:dyDescent="0.25">
      <c r="A60" s="37" t="s">
        <v>51</v>
      </c>
      <c r="B60" s="37" t="s">
        <v>52</v>
      </c>
      <c r="C60" s="37" t="s">
        <v>53</v>
      </c>
      <c r="Z60" s="91" t="s">
        <v>130</v>
      </c>
      <c r="AA60" s="91"/>
      <c r="AB60" s="91"/>
      <c r="AC60" s="91"/>
      <c r="AD60" s="91"/>
      <c r="AE60" s="91"/>
      <c r="AH60" s="91" t="s">
        <v>127</v>
      </c>
      <c r="AI60" s="91"/>
      <c r="AJ60" s="91"/>
      <c r="AK60" s="91"/>
      <c r="AL60" s="91"/>
      <c r="AM60" s="91"/>
    </row>
    <row r="61" spans="1:39" ht="25.5" x14ac:dyDescent="0.2">
      <c r="A61" s="37" t="s">
        <v>54</v>
      </c>
      <c r="B61" s="37" t="s">
        <v>55</v>
      </c>
      <c r="C61" s="37" t="s">
        <v>56</v>
      </c>
      <c r="Z61" s="92" t="s">
        <v>131</v>
      </c>
      <c r="AA61" s="92"/>
      <c r="AB61" s="92"/>
      <c r="AC61" s="92"/>
      <c r="AD61" s="92"/>
      <c r="AE61" s="92"/>
      <c r="AH61" s="92" t="s">
        <v>128</v>
      </c>
      <c r="AI61" s="92"/>
      <c r="AJ61" s="92"/>
      <c r="AK61" s="92"/>
      <c r="AL61" s="92"/>
      <c r="AM61" s="92"/>
    </row>
    <row r="62" spans="1:39" ht="25.5" x14ac:dyDescent="0.2">
      <c r="A62" s="37" t="s">
        <v>57</v>
      </c>
      <c r="B62" s="37" t="s">
        <v>58</v>
      </c>
      <c r="C62" s="37" t="s">
        <v>59</v>
      </c>
    </row>
    <row r="63" spans="1:39" ht="25.5" x14ac:dyDescent="0.2">
      <c r="A63" s="37" t="s">
        <v>60</v>
      </c>
      <c r="B63" s="37" t="s">
        <v>61</v>
      </c>
      <c r="C63" s="37" t="s">
        <v>62</v>
      </c>
    </row>
    <row r="64" spans="1:39" ht="25.5" x14ac:dyDescent="0.2">
      <c r="A64" s="37" t="s">
        <v>63</v>
      </c>
      <c r="B64" s="38" t="s">
        <v>64</v>
      </c>
      <c r="C64" s="37" t="s">
        <v>65</v>
      </c>
    </row>
  </sheetData>
  <mergeCells count="82">
    <mergeCell ref="A6:AL6"/>
    <mergeCell ref="Z7:AF8"/>
    <mergeCell ref="Z9:AF9"/>
    <mergeCell ref="A7:A9"/>
    <mergeCell ref="B7:B9"/>
    <mergeCell ref="C7:C9"/>
    <mergeCell ref="D7:D9"/>
    <mergeCell ref="E7:G9"/>
    <mergeCell ref="A1:AL1"/>
    <mergeCell ref="A2:AL2"/>
    <mergeCell ref="A3:AL3"/>
    <mergeCell ref="A4:AL4"/>
    <mergeCell ref="A5:AL5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10:AF10"/>
    <mergeCell ref="H7:J9"/>
    <mergeCell ref="E11:F12"/>
    <mergeCell ref="G11:G12"/>
    <mergeCell ref="H11:I12"/>
    <mergeCell ref="J11:J12"/>
    <mergeCell ref="K11:L12"/>
    <mergeCell ref="P11:P12"/>
    <mergeCell ref="AG10:AI10"/>
    <mergeCell ref="AJ10:AL10"/>
    <mergeCell ref="K10:M10"/>
    <mergeCell ref="N10:P10"/>
    <mergeCell ref="Q10:S10"/>
    <mergeCell ref="T10:V10"/>
    <mergeCell ref="AG12:AH12"/>
    <mergeCell ref="AJ12:AK12"/>
    <mergeCell ref="Z11:AA11"/>
    <mergeCell ref="AG11:AH11"/>
    <mergeCell ref="AJ11:AK11"/>
    <mergeCell ref="AB11:AC11"/>
    <mergeCell ref="AB12:AC12"/>
    <mergeCell ref="W10:Y10"/>
    <mergeCell ref="A10:A12"/>
    <mergeCell ref="B10:B12"/>
    <mergeCell ref="C10:C12"/>
    <mergeCell ref="D10:D12"/>
    <mergeCell ref="A50:AL50"/>
    <mergeCell ref="Q11:R12"/>
    <mergeCell ref="S11:S12"/>
    <mergeCell ref="Z12:AA12"/>
    <mergeCell ref="AE11:AF11"/>
    <mergeCell ref="AE12:AF12"/>
    <mergeCell ref="T11:U12"/>
    <mergeCell ref="V11:V12"/>
    <mergeCell ref="W11:X12"/>
    <mergeCell ref="Y11:Y12"/>
    <mergeCell ref="M11:M12"/>
    <mergeCell ref="N11:O12"/>
    <mergeCell ref="A51:AL51"/>
    <mergeCell ref="A52:AL52"/>
    <mergeCell ref="A53:AL53"/>
    <mergeCell ref="A48:AA48"/>
    <mergeCell ref="A49:AA49"/>
    <mergeCell ref="Z55:AE55"/>
    <mergeCell ref="AH55:AM55"/>
    <mergeCell ref="Z56:AE56"/>
    <mergeCell ref="AH56:AM56"/>
    <mergeCell ref="Z57:AE57"/>
    <mergeCell ref="AH57:AM57"/>
    <mergeCell ref="Z58:AE58"/>
    <mergeCell ref="AH58:AM58"/>
    <mergeCell ref="Z60:AE60"/>
    <mergeCell ref="AH60:AM60"/>
    <mergeCell ref="Z61:AE61"/>
    <mergeCell ref="AH61:AM61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Dinas Perhubungan</vt:lpstr>
      <vt:lpstr>'Dinas Perhubungan'!Print_Area</vt:lpstr>
      <vt:lpstr>'Dinas Perhubungan'!Print_Titles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2021-02-01T04:00:33Z</dcterms:modified>
</cp:coreProperties>
</file>