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ATA PINDAHAN\2020\Evaluasi Renja PD dan RKPD\Pengendalian &amp; Evaluasi Renja PD\SKPD\Triwulan IV\"/>
    </mc:Choice>
  </mc:AlternateContent>
  <bookViews>
    <workbookView xWindow="0" yWindow="0" windowWidth="28800" windowHeight="12300"/>
  </bookViews>
  <sheets>
    <sheet name="Bappelitbangda" sheetId="1" r:id="rId1"/>
  </sheets>
  <definedNames>
    <definedName name="_xlnm.Print_Area" localSheetId="0">Bappelitbangda!$A$1:$AM$81</definedName>
    <definedName name="_xlnm.Print_Titles" localSheetId="0">Bappelitbangda!$7:$12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D46" i="1" l="1"/>
  <c r="W40" i="1" l="1"/>
  <c r="AB33" i="1" l="1"/>
  <c r="AB32" i="1"/>
  <c r="AE61" i="1" l="1"/>
  <c r="AD56" i="1"/>
  <c r="AE56" i="1"/>
  <c r="M24" i="1"/>
  <c r="Y24" i="1"/>
  <c r="W56" i="1"/>
  <c r="W48" i="1"/>
  <c r="W43" i="1"/>
  <c r="W14" i="1"/>
  <c r="Y56" i="1"/>
  <c r="Y48" i="1"/>
  <c r="Y43" i="1"/>
  <c r="Y40" i="1"/>
  <c r="Y31" i="1"/>
  <c r="Y29" i="1"/>
  <c r="Y17" i="1"/>
  <c r="Y13" i="1"/>
  <c r="M56" i="1" l="1"/>
  <c r="M43" i="1"/>
  <c r="M31" i="1"/>
  <c r="J31" i="1" l="1"/>
  <c r="G33" i="1"/>
  <c r="G32" i="1"/>
  <c r="T14" i="1" l="1"/>
  <c r="Q14" i="1"/>
  <c r="AD33" i="1" l="1"/>
  <c r="AE33" i="1" s="1"/>
  <c r="Z33" i="1"/>
  <c r="AD32" i="1"/>
  <c r="AE32" i="1" s="1"/>
  <c r="Z32" i="1"/>
  <c r="AG32" i="1" s="1"/>
  <c r="AJ32" i="1" s="1"/>
  <c r="G34" i="1"/>
  <c r="Z34" i="1"/>
  <c r="AB34" i="1" s="1"/>
  <c r="AD34" i="1"/>
  <c r="AI34" i="1" s="1"/>
  <c r="AL34" i="1" s="1"/>
  <c r="AI32" i="1" l="1"/>
  <c r="AL32" i="1" s="1"/>
  <c r="AG33" i="1"/>
  <c r="AJ33" i="1" s="1"/>
  <c r="AG34" i="1"/>
  <c r="AJ34" i="1" s="1"/>
  <c r="AI33" i="1"/>
  <c r="AL33" i="1" s="1"/>
  <c r="AE34" i="1"/>
  <c r="AD57" i="1" l="1"/>
  <c r="AD58" i="1"/>
  <c r="AD59" i="1"/>
  <c r="AE58" i="1"/>
  <c r="AE57" i="1"/>
  <c r="AD45" i="1"/>
  <c r="AE45" i="1" s="1"/>
  <c r="AI45" i="1"/>
  <c r="V56" i="1"/>
  <c r="V48" i="1"/>
  <c r="V43" i="1"/>
  <c r="V40" i="1"/>
  <c r="V31" i="1"/>
  <c r="V29" i="1"/>
  <c r="V24" i="1"/>
  <c r="V17" i="1"/>
  <c r="V13" i="1"/>
  <c r="J43" i="1" l="1"/>
  <c r="J56" i="1"/>
  <c r="J48" i="1"/>
  <c r="J40" i="1"/>
  <c r="S56" i="1" l="1"/>
  <c r="S48" i="1"/>
  <c r="S43" i="1"/>
  <c r="S40" i="1"/>
  <c r="S31" i="1"/>
  <c r="S29" i="1"/>
  <c r="S24" i="1"/>
  <c r="S17" i="1"/>
  <c r="S13" i="1"/>
  <c r="J24" i="1" l="1"/>
  <c r="J17" i="1"/>
  <c r="E28" i="1" l="1"/>
  <c r="E27" i="1"/>
  <c r="E25" i="1"/>
  <c r="E23" i="1"/>
  <c r="E21" i="1"/>
  <c r="E22" i="1"/>
  <c r="E19" i="1"/>
  <c r="E18" i="1"/>
  <c r="E16" i="1"/>
  <c r="E15" i="1"/>
  <c r="P31" i="1" l="1"/>
  <c r="P40" i="1"/>
  <c r="M40" i="1"/>
  <c r="P43" i="1"/>
  <c r="G48" i="1"/>
  <c r="M48" i="1"/>
  <c r="P48" i="1"/>
  <c r="P56" i="1"/>
  <c r="G28" i="1"/>
  <c r="G27" i="1"/>
  <c r="G26" i="1"/>
  <c r="G25" i="1"/>
  <c r="G23" i="1"/>
  <c r="G22" i="1"/>
  <c r="G21" i="1"/>
  <c r="G20" i="1"/>
  <c r="G19" i="1"/>
  <c r="G18" i="1"/>
  <c r="G16" i="1"/>
  <c r="G15" i="1"/>
  <c r="G13" i="1" s="1"/>
  <c r="G59" i="1"/>
  <c r="E59" i="1"/>
  <c r="G57" i="1"/>
  <c r="G45" i="1"/>
  <c r="G44" i="1"/>
  <c r="E37" i="1"/>
  <c r="E41" i="1"/>
  <c r="G41" i="1"/>
  <c r="G40" i="1" s="1"/>
  <c r="G37" i="1"/>
  <c r="G36" i="1"/>
  <c r="G35" i="1"/>
  <c r="G31" i="1"/>
  <c r="G58" i="1"/>
  <c r="G30" i="1"/>
  <c r="G29" i="1" s="1"/>
  <c r="G24" i="1" l="1"/>
  <c r="G56" i="1"/>
  <c r="G17" i="1"/>
  <c r="G43" i="1"/>
  <c r="P29" i="1"/>
  <c r="P24" i="1"/>
  <c r="M17" i="1"/>
  <c r="P17" i="1"/>
  <c r="J13" i="1"/>
  <c r="M13" i="1"/>
  <c r="P13" i="1"/>
  <c r="AI60" i="1"/>
  <c r="AL60" i="1" s="1"/>
  <c r="AG60" i="1"/>
  <c r="AJ60" i="1" s="1"/>
  <c r="AI55" i="1"/>
  <c r="AL55" i="1" s="1"/>
  <c r="AG55" i="1"/>
  <c r="AJ55" i="1" s="1"/>
  <c r="AI54" i="1"/>
  <c r="AL54" i="1" s="1"/>
  <c r="AG54" i="1"/>
  <c r="AJ54" i="1" s="1"/>
  <c r="AI53" i="1"/>
  <c r="AL53" i="1" s="1"/>
  <c r="AG53" i="1"/>
  <c r="AJ53" i="1" s="1"/>
  <c r="AI52" i="1"/>
  <c r="AL52" i="1" s="1"/>
  <c r="AG52" i="1"/>
  <c r="AJ52" i="1" s="1"/>
  <c r="AI51" i="1"/>
  <c r="AL51" i="1" s="1"/>
  <c r="AG51" i="1"/>
  <c r="AJ51" i="1" s="1"/>
  <c r="AI50" i="1"/>
  <c r="AL50" i="1" s="1"/>
  <c r="AG50" i="1"/>
  <c r="AJ50" i="1" s="1"/>
  <c r="AI47" i="1"/>
  <c r="AL47" i="1" s="1"/>
  <c r="AG47" i="1"/>
  <c r="AJ47" i="1" s="1"/>
  <c r="AI42" i="1"/>
  <c r="AL42" i="1" s="1"/>
  <c r="AG42" i="1"/>
  <c r="AJ42" i="1" s="1"/>
  <c r="AI39" i="1"/>
  <c r="AL39" i="1" s="1"/>
  <c r="AG39" i="1"/>
  <c r="AJ39" i="1" s="1"/>
  <c r="AI38" i="1"/>
  <c r="AL38" i="1" s="1"/>
  <c r="AG38" i="1"/>
  <c r="AJ38" i="1" s="1"/>
  <c r="N14" i="1"/>
  <c r="Z14" i="1" l="1"/>
  <c r="AG14" i="1" l="1"/>
  <c r="AJ14" i="1" s="1"/>
  <c r="AB14" i="1"/>
  <c r="AD37" i="1"/>
  <c r="AD36" i="1"/>
  <c r="Z36" i="1"/>
  <c r="AD35" i="1"/>
  <c r="Z35" i="1"/>
  <c r="AD28" i="1"/>
  <c r="Z28" i="1"/>
  <c r="AD27" i="1"/>
  <c r="Z27" i="1"/>
  <c r="AG27" i="1" l="1"/>
  <c r="AJ27" i="1" s="1"/>
  <c r="AB27" i="1"/>
  <c r="AG35" i="1"/>
  <c r="AJ35" i="1" s="1"/>
  <c r="AB35" i="1"/>
  <c r="AG37" i="1"/>
  <c r="AJ37" i="1" s="1"/>
  <c r="AB37" i="1"/>
  <c r="AI27" i="1"/>
  <c r="AL27" i="1" s="1"/>
  <c r="AE27" i="1"/>
  <c r="AI35" i="1"/>
  <c r="AL35" i="1" s="1"/>
  <c r="AE35" i="1"/>
  <c r="AI37" i="1"/>
  <c r="AL37" i="1" s="1"/>
  <c r="AE37" i="1"/>
  <c r="AG28" i="1"/>
  <c r="AJ28" i="1" s="1"/>
  <c r="AB28" i="1"/>
  <c r="AG36" i="1"/>
  <c r="AJ36" i="1" s="1"/>
  <c r="AB36" i="1"/>
  <c r="AI28" i="1"/>
  <c r="AL28" i="1" s="1"/>
  <c r="AE28" i="1"/>
  <c r="AI36" i="1"/>
  <c r="AL36" i="1" s="1"/>
  <c r="AE36" i="1"/>
  <c r="M29" i="1"/>
  <c r="Z59" i="1"/>
  <c r="Z58" i="1"/>
  <c r="Z57" i="1"/>
  <c r="Z56" i="1"/>
  <c r="AD49" i="1"/>
  <c r="Z49" i="1"/>
  <c r="AD48" i="1"/>
  <c r="Z48" i="1"/>
  <c r="Z46" i="1"/>
  <c r="Z45" i="1"/>
  <c r="AD44" i="1"/>
  <c r="Z44" i="1"/>
  <c r="AD43" i="1"/>
  <c r="Z43" i="1"/>
  <c r="AD41" i="1"/>
  <c r="Z41" i="1"/>
  <c r="AD40" i="1"/>
  <c r="Z40" i="1"/>
  <c r="AD31" i="1"/>
  <c r="Z31" i="1"/>
  <c r="AD29" i="1"/>
  <c r="Z29" i="1"/>
  <c r="AD26" i="1"/>
  <c r="Z26" i="1"/>
  <c r="AD25" i="1"/>
  <c r="Z25" i="1"/>
  <c r="AD24" i="1"/>
  <c r="AE24" i="1" s="1"/>
  <c r="Z24" i="1"/>
  <c r="AD23" i="1"/>
  <c r="Z23" i="1"/>
  <c r="AD22" i="1"/>
  <c r="Z22" i="1"/>
  <c r="AP21" i="1"/>
  <c r="AD21" i="1"/>
  <c r="Z21" i="1"/>
  <c r="AP20" i="1"/>
  <c r="AP19" i="1"/>
  <c r="AD19" i="1"/>
  <c r="Z19" i="1"/>
  <c r="AP18" i="1"/>
  <c r="AD18" i="1"/>
  <c r="Z18" i="1"/>
  <c r="AD17" i="1"/>
  <c r="Z17" i="1"/>
  <c r="AD15" i="1"/>
  <c r="Z15" i="1"/>
  <c r="AD16" i="1"/>
  <c r="Z16" i="1"/>
  <c r="AP13" i="1"/>
  <c r="AD13" i="1"/>
  <c r="Z13" i="1"/>
  <c r="AI17" i="1" l="1"/>
  <c r="AL17" i="1" s="1"/>
  <c r="AE17" i="1"/>
  <c r="AI20" i="1"/>
  <c r="AL20" i="1" s="1"/>
  <c r="AI23" i="1"/>
  <c r="AL23" i="1" s="1"/>
  <c r="AE23" i="1"/>
  <c r="AI29" i="1"/>
  <c r="AL29" i="1" s="1"/>
  <c r="AI40" i="1"/>
  <c r="AL40" i="1" s="1"/>
  <c r="AE40" i="1"/>
  <c r="AL45" i="1"/>
  <c r="AI56" i="1"/>
  <c r="AL56" i="1" s="1"/>
  <c r="AI13" i="1"/>
  <c r="AL13" i="1" s="1"/>
  <c r="AE13" i="1"/>
  <c r="AG18" i="1"/>
  <c r="AJ18" i="1" s="1"/>
  <c r="AB18" i="1"/>
  <c r="AG24" i="1"/>
  <c r="AJ24" i="1" s="1"/>
  <c r="AB24" i="1"/>
  <c r="AG30" i="1"/>
  <c r="AJ30" i="1" s="1"/>
  <c r="AG41" i="1"/>
  <c r="AJ41" i="1" s="1"/>
  <c r="AB41" i="1"/>
  <c r="AG44" i="1"/>
  <c r="AJ44" i="1" s="1"/>
  <c r="AB44" i="1"/>
  <c r="AG46" i="1"/>
  <c r="AJ46" i="1" s="1"/>
  <c r="AB46" i="1"/>
  <c r="AG57" i="1"/>
  <c r="AJ57" i="1" s="1"/>
  <c r="AB57" i="1"/>
  <c r="AG59" i="1"/>
  <c r="AJ59" i="1" s="1"/>
  <c r="AB59" i="1"/>
  <c r="AI15" i="1"/>
  <c r="AL15" i="1" s="1"/>
  <c r="AE15" i="1"/>
  <c r="AI18" i="1"/>
  <c r="AL18" i="1" s="1"/>
  <c r="AE18" i="1"/>
  <c r="AG21" i="1"/>
  <c r="AJ21" i="1" s="1"/>
  <c r="AB21" i="1"/>
  <c r="AI22" i="1"/>
  <c r="AL22" i="1" s="1"/>
  <c r="AE22" i="1"/>
  <c r="AI24" i="1"/>
  <c r="AL24" i="1" s="1"/>
  <c r="AI26" i="1"/>
  <c r="AL26" i="1" s="1"/>
  <c r="AE26" i="1"/>
  <c r="AI30" i="1"/>
  <c r="AL30" i="1" s="1"/>
  <c r="AI41" i="1"/>
  <c r="AL41" i="1" s="1"/>
  <c r="AE41" i="1"/>
  <c r="AI44" i="1"/>
  <c r="AL44" i="1" s="1"/>
  <c r="AE44" i="1"/>
  <c r="AI46" i="1"/>
  <c r="AL46" i="1" s="1"/>
  <c r="AE46" i="1"/>
  <c r="AI49" i="1"/>
  <c r="AL49" i="1" s="1"/>
  <c r="AE49" i="1"/>
  <c r="AI57" i="1"/>
  <c r="AL57" i="1" s="1"/>
  <c r="AI59" i="1"/>
  <c r="AL59" i="1" s="1"/>
  <c r="AE59" i="1"/>
  <c r="AI16" i="1"/>
  <c r="AL16" i="1" s="1"/>
  <c r="AE16" i="1"/>
  <c r="AG19" i="1"/>
  <c r="AJ19" i="1" s="1"/>
  <c r="AB19" i="1"/>
  <c r="AI25" i="1"/>
  <c r="AL25" i="1" s="1"/>
  <c r="AE25" i="1"/>
  <c r="AI31" i="1"/>
  <c r="AL31" i="1" s="1"/>
  <c r="AE31" i="1"/>
  <c r="AI43" i="1"/>
  <c r="AL43" i="1" s="1"/>
  <c r="AE43" i="1"/>
  <c r="AI48" i="1"/>
  <c r="AL48" i="1" s="1"/>
  <c r="AE48" i="1"/>
  <c r="AI58" i="1"/>
  <c r="AL58" i="1" s="1"/>
  <c r="AG15" i="1"/>
  <c r="AJ15" i="1" s="1"/>
  <c r="AB15" i="1"/>
  <c r="AI19" i="1"/>
  <c r="AL19" i="1" s="1"/>
  <c r="AE19" i="1"/>
  <c r="AG22" i="1"/>
  <c r="AJ22" i="1" s="1"/>
  <c r="AB22" i="1"/>
  <c r="AG26" i="1"/>
  <c r="AJ26" i="1" s="1"/>
  <c r="AB26" i="1"/>
  <c r="AG49" i="1"/>
  <c r="AJ49" i="1" s="1"/>
  <c r="AB49" i="1"/>
  <c r="AG16" i="1"/>
  <c r="AJ16" i="1" s="1"/>
  <c r="AB16" i="1"/>
  <c r="AG17" i="1"/>
  <c r="AJ17" i="1" s="1"/>
  <c r="AB17" i="1"/>
  <c r="AG20" i="1"/>
  <c r="AJ20" i="1" s="1"/>
  <c r="AI21" i="1"/>
  <c r="AL21" i="1" s="1"/>
  <c r="AE21" i="1"/>
  <c r="AG23" i="1"/>
  <c r="AJ23" i="1" s="1"/>
  <c r="AB23" i="1"/>
  <c r="AG25" i="1"/>
  <c r="AJ25" i="1" s="1"/>
  <c r="AB25" i="1"/>
  <c r="AG29" i="1"/>
  <c r="AJ29" i="1" s="1"/>
  <c r="AB29" i="1"/>
  <c r="AG31" i="1"/>
  <c r="AJ31" i="1" s="1"/>
  <c r="AB31" i="1"/>
  <c r="AG40" i="1"/>
  <c r="AJ40" i="1" s="1"/>
  <c r="AB40" i="1"/>
  <c r="AG43" i="1"/>
  <c r="AJ43" i="1" s="1"/>
  <c r="AB43" i="1"/>
  <c r="AG45" i="1"/>
  <c r="AJ45" i="1" s="1"/>
  <c r="AB45" i="1"/>
  <c r="AG48" i="1"/>
  <c r="AJ48" i="1" s="1"/>
  <c r="AB48" i="1"/>
  <c r="AG56" i="1"/>
  <c r="AJ56" i="1" s="1"/>
  <c r="AB56" i="1"/>
  <c r="AG58" i="1"/>
  <c r="AJ58" i="1" s="1"/>
  <c r="AB58" i="1"/>
  <c r="AG13" i="1"/>
  <c r="AB61" i="1" l="1"/>
  <c r="AE62" i="1"/>
  <c r="AJ13" i="1"/>
  <c r="AB13" i="1"/>
  <c r="AB62" i="1" l="1"/>
</calcChain>
</file>

<file path=xl/comments1.xml><?xml version="1.0" encoding="utf-8"?>
<comments xmlns="http://schemas.openxmlformats.org/spreadsheetml/2006/main">
  <authors>
    <author>W10 PRO</author>
  </authors>
  <commentList>
    <comment ref="N43" authorId="0" shapeId="0">
      <text>
        <r>
          <rPr>
            <b/>
            <sz val="11"/>
            <color indexed="81"/>
            <rFont val="Tahoma"/>
            <family val="2"/>
          </rPr>
          <t>Jumlah PD yg memiliki capaian ≥ 90 % / Jumlah PD dikali 100</t>
        </r>
      </text>
    </comment>
    <comment ref="N48" authorId="0" shapeId="0">
      <text>
        <r>
          <rPr>
            <b/>
            <sz val="11"/>
            <color indexed="81"/>
            <rFont val="Tahoma"/>
            <family val="2"/>
          </rPr>
          <t>Jumlah rekomendasi kebijakan hasil Perencanaan pembangunan sektoral yang ditindaklajuti / jumlah kebijakan berdasar hasil perencanaan pembangunan sektoral x 100</t>
        </r>
      </text>
    </comment>
    <comment ref="N56" authorId="0" shapeId="0">
      <text>
        <r>
          <rPr>
            <b/>
            <sz val="11"/>
            <color indexed="81"/>
            <rFont val="Tahoma"/>
            <family val="2"/>
          </rPr>
          <t>Jumlah rekomendasi kebijakan hasil penelitian dan pengembangan yang ditindaklajuti / jumlah kebijakan berdasar hasil penelitian dan pengembangan x 100</t>
        </r>
      </text>
    </comment>
    <comment ref="Q56" authorId="0" shapeId="0">
      <text>
        <r>
          <rPr>
            <b/>
            <sz val="11"/>
            <color indexed="81"/>
            <rFont val="Tahoma"/>
            <family val="2"/>
          </rPr>
          <t>Jumlah rekomendasi kebijakan hasil penelitian dan pengembangan yang ditindaklajuti / jumlah kebijakan berdasar hasil penelitian dan pengembangan x 100</t>
        </r>
      </text>
    </comment>
  </commentList>
</comments>
</file>

<file path=xl/sharedStrings.xml><?xml version="1.0" encoding="utf-8"?>
<sst xmlns="http://schemas.openxmlformats.org/spreadsheetml/2006/main" count="651" uniqueCount="164">
  <si>
    <t>EVALUASI TERHADAP HASIL RENCANA KERJA PERANGKAT DAERAH LINGKUP KABUPATEN</t>
  </si>
  <si>
    <t>RENCANA KERJA PERANGKAT DAERAH</t>
  </si>
  <si>
    <t>Indikator dan Target Kinerja Perangkat Daerah Kabupaten yang Mengacu Pada Sasaran RKPD Kabupaten</t>
  </si>
  <si>
    <t>No</t>
  </si>
  <si>
    <t>Sasaran</t>
  </si>
  <si>
    <t>Program/Kegiatan</t>
  </si>
  <si>
    <r>
      <t>Indikator Kinerja Program (</t>
    </r>
    <r>
      <rPr>
        <b/>
        <i/>
        <sz val="12"/>
        <color theme="1"/>
        <rFont val="Arial"/>
        <family val="2"/>
      </rPr>
      <t>Outcome</t>
    </r>
    <r>
      <rPr>
        <b/>
        <sz val="12"/>
        <color theme="1"/>
        <rFont val="Arial"/>
        <family val="2"/>
      </rPr>
      <t>)/Kegiatan (</t>
    </r>
    <r>
      <rPr>
        <b/>
        <i/>
        <sz val="12"/>
        <color theme="1"/>
        <rFont val="Arial"/>
        <family val="2"/>
      </rPr>
      <t>Output</t>
    </r>
    <r>
      <rPr>
        <b/>
        <sz val="12"/>
        <color theme="1"/>
        <rFont val="Arial"/>
        <family val="2"/>
      </rPr>
      <t>)</t>
    </r>
  </si>
  <si>
    <t>Target Renstra Perangkat Daerah Pada Tahun 2023</t>
  </si>
  <si>
    <t>Realisasi Capaian Kinerja Renstra Perangkat Daerah sampai dengan Renja Perangkat Daerah Tahun Lalu (2019)</t>
  </si>
  <si>
    <t>Target Kinerja dan Anggaran Renja Perangkat Daerah Tahun Berjalan (Tahun 2020) yang Dievaluasi</t>
  </si>
  <si>
    <t>Realisasi Kinerja Pada Triwulan</t>
  </si>
  <si>
    <t>Realisasi Kinerja dan Anggaran Renstra Perangkat Daerah s/d Tahun 2020</t>
  </si>
  <si>
    <t>Tingkat Capaian Kinerja dan Realisasi Anggaran Renstra Perangkat Daerah s/d Tahun 2020 (%)</t>
  </si>
  <si>
    <t>SKPD Penanggung Jawab</t>
  </si>
  <si>
    <t>I</t>
  </si>
  <si>
    <t>II</t>
  </si>
  <si>
    <t>III</t>
  </si>
  <si>
    <t>IV</t>
  </si>
  <si>
    <t>K</t>
  </si>
  <si>
    <t>Rp</t>
  </si>
  <si>
    <t>[kolom (8-11)(K)]</t>
  </si>
  <si>
    <t>[kolom (8-11)(Rp)]</t>
  </si>
  <si>
    <t>[kolom (6)(K) + kolom (12)(K)]</t>
  </si>
  <si>
    <t>[kolom (6)(Rp) + kolom (12)(Rp)]</t>
  </si>
  <si>
    <t>[kolom (13)(K) : kolom (5)(K)] x 100%</t>
  </si>
  <si>
    <t>[Kolom (13)(Rp) : Kolom (5)(Rp)] x 100%</t>
  </si>
  <si>
    <t>Meningkatnya akuntabilitas Instansi Pemerintah dan Kualitas Pelayanan Publik</t>
  </si>
  <si>
    <t>Program Peningkatan Perencanaan, Pelaporan Capaian Kinerja dan Keuangan</t>
  </si>
  <si>
    <t>Penyusunan Dokumen Keuangan</t>
  </si>
  <si>
    <t>Penyusunan Dokumen AKIP</t>
  </si>
  <si>
    <t>Meningkatnya Kinerja Keuangan dan Kinerja Birokrasi</t>
  </si>
  <si>
    <t>Program Pelayanan Administrasi Perkantoran</t>
  </si>
  <si>
    <t>Penyediaan Jasa Administrasi Kantor</t>
  </si>
  <si>
    <t xml:space="preserve">Penyediaan jasa komunikasi, sumber daya air dan listrik			 												</t>
  </si>
  <si>
    <t xml:space="preserve">Penyebarluasan Informasi Tugas Pokok Dan Fungsi SKPD			 												</t>
  </si>
  <si>
    <t xml:space="preserve">Penyediaan makanan dan minuman			</t>
  </si>
  <si>
    <t xml:space="preserve">Kegiatan Penyediaan Jasa Tenaga Pendukung Administrasi/Teknis Lainnya			 			</t>
  </si>
  <si>
    <t xml:space="preserve">Rapat Rapat Koordinasi, Konsultasi dan Lapangan			 			</t>
  </si>
  <si>
    <t>Program Peningkatan Sarana dan Prasarana Aparatur</t>
  </si>
  <si>
    <t>Pemeliharaan rutin/berkala kendaraan dinas/operasional</t>
  </si>
  <si>
    <t>Pemeliharaan peralatan dan perlengkapan kantor</t>
  </si>
  <si>
    <t>Program Peningkatan Pelayanan Kinerja Perangkat Daerah</t>
  </si>
  <si>
    <t>Rata-rata Capaian Kinerja (%)</t>
  </si>
  <si>
    <t>Predikat Kinerja</t>
  </si>
  <si>
    <t>Faktor pendorong keberhasilan pencapaian:</t>
  </si>
  <si>
    <t>Faktor penghambat pencapaian kinerja:</t>
  </si>
  <si>
    <t>Tindak lanjut yang diperlukan dalam triwulan berikutnya*):</t>
  </si>
  <si>
    <t>Tindak lanjut yang diperlukan dalam Renja Perangkat Daerah Kabupaten berikutnya*):</t>
  </si>
  <si>
    <t>No.</t>
  </si>
  <si>
    <t xml:space="preserve">INTERVAL NILAI REALISASI KINERJA </t>
  </si>
  <si>
    <t xml:space="preserve">KRITERIA PENILAIAN REALISASI KINERJA </t>
  </si>
  <si>
    <r>
      <t>(1)</t>
    </r>
    <r>
      <rPr>
        <sz val="7"/>
        <color rgb="FF000000"/>
        <rFont val="Arial Narrow"/>
        <family val="2"/>
      </rPr>
      <t xml:space="preserve">             </t>
    </r>
    <r>
      <rPr>
        <sz val="10"/>
        <color rgb="FF000000"/>
        <rFont val="Arial Narrow"/>
        <family val="2"/>
      </rPr>
      <t> </t>
    </r>
  </si>
  <si>
    <r>
      <t xml:space="preserve">91% </t>
    </r>
    <r>
      <rPr>
        <sz val="12"/>
        <color rgb="FF000000"/>
        <rFont val="Arial Narrow"/>
        <family val="2"/>
      </rPr>
      <t>≤</t>
    </r>
    <r>
      <rPr>
        <sz val="10"/>
        <color rgb="FF000000"/>
        <rFont val="Arial Narrow"/>
        <family val="2"/>
      </rPr>
      <t xml:space="preserve"> 100%</t>
    </r>
  </si>
  <si>
    <t>Sangat tinggi</t>
  </si>
  <si>
    <r>
      <t>(2)</t>
    </r>
    <r>
      <rPr>
        <sz val="7"/>
        <color rgb="FF000000"/>
        <rFont val="Arial Narrow"/>
        <family val="2"/>
      </rPr>
      <t xml:space="preserve">             </t>
    </r>
    <r>
      <rPr>
        <sz val="10"/>
        <color rgb="FF000000"/>
        <rFont val="Arial Narrow"/>
        <family val="2"/>
      </rPr>
      <t> </t>
    </r>
  </si>
  <si>
    <r>
      <t xml:space="preserve">76% </t>
    </r>
    <r>
      <rPr>
        <sz val="12"/>
        <color rgb="FF000000"/>
        <rFont val="Arial Narrow"/>
        <family val="2"/>
      </rPr>
      <t xml:space="preserve">≤ </t>
    </r>
    <r>
      <rPr>
        <sz val="10"/>
        <color rgb="FF000000"/>
        <rFont val="Arial Narrow"/>
        <family val="2"/>
      </rPr>
      <t xml:space="preserve">90% </t>
    </r>
  </si>
  <si>
    <t>Tinggi</t>
  </si>
  <si>
    <r>
      <t>(3)</t>
    </r>
    <r>
      <rPr>
        <sz val="7"/>
        <color rgb="FF000000"/>
        <rFont val="Arial Narrow"/>
        <family val="2"/>
      </rPr>
      <t xml:space="preserve">             </t>
    </r>
    <r>
      <rPr>
        <sz val="10"/>
        <color rgb="FF000000"/>
        <rFont val="Arial Narrow"/>
        <family val="2"/>
      </rPr>
      <t> </t>
    </r>
  </si>
  <si>
    <r>
      <t xml:space="preserve">66% </t>
    </r>
    <r>
      <rPr>
        <sz val="12"/>
        <color rgb="FF000000"/>
        <rFont val="Arial Narrow"/>
        <family val="2"/>
      </rPr>
      <t xml:space="preserve">≤ </t>
    </r>
    <r>
      <rPr>
        <sz val="10"/>
        <color rgb="FF000000"/>
        <rFont val="Arial Narrow"/>
        <family val="2"/>
      </rPr>
      <t>75%</t>
    </r>
  </si>
  <si>
    <t>Sedang</t>
  </si>
  <si>
    <r>
      <t>(4)</t>
    </r>
    <r>
      <rPr>
        <sz val="7"/>
        <color rgb="FF000000"/>
        <rFont val="Arial Narrow"/>
        <family val="2"/>
      </rPr>
      <t xml:space="preserve">             </t>
    </r>
    <r>
      <rPr>
        <sz val="10"/>
        <color rgb="FF000000"/>
        <rFont val="Arial Narrow"/>
        <family val="2"/>
      </rPr>
      <t> </t>
    </r>
  </si>
  <si>
    <r>
      <t xml:space="preserve">51% </t>
    </r>
    <r>
      <rPr>
        <sz val="12"/>
        <color rgb="FF000000"/>
        <rFont val="Arial Narrow"/>
        <family val="2"/>
      </rPr>
      <t xml:space="preserve">≤ </t>
    </r>
    <r>
      <rPr>
        <sz val="10"/>
        <color rgb="FF000000"/>
        <rFont val="Arial Narrow"/>
        <family val="2"/>
      </rPr>
      <t>65%</t>
    </r>
  </si>
  <si>
    <t>Rendah</t>
  </si>
  <si>
    <r>
      <t>(5)</t>
    </r>
    <r>
      <rPr>
        <sz val="7"/>
        <color rgb="FF000000"/>
        <rFont val="Arial Narrow"/>
        <family val="2"/>
      </rPr>
      <t xml:space="preserve">             </t>
    </r>
    <r>
      <rPr>
        <sz val="10"/>
        <color rgb="FF000000"/>
        <rFont val="Arial Narrow"/>
        <family val="2"/>
      </rPr>
      <t> </t>
    </r>
  </si>
  <si>
    <r>
      <t>≤</t>
    </r>
    <r>
      <rPr>
        <sz val="10"/>
        <color rgb="FF000000"/>
        <rFont val="Arial Narrow"/>
        <family val="2"/>
      </rPr>
      <t xml:space="preserve"> 50%</t>
    </r>
  </si>
  <si>
    <t>Sangat Rendah</t>
  </si>
  <si>
    <t>Nilai</t>
  </si>
  <si>
    <t>Dok</t>
  </si>
  <si>
    <t>Bln</t>
  </si>
  <si>
    <t>Keg</t>
  </si>
  <si>
    <t>Jumlah pemeliharaan kendaraan dinas/operasional</t>
  </si>
  <si>
    <t>Jumlah pemeliharaan peralatan dan perlengkapan kantor</t>
  </si>
  <si>
    <t>%</t>
  </si>
  <si>
    <t>BADAN PERENCANAAN PEMBANGUNAN, PENELITIAN DAN PENGEMBANGAN DAERAH</t>
  </si>
  <si>
    <t>Badan Perencanan Pembangunan, Penelitian dan Pengembangan Daerah</t>
  </si>
  <si>
    <t>Laporan Keuangan yang Memenuhi Aspek Kualitas</t>
  </si>
  <si>
    <t>Dokumen AKIP yang Memenuhi Aspek Kualitas</t>
  </si>
  <si>
    <t>Pelayanan administrasi sesuai standar</t>
  </si>
  <si>
    <t>Penyelenggaraan Pawai Pembangunan</t>
  </si>
  <si>
    <t>Terselengaranya Pawai Pembangunan</t>
  </si>
  <si>
    <t>Penyusunan Rancangan Perkada RKPD</t>
  </si>
  <si>
    <t>Penyelenggaraan Musrenbang RKPD</t>
  </si>
  <si>
    <t>Penyusunan Daftar Usulan prioritas nasional dan Provinsi</t>
  </si>
  <si>
    <t>Bimbingan Teknis Perencanaan</t>
  </si>
  <si>
    <t>Program Perencanaan Pembangunan Daerah</t>
  </si>
  <si>
    <t>Tingkat Keselarasan Terhadap Dokumen Perencanaan</t>
  </si>
  <si>
    <t>Dokumen Perkada RKPD yang telah ditetapkan</t>
  </si>
  <si>
    <t>Daftar usulan musrenbang kecamatan dan Pokir DPRD</t>
  </si>
  <si>
    <t>Daftar Usulan APBN, DAK dan APBD Provinsi</t>
  </si>
  <si>
    <t>Jumlah aparatur perencana</t>
  </si>
  <si>
    <t>Lap</t>
  </si>
  <si>
    <t>Peserta</t>
  </si>
  <si>
    <t>Program Pengendalian Pembangunan Daerah</t>
  </si>
  <si>
    <t>Penyusunan capaian pelaksanaan program dan Kegiatan PD</t>
  </si>
  <si>
    <t>Jumlah PD yang capaian kinerjanya diatas 90%</t>
  </si>
  <si>
    <t>PD</t>
  </si>
  <si>
    <t>Program Evaluasi Pembangunan Daerah</t>
  </si>
  <si>
    <t>Penyusunan Data dan Informasi Pembangunan Daerah</t>
  </si>
  <si>
    <t>Penyusunan Capaian Indikator Makro Daerah</t>
  </si>
  <si>
    <t>Penyusunan Laporan Perkembangan RPJMD</t>
  </si>
  <si>
    <t>Laporan Data dan Informasi Pembangunan Daerah</t>
  </si>
  <si>
    <t>Jumlah Buku Capaian Indikator Makro Daerah</t>
  </si>
  <si>
    <t>Laporan Perkembangan Pelaksanaan RPJMD</t>
  </si>
  <si>
    <t>Buku</t>
  </si>
  <si>
    <t>Perencanaan Pembangunan Sektoral</t>
  </si>
  <si>
    <t>Penyusunan Laporan Capaian Program Program Pembangunan daerah</t>
  </si>
  <si>
    <t>Laporan Capaian Program-Program Pembangunan Daerah</t>
  </si>
  <si>
    <t>Program Penelitian dan Pengembangan</t>
  </si>
  <si>
    <t>Penyelenggaraan diseminasi permasalahan daerah</t>
  </si>
  <si>
    <t>Penyusunan Dokumen Standar Belanja Daerah</t>
  </si>
  <si>
    <t>Penyusunan Dokumen Penelitian dan Pengkajian Permasalahan Daerah</t>
  </si>
  <si>
    <t>Laporan Permasalahan Daerah</t>
  </si>
  <si>
    <t>Dokumen Standar Belanja Daerah</t>
  </si>
  <si>
    <t>Hasil Penelitian</t>
  </si>
  <si>
    <t>Tingkat pemenuhan aspek kualitas dokumen keuangan daerah</t>
  </si>
  <si>
    <t>Tingkat pemenuhan aspek kualitas dokumen AKIP</t>
  </si>
  <si>
    <t>Tingkat Kepuasan Pelayanan</t>
  </si>
  <si>
    <t>Penyediaan peralatan dan perlengkapan kantor</t>
  </si>
  <si>
    <t>Pemeliharaan rutin/berkala gedung kantor</t>
  </si>
  <si>
    <t>Jumlah peralatan dan perlengkapan kantor kondisi baik</t>
  </si>
  <si>
    <t>Gedung kantor kondisi baik</t>
  </si>
  <si>
    <t>Paket</t>
  </si>
  <si>
    <t>Penyusunan Rancangan Perda RPJMD</t>
  </si>
  <si>
    <t>Penyusunan Rancangan Perkada Renja PD</t>
  </si>
  <si>
    <t>Sosialisasi RPJMD</t>
  </si>
  <si>
    <t>Penyusunan Pelaksanaan Perencanaan Pembangunan Daerah</t>
  </si>
  <si>
    <t>Penyusunan Hasil Perencanaan Pembangunan Daerah</t>
  </si>
  <si>
    <t>Penyusunan capaian program pembangunan kawasan perdesaan</t>
  </si>
  <si>
    <t>Penyusunan capaian program penanggulangan kemiskinan</t>
  </si>
  <si>
    <t>Penyusunan capaian SDG's Daerah</t>
  </si>
  <si>
    <t>Penyelenggaraan Koordinasi program perumahan dan kawasan permukiman</t>
  </si>
  <si>
    <t>Penyusunan capaian program Kabupaten Layak Anak</t>
  </si>
  <si>
    <t>Penyelenggaraan Koordinasi Rencana Aksi Daerah</t>
  </si>
  <si>
    <t>Penelitian dan pengkajian permasalahan daerah</t>
  </si>
  <si>
    <t>Paket/Keg</t>
  </si>
  <si>
    <t>Dokumen RPJMD Tahun 2018-2023 yang ditetapkan</t>
  </si>
  <si>
    <t>Dokumen perkada Renja Kabupaten yang ditetapkan</t>
  </si>
  <si>
    <t>Sosialisasi perda RPJMD 2018-2023</t>
  </si>
  <si>
    <t>Kecamatan</t>
  </si>
  <si>
    <t>Jumlah laporan pelaksanaan perencanaan pembangunan</t>
  </si>
  <si>
    <t>Laporan evaluasi hasil perencanaan pembangunan daerah</t>
  </si>
  <si>
    <t>Laporan evaluasi pelaksanaan program pembangunan kawasan perdesaan</t>
  </si>
  <si>
    <t>Laporan evaluasi pelaksanaan program penanggulangan kemiskinan</t>
  </si>
  <si>
    <t>Laporan Evaluasi Pelaksanaan Capaian SDGs Daerah</t>
  </si>
  <si>
    <t>Laporan evaluasi pelaksanaan program perumahan dan kawasan permukiman</t>
  </si>
  <si>
    <t>Laporan evaluasi pelaksanaan program kabupaten layak anak</t>
  </si>
  <si>
    <t>Jumlah laporan</t>
  </si>
  <si>
    <t>Persentase rekomendasi hasil penelitian dan pengembangan yang ditindaklanjuti untuk kebijakan daerah</t>
  </si>
  <si>
    <t>Persentase capaian kinerja Perangkat Daerah</t>
  </si>
  <si>
    <t>Persentase capaian kinerja hasil perencanaan pembangunan daerah</t>
  </si>
  <si>
    <t>Persentase rekomendasi hasil perencanaan pembangunan sektoral yang ditindaklanjuti untuk kebijakan daerah</t>
  </si>
  <si>
    <t>Realisasi dan Tingkat Capaian Kinerja dan Anggaran Renja Perangkat Daerah yang Dievaluasi</t>
  </si>
  <si>
    <t>[kolom (12)(K) : kolom (7)(K)] x 100%</t>
  </si>
  <si>
    <t>[kolom (12)(Rp) : kolom (7)(Rp)] x 100%</t>
  </si>
  <si>
    <t>NIP. 19700423 199303 1 006</t>
  </si>
  <si>
    <t>M. ARLIYAN SYAHRIAL, M.Pd</t>
  </si>
  <si>
    <t>Kabupaten Hulu Sungai Selatan</t>
  </si>
  <si>
    <t>Kepala Bappelitbangda</t>
  </si>
  <si>
    <t>Dievaluasi</t>
  </si>
  <si>
    <t>Disusun</t>
  </si>
  <si>
    <t>Penyusunan Rancangan Perkada Renstra SKPD</t>
  </si>
  <si>
    <t>Dokumen Perkada Renstra SKPD yang telah ditetapkan</t>
  </si>
  <si>
    <t>PERIODE PELAKSANAAN TRIWULAN IV TAHUN 2020</t>
  </si>
  <si>
    <t>Kandangan, 4 Januari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</si>
</sst>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_(* #,##0_);_(* \(#,##0\);_(* &quot;-&quot;??_);_(@_)"/>
    <numFmt numFmtId="166" formatCode="_(* #,##0_);_(* \(#,##0\);_(* &quot;-&quot;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Arial"/>
      <family val="2"/>
    </font>
    <font>
      <sz val="18"/>
      <color theme="1"/>
      <name val="Arial"/>
      <family val="2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b/>
      <i/>
      <sz val="12"/>
      <color theme="1"/>
      <name val="Arial"/>
      <family val="2"/>
    </font>
    <font>
      <sz val="12"/>
      <color theme="1"/>
      <name val="Arial"/>
      <family val="2"/>
    </font>
    <font>
      <sz val="11"/>
      <color rgb="FF000000"/>
      <name val="Calibri"/>
      <family val="2"/>
    </font>
    <font>
      <sz val="10"/>
      <color rgb="FF000000"/>
      <name val="Arial Narrow"/>
      <family val="2"/>
    </font>
    <font>
      <sz val="7"/>
      <color rgb="FF000000"/>
      <name val="Arial Narrow"/>
      <family val="2"/>
    </font>
    <font>
      <sz val="12"/>
      <color rgb="FF000000"/>
      <name val="Arial Narrow"/>
      <family val="2"/>
    </font>
    <font>
      <b/>
      <sz val="11"/>
      <color indexed="81"/>
      <name val="Tahoma"/>
      <family val="2"/>
    </font>
    <font>
      <b/>
      <u/>
      <sz val="12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9" fillId="0" borderId="0"/>
  </cellStyleXfs>
  <cellXfs count="121">
    <xf numFmtId="0" fontId="0" fillId="0" borderId="0" xfId="0"/>
    <xf numFmtId="0" fontId="3" fillId="0" borderId="0" xfId="0" applyFont="1" applyFill="1"/>
    <xf numFmtId="0" fontId="4" fillId="0" borderId="0" xfId="0" applyFont="1" applyFill="1"/>
    <xf numFmtId="0" fontId="2" fillId="0" borderId="0" xfId="0" applyFont="1" applyFill="1" applyAlignment="1"/>
    <xf numFmtId="0" fontId="4" fillId="0" borderId="0" xfId="0" applyFont="1" applyFill="1" applyAlignment="1">
      <alignment horizontal="center"/>
    </xf>
    <xf numFmtId="0" fontId="6" fillId="2" borderId="15" xfId="0" applyFont="1" applyFill="1" applyBorder="1" applyAlignment="1">
      <alignment vertical="top" wrapText="1"/>
    </xf>
    <xf numFmtId="0" fontId="6" fillId="3" borderId="2" xfId="0" applyFont="1" applyFill="1" applyBorder="1" applyAlignment="1">
      <alignment horizontal="center"/>
    </xf>
    <xf numFmtId="0" fontId="4" fillId="3" borderId="0" xfId="0" applyFont="1" applyFill="1"/>
    <xf numFmtId="0" fontId="6" fillId="3" borderId="2" xfId="0" applyFont="1" applyFill="1" applyBorder="1" applyAlignment="1">
      <alignment horizontal="center" vertical="top" wrapText="1"/>
    </xf>
    <xf numFmtId="0" fontId="4" fillId="3" borderId="11" xfId="0" applyFont="1" applyFill="1" applyBorder="1"/>
    <xf numFmtId="0" fontId="6" fillId="3" borderId="2" xfId="0" applyFont="1" applyFill="1" applyBorder="1" applyAlignment="1">
      <alignment horizontal="center" vertical="center"/>
    </xf>
    <xf numFmtId="0" fontId="4" fillId="0" borderId="11" xfId="0" applyFont="1" applyFill="1" applyBorder="1"/>
    <xf numFmtId="0" fontId="6" fillId="0" borderId="11" xfId="0" applyFont="1" applyFill="1" applyBorder="1" applyAlignment="1">
      <alignment horizontal="center" vertical="top"/>
    </xf>
    <xf numFmtId="0" fontId="6" fillId="0" borderId="11" xfId="0" applyFont="1" applyFill="1" applyBorder="1" applyAlignment="1">
      <alignment horizontal="left" vertical="top" wrapText="1"/>
    </xf>
    <xf numFmtId="0" fontId="6" fillId="0" borderId="15" xfId="0" applyFont="1" applyFill="1" applyBorder="1" applyAlignment="1">
      <alignment horizontal="left" vertical="top" wrapText="1"/>
    </xf>
    <xf numFmtId="0" fontId="6" fillId="0" borderId="2" xfId="0" applyFont="1" applyFill="1" applyBorder="1" applyAlignment="1">
      <alignment horizontal="left" vertical="top" wrapText="1"/>
    </xf>
    <xf numFmtId="0" fontId="8" fillId="0" borderId="2" xfId="0" applyFont="1" applyFill="1" applyBorder="1" applyAlignment="1">
      <alignment horizontal="center" vertical="top" wrapText="1"/>
    </xf>
    <xf numFmtId="9" fontId="8" fillId="0" borderId="2" xfId="0" applyNumberFormat="1" applyFont="1" applyFill="1" applyBorder="1" applyAlignment="1">
      <alignment horizontal="center" vertical="top"/>
    </xf>
    <xf numFmtId="165" fontId="8" fillId="0" borderId="2" xfId="1" quotePrefix="1" applyNumberFormat="1" applyFont="1" applyFill="1" applyBorder="1" applyAlignment="1">
      <alignment vertical="top"/>
    </xf>
    <xf numFmtId="0" fontId="6" fillId="0" borderId="11" xfId="0" applyFont="1" applyFill="1" applyBorder="1" applyAlignment="1">
      <alignment horizontal="center" vertical="top" wrapText="1"/>
    </xf>
    <xf numFmtId="165" fontId="8" fillId="0" borderId="0" xfId="1" quotePrefix="1" applyNumberFormat="1" applyFont="1" applyFill="1" applyBorder="1" applyAlignment="1">
      <alignment vertical="top"/>
    </xf>
    <xf numFmtId="0" fontId="8" fillId="0" borderId="15" xfId="0" applyFont="1" applyFill="1" applyBorder="1" applyAlignment="1">
      <alignment horizontal="left" vertical="top" wrapText="1"/>
    </xf>
    <xf numFmtId="9" fontId="8" fillId="0" borderId="15" xfId="0" applyNumberFormat="1" applyFont="1" applyFill="1" applyBorder="1" applyAlignment="1">
      <alignment horizontal="center" vertical="top"/>
    </xf>
    <xf numFmtId="165" fontId="8" fillId="0" borderId="15" xfId="1" quotePrefix="1" applyNumberFormat="1" applyFont="1" applyFill="1" applyBorder="1" applyAlignment="1">
      <alignment vertical="top"/>
    </xf>
    <xf numFmtId="0" fontId="8" fillId="0" borderId="2" xfId="0" applyFont="1" applyFill="1" applyBorder="1" applyAlignment="1">
      <alignment horizontal="left" vertical="top" wrapText="1"/>
    </xf>
    <xf numFmtId="0" fontId="8" fillId="0" borderId="11" xfId="0" applyFont="1" applyFill="1" applyBorder="1" applyAlignment="1">
      <alignment horizontal="center" vertical="top" wrapText="1"/>
    </xf>
    <xf numFmtId="0" fontId="8" fillId="4" borderId="2" xfId="0" applyFont="1" applyFill="1" applyBorder="1" applyAlignment="1">
      <alignment horizontal="left"/>
    </xf>
    <xf numFmtId="0" fontId="4" fillId="0" borderId="15" xfId="0" applyFont="1" applyFill="1" applyBorder="1"/>
    <xf numFmtId="0" fontId="8" fillId="0" borderId="0" xfId="0" applyFont="1" applyFill="1"/>
    <xf numFmtId="0" fontId="8" fillId="0" borderId="0" xfId="0" applyFont="1" applyFill="1" applyAlignment="1">
      <alignment horizontal="center"/>
    </xf>
    <xf numFmtId="0" fontId="8" fillId="0" borderId="2" xfId="0" applyFont="1" applyFill="1" applyBorder="1" applyAlignment="1">
      <alignment horizontal="center" vertical="top"/>
    </xf>
    <xf numFmtId="0" fontId="10" fillId="5" borderId="16" xfId="2" applyFont="1" applyFill="1" applyBorder="1" applyAlignment="1">
      <alignment horizontal="center" vertical="center" wrapText="1"/>
    </xf>
    <xf numFmtId="0" fontId="10" fillId="0" borderId="16" xfId="2" applyFont="1" applyFill="1" applyBorder="1" applyAlignment="1">
      <alignment horizontal="center" vertical="center" wrapText="1"/>
    </xf>
    <xf numFmtId="0" fontId="12" fillId="0" borderId="16" xfId="2" applyFont="1" applyFill="1" applyBorder="1" applyAlignment="1">
      <alignment horizontal="center" vertical="center" wrapText="1"/>
    </xf>
    <xf numFmtId="0" fontId="6" fillId="0" borderId="0" xfId="0" applyFont="1" applyFill="1" applyBorder="1"/>
    <xf numFmtId="0" fontId="8" fillId="0" borderId="0" xfId="0" applyFont="1" applyFill="1" applyBorder="1"/>
    <xf numFmtId="166" fontId="8" fillId="0" borderId="2" xfId="0" applyNumberFormat="1" applyFont="1" applyFill="1" applyBorder="1" applyAlignment="1">
      <alignment vertical="top"/>
    </xf>
    <xf numFmtId="165" fontId="6" fillId="0" borderId="15" xfId="1" quotePrefix="1" applyNumberFormat="1" applyFont="1" applyFill="1" applyBorder="1" applyAlignment="1">
      <alignment vertical="top"/>
    </xf>
    <xf numFmtId="165" fontId="6" fillId="0" borderId="2" xfId="1" quotePrefix="1" applyNumberFormat="1" applyFont="1" applyFill="1" applyBorder="1" applyAlignment="1">
      <alignment vertical="top"/>
    </xf>
    <xf numFmtId="1" fontId="8" fillId="0" borderId="15" xfId="0" applyNumberFormat="1" applyFont="1" applyFill="1" applyBorder="1" applyAlignment="1">
      <alignment horizontal="center" vertical="top" wrapText="1"/>
    </xf>
    <xf numFmtId="1" fontId="8" fillId="0" borderId="2" xfId="0" applyNumberFormat="1" applyFont="1" applyFill="1" applyBorder="1" applyAlignment="1">
      <alignment horizontal="center" vertical="top" wrapText="1"/>
    </xf>
    <xf numFmtId="0" fontId="6" fillId="0" borderId="2" xfId="0" applyFont="1" applyFill="1" applyBorder="1" applyAlignment="1">
      <alignment horizontal="center" vertical="top" wrapText="1"/>
    </xf>
    <xf numFmtId="9" fontId="6" fillId="0" borderId="2" xfId="0" applyNumberFormat="1" applyFont="1" applyFill="1" applyBorder="1" applyAlignment="1">
      <alignment horizontal="center" vertical="top"/>
    </xf>
    <xf numFmtId="9" fontId="8" fillId="0" borderId="2" xfId="0" applyNumberFormat="1" applyFont="1" applyFill="1" applyBorder="1" applyAlignment="1">
      <alignment horizontal="center" vertical="top" wrapText="1"/>
    </xf>
    <xf numFmtId="0" fontId="6" fillId="0" borderId="6" xfId="0" applyFont="1" applyFill="1" applyBorder="1" applyAlignment="1">
      <alignment horizontal="center" vertical="top"/>
    </xf>
    <xf numFmtId="0" fontId="6" fillId="0" borderId="6" xfId="0" applyFont="1" applyFill="1" applyBorder="1" applyAlignment="1">
      <alignment horizontal="left" vertical="top" wrapText="1"/>
    </xf>
    <xf numFmtId="1" fontId="6" fillId="0" borderId="2" xfId="0" applyNumberFormat="1" applyFont="1" applyFill="1" applyBorder="1" applyAlignment="1">
      <alignment horizontal="center" vertical="top" wrapText="1"/>
    </xf>
    <xf numFmtId="165" fontId="6" fillId="0" borderId="6" xfId="1" quotePrefix="1" applyNumberFormat="1" applyFont="1" applyFill="1" applyBorder="1" applyAlignment="1">
      <alignment vertical="top"/>
    </xf>
    <xf numFmtId="2" fontId="8" fillId="0" borderId="2" xfId="0" applyNumberFormat="1" applyFont="1" applyFill="1" applyBorder="1" applyAlignment="1">
      <alignment horizontal="center" vertical="top"/>
    </xf>
    <xf numFmtId="1" fontId="8" fillId="0" borderId="2" xfId="0" applyNumberFormat="1" applyFont="1" applyFill="1" applyBorder="1" applyAlignment="1">
      <alignment horizontal="center" vertical="top"/>
    </xf>
    <xf numFmtId="0" fontId="8" fillId="6" borderId="15" xfId="0" applyFont="1" applyFill="1" applyBorder="1" applyAlignment="1">
      <alignment horizontal="left" vertical="top" wrapText="1"/>
    </xf>
    <xf numFmtId="0" fontId="8" fillId="6" borderId="2" xfId="0" applyFont="1" applyFill="1" applyBorder="1" applyAlignment="1">
      <alignment horizontal="left" vertical="top" wrapText="1"/>
    </xf>
    <xf numFmtId="2" fontId="8" fillId="4" borderId="12" xfId="0" applyNumberFormat="1" applyFont="1" applyFill="1" applyBorder="1" applyAlignment="1">
      <alignment horizontal="right"/>
    </xf>
    <xf numFmtId="2" fontId="8" fillId="4" borderId="13" xfId="0" applyNumberFormat="1" applyFont="1" applyFill="1" applyBorder="1" applyAlignment="1">
      <alignment horizontal="right"/>
    </xf>
    <xf numFmtId="0" fontId="8" fillId="4" borderId="13" xfId="0" applyFont="1" applyFill="1" applyBorder="1" applyAlignment="1">
      <alignment horizontal="center"/>
    </xf>
    <xf numFmtId="2" fontId="8" fillId="4" borderId="14" xfId="0" applyNumberFormat="1" applyFont="1" applyFill="1" applyBorder="1" applyAlignment="1">
      <alignment horizontal="right"/>
    </xf>
    <xf numFmtId="0" fontId="8" fillId="4" borderId="12" xfId="0" applyFont="1" applyFill="1" applyBorder="1"/>
    <xf numFmtId="0" fontId="8" fillId="4" borderId="13" xfId="0" applyFont="1" applyFill="1" applyBorder="1" applyAlignment="1">
      <alignment horizontal="left"/>
    </xf>
    <xf numFmtId="0" fontId="8" fillId="4" borderId="13" xfId="0" applyFont="1" applyFill="1" applyBorder="1"/>
    <xf numFmtId="0" fontId="8" fillId="4" borderId="14" xfId="0" applyFont="1" applyFill="1" applyBorder="1"/>
    <xf numFmtId="1" fontId="6" fillId="0" borderId="2" xfId="0" applyNumberFormat="1" applyFont="1" applyFill="1" applyBorder="1" applyAlignment="1">
      <alignment horizontal="center" vertical="top"/>
    </xf>
    <xf numFmtId="166" fontId="6" fillId="0" borderId="6" xfId="0" applyNumberFormat="1" applyFont="1" applyFill="1" applyBorder="1" applyAlignment="1">
      <alignment vertical="top"/>
    </xf>
    <xf numFmtId="2" fontId="6" fillId="0" borderId="2" xfId="0" applyNumberFormat="1" applyFont="1" applyFill="1" applyBorder="1" applyAlignment="1">
      <alignment horizontal="center" vertical="top"/>
    </xf>
    <xf numFmtId="0" fontId="6" fillId="0" borderId="2" xfId="0" applyFont="1" applyFill="1" applyBorder="1" applyAlignment="1">
      <alignment horizontal="center" vertical="top"/>
    </xf>
    <xf numFmtId="2" fontId="6" fillId="0" borderId="6" xfId="0" applyNumberFormat="1" applyFont="1" applyFill="1" applyBorder="1" applyAlignment="1">
      <alignment horizontal="center" vertical="top"/>
    </xf>
    <xf numFmtId="166" fontId="6" fillId="0" borderId="15" xfId="0" applyNumberFormat="1" applyFont="1" applyFill="1" applyBorder="1" applyAlignment="1">
      <alignment vertical="top"/>
    </xf>
    <xf numFmtId="2" fontId="6" fillId="0" borderId="15" xfId="0" applyNumberFormat="1" applyFont="1" applyFill="1" applyBorder="1" applyAlignment="1">
      <alignment horizontal="center" vertical="top"/>
    </xf>
    <xf numFmtId="166" fontId="6" fillId="0" borderId="2" xfId="0" applyNumberFormat="1" applyFont="1" applyFill="1" applyBorder="1" applyAlignment="1">
      <alignment vertical="top"/>
    </xf>
    <xf numFmtId="0" fontId="4" fillId="3" borderId="15" xfId="0" applyFont="1" applyFill="1" applyBorder="1"/>
    <xf numFmtId="0" fontId="6" fillId="0" borderId="15" xfId="0" applyFont="1" applyFill="1" applyBorder="1" applyAlignment="1">
      <alignment horizontal="center" vertical="top"/>
    </xf>
    <xf numFmtId="2" fontId="6" fillId="0" borderId="2" xfId="0" applyNumberFormat="1" applyFont="1" applyFill="1" applyBorder="1" applyAlignment="1">
      <alignment horizontal="center" vertical="top" wrapText="1"/>
    </xf>
    <xf numFmtId="0" fontId="8" fillId="7" borderId="2" xfId="0" applyFont="1" applyFill="1" applyBorder="1" applyAlignment="1">
      <alignment horizontal="left" vertical="top" wrapText="1"/>
    </xf>
    <xf numFmtId="0" fontId="8" fillId="7" borderId="15" xfId="0" applyFont="1" applyFill="1" applyBorder="1" applyAlignment="1">
      <alignment horizontal="left" vertical="top" wrapText="1"/>
    </xf>
    <xf numFmtId="2" fontId="8" fillId="4" borderId="2" xfId="0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/>
    </xf>
    <xf numFmtId="0" fontId="14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 vertical="top"/>
    </xf>
    <xf numFmtId="0" fontId="8" fillId="4" borderId="12" xfId="0" applyFont="1" applyFill="1" applyBorder="1" applyAlignment="1">
      <alignment horizontal="right"/>
    </xf>
    <xf numFmtId="0" fontId="8" fillId="4" borderId="13" xfId="0" applyFont="1" applyFill="1" applyBorder="1" applyAlignment="1">
      <alignment horizontal="right"/>
    </xf>
    <xf numFmtId="0" fontId="8" fillId="4" borderId="14" xfId="0" applyFont="1" applyFill="1" applyBorder="1" applyAlignment="1">
      <alignment horizontal="right"/>
    </xf>
    <xf numFmtId="0" fontId="8" fillId="4" borderId="2" xfId="0" applyFont="1" applyFill="1" applyBorder="1" applyAlignment="1">
      <alignment horizontal="left" vertical="top"/>
    </xf>
    <xf numFmtId="0" fontId="6" fillId="3" borderId="3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top" wrapText="1"/>
    </xf>
    <xf numFmtId="0" fontId="6" fillId="3" borderId="14" xfId="0" applyFont="1" applyFill="1" applyBorder="1" applyAlignment="1">
      <alignment horizontal="center" vertical="top" wrapText="1"/>
    </xf>
    <xf numFmtId="0" fontId="6" fillId="3" borderId="13" xfId="0" applyFont="1" applyFill="1" applyBorder="1" applyAlignment="1">
      <alignment horizontal="center" vertical="top" wrapText="1"/>
    </xf>
    <xf numFmtId="0" fontId="6" fillId="3" borderId="12" xfId="0" applyFont="1" applyFill="1" applyBorder="1" applyAlignment="1">
      <alignment horizontal="center"/>
    </xf>
    <xf numFmtId="0" fontId="6" fillId="3" borderId="13" xfId="0" applyFont="1" applyFill="1" applyBorder="1" applyAlignment="1">
      <alignment horizontal="center"/>
    </xf>
    <xf numFmtId="0" fontId="6" fillId="3" borderId="14" xfId="0" applyFont="1" applyFill="1" applyBorder="1" applyAlignment="1">
      <alignment horizontal="center"/>
    </xf>
    <xf numFmtId="0" fontId="6" fillId="3" borderId="12" xfId="0" applyFont="1" applyFill="1" applyBorder="1" applyAlignment="1">
      <alignment horizontal="center" vertical="top"/>
    </xf>
    <xf numFmtId="0" fontId="6" fillId="3" borderId="13" xfId="0" applyFont="1" applyFill="1" applyBorder="1" applyAlignment="1">
      <alignment horizontal="center" vertical="top"/>
    </xf>
    <xf numFmtId="0" fontId="6" fillId="3" borderId="14" xfId="0" applyFont="1" applyFill="1" applyBorder="1" applyAlignment="1">
      <alignment horizontal="center" vertical="top"/>
    </xf>
    <xf numFmtId="0" fontId="6" fillId="2" borderId="6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 vertical="top"/>
    </xf>
    <xf numFmtId="0" fontId="5" fillId="0" borderId="0" xfId="0" applyFont="1" applyFill="1" applyAlignment="1">
      <alignment horizontal="left" vertical="top"/>
    </xf>
    <xf numFmtId="0" fontId="6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-0.249977111117893"/>
  </sheetPr>
  <dimension ref="A1:AS77"/>
  <sheetViews>
    <sheetView tabSelected="1" showRuler="0" view="pageBreakPreview" topLeftCell="A39" zoomScale="70" zoomScaleNormal="40" zoomScaleSheetLayoutView="70" zoomScalePageLayoutView="55" workbookViewId="0">
      <selection activeCell="AE46" sqref="AE46"/>
    </sheetView>
  </sheetViews>
  <sheetFormatPr defaultColWidth="9.140625" defaultRowHeight="14.25" x14ac:dyDescent="0.2"/>
  <cols>
    <col min="1" max="1" width="6.42578125" style="2" customWidth="1"/>
    <col min="2" max="2" width="18" style="2" customWidth="1"/>
    <col min="3" max="3" width="14.85546875" style="2" customWidth="1"/>
    <col min="4" max="4" width="15" style="2" customWidth="1"/>
    <col min="5" max="6" width="7.7109375" style="2" customWidth="1"/>
    <col min="7" max="7" width="18.28515625" style="2" customWidth="1"/>
    <col min="8" max="8" width="7.28515625" style="2" customWidth="1"/>
    <col min="9" max="9" width="7.7109375" style="2" customWidth="1"/>
    <col min="10" max="10" width="21.42578125" style="2" customWidth="1"/>
    <col min="11" max="11" width="9" style="2" customWidth="1"/>
    <col min="12" max="12" width="7.5703125" style="2" customWidth="1"/>
    <col min="13" max="13" width="19.28515625" style="2" customWidth="1"/>
    <col min="14" max="14" width="7.7109375" style="2" customWidth="1"/>
    <col min="15" max="15" width="8" style="2" customWidth="1"/>
    <col min="16" max="16" width="18.28515625" style="2" customWidth="1"/>
    <col min="17" max="18" width="7.7109375" style="2" customWidth="1"/>
    <col min="19" max="19" width="18.7109375" style="2" customWidth="1"/>
    <col min="20" max="20" width="7.7109375" style="2" customWidth="1"/>
    <col min="21" max="21" width="8" style="2" customWidth="1"/>
    <col min="22" max="22" width="18.28515625" style="2" customWidth="1"/>
    <col min="23" max="23" width="9" style="2" customWidth="1"/>
    <col min="24" max="24" width="7.5703125" style="2" customWidth="1"/>
    <col min="25" max="25" width="17.85546875" style="2" customWidth="1"/>
    <col min="26" max="26" width="8" style="2" customWidth="1"/>
    <col min="27" max="27" width="5.5703125" style="4" customWidth="1"/>
    <col min="28" max="28" width="8" style="2" customWidth="1"/>
    <col min="29" max="29" width="5.5703125" style="4" customWidth="1"/>
    <col min="30" max="30" width="15.140625" style="2" customWidth="1"/>
    <col min="31" max="31" width="8" style="2" customWidth="1"/>
    <col min="32" max="32" width="5.5703125" style="4" customWidth="1"/>
    <col min="33" max="33" width="8" style="2" customWidth="1"/>
    <col min="34" max="34" width="5.5703125" style="4" customWidth="1"/>
    <col min="35" max="35" width="17" style="2" customWidth="1"/>
    <col min="36" max="36" width="8" style="2" customWidth="1"/>
    <col min="37" max="37" width="5.5703125" style="4" customWidth="1"/>
    <col min="38" max="38" width="10.28515625" style="2" customWidth="1"/>
    <col min="39" max="39" width="15" style="2" customWidth="1"/>
    <col min="40" max="40" width="9.140625" style="2"/>
    <col min="41" max="45" width="19.5703125" style="2" customWidth="1"/>
    <col min="46" max="16384" width="9.140625" style="2"/>
  </cols>
  <sheetData>
    <row r="1" spans="1:45" ht="23.25" x14ac:dyDescent="0.35">
      <c r="A1" s="116" t="s">
        <v>0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116"/>
      <c r="T1" s="116"/>
      <c r="U1" s="116"/>
      <c r="V1" s="116"/>
      <c r="W1" s="116"/>
      <c r="X1" s="116"/>
      <c r="Y1" s="116"/>
      <c r="Z1" s="116"/>
      <c r="AA1" s="116"/>
      <c r="AB1" s="116"/>
      <c r="AC1" s="116"/>
      <c r="AD1" s="116"/>
      <c r="AE1" s="116"/>
      <c r="AF1" s="116"/>
      <c r="AG1" s="116"/>
      <c r="AH1" s="116"/>
      <c r="AI1" s="116"/>
      <c r="AJ1" s="116"/>
      <c r="AK1" s="116"/>
      <c r="AL1" s="116"/>
      <c r="AM1" s="1"/>
    </row>
    <row r="2" spans="1:45" ht="23.25" x14ac:dyDescent="0.35">
      <c r="A2" s="116" t="s">
        <v>1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116"/>
      <c r="T2" s="116"/>
      <c r="U2" s="116"/>
      <c r="V2" s="116"/>
      <c r="W2" s="116"/>
      <c r="X2" s="116"/>
      <c r="Y2" s="116"/>
      <c r="Z2" s="116"/>
      <c r="AA2" s="116"/>
      <c r="AB2" s="116"/>
      <c r="AC2" s="116"/>
      <c r="AD2" s="116"/>
      <c r="AE2" s="116"/>
      <c r="AF2" s="116"/>
      <c r="AG2" s="116"/>
      <c r="AH2" s="116"/>
      <c r="AI2" s="116"/>
      <c r="AJ2" s="116"/>
      <c r="AK2" s="116"/>
      <c r="AL2" s="116"/>
      <c r="AM2" s="3"/>
    </row>
    <row r="3" spans="1:45" ht="23.25" x14ac:dyDescent="0.35">
      <c r="A3" s="116" t="s">
        <v>73</v>
      </c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  <c r="P3" s="116"/>
      <c r="Q3" s="116"/>
      <c r="R3" s="116"/>
      <c r="S3" s="116"/>
      <c r="T3" s="116"/>
      <c r="U3" s="116"/>
      <c r="V3" s="116"/>
      <c r="W3" s="116"/>
      <c r="X3" s="116"/>
      <c r="Y3" s="116"/>
      <c r="Z3" s="116"/>
      <c r="AA3" s="116"/>
      <c r="AB3" s="116"/>
      <c r="AC3" s="116"/>
      <c r="AD3" s="116"/>
      <c r="AE3" s="116"/>
      <c r="AF3" s="116"/>
      <c r="AG3" s="116"/>
      <c r="AH3" s="116"/>
      <c r="AI3" s="116"/>
      <c r="AJ3" s="116"/>
      <c r="AK3" s="116"/>
      <c r="AL3" s="116"/>
      <c r="AM3" s="3"/>
    </row>
    <row r="4" spans="1:45" ht="23.25" x14ac:dyDescent="0.35">
      <c r="A4" s="117" t="s">
        <v>162</v>
      </c>
      <c r="B4" s="117"/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7"/>
      <c r="P4" s="117"/>
      <c r="Q4" s="117"/>
      <c r="R4" s="117"/>
      <c r="S4" s="117"/>
      <c r="T4" s="117"/>
      <c r="U4" s="117"/>
      <c r="V4" s="117"/>
      <c r="W4" s="117"/>
      <c r="X4" s="117"/>
      <c r="Y4" s="117"/>
      <c r="Z4" s="117"/>
      <c r="AA4" s="117"/>
      <c r="AB4" s="117"/>
      <c r="AC4" s="117"/>
      <c r="AD4" s="117"/>
      <c r="AE4" s="117"/>
      <c r="AF4" s="117"/>
      <c r="AG4" s="117"/>
      <c r="AH4" s="117"/>
      <c r="AI4" s="117"/>
      <c r="AJ4" s="117"/>
      <c r="AK4" s="117"/>
      <c r="AL4" s="117"/>
      <c r="AM4" s="1"/>
    </row>
    <row r="5" spans="1:45" ht="18" x14ac:dyDescent="0.2">
      <c r="A5" s="118" t="s">
        <v>2</v>
      </c>
      <c r="B5" s="118"/>
      <c r="C5" s="118"/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8"/>
      <c r="O5" s="118"/>
      <c r="P5" s="118"/>
      <c r="Q5" s="118"/>
      <c r="R5" s="118"/>
      <c r="S5" s="118"/>
      <c r="T5" s="118"/>
      <c r="U5" s="118"/>
      <c r="V5" s="118"/>
      <c r="W5" s="118"/>
      <c r="X5" s="118"/>
      <c r="Y5" s="118"/>
      <c r="Z5" s="118"/>
      <c r="AA5" s="118"/>
      <c r="AB5" s="118"/>
      <c r="AC5" s="118"/>
      <c r="AD5" s="118"/>
      <c r="AE5" s="118"/>
      <c r="AF5" s="118"/>
      <c r="AG5" s="118"/>
      <c r="AH5" s="118"/>
      <c r="AI5" s="118"/>
      <c r="AJ5" s="118"/>
      <c r="AK5" s="118"/>
      <c r="AL5" s="118"/>
    </row>
    <row r="6" spans="1:45" ht="18" x14ac:dyDescent="0.25">
      <c r="A6" s="115" t="s">
        <v>73</v>
      </c>
      <c r="B6" s="115"/>
      <c r="C6" s="115"/>
      <c r="D6" s="115"/>
      <c r="E6" s="115"/>
      <c r="F6" s="115"/>
      <c r="G6" s="115"/>
      <c r="H6" s="115"/>
      <c r="I6" s="115"/>
      <c r="J6" s="115"/>
      <c r="K6" s="115"/>
      <c r="L6" s="115"/>
      <c r="M6" s="115"/>
      <c r="N6" s="115"/>
      <c r="O6" s="115"/>
      <c r="P6" s="115"/>
      <c r="Q6" s="115"/>
      <c r="R6" s="115"/>
      <c r="S6" s="115"/>
      <c r="T6" s="115"/>
      <c r="U6" s="115"/>
      <c r="V6" s="115"/>
      <c r="W6" s="115"/>
      <c r="X6" s="115"/>
      <c r="Y6" s="115"/>
      <c r="Z6" s="115"/>
      <c r="AA6" s="115"/>
      <c r="AB6" s="115"/>
      <c r="AC6" s="115"/>
      <c r="AD6" s="115"/>
      <c r="AE6" s="115"/>
      <c r="AF6" s="115"/>
      <c r="AG6" s="115"/>
      <c r="AH6" s="115"/>
      <c r="AI6" s="115"/>
      <c r="AJ6" s="115"/>
      <c r="AK6" s="115"/>
      <c r="AL6" s="115"/>
    </row>
    <row r="7" spans="1:45" ht="81" customHeight="1" x14ac:dyDescent="0.2">
      <c r="A7" s="119" t="s">
        <v>3</v>
      </c>
      <c r="B7" s="119" t="s">
        <v>4</v>
      </c>
      <c r="C7" s="120" t="s">
        <v>5</v>
      </c>
      <c r="D7" s="120" t="s">
        <v>6</v>
      </c>
      <c r="E7" s="106" t="s">
        <v>7</v>
      </c>
      <c r="F7" s="107"/>
      <c r="G7" s="110"/>
      <c r="H7" s="106" t="s">
        <v>8</v>
      </c>
      <c r="I7" s="107"/>
      <c r="J7" s="110"/>
      <c r="K7" s="106" t="s">
        <v>9</v>
      </c>
      <c r="L7" s="107"/>
      <c r="M7" s="107"/>
      <c r="N7" s="106" t="s">
        <v>10</v>
      </c>
      <c r="O7" s="107"/>
      <c r="P7" s="107"/>
      <c r="Q7" s="107"/>
      <c r="R7" s="107"/>
      <c r="S7" s="107"/>
      <c r="T7" s="107"/>
      <c r="U7" s="107"/>
      <c r="V7" s="107"/>
      <c r="W7" s="107"/>
      <c r="X7" s="107"/>
      <c r="Y7" s="110"/>
      <c r="Z7" s="106" t="s">
        <v>151</v>
      </c>
      <c r="AA7" s="107"/>
      <c r="AB7" s="107"/>
      <c r="AC7" s="107"/>
      <c r="AD7" s="107"/>
      <c r="AE7" s="107"/>
      <c r="AF7" s="110"/>
      <c r="AG7" s="106" t="s">
        <v>11</v>
      </c>
      <c r="AH7" s="107"/>
      <c r="AI7" s="110"/>
      <c r="AJ7" s="106" t="s">
        <v>12</v>
      </c>
      <c r="AK7" s="107"/>
      <c r="AL7" s="107"/>
      <c r="AM7" s="98" t="s">
        <v>13</v>
      </c>
      <c r="AO7" s="4"/>
      <c r="AP7" s="4"/>
      <c r="AQ7" s="4"/>
      <c r="AR7" s="4"/>
      <c r="AS7" s="4"/>
    </row>
    <row r="8" spans="1:45" ht="18" customHeight="1" x14ac:dyDescent="0.2">
      <c r="A8" s="119"/>
      <c r="B8" s="119"/>
      <c r="C8" s="120"/>
      <c r="D8" s="120"/>
      <c r="E8" s="112"/>
      <c r="F8" s="113"/>
      <c r="G8" s="114"/>
      <c r="H8" s="112"/>
      <c r="I8" s="113"/>
      <c r="J8" s="114"/>
      <c r="K8" s="108"/>
      <c r="L8" s="109"/>
      <c r="M8" s="109"/>
      <c r="N8" s="108"/>
      <c r="O8" s="109"/>
      <c r="P8" s="109"/>
      <c r="Q8" s="109"/>
      <c r="R8" s="109"/>
      <c r="S8" s="109"/>
      <c r="T8" s="109"/>
      <c r="U8" s="109"/>
      <c r="V8" s="109"/>
      <c r="W8" s="109"/>
      <c r="X8" s="109"/>
      <c r="Y8" s="111"/>
      <c r="Z8" s="108"/>
      <c r="AA8" s="109"/>
      <c r="AB8" s="109"/>
      <c r="AC8" s="109"/>
      <c r="AD8" s="109"/>
      <c r="AE8" s="109"/>
      <c r="AF8" s="111"/>
      <c r="AG8" s="108"/>
      <c r="AH8" s="109"/>
      <c r="AI8" s="111"/>
      <c r="AJ8" s="108"/>
      <c r="AK8" s="109"/>
      <c r="AL8" s="109"/>
      <c r="AM8" s="99"/>
    </row>
    <row r="9" spans="1:45" ht="15.75" customHeight="1" x14ac:dyDescent="0.2">
      <c r="A9" s="119"/>
      <c r="B9" s="119"/>
      <c r="C9" s="120"/>
      <c r="D9" s="120"/>
      <c r="E9" s="108"/>
      <c r="F9" s="109"/>
      <c r="G9" s="111"/>
      <c r="H9" s="108"/>
      <c r="I9" s="109"/>
      <c r="J9" s="111"/>
      <c r="K9" s="100">
        <v>2020</v>
      </c>
      <c r="L9" s="101"/>
      <c r="M9" s="102"/>
      <c r="N9" s="103" t="s">
        <v>14</v>
      </c>
      <c r="O9" s="104"/>
      <c r="P9" s="105"/>
      <c r="Q9" s="103" t="s">
        <v>15</v>
      </c>
      <c r="R9" s="104"/>
      <c r="S9" s="105"/>
      <c r="T9" s="103" t="s">
        <v>16</v>
      </c>
      <c r="U9" s="104"/>
      <c r="V9" s="105"/>
      <c r="W9" s="103" t="s">
        <v>17</v>
      </c>
      <c r="X9" s="104"/>
      <c r="Y9" s="105"/>
      <c r="Z9" s="103">
        <v>2020</v>
      </c>
      <c r="AA9" s="104"/>
      <c r="AB9" s="104"/>
      <c r="AC9" s="104"/>
      <c r="AD9" s="104"/>
      <c r="AE9" s="104"/>
      <c r="AF9" s="105"/>
      <c r="AG9" s="103">
        <v>2020</v>
      </c>
      <c r="AH9" s="104"/>
      <c r="AI9" s="105"/>
      <c r="AJ9" s="103">
        <v>2020</v>
      </c>
      <c r="AK9" s="104"/>
      <c r="AL9" s="105"/>
      <c r="AM9" s="5"/>
    </row>
    <row r="10" spans="1:45" s="7" customFormat="1" ht="15.75" x14ac:dyDescent="0.25">
      <c r="A10" s="85">
        <v>1</v>
      </c>
      <c r="B10" s="85">
        <v>2</v>
      </c>
      <c r="C10" s="85">
        <v>3</v>
      </c>
      <c r="D10" s="85">
        <v>4</v>
      </c>
      <c r="E10" s="89">
        <v>5</v>
      </c>
      <c r="F10" s="91"/>
      <c r="G10" s="90"/>
      <c r="H10" s="89">
        <v>6</v>
      </c>
      <c r="I10" s="91"/>
      <c r="J10" s="90"/>
      <c r="K10" s="95">
        <v>7</v>
      </c>
      <c r="L10" s="96"/>
      <c r="M10" s="97"/>
      <c r="N10" s="95">
        <v>8</v>
      </c>
      <c r="O10" s="96"/>
      <c r="P10" s="97"/>
      <c r="Q10" s="95">
        <v>9</v>
      </c>
      <c r="R10" s="96"/>
      <c r="S10" s="97"/>
      <c r="T10" s="95">
        <v>10</v>
      </c>
      <c r="U10" s="96"/>
      <c r="V10" s="97"/>
      <c r="W10" s="95">
        <v>11</v>
      </c>
      <c r="X10" s="96"/>
      <c r="Y10" s="97"/>
      <c r="Z10" s="92">
        <v>12</v>
      </c>
      <c r="AA10" s="93"/>
      <c r="AB10" s="93"/>
      <c r="AC10" s="93"/>
      <c r="AD10" s="93"/>
      <c r="AE10" s="93"/>
      <c r="AF10" s="94"/>
      <c r="AG10" s="92">
        <v>13</v>
      </c>
      <c r="AH10" s="93"/>
      <c r="AI10" s="94"/>
      <c r="AJ10" s="92">
        <v>14</v>
      </c>
      <c r="AK10" s="93"/>
      <c r="AL10" s="94"/>
      <c r="AM10" s="6">
        <v>15</v>
      </c>
    </row>
    <row r="11" spans="1:45" s="7" customFormat="1" ht="87" customHeight="1" x14ac:dyDescent="0.2">
      <c r="A11" s="87"/>
      <c r="B11" s="87"/>
      <c r="C11" s="87"/>
      <c r="D11" s="87"/>
      <c r="E11" s="81" t="s">
        <v>18</v>
      </c>
      <c r="F11" s="82"/>
      <c r="G11" s="86" t="s">
        <v>19</v>
      </c>
      <c r="H11" s="81" t="s">
        <v>18</v>
      </c>
      <c r="I11" s="82"/>
      <c r="J11" s="86" t="s">
        <v>19</v>
      </c>
      <c r="K11" s="81" t="s">
        <v>18</v>
      </c>
      <c r="L11" s="82"/>
      <c r="M11" s="85" t="s">
        <v>19</v>
      </c>
      <c r="N11" s="81" t="s">
        <v>18</v>
      </c>
      <c r="O11" s="82"/>
      <c r="P11" s="85" t="s">
        <v>19</v>
      </c>
      <c r="Q11" s="81" t="s">
        <v>18</v>
      </c>
      <c r="R11" s="82"/>
      <c r="S11" s="85" t="s">
        <v>19</v>
      </c>
      <c r="T11" s="81" t="s">
        <v>18</v>
      </c>
      <c r="U11" s="82"/>
      <c r="V11" s="85" t="s">
        <v>19</v>
      </c>
      <c r="W11" s="81" t="s">
        <v>18</v>
      </c>
      <c r="X11" s="82"/>
      <c r="Y11" s="85" t="s">
        <v>19</v>
      </c>
      <c r="Z11" s="89" t="s">
        <v>20</v>
      </c>
      <c r="AA11" s="90"/>
      <c r="AB11" s="89" t="s">
        <v>152</v>
      </c>
      <c r="AC11" s="90"/>
      <c r="AD11" s="8" t="s">
        <v>21</v>
      </c>
      <c r="AE11" s="89" t="s">
        <v>153</v>
      </c>
      <c r="AF11" s="90"/>
      <c r="AG11" s="89" t="s">
        <v>22</v>
      </c>
      <c r="AH11" s="90"/>
      <c r="AI11" s="8" t="s">
        <v>23</v>
      </c>
      <c r="AJ11" s="89" t="s">
        <v>24</v>
      </c>
      <c r="AK11" s="90"/>
      <c r="AL11" s="8" t="s">
        <v>25</v>
      </c>
      <c r="AM11" s="9"/>
    </row>
    <row r="12" spans="1:45" s="7" customFormat="1" ht="15.75" x14ac:dyDescent="0.2">
      <c r="A12" s="86"/>
      <c r="B12" s="86"/>
      <c r="C12" s="86"/>
      <c r="D12" s="86"/>
      <c r="E12" s="83"/>
      <c r="F12" s="84"/>
      <c r="G12" s="88"/>
      <c r="H12" s="83"/>
      <c r="I12" s="84"/>
      <c r="J12" s="88"/>
      <c r="K12" s="83"/>
      <c r="L12" s="84"/>
      <c r="M12" s="86"/>
      <c r="N12" s="83"/>
      <c r="O12" s="84"/>
      <c r="P12" s="86"/>
      <c r="Q12" s="83"/>
      <c r="R12" s="84"/>
      <c r="S12" s="86"/>
      <c r="T12" s="83"/>
      <c r="U12" s="84"/>
      <c r="V12" s="86"/>
      <c r="W12" s="83"/>
      <c r="X12" s="84"/>
      <c r="Y12" s="86"/>
      <c r="Z12" s="83" t="s">
        <v>18</v>
      </c>
      <c r="AA12" s="84"/>
      <c r="AB12" s="83" t="s">
        <v>18</v>
      </c>
      <c r="AC12" s="84"/>
      <c r="AD12" s="10" t="s">
        <v>19</v>
      </c>
      <c r="AE12" s="83" t="s">
        <v>19</v>
      </c>
      <c r="AF12" s="84"/>
      <c r="AG12" s="83" t="s">
        <v>18</v>
      </c>
      <c r="AH12" s="84"/>
      <c r="AI12" s="10" t="s">
        <v>19</v>
      </c>
      <c r="AJ12" s="83" t="s">
        <v>18</v>
      </c>
      <c r="AK12" s="84"/>
      <c r="AL12" s="10" t="s">
        <v>19</v>
      </c>
      <c r="AM12" s="68"/>
    </row>
    <row r="13" spans="1:45" ht="139.5" customHeight="1" x14ac:dyDescent="0.2">
      <c r="A13" s="44">
        <v>1</v>
      </c>
      <c r="B13" s="13" t="s">
        <v>26</v>
      </c>
      <c r="C13" s="45" t="s">
        <v>27</v>
      </c>
      <c r="D13" s="15" t="s">
        <v>115</v>
      </c>
      <c r="E13" s="41">
        <v>89.06</v>
      </c>
      <c r="F13" s="42" t="s">
        <v>66</v>
      </c>
      <c r="G13" s="47">
        <f>SUM(G15:G16)</f>
        <v>50000000</v>
      </c>
      <c r="H13" s="41">
        <v>80.260000000000005</v>
      </c>
      <c r="I13" s="42" t="s">
        <v>66</v>
      </c>
      <c r="J13" s="47">
        <f>SUM(J15:J16)</f>
        <v>7456800</v>
      </c>
      <c r="K13" s="41">
        <v>82.55</v>
      </c>
      <c r="L13" s="42" t="s">
        <v>66</v>
      </c>
      <c r="M13" s="47">
        <f>SUM(M15:M16)</f>
        <v>4050000</v>
      </c>
      <c r="N13" s="41">
        <v>0.12</v>
      </c>
      <c r="O13" s="42" t="s">
        <v>66</v>
      </c>
      <c r="P13" s="47">
        <f>SUM(P15:P16)</f>
        <v>1874100</v>
      </c>
      <c r="Q13" s="70">
        <v>0</v>
      </c>
      <c r="R13" s="42" t="s">
        <v>66</v>
      </c>
      <c r="S13" s="47">
        <f>SUM(S15:S16)</f>
        <v>1904700</v>
      </c>
      <c r="T13" s="70">
        <v>0</v>
      </c>
      <c r="U13" s="42" t="s">
        <v>66</v>
      </c>
      <c r="V13" s="47">
        <f>SUM(V15:V16)</f>
        <v>0</v>
      </c>
      <c r="W13" s="70">
        <v>0</v>
      </c>
      <c r="X13" s="42" t="s">
        <v>66</v>
      </c>
      <c r="Y13" s="47">
        <f>SUM(Y15:Y16)</f>
        <v>0</v>
      </c>
      <c r="Z13" s="62">
        <f>N13+Q13+T13+W13</f>
        <v>0.12</v>
      </c>
      <c r="AA13" s="42" t="s">
        <v>66</v>
      </c>
      <c r="AB13" s="62">
        <f>AG13/K13*100</f>
        <v>97.37129012719565</v>
      </c>
      <c r="AC13" s="63" t="s">
        <v>72</v>
      </c>
      <c r="AD13" s="61">
        <f>P13+S13+V13+Y13</f>
        <v>3778800</v>
      </c>
      <c r="AE13" s="64">
        <f>AD13/M13*100</f>
        <v>93.303703703703704</v>
      </c>
      <c r="AF13" s="44" t="s">
        <v>72</v>
      </c>
      <c r="AG13" s="62">
        <f>H13+Z13</f>
        <v>80.38000000000001</v>
      </c>
      <c r="AH13" s="42" t="s">
        <v>66</v>
      </c>
      <c r="AI13" s="61">
        <f>J13+AD13</f>
        <v>11235600</v>
      </c>
      <c r="AJ13" s="62">
        <f>AG13/E13*100</f>
        <v>90.253761509095</v>
      </c>
      <c r="AK13" s="63" t="s">
        <v>72</v>
      </c>
      <c r="AL13" s="64">
        <f>AI13/G13*100</f>
        <v>22.4712</v>
      </c>
      <c r="AM13" s="19" t="s">
        <v>74</v>
      </c>
      <c r="AP13" s="20">
        <f>P13+S13+V13+Y13</f>
        <v>3778800</v>
      </c>
    </row>
    <row r="14" spans="1:45" ht="118.5" customHeight="1" x14ac:dyDescent="0.2">
      <c r="A14" s="12"/>
      <c r="B14" s="13"/>
      <c r="C14" s="14"/>
      <c r="D14" s="15" t="s">
        <v>114</v>
      </c>
      <c r="E14" s="41">
        <v>100</v>
      </c>
      <c r="F14" s="42" t="s">
        <v>72</v>
      </c>
      <c r="G14" s="37"/>
      <c r="H14" s="41">
        <v>100</v>
      </c>
      <c r="I14" s="42" t="s">
        <v>72</v>
      </c>
      <c r="J14" s="37"/>
      <c r="K14" s="41">
        <v>100</v>
      </c>
      <c r="L14" s="42" t="s">
        <v>72</v>
      </c>
      <c r="M14" s="37"/>
      <c r="N14" s="41">
        <f>N16/K16*100</f>
        <v>33.333333333333329</v>
      </c>
      <c r="O14" s="42" t="s">
        <v>72</v>
      </c>
      <c r="P14" s="37"/>
      <c r="Q14" s="70">
        <f>Q16/K16*100</f>
        <v>25</v>
      </c>
      <c r="R14" s="42" t="s">
        <v>72</v>
      </c>
      <c r="S14" s="37"/>
      <c r="T14" s="70">
        <f>T16/K16*100</f>
        <v>33.333333333333329</v>
      </c>
      <c r="U14" s="42" t="s">
        <v>72</v>
      </c>
      <c r="V14" s="37"/>
      <c r="W14" s="70">
        <f>W16/K16*100</f>
        <v>8.3333333333333321</v>
      </c>
      <c r="X14" s="42" t="s">
        <v>72</v>
      </c>
      <c r="Y14" s="37"/>
      <c r="Z14" s="62">
        <f>N14+Q14+T14+W14</f>
        <v>99.999999999999986</v>
      </c>
      <c r="AA14" s="42" t="s">
        <v>72</v>
      </c>
      <c r="AB14" s="62">
        <f>Z14/K14*100</f>
        <v>99.999999999999986</v>
      </c>
      <c r="AC14" s="63" t="s">
        <v>72</v>
      </c>
      <c r="AD14" s="65"/>
      <c r="AE14" s="66"/>
      <c r="AF14" s="69"/>
      <c r="AG14" s="62">
        <f>H14+Z14</f>
        <v>200</v>
      </c>
      <c r="AH14" s="42" t="s">
        <v>72</v>
      </c>
      <c r="AI14" s="65"/>
      <c r="AJ14" s="62">
        <f>AG14/E14*100</f>
        <v>200</v>
      </c>
      <c r="AK14" s="63" t="s">
        <v>72</v>
      </c>
      <c r="AL14" s="66"/>
      <c r="AM14" s="19"/>
      <c r="AP14" s="20"/>
    </row>
    <row r="15" spans="1:45" ht="75" x14ac:dyDescent="0.2">
      <c r="A15" s="12"/>
      <c r="B15" s="13"/>
      <c r="C15" s="21" t="s">
        <v>29</v>
      </c>
      <c r="D15" s="24" t="s">
        <v>76</v>
      </c>
      <c r="E15" s="16">
        <f>15*5</f>
        <v>75</v>
      </c>
      <c r="F15" s="17" t="s">
        <v>67</v>
      </c>
      <c r="G15" s="18">
        <f>5000000*5</f>
        <v>25000000</v>
      </c>
      <c r="H15" s="16">
        <v>15</v>
      </c>
      <c r="I15" s="17" t="s">
        <v>67</v>
      </c>
      <c r="J15" s="18">
        <v>4060500</v>
      </c>
      <c r="K15" s="16">
        <v>15</v>
      </c>
      <c r="L15" s="17" t="s">
        <v>67</v>
      </c>
      <c r="M15" s="18">
        <v>2100000</v>
      </c>
      <c r="N15" s="16">
        <v>6</v>
      </c>
      <c r="O15" s="17" t="s">
        <v>67</v>
      </c>
      <c r="P15" s="18">
        <v>899100</v>
      </c>
      <c r="Q15" s="16">
        <v>3</v>
      </c>
      <c r="R15" s="17" t="s">
        <v>67</v>
      </c>
      <c r="S15" s="18">
        <v>937500</v>
      </c>
      <c r="T15" s="16">
        <v>3</v>
      </c>
      <c r="U15" s="17" t="s">
        <v>67</v>
      </c>
      <c r="V15" s="18">
        <v>0</v>
      </c>
      <c r="W15" s="16">
        <v>3</v>
      </c>
      <c r="X15" s="17" t="s">
        <v>67</v>
      </c>
      <c r="Y15" s="18">
        <v>0</v>
      </c>
      <c r="Z15" s="49">
        <f>N15+Q15+T15+W15</f>
        <v>15</v>
      </c>
      <c r="AA15" s="17" t="s">
        <v>67</v>
      </c>
      <c r="AB15" s="48">
        <f>Z15/K15*100</f>
        <v>100</v>
      </c>
      <c r="AC15" s="30" t="s">
        <v>72</v>
      </c>
      <c r="AD15" s="36">
        <f>P15+S15+V15+Y15</f>
        <v>1836600</v>
      </c>
      <c r="AE15" s="48">
        <f>AD15/M15*100</f>
        <v>87.457142857142856</v>
      </c>
      <c r="AF15" s="30" t="s">
        <v>72</v>
      </c>
      <c r="AG15" s="49">
        <f>H15+Z15</f>
        <v>30</v>
      </c>
      <c r="AH15" s="17" t="s">
        <v>67</v>
      </c>
      <c r="AI15" s="36">
        <f>J15+AD15</f>
        <v>5897100</v>
      </c>
      <c r="AJ15" s="48">
        <f>AG15/E15*100</f>
        <v>40</v>
      </c>
      <c r="AK15" s="30" t="s">
        <v>72</v>
      </c>
      <c r="AL15" s="48">
        <f>AI15/G15*100</f>
        <v>23.5884</v>
      </c>
      <c r="AM15" s="11"/>
      <c r="AP15" s="20"/>
    </row>
    <row r="16" spans="1:45" ht="90" x14ac:dyDescent="0.2">
      <c r="A16" s="12"/>
      <c r="B16" s="13"/>
      <c r="C16" s="21" t="s">
        <v>28</v>
      </c>
      <c r="D16" s="24" t="s">
        <v>75</v>
      </c>
      <c r="E16" s="16">
        <f>12*5</f>
        <v>60</v>
      </c>
      <c r="F16" s="17" t="s">
        <v>67</v>
      </c>
      <c r="G16" s="18">
        <f>5000000*5</f>
        <v>25000000</v>
      </c>
      <c r="H16" s="16">
        <v>12</v>
      </c>
      <c r="I16" s="17" t="s">
        <v>67</v>
      </c>
      <c r="J16" s="18">
        <v>3396300</v>
      </c>
      <c r="K16" s="16">
        <v>12</v>
      </c>
      <c r="L16" s="17" t="s">
        <v>67</v>
      </c>
      <c r="M16" s="18">
        <v>1950000</v>
      </c>
      <c r="N16" s="16">
        <v>4</v>
      </c>
      <c r="O16" s="17" t="s">
        <v>67</v>
      </c>
      <c r="P16" s="18">
        <v>975000</v>
      </c>
      <c r="Q16" s="16">
        <v>3</v>
      </c>
      <c r="R16" s="17" t="s">
        <v>67</v>
      </c>
      <c r="S16" s="18">
        <v>967200</v>
      </c>
      <c r="T16" s="16">
        <v>4</v>
      </c>
      <c r="U16" s="17" t="s">
        <v>67</v>
      </c>
      <c r="V16" s="18">
        <v>0</v>
      </c>
      <c r="W16" s="16">
        <v>1</v>
      </c>
      <c r="X16" s="17" t="s">
        <v>67</v>
      </c>
      <c r="Y16" s="18">
        <v>0</v>
      </c>
      <c r="Z16" s="49">
        <f t="shared" ref="Z16:Z59" si="0">N16+Q16+T16+W16</f>
        <v>12</v>
      </c>
      <c r="AA16" s="17" t="s">
        <v>67</v>
      </c>
      <c r="AB16" s="48">
        <f>Z16/K16*100</f>
        <v>100</v>
      </c>
      <c r="AC16" s="30" t="s">
        <v>72</v>
      </c>
      <c r="AD16" s="36">
        <f>P16+S16+V16+Y16</f>
        <v>1942200</v>
      </c>
      <c r="AE16" s="48">
        <f>AD16/M16*100</f>
        <v>99.6</v>
      </c>
      <c r="AF16" s="30" t="s">
        <v>72</v>
      </c>
      <c r="AG16" s="49">
        <f t="shared" ref="AG16:AG59" si="1">H16+Z16</f>
        <v>24</v>
      </c>
      <c r="AH16" s="17" t="s">
        <v>67</v>
      </c>
      <c r="AI16" s="36">
        <f t="shared" ref="AI16:AI59" si="2">J16+AD16</f>
        <v>5338500</v>
      </c>
      <c r="AJ16" s="48">
        <f>AG16/E16*100</f>
        <v>40</v>
      </c>
      <c r="AK16" s="30" t="s">
        <v>72</v>
      </c>
      <c r="AL16" s="48">
        <f t="shared" ref="AL16:AL59" si="3">AI16/G16*100</f>
        <v>21.353999999999999</v>
      </c>
      <c r="AM16" s="11"/>
      <c r="AP16" s="20"/>
    </row>
    <row r="17" spans="1:42" ht="85.5" customHeight="1" x14ac:dyDescent="0.2">
      <c r="A17" s="44">
        <v>2</v>
      </c>
      <c r="B17" s="45" t="s">
        <v>30</v>
      </c>
      <c r="C17" s="13" t="s">
        <v>31</v>
      </c>
      <c r="D17" s="14" t="s">
        <v>116</v>
      </c>
      <c r="E17" s="41">
        <v>100</v>
      </c>
      <c r="F17" s="42" t="s">
        <v>72</v>
      </c>
      <c r="G17" s="37">
        <f>SUM(G18:G23)</f>
        <v>5722705250</v>
      </c>
      <c r="H17" s="41">
        <v>100</v>
      </c>
      <c r="I17" s="42" t="s">
        <v>72</v>
      </c>
      <c r="J17" s="37">
        <f>SUM(J18:J23)</f>
        <v>905036001</v>
      </c>
      <c r="K17" s="41">
        <v>100</v>
      </c>
      <c r="L17" s="42" t="s">
        <v>72</v>
      </c>
      <c r="M17" s="37">
        <f>SUM(M18:M23)</f>
        <v>433882150</v>
      </c>
      <c r="N17" s="41">
        <v>25</v>
      </c>
      <c r="O17" s="42" t="s">
        <v>72</v>
      </c>
      <c r="P17" s="37">
        <f>SUM(P18:P23)</f>
        <v>151391970</v>
      </c>
      <c r="Q17" s="41">
        <v>25</v>
      </c>
      <c r="R17" s="42" t="s">
        <v>72</v>
      </c>
      <c r="S17" s="37">
        <f>SUM(S18:S23)</f>
        <v>64667248</v>
      </c>
      <c r="T17" s="41">
        <v>25</v>
      </c>
      <c r="U17" s="42" t="s">
        <v>72</v>
      </c>
      <c r="V17" s="37">
        <f>SUM(V18:V23)</f>
        <v>58380235</v>
      </c>
      <c r="W17" s="41">
        <v>25</v>
      </c>
      <c r="X17" s="42" t="s">
        <v>72</v>
      </c>
      <c r="Y17" s="37">
        <f>SUM(Y18:Y23)</f>
        <v>111682314</v>
      </c>
      <c r="Z17" s="60">
        <f t="shared" si="0"/>
        <v>100</v>
      </c>
      <c r="AA17" s="42" t="s">
        <v>72</v>
      </c>
      <c r="AB17" s="62">
        <f>Z17/K17*100</f>
        <v>100</v>
      </c>
      <c r="AC17" s="63" t="s">
        <v>72</v>
      </c>
      <c r="AD17" s="67">
        <f t="shared" ref="AD17:AD49" si="4">P17+S17+V17+Y17</f>
        <v>386121767</v>
      </c>
      <c r="AE17" s="62">
        <f>AD17/M17*100</f>
        <v>88.99231438767417</v>
      </c>
      <c r="AF17" s="63" t="s">
        <v>72</v>
      </c>
      <c r="AG17" s="60">
        <f t="shared" si="1"/>
        <v>200</v>
      </c>
      <c r="AH17" s="42" t="s">
        <v>72</v>
      </c>
      <c r="AI17" s="67">
        <f t="shared" si="2"/>
        <v>1291157768</v>
      </c>
      <c r="AJ17" s="62">
        <f t="shared" ref="AJ17:AJ59" si="5">AG17/E17*100</f>
        <v>200</v>
      </c>
      <c r="AK17" s="63" t="s">
        <v>72</v>
      </c>
      <c r="AL17" s="62">
        <f t="shared" si="3"/>
        <v>22.562017640171142</v>
      </c>
      <c r="AM17" s="11"/>
      <c r="AP17" s="20"/>
    </row>
    <row r="18" spans="1:42" ht="60" x14ac:dyDescent="0.2">
      <c r="A18" s="12"/>
      <c r="B18" s="13"/>
      <c r="C18" s="24" t="s">
        <v>32</v>
      </c>
      <c r="D18" s="21" t="s">
        <v>77</v>
      </c>
      <c r="E18" s="16">
        <f>12*5</f>
        <v>60</v>
      </c>
      <c r="F18" s="22" t="s">
        <v>68</v>
      </c>
      <c r="G18" s="23">
        <f>112789400*5</f>
        <v>563947000</v>
      </c>
      <c r="H18" s="39">
        <v>12</v>
      </c>
      <c r="I18" s="22" t="s">
        <v>68</v>
      </c>
      <c r="J18" s="23">
        <v>84881400</v>
      </c>
      <c r="K18" s="39">
        <v>12</v>
      </c>
      <c r="L18" s="22" t="s">
        <v>68</v>
      </c>
      <c r="M18" s="23">
        <v>96172150</v>
      </c>
      <c r="N18" s="39">
        <v>3</v>
      </c>
      <c r="O18" s="22" t="s">
        <v>68</v>
      </c>
      <c r="P18" s="23">
        <v>24758000</v>
      </c>
      <c r="Q18" s="39">
        <v>3</v>
      </c>
      <c r="R18" s="22" t="s">
        <v>68</v>
      </c>
      <c r="S18" s="23">
        <v>24832700</v>
      </c>
      <c r="T18" s="39">
        <v>3</v>
      </c>
      <c r="U18" s="22" t="s">
        <v>68</v>
      </c>
      <c r="V18" s="23">
        <v>11570200</v>
      </c>
      <c r="W18" s="39">
        <v>3</v>
      </c>
      <c r="X18" s="22" t="s">
        <v>68</v>
      </c>
      <c r="Y18" s="23">
        <v>32538650</v>
      </c>
      <c r="Z18" s="49">
        <f t="shared" si="0"/>
        <v>12</v>
      </c>
      <c r="AA18" s="22" t="s">
        <v>68</v>
      </c>
      <c r="AB18" s="48">
        <f>Z18/K18*100</f>
        <v>100</v>
      </c>
      <c r="AC18" s="30" t="s">
        <v>72</v>
      </c>
      <c r="AD18" s="36">
        <f t="shared" si="4"/>
        <v>93699550</v>
      </c>
      <c r="AE18" s="48">
        <f>AD18/M18*100</f>
        <v>97.42898541833577</v>
      </c>
      <c r="AF18" s="30" t="s">
        <v>72</v>
      </c>
      <c r="AG18" s="49">
        <f t="shared" si="1"/>
        <v>24</v>
      </c>
      <c r="AH18" s="22" t="s">
        <v>68</v>
      </c>
      <c r="AI18" s="36">
        <f t="shared" si="2"/>
        <v>178580950</v>
      </c>
      <c r="AJ18" s="48">
        <f t="shared" si="5"/>
        <v>40</v>
      </c>
      <c r="AK18" s="30" t="s">
        <v>72</v>
      </c>
      <c r="AL18" s="48">
        <f t="shared" si="3"/>
        <v>31.666264737643786</v>
      </c>
      <c r="AM18" s="25"/>
      <c r="AP18" s="20">
        <f t="shared" ref="AP18:AP21" si="6">P18+S18+V18+Y18</f>
        <v>93699550</v>
      </c>
    </row>
    <row r="19" spans="1:42" ht="93" customHeight="1" x14ac:dyDescent="0.2">
      <c r="A19" s="12"/>
      <c r="B19" s="13"/>
      <c r="C19" s="24" t="s">
        <v>33</v>
      </c>
      <c r="D19" s="24" t="s">
        <v>77</v>
      </c>
      <c r="E19" s="16">
        <f>12*5</f>
        <v>60</v>
      </c>
      <c r="F19" s="17" t="s">
        <v>68</v>
      </c>
      <c r="G19" s="18">
        <f>148600000*5</f>
        <v>743000000</v>
      </c>
      <c r="H19" s="40">
        <v>12</v>
      </c>
      <c r="I19" s="17" t="s">
        <v>68</v>
      </c>
      <c r="J19" s="18">
        <v>81997502</v>
      </c>
      <c r="K19" s="40">
        <v>12</v>
      </c>
      <c r="L19" s="17" t="s">
        <v>68</v>
      </c>
      <c r="M19" s="18">
        <v>148600000</v>
      </c>
      <c r="N19" s="40">
        <v>3</v>
      </c>
      <c r="O19" s="17" t="s">
        <v>68</v>
      </c>
      <c r="P19" s="18">
        <v>15452849</v>
      </c>
      <c r="Q19" s="40">
        <v>3</v>
      </c>
      <c r="R19" s="17" t="s">
        <v>68</v>
      </c>
      <c r="S19" s="18">
        <v>28943948</v>
      </c>
      <c r="T19" s="40">
        <v>3</v>
      </c>
      <c r="U19" s="17" t="s">
        <v>68</v>
      </c>
      <c r="V19" s="18">
        <v>29269635</v>
      </c>
      <c r="W19" s="40">
        <v>3</v>
      </c>
      <c r="X19" s="17" t="s">
        <v>68</v>
      </c>
      <c r="Y19" s="18">
        <v>34605264</v>
      </c>
      <c r="Z19" s="49">
        <f t="shared" si="0"/>
        <v>12</v>
      </c>
      <c r="AA19" s="17" t="s">
        <v>68</v>
      </c>
      <c r="AB19" s="48">
        <f t="shared" ref="AB19:AB37" si="7">Z19/K19*100</f>
        <v>100</v>
      </c>
      <c r="AC19" s="30" t="s">
        <v>72</v>
      </c>
      <c r="AD19" s="36">
        <f t="shared" si="4"/>
        <v>108271696</v>
      </c>
      <c r="AE19" s="48">
        <f t="shared" ref="AE19:AE37" si="8">AD19/M19*100</f>
        <v>72.861168236877532</v>
      </c>
      <c r="AF19" s="30" t="s">
        <v>72</v>
      </c>
      <c r="AG19" s="49">
        <f t="shared" si="1"/>
        <v>24</v>
      </c>
      <c r="AH19" s="17" t="s">
        <v>68</v>
      </c>
      <c r="AI19" s="36">
        <f t="shared" si="2"/>
        <v>190269198</v>
      </c>
      <c r="AJ19" s="48">
        <f t="shared" si="5"/>
        <v>40</v>
      </c>
      <c r="AK19" s="30" t="s">
        <v>72</v>
      </c>
      <c r="AL19" s="48">
        <f t="shared" si="3"/>
        <v>25.608236608344548</v>
      </c>
      <c r="AM19" s="11"/>
      <c r="AP19" s="20">
        <f t="shared" si="6"/>
        <v>108271696</v>
      </c>
    </row>
    <row r="20" spans="1:42" ht="81.75" customHeight="1" x14ac:dyDescent="0.2">
      <c r="A20" s="12"/>
      <c r="B20" s="13"/>
      <c r="C20" s="71" t="s">
        <v>34</v>
      </c>
      <c r="D20" s="72" t="s">
        <v>77</v>
      </c>
      <c r="E20" s="40">
        <v>15</v>
      </c>
      <c r="F20" s="17" t="s">
        <v>69</v>
      </c>
      <c r="G20" s="18">
        <f>69920000+(16500000*4)</f>
        <v>135920000</v>
      </c>
      <c r="H20" s="40">
        <v>3</v>
      </c>
      <c r="I20" s="17" t="s">
        <v>69</v>
      </c>
      <c r="J20" s="18">
        <v>69920000</v>
      </c>
      <c r="K20" s="40"/>
      <c r="L20" s="17"/>
      <c r="M20" s="18"/>
      <c r="N20" s="40"/>
      <c r="O20" s="17"/>
      <c r="P20" s="18"/>
      <c r="Q20" s="40"/>
      <c r="R20" s="17"/>
      <c r="S20" s="18"/>
      <c r="T20" s="40"/>
      <c r="U20" s="17"/>
      <c r="V20" s="18"/>
      <c r="W20" s="40"/>
      <c r="X20" s="17"/>
      <c r="Y20" s="18">
        <v>0</v>
      </c>
      <c r="Z20" s="49"/>
      <c r="AA20" s="17"/>
      <c r="AB20" s="48"/>
      <c r="AC20" s="30"/>
      <c r="AD20" s="36"/>
      <c r="AE20" s="48"/>
      <c r="AF20" s="30"/>
      <c r="AG20" s="49">
        <f t="shared" si="1"/>
        <v>3</v>
      </c>
      <c r="AH20" s="17" t="s">
        <v>69</v>
      </c>
      <c r="AI20" s="36">
        <f t="shared" si="2"/>
        <v>69920000</v>
      </c>
      <c r="AJ20" s="48">
        <f t="shared" si="5"/>
        <v>20</v>
      </c>
      <c r="AK20" s="30" t="s">
        <v>72</v>
      </c>
      <c r="AL20" s="48">
        <f t="shared" si="3"/>
        <v>51.442024720423774</v>
      </c>
      <c r="AM20" s="11"/>
      <c r="AP20" s="20">
        <f t="shared" si="6"/>
        <v>0</v>
      </c>
    </row>
    <row r="21" spans="1:42" ht="60" x14ac:dyDescent="0.2">
      <c r="A21" s="12"/>
      <c r="B21" s="13"/>
      <c r="C21" s="24" t="s">
        <v>35</v>
      </c>
      <c r="D21" s="24" t="s">
        <v>77</v>
      </c>
      <c r="E21" s="16">
        <f>12*5</f>
        <v>60</v>
      </c>
      <c r="F21" s="17" t="s">
        <v>68</v>
      </c>
      <c r="G21" s="18">
        <f>21900000*5</f>
        <v>109500000</v>
      </c>
      <c r="H21" s="40">
        <v>12</v>
      </c>
      <c r="I21" s="17" t="s">
        <v>68</v>
      </c>
      <c r="J21" s="18">
        <v>16500000</v>
      </c>
      <c r="K21" s="40">
        <v>12</v>
      </c>
      <c r="L21" s="17" t="s">
        <v>68</v>
      </c>
      <c r="M21" s="18">
        <v>10580000</v>
      </c>
      <c r="N21" s="40">
        <v>3</v>
      </c>
      <c r="O21" s="17" t="s">
        <v>68</v>
      </c>
      <c r="P21" s="18">
        <v>1590000</v>
      </c>
      <c r="Q21" s="40">
        <v>3</v>
      </c>
      <c r="R21" s="17" t="s">
        <v>68</v>
      </c>
      <c r="S21" s="18">
        <v>0</v>
      </c>
      <c r="T21" s="40">
        <v>3</v>
      </c>
      <c r="U21" s="17" t="s">
        <v>68</v>
      </c>
      <c r="V21" s="18">
        <v>0</v>
      </c>
      <c r="W21" s="40">
        <v>3</v>
      </c>
      <c r="X21" s="17" t="s">
        <v>68</v>
      </c>
      <c r="Y21" s="18">
        <v>5000000</v>
      </c>
      <c r="Z21" s="49">
        <f t="shared" si="0"/>
        <v>12</v>
      </c>
      <c r="AA21" s="17" t="s">
        <v>68</v>
      </c>
      <c r="AB21" s="48">
        <f t="shared" si="7"/>
        <v>100</v>
      </c>
      <c r="AC21" s="30" t="s">
        <v>72</v>
      </c>
      <c r="AD21" s="36">
        <f t="shared" si="4"/>
        <v>6590000</v>
      </c>
      <c r="AE21" s="48">
        <f t="shared" si="8"/>
        <v>62.287334593572773</v>
      </c>
      <c r="AF21" s="30" t="s">
        <v>72</v>
      </c>
      <c r="AG21" s="49">
        <f t="shared" si="1"/>
        <v>24</v>
      </c>
      <c r="AH21" s="17" t="s">
        <v>68</v>
      </c>
      <c r="AI21" s="36">
        <f t="shared" si="2"/>
        <v>23090000</v>
      </c>
      <c r="AJ21" s="48">
        <f t="shared" si="5"/>
        <v>40</v>
      </c>
      <c r="AK21" s="30" t="s">
        <v>72</v>
      </c>
      <c r="AL21" s="48">
        <f t="shared" si="3"/>
        <v>21.086757990867579</v>
      </c>
      <c r="AM21" s="11"/>
      <c r="AP21" s="20">
        <f t="shared" si="6"/>
        <v>6590000</v>
      </c>
    </row>
    <row r="22" spans="1:42" ht="111.75" customHeight="1" x14ac:dyDescent="0.2">
      <c r="A22" s="12"/>
      <c r="B22" s="13"/>
      <c r="C22" s="21" t="s">
        <v>36</v>
      </c>
      <c r="D22" s="24" t="s">
        <v>77</v>
      </c>
      <c r="E22" s="16">
        <f>12*5</f>
        <v>60</v>
      </c>
      <c r="F22" s="17" t="s">
        <v>68</v>
      </c>
      <c r="G22" s="18">
        <f>47200000*5</f>
        <v>236000000</v>
      </c>
      <c r="H22" s="40">
        <v>12</v>
      </c>
      <c r="I22" s="17" t="s">
        <v>68</v>
      </c>
      <c r="J22" s="18">
        <v>37759272</v>
      </c>
      <c r="K22" s="40">
        <v>12</v>
      </c>
      <c r="L22" s="17" t="s">
        <v>68</v>
      </c>
      <c r="M22" s="18">
        <v>41650000</v>
      </c>
      <c r="N22" s="40">
        <v>3</v>
      </c>
      <c r="O22" s="17" t="s">
        <v>68</v>
      </c>
      <c r="P22" s="18">
        <v>10190600</v>
      </c>
      <c r="Q22" s="40">
        <v>3</v>
      </c>
      <c r="R22" s="17" t="s">
        <v>68</v>
      </c>
      <c r="S22" s="18">
        <v>9940600</v>
      </c>
      <c r="T22" s="40">
        <v>3</v>
      </c>
      <c r="U22" s="17" t="s">
        <v>68</v>
      </c>
      <c r="V22" s="18">
        <v>9770400</v>
      </c>
      <c r="W22" s="40">
        <v>3</v>
      </c>
      <c r="X22" s="17" t="s">
        <v>68</v>
      </c>
      <c r="Y22" s="18">
        <v>11748400</v>
      </c>
      <c r="Z22" s="49">
        <f t="shared" si="0"/>
        <v>12</v>
      </c>
      <c r="AA22" s="17" t="s">
        <v>68</v>
      </c>
      <c r="AB22" s="48">
        <f t="shared" si="7"/>
        <v>100</v>
      </c>
      <c r="AC22" s="30" t="s">
        <v>72</v>
      </c>
      <c r="AD22" s="36">
        <f t="shared" si="4"/>
        <v>41650000</v>
      </c>
      <c r="AE22" s="48">
        <f t="shared" si="8"/>
        <v>100</v>
      </c>
      <c r="AF22" s="30" t="s">
        <v>72</v>
      </c>
      <c r="AG22" s="49">
        <f t="shared" si="1"/>
        <v>24</v>
      </c>
      <c r="AH22" s="17" t="s">
        <v>68</v>
      </c>
      <c r="AI22" s="36">
        <f t="shared" si="2"/>
        <v>79409272</v>
      </c>
      <c r="AJ22" s="48">
        <f t="shared" si="5"/>
        <v>40</v>
      </c>
      <c r="AK22" s="30" t="s">
        <v>72</v>
      </c>
      <c r="AL22" s="48">
        <f t="shared" si="3"/>
        <v>33.647996610169493</v>
      </c>
      <c r="AM22" s="11"/>
      <c r="AP22" s="20"/>
    </row>
    <row r="23" spans="1:42" ht="79.5" customHeight="1" x14ac:dyDescent="0.2">
      <c r="A23" s="12"/>
      <c r="B23" s="13"/>
      <c r="C23" s="21" t="s">
        <v>37</v>
      </c>
      <c r="D23" s="24" t="s">
        <v>77</v>
      </c>
      <c r="E23" s="16">
        <f>12*5</f>
        <v>60</v>
      </c>
      <c r="F23" s="17" t="s">
        <v>68</v>
      </c>
      <c r="G23" s="18">
        <f>786867650*5</f>
        <v>3934338250</v>
      </c>
      <c r="H23" s="16">
        <v>12</v>
      </c>
      <c r="I23" s="17" t="s">
        <v>68</v>
      </c>
      <c r="J23" s="18">
        <v>613977827</v>
      </c>
      <c r="K23" s="16">
        <v>12</v>
      </c>
      <c r="L23" s="17" t="s">
        <v>68</v>
      </c>
      <c r="M23" s="18">
        <v>136880000</v>
      </c>
      <c r="N23" s="16">
        <v>3</v>
      </c>
      <c r="O23" s="17" t="s">
        <v>68</v>
      </c>
      <c r="P23" s="18">
        <v>99400521</v>
      </c>
      <c r="Q23" s="16">
        <v>3</v>
      </c>
      <c r="R23" s="17" t="s">
        <v>68</v>
      </c>
      <c r="S23" s="18">
        <v>950000</v>
      </c>
      <c r="T23" s="16">
        <v>3</v>
      </c>
      <c r="U23" s="17" t="s">
        <v>68</v>
      </c>
      <c r="V23" s="18">
        <v>7770000</v>
      </c>
      <c r="W23" s="16">
        <v>3</v>
      </c>
      <c r="X23" s="17" t="s">
        <v>68</v>
      </c>
      <c r="Y23" s="18">
        <v>27790000</v>
      </c>
      <c r="Z23" s="49">
        <f t="shared" si="0"/>
        <v>12</v>
      </c>
      <c r="AA23" s="17" t="s">
        <v>68</v>
      </c>
      <c r="AB23" s="48">
        <f t="shared" si="7"/>
        <v>100</v>
      </c>
      <c r="AC23" s="30" t="s">
        <v>72</v>
      </c>
      <c r="AD23" s="36">
        <f t="shared" si="4"/>
        <v>135910521</v>
      </c>
      <c r="AE23" s="48">
        <f t="shared" si="8"/>
        <v>99.291730713033317</v>
      </c>
      <c r="AF23" s="30" t="s">
        <v>72</v>
      </c>
      <c r="AG23" s="49">
        <f t="shared" si="1"/>
        <v>24</v>
      </c>
      <c r="AH23" s="17" t="s">
        <v>68</v>
      </c>
      <c r="AI23" s="36">
        <f t="shared" si="2"/>
        <v>749888348</v>
      </c>
      <c r="AJ23" s="48">
        <f t="shared" si="5"/>
        <v>40</v>
      </c>
      <c r="AK23" s="30" t="s">
        <v>72</v>
      </c>
      <c r="AL23" s="48">
        <f t="shared" si="3"/>
        <v>19.06008838970569</v>
      </c>
      <c r="AM23" s="11"/>
      <c r="AP23" s="20"/>
    </row>
    <row r="24" spans="1:42" ht="97.5" customHeight="1" x14ac:dyDescent="0.2">
      <c r="A24" s="12"/>
      <c r="B24" s="13"/>
      <c r="C24" s="14" t="s">
        <v>38</v>
      </c>
      <c r="D24" s="14" t="s">
        <v>116</v>
      </c>
      <c r="E24" s="41">
        <v>100</v>
      </c>
      <c r="F24" s="42" t="s">
        <v>72</v>
      </c>
      <c r="G24" s="38">
        <f>SUM(G25:G28)</f>
        <v>982875000</v>
      </c>
      <c r="H24" s="41">
        <v>100</v>
      </c>
      <c r="I24" s="42" t="s">
        <v>72</v>
      </c>
      <c r="J24" s="38">
        <f>SUM(J25:J28)</f>
        <v>290971250</v>
      </c>
      <c r="K24" s="41">
        <v>100</v>
      </c>
      <c r="L24" s="42" t="s">
        <v>72</v>
      </c>
      <c r="M24" s="38">
        <f>SUM(M25:M28)</f>
        <v>290971250</v>
      </c>
      <c r="N24" s="41">
        <v>25</v>
      </c>
      <c r="O24" s="42" t="s">
        <v>72</v>
      </c>
      <c r="P24" s="38">
        <f>SUM(P25:P28)</f>
        <v>26711060</v>
      </c>
      <c r="Q24" s="41">
        <v>25</v>
      </c>
      <c r="R24" s="42" t="s">
        <v>72</v>
      </c>
      <c r="S24" s="38">
        <f>SUM(S25:S28)</f>
        <v>94317100</v>
      </c>
      <c r="T24" s="41">
        <v>25</v>
      </c>
      <c r="U24" s="42" t="s">
        <v>72</v>
      </c>
      <c r="V24" s="38">
        <f>SUM(V25:V28)</f>
        <v>4529000</v>
      </c>
      <c r="W24" s="41">
        <v>25</v>
      </c>
      <c r="X24" s="42" t="s">
        <v>72</v>
      </c>
      <c r="Y24" s="38">
        <f>SUM(Y25:Y28)</f>
        <v>142341576</v>
      </c>
      <c r="Z24" s="60">
        <f t="shared" si="0"/>
        <v>100</v>
      </c>
      <c r="AA24" s="42" t="s">
        <v>72</v>
      </c>
      <c r="AB24" s="62">
        <f t="shared" si="7"/>
        <v>100</v>
      </c>
      <c r="AC24" s="63" t="s">
        <v>72</v>
      </c>
      <c r="AD24" s="67">
        <f t="shared" si="4"/>
        <v>267898736</v>
      </c>
      <c r="AE24" s="62">
        <f>AD24/M24*100</f>
        <v>92.070517619867942</v>
      </c>
      <c r="AF24" s="63" t="s">
        <v>72</v>
      </c>
      <c r="AG24" s="60">
        <f t="shared" si="1"/>
        <v>200</v>
      </c>
      <c r="AH24" s="42" t="s">
        <v>72</v>
      </c>
      <c r="AI24" s="67">
        <f t="shared" si="2"/>
        <v>558869986</v>
      </c>
      <c r="AJ24" s="62">
        <f t="shared" si="5"/>
        <v>200</v>
      </c>
      <c r="AK24" s="63" t="s">
        <v>72</v>
      </c>
      <c r="AL24" s="62">
        <f t="shared" si="3"/>
        <v>56.860738751112805</v>
      </c>
      <c r="AM24" s="11"/>
      <c r="AP24" s="20"/>
    </row>
    <row r="25" spans="1:42" ht="83.25" customHeight="1" x14ac:dyDescent="0.2">
      <c r="A25" s="12"/>
      <c r="B25" s="13"/>
      <c r="C25" s="21" t="s">
        <v>117</v>
      </c>
      <c r="D25" s="24" t="s">
        <v>119</v>
      </c>
      <c r="E25" s="16">
        <f>12*5</f>
        <v>60</v>
      </c>
      <c r="F25" s="17" t="s">
        <v>68</v>
      </c>
      <c r="G25" s="18">
        <f>121225000*5</f>
        <v>606125000</v>
      </c>
      <c r="H25" s="40">
        <v>12</v>
      </c>
      <c r="I25" s="17" t="s">
        <v>68</v>
      </c>
      <c r="J25" s="18">
        <v>199421250</v>
      </c>
      <c r="K25" s="40">
        <v>12</v>
      </c>
      <c r="L25" s="17" t="s">
        <v>68</v>
      </c>
      <c r="M25" s="18">
        <v>199421250</v>
      </c>
      <c r="N25" s="40">
        <v>3</v>
      </c>
      <c r="O25" s="17" t="s">
        <v>68</v>
      </c>
      <c r="P25" s="18">
        <v>8565000</v>
      </c>
      <c r="Q25" s="40">
        <v>3</v>
      </c>
      <c r="R25" s="17" t="s">
        <v>68</v>
      </c>
      <c r="S25" s="18">
        <v>84234600</v>
      </c>
      <c r="T25" s="40">
        <v>3</v>
      </c>
      <c r="U25" s="17" t="s">
        <v>68</v>
      </c>
      <c r="V25" s="18">
        <v>0</v>
      </c>
      <c r="W25" s="40">
        <v>3</v>
      </c>
      <c r="X25" s="17" t="s">
        <v>68</v>
      </c>
      <c r="Y25" s="18">
        <v>93255000</v>
      </c>
      <c r="Z25" s="49">
        <f t="shared" si="0"/>
        <v>12</v>
      </c>
      <c r="AA25" s="17" t="s">
        <v>68</v>
      </c>
      <c r="AB25" s="48">
        <f t="shared" si="7"/>
        <v>100</v>
      </c>
      <c r="AC25" s="30" t="s">
        <v>72</v>
      </c>
      <c r="AD25" s="36">
        <f t="shared" si="4"/>
        <v>186054600</v>
      </c>
      <c r="AE25" s="48">
        <f t="shared" si="8"/>
        <v>93.297279001109459</v>
      </c>
      <c r="AF25" s="30" t="s">
        <v>72</v>
      </c>
      <c r="AG25" s="49">
        <f t="shared" si="1"/>
        <v>24</v>
      </c>
      <c r="AH25" s="17" t="s">
        <v>68</v>
      </c>
      <c r="AI25" s="36">
        <f t="shared" si="2"/>
        <v>385475850</v>
      </c>
      <c r="AJ25" s="48">
        <f t="shared" si="5"/>
        <v>40</v>
      </c>
      <c r="AK25" s="30" t="s">
        <v>72</v>
      </c>
      <c r="AL25" s="48">
        <f t="shared" si="3"/>
        <v>63.596758094452468</v>
      </c>
      <c r="AM25" s="11"/>
      <c r="AP25" s="20"/>
    </row>
    <row r="26" spans="1:42" ht="77.25" customHeight="1" x14ac:dyDescent="0.2">
      <c r="A26" s="12"/>
      <c r="B26" s="13"/>
      <c r="C26" s="21" t="s">
        <v>118</v>
      </c>
      <c r="D26" s="24" t="s">
        <v>120</v>
      </c>
      <c r="E26" s="40">
        <v>10</v>
      </c>
      <c r="F26" s="43" t="s">
        <v>134</v>
      </c>
      <c r="G26" s="18">
        <f>25000000*5</f>
        <v>125000000</v>
      </c>
      <c r="H26" s="40">
        <v>2</v>
      </c>
      <c r="I26" s="17" t="s">
        <v>121</v>
      </c>
      <c r="J26" s="18">
        <v>60000000</v>
      </c>
      <c r="K26" s="40">
        <v>2</v>
      </c>
      <c r="L26" s="17" t="s">
        <v>121</v>
      </c>
      <c r="M26" s="18">
        <v>60000000</v>
      </c>
      <c r="N26" s="40">
        <v>1</v>
      </c>
      <c r="O26" s="17" t="s">
        <v>121</v>
      </c>
      <c r="P26" s="18">
        <v>10523500</v>
      </c>
      <c r="Q26" s="40">
        <v>0</v>
      </c>
      <c r="R26" s="17" t="s">
        <v>121</v>
      </c>
      <c r="S26" s="18">
        <v>5265000</v>
      </c>
      <c r="T26" s="40">
        <v>0</v>
      </c>
      <c r="U26" s="17" t="s">
        <v>121</v>
      </c>
      <c r="V26" s="18">
        <v>779000</v>
      </c>
      <c r="W26" s="40">
        <v>0</v>
      </c>
      <c r="X26" s="17" t="s">
        <v>121</v>
      </c>
      <c r="Y26" s="18">
        <v>41090500</v>
      </c>
      <c r="Z26" s="49">
        <f t="shared" si="0"/>
        <v>1</v>
      </c>
      <c r="AA26" s="43" t="s">
        <v>134</v>
      </c>
      <c r="AB26" s="48">
        <f t="shared" si="7"/>
        <v>50</v>
      </c>
      <c r="AC26" s="30" t="s">
        <v>72</v>
      </c>
      <c r="AD26" s="36">
        <f t="shared" si="4"/>
        <v>57658000</v>
      </c>
      <c r="AE26" s="48">
        <f t="shared" si="8"/>
        <v>96.096666666666664</v>
      </c>
      <c r="AF26" s="30" t="s">
        <v>72</v>
      </c>
      <c r="AG26" s="49">
        <f t="shared" si="1"/>
        <v>3</v>
      </c>
      <c r="AH26" s="43" t="s">
        <v>134</v>
      </c>
      <c r="AI26" s="36">
        <f t="shared" si="2"/>
        <v>117658000</v>
      </c>
      <c r="AJ26" s="48">
        <f t="shared" si="5"/>
        <v>30</v>
      </c>
      <c r="AK26" s="30" t="s">
        <v>72</v>
      </c>
      <c r="AL26" s="48">
        <f t="shared" si="3"/>
        <v>94.126400000000004</v>
      </c>
      <c r="AM26" s="11"/>
      <c r="AP26" s="20"/>
    </row>
    <row r="27" spans="1:42" ht="83.25" customHeight="1" x14ac:dyDescent="0.2">
      <c r="A27" s="12"/>
      <c r="B27" s="13"/>
      <c r="C27" s="21" t="s">
        <v>39</v>
      </c>
      <c r="D27" s="24" t="s">
        <v>70</v>
      </c>
      <c r="E27" s="16">
        <f>12*5</f>
        <v>60</v>
      </c>
      <c r="F27" s="17" t="s">
        <v>68</v>
      </c>
      <c r="G27" s="18">
        <f>31550000*5</f>
        <v>157750000</v>
      </c>
      <c r="H27" s="40">
        <v>12</v>
      </c>
      <c r="I27" s="17" t="s">
        <v>68</v>
      </c>
      <c r="J27" s="18">
        <v>22550000</v>
      </c>
      <c r="K27" s="40">
        <v>12</v>
      </c>
      <c r="L27" s="17" t="s">
        <v>68</v>
      </c>
      <c r="M27" s="18">
        <v>22550000</v>
      </c>
      <c r="N27" s="40">
        <v>3</v>
      </c>
      <c r="O27" s="17" t="s">
        <v>68</v>
      </c>
      <c r="P27" s="18">
        <v>5077560</v>
      </c>
      <c r="Q27" s="40">
        <v>3</v>
      </c>
      <c r="R27" s="17" t="s">
        <v>68</v>
      </c>
      <c r="S27" s="18">
        <v>2472500</v>
      </c>
      <c r="T27" s="40">
        <v>3</v>
      </c>
      <c r="U27" s="17" t="s">
        <v>68</v>
      </c>
      <c r="V27" s="18">
        <v>3325000</v>
      </c>
      <c r="W27" s="40">
        <v>3</v>
      </c>
      <c r="X27" s="17" t="s">
        <v>68</v>
      </c>
      <c r="Y27" s="18">
        <v>6466076</v>
      </c>
      <c r="Z27" s="49">
        <f t="shared" ref="Z27:Z28" si="9">N27+Q27+T27+W27</f>
        <v>12</v>
      </c>
      <c r="AA27" s="17" t="s">
        <v>68</v>
      </c>
      <c r="AB27" s="48">
        <f t="shared" si="7"/>
        <v>100</v>
      </c>
      <c r="AC27" s="30" t="s">
        <v>72</v>
      </c>
      <c r="AD27" s="36">
        <f t="shared" ref="AD27:AD28" si="10">P27+S27+V27+Y27</f>
        <v>17341136</v>
      </c>
      <c r="AE27" s="48">
        <f t="shared" si="8"/>
        <v>76.900824833702885</v>
      </c>
      <c r="AF27" s="30" t="s">
        <v>72</v>
      </c>
      <c r="AG27" s="49">
        <f t="shared" ref="AG27:AG28" si="11">H27+Z27</f>
        <v>24</v>
      </c>
      <c r="AH27" s="17" t="s">
        <v>68</v>
      </c>
      <c r="AI27" s="36">
        <f t="shared" ref="AI27:AI28" si="12">J27+AD27</f>
        <v>39891136</v>
      </c>
      <c r="AJ27" s="48">
        <f t="shared" ref="AJ27:AJ28" si="13">AG27/E27*100</f>
        <v>40</v>
      </c>
      <c r="AK27" s="30" t="s">
        <v>72</v>
      </c>
      <c r="AL27" s="48">
        <f t="shared" ref="AL27:AL28" si="14">AI27/G27*100</f>
        <v>25.287566402535656</v>
      </c>
      <c r="AM27" s="11"/>
      <c r="AP27" s="20"/>
    </row>
    <row r="28" spans="1:42" ht="77.25" customHeight="1" x14ac:dyDescent="0.2">
      <c r="A28" s="12"/>
      <c r="B28" s="13"/>
      <c r="C28" s="21" t="s">
        <v>40</v>
      </c>
      <c r="D28" s="24" t="s">
        <v>71</v>
      </c>
      <c r="E28" s="16">
        <f>12*5</f>
        <v>60</v>
      </c>
      <c r="F28" s="17" t="s">
        <v>68</v>
      </c>
      <c r="G28" s="18">
        <f>18800000*5</f>
        <v>94000000</v>
      </c>
      <c r="H28" s="40">
        <v>12</v>
      </c>
      <c r="I28" s="17" t="s">
        <v>68</v>
      </c>
      <c r="J28" s="18">
        <v>9000000</v>
      </c>
      <c r="K28" s="40">
        <v>12</v>
      </c>
      <c r="L28" s="17" t="s">
        <v>68</v>
      </c>
      <c r="M28" s="18">
        <v>9000000</v>
      </c>
      <c r="N28" s="40">
        <v>3</v>
      </c>
      <c r="O28" s="17" t="s">
        <v>68</v>
      </c>
      <c r="P28" s="18">
        <v>2545000</v>
      </c>
      <c r="Q28" s="40">
        <v>3</v>
      </c>
      <c r="R28" s="17" t="s">
        <v>68</v>
      </c>
      <c r="S28" s="18">
        <v>2345000</v>
      </c>
      <c r="T28" s="40">
        <v>3</v>
      </c>
      <c r="U28" s="17" t="s">
        <v>68</v>
      </c>
      <c r="V28" s="18">
        <v>425000</v>
      </c>
      <c r="W28" s="40">
        <v>3</v>
      </c>
      <c r="X28" s="17" t="s">
        <v>68</v>
      </c>
      <c r="Y28" s="18">
        <v>1530000</v>
      </c>
      <c r="Z28" s="49">
        <f t="shared" si="9"/>
        <v>12</v>
      </c>
      <c r="AA28" s="17" t="s">
        <v>68</v>
      </c>
      <c r="AB28" s="48">
        <f t="shared" si="7"/>
        <v>100</v>
      </c>
      <c r="AC28" s="30" t="s">
        <v>72</v>
      </c>
      <c r="AD28" s="36">
        <f t="shared" si="10"/>
        <v>6845000</v>
      </c>
      <c r="AE28" s="48">
        <f t="shared" si="8"/>
        <v>76.055555555555557</v>
      </c>
      <c r="AF28" s="30" t="s">
        <v>72</v>
      </c>
      <c r="AG28" s="49">
        <f t="shared" si="11"/>
        <v>24</v>
      </c>
      <c r="AH28" s="17" t="s">
        <v>68</v>
      </c>
      <c r="AI28" s="36">
        <f t="shared" si="12"/>
        <v>15845000</v>
      </c>
      <c r="AJ28" s="48">
        <f t="shared" si="13"/>
        <v>40</v>
      </c>
      <c r="AK28" s="30" t="s">
        <v>72</v>
      </c>
      <c r="AL28" s="48">
        <f t="shared" si="14"/>
        <v>16.856382978723406</v>
      </c>
      <c r="AM28" s="11"/>
      <c r="AP28" s="20"/>
    </row>
    <row r="29" spans="1:42" ht="102" customHeight="1" x14ac:dyDescent="0.2">
      <c r="A29" s="12"/>
      <c r="B29" s="13"/>
      <c r="C29" s="14" t="s">
        <v>41</v>
      </c>
      <c r="D29" s="14" t="s">
        <v>116</v>
      </c>
      <c r="E29" s="41">
        <v>100</v>
      </c>
      <c r="F29" s="42" t="s">
        <v>72</v>
      </c>
      <c r="G29" s="38">
        <f>SUM(G30)</f>
        <v>240000000</v>
      </c>
      <c r="H29" s="41"/>
      <c r="I29" s="42"/>
      <c r="J29" s="38"/>
      <c r="K29" s="41">
        <v>100</v>
      </c>
      <c r="L29" s="42" t="s">
        <v>72</v>
      </c>
      <c r="M29" s="38">
        <f>SUM(M30)</f>
        <v>0</v>
      </c>
      <c r="N29" s="41">
        <v>0</v>
      </c>
      <c r="O29" s="42" t="s">
        <v>72</v>
      </c>
      <c r="P29" s="38">
        <f>SUM(P30)</f>
        <v>0</v>
      </c>
      <c r="Q29" s="41">
        <v>0</v>
      </c>
      <c r="R29" s="42" t="s">
        <v>72</v>
      </c>
      <c r="S29" s="38">
        <f>SUM(S30)</f>
        <v>0</v>
      </c>
      <c r="T29" s="41">
        <v>0</v>
      </c>
      <c r="U29" s="42" t="s">
        <v>72</v>
      </c>
      <c r="V29" s="38">
        <f>SUM(V30)</f>
        <v>0</v>
      </c>
      <c r="W29" s="41">
        <v>0</v>
      </c>
      <c r="X29" s="42" t="s">
        <v>72</v>
      </c>
      <c r="Y29" s="38">
        <f>SUM(Y30)</f>
        <v>0</v>
      </c>
      <c r="Z29" s="60">
        <f t="shared" si="0"/>
        <v>0</v>
      </c>
      <c r="AA29" s="42" t="s">
        <v>72</v>
      </c>
      <c r="AB29" s="62">
        <f t="shared" si="7"/>
        <v>0</v>
      </c>
      <c r="AC29" s="63" t="s">
        <v>72</v>
      </c>
      <c r="AD29" s="67">
        <f t="shared" si="4"/>
        <v>0</v>
      </c>
      <c r="AE29" s="62"/>
      <c r="AF29" s="63" t="s">
        <v>72</v>
      </c>
      <c r="AG29" s="60">
        <f t="shared" si="1"/>
        <v>0</v>
      </c>
      <c r="AH29" s="42" t="s">
        <v>72</v>
      </c>
      <c r="AI29" s="67">
        <f t="shared" si="2"/>
        <v>0</v>
      </c>
      <c r="AJ29" s="62">
        <f t="shared" si="5"/>
        <v>0</v>
      </c>
      <c r="AK29" s="63" t="s">
        <v>72</v>
      </c>
      <c r="AL29" s="62">
        <f t="shared" si="3"/>
        <v>0</v>
      </c>
      <c r="AM29" s="11"/>
      <c r="AP29" s="20"/>
    </row>
    <row r="30" spans="1:42" ht="63.75" customHeight="1" x14ac:dyDescent="0.2">
      <c r="A30" s="12"/>
      <c r="B30" s="13"/>
      <c r="C30" s="72" t="s">
        <v>78</v>
      </c>
      <c r="D30" s="71" t="s">
        <v>79</v>
      </c>
      <c r="E30" s="16">
        <v>4</v>
      </c>
      <c r="F30" s="17" t="s">
        <v>69</v>
      </c>
      <c r="G30" s="18">
        <f>60000000*4</f>
        <v>240000000</v>
      </c>
      <c r="H30" s="16"/>
      <c r="I30" s="17"/>
      <c r="J30" s="18"/>
      <c r="K30" s="16"/>
      <c r="L30" s="17"/>
      <c r="M30" s="18"/>
      <c r="N30" s="16"/>
      <c r="O30" s="17"/>
      <c r="P30" s="18"/>
      <c r="Q30" s="16"/>
      <c r="R30" s="17"/>
      <c r="S30" s="18"/>
      <c r="T30" s="16"/>
      <c r="U30" s="17"/>
      <c r="V30" s="18"/>
      <c r="W30" s="16"/>
      <c r="X30" s="17"/>
      <c r="Y30" s="18"/>
      <c r="Z30" s="49"/>
      <c r="AA30" s="17"/>
      <c r="AB30" s="48"/>
      <c r="AC30" s="30"/>
      <c r="AD30" s="36"/>
      <c r="AE30" s="48"/>
      <c r="AF30" s="30"/>
      <c r="AG30" s="49">
        <f t="shared" si="1"/>
        <v>0</v>
      </c>
      <c r="AH30" s="17" t="s">
        <v>69</v>
      </c>
      <c r="AI30" s="36">
        <f t="shared" si="2"/>
        <v>0</v>
      </c>
      <c r="AJ30" s="48">
        <f t="shared" si="5"/>
        <v>0</v>
      </c>
      <c r="AK30" s="30" t="s">
        <v>72</v>
      </c>
      <c r="AL30" s="48">
        <f t="shared" si="3"/>
        <v>0</v>
      </c>
      <c r="AM30" s="11"/>
      <c r="AP30" s="20"/>
    </row>
    <row r="31" spans="1:42" ht="94.5" x14ac:dyDescent="0.2">
      <c r="A31" s="44">
        <v>8</v>
      </c>
      <c r="B31" s="45" t="s">
        <v>30</v>
      </c>
      <c r="C31" s="14" t="s">
        <v>84</v>
      </c>
      <c r="D31" s="15" t="s">
        <v>85</v>
      </c>
      <c r="E31" s="46">
        <v>100</v>
      </c>
      <c r="F31" s="42" t="s">
        <v>72</v>
      </c>
      <c r="G31" s="38">
        <f>SUM(G34:G39)</f>
        <v>2249940000</v>
      </c>
      <c r="H31" s="46">
        <v>100</v>
      </c>
      <c r="I31" s="42" t="s">
        <v>72</v>
      </c>
      <c r="J31" s="38">
        <f>SUM(J32:J39)</f>
        <v>518344600</v>
      </c>
      <c r="K31" s="46">
        <v>100</v>
      </c>
      <c r="L31" s="42" t="s">
        <v>72</v>
      </c>
      <c r="M31" s="38">
        <f>SUM(M32:M39)</f>
        <v>540840000</v>
      </c>
      <c r="N31" s="46">
        <v>100</v>
      </c>
      <c r="O31" s="42" t="s">
        <v>72</v>
      </c>
      <c r="P31" s="38">
        <f>SUM(P34:P39)</f>
        <v>109819500</v>
      </c>
      <c r="Q31" s="46">
        <v>0</v>
      </c>
      <c r="R31" s="42" t="s">
        <v>72</v>
      </c>
      <c r="S31" s="38">
        <f>SUM(S34:S39)</f>
        <v>51413000</v>
      </c>
      <c r="T31" s="46">
        <v>0</v>
      </c>
      <c r="U31" s="42" t="s">
        <v>72</v>
      </c>
      <c r="V31" s="38">
        <f>SUM(V34:V39)</f>
        <v>96619700</v>
      </c>
      <c r="W31" s="46">
        <v>0</v>
      </c>
      <c r="X31" s="42" t="s">
        <v>72</v>
      </c>
      <c r="Y31" s="38">
        <f>SUM(Y34:Y39)</f>
        <v>92097400</v>
      </c>
      <c r="Z31" s="60">
        <f t="shared" si="0"/>
        <v>100</v>
      </c>
      <c r="AA31" s="42" t="s">
        <v>72</v>
      </c>
      <c r="AB31" s="62">
        <f t="shared" si="7"/>
        <v>100</v>
      </c>
      <c r="AC31" s="63" t="s">
        <v>72</v>
      </c>
      <c r="AD31" s="67">
        <f t="shared" si="4"/>
        <v>349949600</v>
      </c>
      <c r="AE31" s="62">
        <f t="shared" si="8"/>
        <v>64.704829524443468</v>
      </c>
      <c r="AF31" s="63" t="s">
        <v>72</v>
      </c>
      <c r="AG31" s="60">
        <f t="shared" si="1"/>
        <v>200</v>
      </c>
      <c r="AH31" s="42" t="s">
        <v>72</v>
      </c>
      <c r="AI31" s="67">
        <f t="shared" si="2"/>
        <v>868294200</v>
      </c>
      <c r="AJ31" s="62">
        <f t="shared" si="5"/>
        <v>200</v>
      </c>
      <c r="AK31" s="63" t="s">
        <v>72</v>
      </c>
      <c r="AL31" s="62">
        <f t="shared" si="3"/>
        <v>38.591882450198675</v>
      </c>
      <c r="AM31" s="11"/>
      <c r="AP31" s="20"/>
    </row>
    <row r="32" spans="1:42" ht="75" x14ac:dyDescent="0.2">
      <c r="A32" s="12"/>
      <c r="B32" s="13"/>
      <c r="C32" s="21" t="s">
        <v>122</v>
      </c>
      <c r="D32" s="24" t="s">
        <v>135</v>
      </c>
      <c r="E32" s="16">
        <v>1</v>
      </c>
      <c r="F32" s="17" t="s">
        <v>67</v>
      </c>
      <c r="G32" s="18">
        <f>206225000*2</f>
        <v>412450000</v>
      </c>
      <c r="H32" s="16">
        <v>1</v>
      </c>
      <c r="I32" s="17" t="s">
        <v>67</v>
      </c>
      <c r="J32" s="18">
        <v>165264000</v>
      </c>
      <c r="K32" s="16">
        <v>1</v>
      </c>
      <c r="L32" s="17" t="s">
        <v>67</v>
      </c>
      <c r="M32" s="18">
        <v>80325000</v>
      </c>
      <c r="N32" s="16">
        <v>0</v>
      </c>
      <c r="O32" s="17" t="s">
        <v>67</v>
      </c>
      <c r="P32" s="18"/>
      <c r="Q32" s="16">
        <v>0</v>
      </c>
      <c r="R32" s="17" t="s">
        <v>67</v>
      </c>
      <c r="S32" s="18"/>
      <c r="T32" s="16">
        <v>0</v>
      </c>
      <c r="U32" s="17" t="s">
        <v>67</v>
      </c>
      <c r="V32" s="18"/>
      <c r="W32" s="16">
        <v>1</v>
      </c>
      <c r="X32" s="17" t="s">
        <v>67</v>
      </c>
      <c r="Y32" s="18">
        <v>10975000</v>
      </c>
      <c r="Z32" s="49">
        <f t="shared" ref="Z32:Z33" si="15">N32+Q32+T32+W32</f>
        <v>1</v>
      </c>
      <c r="AA32" s="17" t="s">
        <v>67</v>
      </c>
      <c r="AB32" s="48">
        <f t="shared" si="7"/>
        <v>100</v>
      </c>
      <c r="AC32" s="30" t="s">
        <v>72</v>
      </c>
      <c r="AD32" s="36">
        <f t="shared" ref="AD32:AD33" si="16">P32+S32+V32+Y32</f>
        <v>10975000</v>
      </c>
      <c r="AE32" s="48">
        <f t="shared" ref="AE32:AE33" si="17">AD32/M32*100</f>
        <v>13.663243075007781</v>
      </c>
      <c r="AF32" s="30" t="s">
        <v>72</v>
      </c>
      <c r="AG32" s="49">
        <f t="shared" ref="AG32:AG33" si="18">H32+Z32</f>
        <v>2</v>
      </c>
      <c r="AH32" s="17" t="s">
        <v>67</v>
      </c>
      <c r="AI32" s="36">
        <f t="shared" ref="AI32:AI33" si="19">J32+AD32</f>
        <v>176239000</v>
      </c>
      <c r="AJ32" s="48">
        <f t="shared" ref="AJ32:AJ33" si="20">AG32/E32*100</f>
        <v>200</v>
      </c>
      <c r="AK32" s="30" t="s">
        <v>72</v>
      </c>
      <c r="AL32" s="48">
        <f t="shared" ref="AL32:AL33" si="21">AI32/G32*100</f>
        <v>42.729785428536793</v>
      </c>
      <c r="AM32" s="11"/>
      <c r="AP32" s="20"/>
    </row>
    <row r="33" spans="1:42" ht="90" x14ac:dyDescent="0.2">
      <c r="A33" s="12"/>
      <c r="B33" s="13"/>
      <c r="C33" s="21" t="s">
        <v>160</v>
      </c>
      <c r="D33" s="24" t="s">
        <v>161</v>
      </c>
      <c r="E33" s="16">
        <v>1</v>
      </c>
      <c r="F33" s="17" t="s">
        <v>67</v>
      </c>
      <c r="G33" s="18">
        <f>72700000*2</f>
        <v>145400000</v>
      </c>
      <c r="H33" s="16">
        <v>1</v>
      </c>
      <c r="I33" s="17" t="s">
        <v>67</v>
      </c>
      <c r="J33" s="18">
        <v>36097400</v>
      </c>
      <c r="K33" s="16">
        <v>1</v>
      </c>
      <c r="L33" s="17" t="s">
        <v>90</v>
      </c>
      <c r="M33" s="18">
        <v>32375000</v>
      </c>
      <c r="N33" s="16">
        <v>0</v>
      </c>
      <c r="O33" s="17" t="s">
        <v>90</v>
      </c>
      <c r="P33" s="18"/>
      <c r="Q33" s="16">
        <v>0</v>
      </c>
      <c r="R33" s="17" t="s">
        <v>90</v>
      </c>
      <c r="S33" s="18"/>
      <c r="T33" s="16">
        <v>0</v>
      </c>
      <c r="U33" s="17" t="s">
        <v>90</v>
      </c>
      <c r="V33" s="18"/>
      <c r="W33" s="16">
        <v>1</v>
      </c>
      <c r="X33" s="17" t="s">
        <v>90</v>
      </c>
      <c r="Y33" s="18">
        <v>27882600</v>
      </c>
      <c r="Z33" s="49">
        <f t="shared" si="15"/>
        <v>1</v>
      </c>
      <c r="AA33" s="17" t="s">
        <v>90</v>
      </c>
      <c r="AB33" s="48">
        <f t="shared" si="7"/>
        <v>100</v>
      </c>
      <c r="AC33" s="30" t="s">
        <v>72</v>
      </c>
      <c r="AD33" s="36">
        <f t="shared" si="16"/>
        <v>27882600</v>
      </c>
      <c r="AE33" s="48">
        <f t="shared" si="17"/>
        <v>86.123861003861009</v>
      </c>
      <c r="AF33" s="30" t="s">
        <v>72</v>
      </c>
      <c r="AG33" s="49">
        <f t="shared" si="18"/>
        <v>2</v>
      </c>
      <c r="AH33" s="17" t="s">
        <v>90</v>
      </c>
      <c r="AI33" s="36">
        <f t="shared" si="19"/>
        <v>63980000</v>
      </c>
      <c r="AJ33" s="48">
        <f t="shared" si="20"/>
        <v>200</v>
      </c>
      <c r="AK33" s="30" t="s">
        <v>72</v>
      </c>
      <c r="AL33" s="48">
        <f t="shared" si="21"/>
        <v>44.002751031636869</v>
      </c>
      <c r="AM33" s="11"/>
      <c r="AP33" s="20"/>
    </row>
    <row r="34" spans="1:42" ht="75" x14ac:dyDescent="0.2">
      <c r="A34" s="12"/>
      <c r="B34" s="13"/>
      <c r="C34" s="21" t="s">
        <v>80</v>
      </c>
      <c r="D34" s="24" t="s">
        <v>86</v>
      </c>
      <c r="E34" s="16">
        <v>10</v>
      </c>
      <c r="F34" s="17" t="s">
        <v>67</v>
      </c>
      <c r="G34" s="18">
        <f>133600000*5</f>
        <v>668000000</v>
      </c>
      <c r="H34" s="16">
        <v>2</v>
      </c>
      <c r="I34" s="17" t="s">
        <v>67</v>
      </c>
      <c r="J34" s="18">
        <v>78353800</v>
      </c>
      <c r="K34" s="16">
        <v>2</v>
      </c>
      <c r="L34" s="17" t="s">
        <v>67</v>
      </c>
      <c r="M34" s="18">
        <v>209025000</v>
      </c>
      <c r="N34" s="16">
        <v>0</v>
      </c>
      <c r="O34" s="17" t="s">
        <v>67</v>
      </c>
      <c r="P34" s="18">
        <v>26190000</v>
      </c>
      <c r="Q34" s="16">
        <v>1</v>
      </c>
      <c r="R34" s="17" t="s">
        <v>67</v>
      </c>
      <c r="S34" s="18">
        <v>27055200</v>
      </c>
      <c r="T34" s="16">
        <v>0</v>
      </c>
      <c r="U34" s="17" t="s">
        <v>67</v>
      </c>
      <c r="V34" s="18">
        <v>45834000</v>
      </c>
      <c r="W34" s="16">
        <v>1</v>
      </c>
      <c r="X34" s="17" t="s">
        <v>67</v>
      </c>
      <c r="Y34" s="18">
        <v>71859000</v>
      </c>
      <c r="Z34" s="49">
        <f t="shared" si="0"/>
        <v>2</v>
      </c>
      <c r="AA34" s="17" t="s">
        <v>67</v>
      </c>
      <c r="AB34" s="48">
        <f t="shared" si="7"/>
        <v>100</v>
      </c>
      <c r="AC34" s="30" t="s">
        <v>72</v>
      </c>
      <c r="AD34" s="36">
        <f t="shared" si="4"/>
        <v>170938200</v>
      </c>
      <c r="AE34" s="48">
        <f t="shared" si="8"/>
        <v>81.778830283458916</v>
      </c>
      <c r="AF34" s="30" t="s">
        <v>72</v>
      </c>
      <c r="AG34" s="49">
        <f t="shared" si="1"/>
        <v>4</v>
      </c>
      <c r="AH34" s="17" t="s">
        <v>67</v>
      </c>
      <c r="AI34" s="36">
        <f t="shared" si="2"/>
        <v>249292000</v>
      </c>
      <c r="AJ34" s="48">
        <f t="shared" si="5"/>
        <v>40</v>
      </c>
      <c r="AK34" s="30" t="s">
        <v>72</v>
      </c>
      <c r="AL34" s="48">
        <f t="shared" si="3"/>
        <v>37.319161676646708</v>
      </c>
      <c r="AM34" s="11"/>
      <c r="AP34" s="20"/>
    </row>
    <row r="35" spans="1:42" ht="75" x14ac:dyDescent="0.2">
      <c r="A35" s="12"/>
      <c r="B35" s="13"/>
      <c r="C35" s="21" t="s">
        <v>81</v>
      </c>
      <c r="D35" s="24" t="s">
        <v>87</v>
      </c>
      <c r="E35" s="16">
        <v>12</v>
      </c>
      <c r="F35" s="17" t="s">
        <v>90</v>
      </c>
      <c r="G35" s="18">
        <f>95475000*5</f>
        <v>477375000</v>
      </c>
      <c r="H35" s="16">
        <v>12</v>
      </c>
      <c r="I35" s="17" t="s">
        <v>90</v>
      </c>
      <c r="J35" s="18">
        <v>68845500</v>
      </c>
      <c r="K35" s="16">
        <v>12</v>
      </c>
      <c r="L35" s="17" t="s">
        <v>90</v>
      </c>
      <c r="M35" s="18">
        <v>88355000</v>
      </c>
      <c r="N35" s="16">
        <v>12</v>
      </c>
      <c r="O35" s="17" t="s">
        <v>90</v>
      </c>
      <c r="P35" s="18">
        <v>58475000</v>
      </c>
      <c r="Q35" s="16">
        <v>0</v>
      </c>
      <c r="R35" s="17" t="s">
        <v>90</v>
      </c>
      <c r="S35" s="18">
        <v>22385000</v>
      </c>
      <c r="T35" s="16">
        <v>0</v>
      </c>
      <c r="U35" s="17" t="s">
        <v>90</v>
      </c>
      <c r="V35" s="18">
        <v>1600000</v>
      </c>
      <c r="W35" s="16">
        <v>0</v>
      </c>
      <c r="X35" s="17" t="s">
        <v>90</v>
      </c>
      <c r="Y35" s="18">
        <v>1110000</v>
      </c>
      <c r="Z35" s="49">
        <f t="shared" ref="Z35:Z36" si="22">N35+Q35+T35+W35</f>
        <v>12</v>
      </c>
      <c r="AA35" s="17" t="s">
        <v>90</v>
      </c>
      <c r="AB35" s="48">
        <f t="shared" si="7"/>
        <v>100</v>
      </c>
      <c r="AC35" s="30" t="s">
        <v>72</v>
      </c>
      <c r="AD35" s="36">
        <f t="shared" ref="AD35:AD36" si="23">P35+S35+V35+Y35</f>
        <v>83570000</v>
      </c>
      <c r="AE35" s="48">
        <f t="shared" si="8"/>
        <v>94.584347235583721</v>
      </c>
      <c r="AF35" s="30" t="s">
        <v>72</v>
      </c>
      <c r="AG35" s="49">
        <f t="shared" ref="AG35:AG36" si="24">H35+Z35</f>
        <v>24</v>
      </c>
      <c r="AH35" s="17" t="s">
        <v>90</v>
      </c>
      <c r="AI35" s="36">
        <f t="shared" ref="AI35:AI36" si="25">J35+AD35</f>
        <v>152415500</v>
      </c>
      <c r="AJ35" s="48">
        <f t="shared" ref="AJ35:AJ36" si="26">AG35/E35*100</f>
        <v>200</v>
      </c>
      <c r="AK35" s="30" t="s">
        <v>72</v>
      </c>
      <c r="AL35" s="48">
        <f t="shared" ref="AL35:AL36" si="27">AI35/G35*100</f>
        <v>31.927834511652264</v>
      </c>
      <c r="AM35" s="11"/>
      <c r="AP35" s="20"/>
    </row>
    <row r="36" spans="1:42" ht="75" x14ac:dyDescent="0.2">
      <c r="A36" s="12"/>
      <c r="B36" s="13"/>
      <c r="C36" s="21" t="s">
        <v>82</v>
      </c>
      <c r="D36" s="24" t="s">
        <v>88</v>
      </c>
      <c r="E36" s="16">
        <v>3</v>
      </c>
      <c r="F36" s="17" t="s">
        <v>67</v>
      </c>
      <c r="G36" s="18">
        <f>68750000*5</f>
        <v>343750000</v>
      </c>
      <c r="H36" s="16">
        <v>3</v>
      </c>
      <c r="I36" s="17" t="s">
        <v>67</v>
      </c>
      <c r="J36" s="18">
        <v>14975000</v>
      </c>
      <c r="K36" s="16">
        <v>3</v>
      </c>
      <c r="L36" s="17" t="s">
        <v>67</v>
      </c>
      <c r="M36" s="18">
        <v>58150000</v>
      </c>
      <c r="N36" s="16">
        <v>1</v>
      </c>
      <c r="O36" s="17" t="s">
        <v>67</v>
      </c>
      <c r="P36" s="18">
        <v>0</v>
      </c>
      <c r="Q36" s="16">
        <v>0</v>
      </c>
      <c r="R36" s="17" t="s">
        <v>67</v>
      </c>
      <c r="S36" s="18">
        <v>0</v>
      </c>
      <c r="T36" s="16">
        <v>0</v>
      </c>
      <c r="U36" s="17" t="s">
        <v>67</v>
      </c>
      <c r="V36" s="18">
        <v>30343000</v>
      </c>
      <c r="W36" s="16">
        <v>2</v>
      </c>
      <c r="X36" s="17" t="s">
        <v>67</v>
      </c>
      <c r="Y36" s="18">
        <v>7485000</v>
      </c>
      <c r="Z36" s="49">
        <f t="shared" si="22"/>
        <v>3</v>
      </c>
      <c r="AA36" s="17" t="s">
        <v>67</v>
      </c>
      <c r="AB36" s="48">
        <f t="shared" si="7"/>
        <v>100</v>
      </c>
      <c r="AC36" s="30" t="s">
        <v>72</v>
      </c>
      <c r="AD36" s="36">
        <f t="shared" si="23"/>
        <v>37828000</v>
      </c>
      <c r="AE36" s="48">
        <f t="shared" si="8"/>
        <v>65.052450558899395</v>
      </c>
      <c r="AF36" s="30" t="s">
        <v>72</v>
      </c>
      <c r="AG36" s="49">
        <f t="shared" si="24"/>
        <v>6</v>
      </c>
      <c r="AH36" s="17" t="s">
        <v>67</v>
      </c>
      <c r="AI36" s="36">
        <f t="shared" si="25"/>
        <v>52803000</v>
      </c>
      <c r="AJ36" s="48">
        <f t="shared" si="26"/>
        <v>200</v>
      </c>
      <c r="AK36" s="30" t="s">
        <v>72</v>
      </c>
      <c r="AL36" s="48">
        <f t="shared" si="27"/>
        <v>15.360872727272728</v>
      </c>
      <c r="AM36" s="11"/>
      <c r="AP36" s="20"/>
    </row>
    <row r="37" spans="1:42" ht="45" x14ac:dyDescent="0.2">
      <c r="A37" s="12"/>
      <c r="B37" s="13"/>
      <c r="C37" s="21" t="s">
        <v>83</v>
      </c>
      <c r="D37" s="24" t="s">
        <v>89</v>
      </c>
      <c r="E37" s="16">
        <f>75*5</f>
        <v>375</v>
      </c>
      <c r="F37" s="17" t="s">
        <v>91</v>
      </c>
      <c r="G37" s="18">
        <f>113700000*5</f>
        <v>568500000</v>
      </c>
      <c r="H37" s="16">
        <v>70</v>
      </c>
      <c r="I37" s="17" t="s">
        <v>91</v>
      </c>
      <c r="J37" s="18">
        <v>45833600</v>
      </c>
      <c r="K37" s="16">
        <v>75</v>
      </c>
      <c r="L37" s="17" t="s">
        <v>91</v>
      </c>
      <c r="M37" s="18">
        <v>72610000</v>
      </c>
      <c r="N37" s="16">
        <v>70</v>
      </c>
      <c r="O37" s="17" t="s">
        <v>91</v>
      </c>
      <c r="P37" s="18">
        <v>25154500</v>
      </c>
      <c r="Q37" s="16">
        <v>0</v>
      </c>
      <c r="R37" s="17" t="s">
        <v>91</v>
      </c>
      <c r="S37" s="18">
        <v>1972800</v>
      </c>
      <c r="T37" s="16">
        <v>0</v>
      </c>
      <c r="U37" s="17" t="s">
        <v>91</v>
      </c>
      <c r="V37" s="18">
        <v>18842700</v>
      </c>
      <c r="W37" s="16">
        <v>0</v>
      </c>
      <c r="X37" s="17" t="s">
        <v>91</v>
      </c>
      <c r="Y37" s="18">
        <v>11643400</v>
      </c>
      <c r="Z37" s="49">
        <v>75</v>
      </c>
      <c r="AA37" s="17" t="s">
        <v>91</v>
      </c>
      <c r="AB37" s="48">
        <f t="shared" si="7"/>
        <v>100</v>
      </c>
      <c r="AC37" s="30" t="s">
        <v>72</v>
      </c>
      <c r="AD37" s="36">
        <f t="shared" ref="AD37" si="28">P37+S37+V37+Y37</f>
        <v>57613400</v>
      </c>
      <c r="AE37" s="48">
        <f t="shared" si="8"/>
        <v>79.346371023275026</v>
      </c>
      <c r="AF37" s="30" t="s">
        <v>72</v>
      </c>
      <c r="AG37" s="49">
        <f t="shared" ref="AG37:AG38" si="29">H37+Z37</f>
        <v>145</v>
      </c>
      <c r="AH37" s="17" t="s">
        <v>91</v>
      </c>
      <c r="AI37" s="36">
        <f t="shared" ref="AI37:AI38" si="30">J37+AD37</f>
        <v>103447000</v>
      </c>
      <c r="AJ37" s="48">
        <f t="shared" ref="AJ37:AJ38" si="31">AG37/E37*100</f>
        <v>38.666666666666664</v>
      </c>
      <c r="AK37" s="30" t="s">
        <v>72</v>
      </c>
      <c r="AL37" s="48">
        <f t="shared" ref="AL37:AL38" si="32">AI37/G37*100</f>
        <v>18.196481970096745</v>
      </c>
      <c r="AM37" s="11"/>
      <c r="AP37" s="20"/>
    </row>
    <row r="38" spans="1:42" ht="90" x14ac:dyDescent="0.2">
      <c r="A38" s="12"/>
      <c r="B38" s="13"/>
      <c r="C38" s="50" t="s">
        <v>123</v>
      </c>
      <c r="D38" s="51" t="s">
        <v>136</v>
      </c>
      <c r="E38" s="16">
        <v>2</v>
      </c>
      <c r="F38" s="17" t="s">
        <v>67</v>
      </c>
      <c r="G38" s="18">
        <v>67565000</v>
      </c>
      <c r="H38" s="16">
        <v>2</v>
      </c>
      <c r="I38" s="17" t="s">
        <v>67</v>
      </c>
      <c r="J38" s="18">
        <v>52171000</v>
      </c>
      <c r="K38" s="16"/>
      <c r="L38" s="17"/>
      <c r="M38" s="18"/>
      <c r="N38" s="16"/>
      <c r="O38" s="17"/>
      <c r="P38" s="18"/>
      <c r="Q38" s="16"/>
      <c r="R38" s="17"/>
      <c r="S38" s="18"/>
      <c r="T38" s="16"/>
      <c r="U38" s="17"/>
      <c r="V38" s="18"/>
      <c r="W38" s="16"/>
      <c r="X38" s="17"/>
      <c r="Y38" s="18"/>
      <c r="Z38" s="49"/>
      <c r="AA38" s="17"/>
      <c r="AB38" s="48"/>
      <c r="AC38" s="30"/>
      <c r="AD38" s="36"/>
      <c r="AE38" s="48"/>
      <c r="AF38" s="30"/>
      <c r="AG38" s="49">
        <f t="shared" si="29"/>
        <v>2</v>
      </c>
      <c r="AH38" s="17" t="s">
        <v>67</v>
      </c>
      <c r="AI38" s="36">
        <f t="shared" si="30"/>
        <v>52171000</v>
      </c>
      <c r="AJ38" s="48">
        <f t="shared" si="31"/>
        <v>100</v>
      </c>
      <c r="AK38" s="30" t="s">
        <v>72</v>
      </c>
      <c r="AL38" s="48">
        <f t="shared" si="32"/>
        <v>77.216014208539931</v>
      </c>
      <c r="AM38" s="11"/>
      <c r="AP38" s="20"/>
    </row>
    <row r="39" spans="1:42" ht="60" x14ac:dyDescent="0.2">
      <c r="A39" s="12"/>
      <c r="B39" s="13"/>
      <c r="C39" s="50" t="s">
        <v>124</v>
      </c>
      <c r="D39" s="51" t="s">
        <v>137</v>
      </c>
      <c r="E39" s="16">
        <v>11</v>
      </c>
      <c r="F39" s="43" t="s">
        <v>138</v>
      </c>
      <c r="G39" s="18">
        <v>124750000</v>
      </c>
      <c r="H39" s="16">
        <v>11</v>
      </c>
      <c r="I39" s="43" t="s">
        <v>138</v>
      </c>
      <c r="J39" s="18">
        <v>56804300</v>
      </c>
      <c r="K39" s="16"/>
      <c r="L39" s="17"/>
      <c r="M39" s="18"/>
      <c r="N39" s="16"/>
      <c r="O39" s="17"/>
      <c r="P39" s="18"/>
      <c r="Q39" s="16"/>
      <c r="R39" s="17"/>
      <c r="S39" s="18"/>
      <c r="T39" s="16"/>
      <c r="U39" s="17"/>
      <c r="V39" s="18"/>
      <c r="W39" s="16"/>
      <c r="X39" s="17"/>
      <c r="Y39" s="18"/>
      <c r="Z39" s="49"/>
      <c r="AA39" s="43"/>
      <c r="AB39" s="48"/>
      <c r="AC39" s="30"/>
      <c r="AD39" s="36"/>
      <c r="AE39" s="48"/>
      <c r="AF39" s="30"/>
      <c r="AG39" s="49">
        <f t="shared" ref="AG39" si="33">H39+Z39</f>
        <v>11</v>
      </c>
      <c r="AH39" s="43" t="s">
        <v>138</v>
      </c>
      <c r="AI39" s="36">
        <f t="shared" ref="AI39" si="34">J39+AD39</f>
        <v>56804300</v>
      </c>
      <c r="AJ39" s="48">
        <f t="shared" ref="AJ39" si="35">AG39/E39*100</f>
        <v>100</v>
      </c>
      <c r="AK39" s="30" t="s">
        <v>72</v>
      </c>
      <c r="AL39" s="48">
        <f t="shared" ref="AL39" si="36">AI39/G39*100</f>
        <v>45.534509018036076</v>
      </c>
      <c r="AM39" s="11"/>
      <c r="AP39" s="20"/>
    </row>
    <row r="40" spans="1:42" ht="107.25" customHeight="1" x14ac:dyDescent="0.2">
      <c r="A40" s="12"/>
      <c r="B40" s="13"/>
      <c r="C40" s="14" t="s">
        <v>92</v>
      </c>
      <c r="D40" s="15" t="s">
        <v>148</v>
      </c>
      <c r="E40" s="41">
        <v>100</v>
      </c>
      <c r="F40" s="42" t="s">
        <v>72</v>
      </c>
      <c r="G40" s="38">
        <f>SUM(G41:G42)</f>
        <v>231200000</v>
      </c>
      <c r="H40" s="41">
        <v>90</v>
      </c>
      <c r="I40" s="42" t="s">
        <v>72</v>
      </c>
      <c r="J40" s="38">
        <f>SUM(J41:J42)</f>
        <v>33224300</v>
      </c>
      <c r="K40" s="41">
        <v>100</v>
      </c>
      <c r="L40" s="42" t="s">
        <v>72</v>
      </c>
      <c r="M40" s="38">
        <f>SUM(M41:M42)</f>
        <v>40300000</v>
      </c>
      <c r="N40" s="41">
        <v>0</v>
      </c>
      <c r="O40" s="42" t="s">
        <v>72</v>
      </c>
      <c r="P40" s="38">
        <f>SUM(P41:P42)</f>
        <v>3595000</v>
      </c>
      <c r="Q40" s="41">
        <v>0</v>
      </c>
      <c r="R40" s="42" t="s">
        <v>72</v>
      </c>
      <c r="S40" s="38">
        <f>SUM(S41:S42)</f>
        <v>17806200</v>
      </c>
      <c r="T40" s="41">
        <v>0</v>
      </c>
      <c r="U40" s="42" t="s">
        <v>72</v>
      </c>
      <c r="V40" s="38">
        <f>SUM(V41:V42)</f>
        <v>2405600</v>
      </c>
      <c r="W40" s="41">
        <f>38/38*100</f>
        <v>100</v>
      </c>
      <c r="X40" s="42" t="s">
        <v>72</v>
      </c>
      <c r="Y40" s="38">
        <f>SUM(Y41:Y42)</f>
        <v>9275400</v>
      </c>
      <c r="Z40" s="60">
        <f t="shared" si="0"/>
        <v>100</v>
      </c>
      <c r="AA40" s="42" t="s">
        <v>72</v>
      </c>
      <c r="AB40" s="62">
        <f t="shared" ref="AB40:AB49" si="37">Z40/K40*100</f>
        <v>100</v>
      </c>
      <c r="AC40" s="63" t="s">
        <v>72</v>
      </c>
      <c r="AD40" s="67">
        <f t="shared" si="4"/>
        <v>33082200</v>
      </c>
      <c r="AE40" s="62">
        <f t="shared" ref="AE40:AE41" si="38">AD40/M40*100</f>
        <v>82.089826302729534</v>
      </c>
      <c r="AF40" s="63" t="s">
        <v>72</v>
      </c>
      <c r="AG40" s="60">
        <f t="shared" si="1"/>
        <v>190</v>
      </c>
      <c r="AH40" s="42" t="s">
        <v>72</v>
      </c>
      <c r="AI40" s="67">
        <f t="shared" si="2"/>
        <v>66306500</v>
      </c>
      <c r="AJ40" s="62">
        <f t="shared" si="5"/>
        <v>190</v>
      </c>
      <c r="AK40" s="63" t="s">
        <v>72</v>
      </c>
      <c r="AL40" s="62">
        <f t="shared" si="3"/>
        <v>28.679282006920413</v>
      </c>
      <c r="AM40" s="11"/>
      <c r="AP40" s="20"/>
    </row>
    <row r="41" spans="1:42" ht="75" x14ac:dyDescent="0.2">
      <c r="A41" s="12"/>
      <c r="B41" s="13"/>
      <c r="C41" s="21" t="s">
        <v>93</v>
      </c>
      <c r="D41" s="24" t="s">
        <v>94</v>
      </c>
      <c r="E41" s="16">
        <f>38*5</f>
        <v>190</v>
      </c>
      <c r="F41" s="17" t="s">
        <v>95</v>
      </c>
      <c r="G41" s="18">
        <f>42900000*5</f>
        <v>214500000</v>
      </c>
      <c r="H41" s="16">
        <v>38</v>
      </c>
      <c r="I41" s="17" t="s">
        <v>95</v>
      </c>
      <c r="J41" s="18">
        <v>26020700</v>
      </c>
      <c r="K41" s="16">
        <v>38</v>
      </c>
      <c r="L41" s="17" t="s">
        <v>95</v>
      </c>
      <c r="M41" s="18">
        <v>40300000</v>
      </c>
      <c r="N41" s="16">
        <v>0</v>
      </c>
      <c r="O41" s="17" t="s">
        <v>95</v>
      </c>
      <c r="P41" s="18">
        <v>3595000</v>
      </c>
      <c r="Q41" s="16">
        <v>0</v>
      </c>
      <c r="R41" s="17" t="s">
        <v>95</v>
      </c>
      <c r="S41" s="18">
        <v>17806200</v>
      </c>
      <c r="T41" s="16">
        <v>0</v>
      </c>
      <c r="U41" s="17" t="s">
        <v>95</v>
      </c>
      <c r="V41" s="18">
        <v>2405600</v>
      </c>
      <c r="W41" s="16">
        <v>38</v>
      </c>
      <c r="X41" s="17" t="s">
        <v>95</v>
      </c>
      <c r="Y41" s="18">
        <v>9275400</v>
      </c>
      <c r="Z41" s="49">
        <f t="shared" si="0"/>
        <v>38</v>
      </c>
      <c r="AA41" s="17" t="s">
        <v>95</v>
      </c>
      <c r="AB41" s="48">
        <f t="shared" si="37"/>
        <v>100</v>
      </c>
      <c r="AC41" s="30" t="s">
        <v>72</v>
      </c>
      <c r="AD41" s="36">
        <f t="shared" si="4"/>
        <v>33082200</v>
      </c>
      <c r="AE41" s="48">
        <f t="shared" si="38"/>
        <v>82.089826302729534</v>
      </c>
      <c r="AF41" s="30" t="s">
        <v>72</v>
      </c>
      <c r="AG41" s="49">
        <f t="shared" si="1"/>
        <v>76</v>
      </c>
      <c r="AH41" s="17" t="s">
        <v>95</v>
      </c>
      <c r="AI41" s="36">
        <f t="shared" si="2"/>
        <v>59102900</v>
      </c>
      <c r="AJ41" s="48">
        <f t="shared" si="5"/>
        <v>40</v>
      </c>
      <c r="AK41" s="30" t="s">
        <v>72</v>
      </c>
      <c r="AL41" s="48">
        <f t="shared" si="3"/>
        <v>27.553799533799534</v>
      </c>
      <c r="AM41" s="11"/>
      <c r="AP41" s="20"/>
    </row>
    <row r="42" spans="1:42" ht="90" x14ac:dyDescent="0.2">
      <c r="A42" s="12"/>
      <c r="B42" s="13"/>
      <c r="C42" s="50" t="s">
        <v>125</v>
      </c>
      <c r="D42" s="51" t="s">
        <v>139</v>
      </c>
      <c r="E42" s="16">
        <v>2</v>
      </c>
      <c r="F42" s="17" t="s">
        <v>67</v>
      </c>
      <c r="G42" s="18">
        <v>16700000</v>
      </c>
      <c r="H42" s="16">
        <v>2</v>
      </c>
      <c r="I42" s="17" t="s">
        <v>67</v>
      </c>
      <c r="J42" s="18">
        <v>7203600</v>
      </c>
      <c r="K42" s="16"/>
      <c r="L42" s="17"/>
      <c r="M42" s="18"/>
      <c r="N42" s="16"/>
      <c r="O42" s="17"/>
      <c r="P42" s="18"/>
      <c r="Q42" s="16"/>
      <c r="R42" s="17"/>
      <c r="S42" s="18"/>
      <c r="T42" s="16"/>
      <c r="U42" s="17"/>
      <c r="V42" s="18"/>
      <c r="W42" s="16"/>
      <c r="X42" s="17"/>
      <c r="Y42" s="18"/>
      <c r="Z42" s="49"/>
      <c r="AA42" s="17"/>
      <c r="AB42" s="48"/>
      <c r="AC42" s="30"/>
      <c r="AD42" s="36"/>
      <c r="AE42" s="48"/>
      <c r="AF42" s="30"/>
      <c r="AG42" s="49">
        <f t="shared" ref="AG42" si="39">H42+Z42</f>
        <v>2</v>
      </c>
      <c r="AH42" s="17" t="s">
        <v>67</v>
      </c>
      <c r="AI42" s="36">
        <f t="shared" ref="AI42" si="40">J42+AD42</f>
        <v>7203600</v>
      </c>
      <c r="AJ42" s="48">
        <f t="shared" ref="AJ42" si="41">AG42/E42*100</f>
        <v>100</v>
      </c>
      <c r="AK42" s="30" t="s">
        <v>72</v>
      </c>
      <c r="AL42" s="48">
        <f t="shared" ref="AL42" si="42">AI42/G42*100</f>
        <v>43.135329341317366</v>
      </c>
      <c r="AM42" s="11"/>
      <c r="AP42" s="20"/>
    </row>
    <row r="43" spans="1:42" ht="110.25" x14ac:dyDescent="0.2">
      <c r="A43" s="12"/>
      <c r="B43" s="13"/>
      <c r="C43" s="14" t="s">
        <v>96</v>
      </c>
      <c r="D43" s="15" t="s">
        <v>149</v>
      </c>
      <c r="E43" s="41">
        <v>100</v>
      </c>
      <c r="F43" s="42" t="s">
        <v>72</v>
      </c>
      <c r="G43" s="38">
        <f>SUM(G44:G47)</f>
        <v>881300000</v>
      </c>
      <c r="H43" s="41">
        <v>90</v>
      </c>
      <c r="I43" s="42" t="s">
        <v>72</v>
      </c>
      <c r="J43" s="38">
        <f>SUM(J44:J47)</f>
        <v>163299500</v>
      </c>
      <c r="K43" s="41">
        <v>100</v>
      </c>
      <c r="L43" s="42" t="s">
        <v>72</v>
      </c>
      <c r="M43" s="38">
        <f>SUM(M44:M47)</f>
        <v>230200000</v>
      </c>
      <c r="N43" s="41">
        <v>0</v>
      </c>
      <c r="O43" s="42" t="s">
        <v>72</v>
      </c>
      <c r="P43" s="38">
        <f>SUM(P44:P47)</f>
        <v>4709500</v>
      </c>
      <c r="Q43" s="41">
        <v>0</v>
      </c>
      <c r="R43" s="42" t="s">
        <v>72</v>
      </c>
      <c r="S43" s="38">
        <f>SUM(S44:S47)</f>
        <v>16992400</v>
      </c>
      <c r="T43" s="41">
        <v>0</v>
      </c>
      <c r="U43" s="42" t="s">
        <v>72</v>
      </c>
      <c r="V43" s="38">
        <f>SUM(V44:V47)</f>
        <v>158619600</v>
      </c>
      <c r="W43" s="41">
        <f>38/38*100</f>
        <v>100</v>
      </c>
      <c r="X43" s="42" t="s">
        <v>72</v>
      </c>
      <c r="Y43" s="38">
        <f>SUM(Y44:Y47)</f>
        <v>39860300</v>
      </c>
      <c r="Z43" s="60">
        <f t="shared" si="0"/>
        <v>100</v>
      </c>
      <c r="AA43" s="42" t="s">
        <v>72</v>
      </c>
      <c r="AB43" s="62">
        <f t="shared" si="37"/>
        <v>100</v>
      </c>
      <c r="AC43" s="63" t="s">
        <v>72</v>
      </c>
      <c r="AD43" s="67">
        <f t="shared" si="4"/>
        <v>220181800</v>
      </c>
      <c r="AE43" s="62">
        <f t="shared" ref="AE43:AE48" si="43">AD43/M43*100</f>
        <v>95.648045178105988</v>
      </c>
      <c r="AF43" s="63" t="s">
        <v>72</v>
      </c>
      <c r="AG43" s="60">
        <f t="shared" si="1"/>
        <v>190</v>
      </c>
      <c r="AH43" s="42" t="s">
        <v>72</v>
      </c>
      <c r="AI43" s="67">
        <f t="shared" si="2"/>
        <v>383481300</v>
      </c>
      <c r="AJ43" s="62">
        <f t="shared" si="5"/>
        <v>190</v>
      </c>
      <c r="AK43" s="63" t="s">
        <v>72</v>
      </c>
      <c r="AL43" s="62">
        <f t="shared" si="3"/>
        <v>43.513139680018156</v>
      </c>
      <c r="AM43" s="11"/>
      <c r="AP43" s="20"/>
    </row>
    <row r="44" spans="1:42" ht="75" x14ac:dyDescent="0.2">
      <c r="A44" s="12"/>
      <c r="B44" s="13"/>
      <c r="C44" s="21" t="s">
        <v>97</v>
      </c>
      <c r="D44" s="24" t="s">
        <v>100</v>
      </c>
      <c r="E44" s="16">
        <v>5</v>
      </c>
      <c r="F44" s="17" t="s">
        <v>67</v>
      </c>
      <c r="G44" s="18">
        <f>32000000*5</f>
        <v>160000000</v>
      </c>
      <c r="H44" s="16">
        <v>1</v>
      </c>
      <c r="I44" s="17" t="s">
        <v>67</v>
      </c>
      <c r="J44" s="18">
        <v>17078000</v>
      </c>
      <c r="K44" s="16">
        <v>1</v>
      </c>
      <c r="L44" s="17" t="s">
        <v>67</v>
      </c>
      <c r="M44" s="18">
        <v>23900000</v>
      </c>
      <c r="N44" s="16">
        <v>0</v>
      </c>
      <c r="O44" s="17" t="s">
        <v>67</v>
      </c>
      <c r="P44" s="18">
        <v>2156500</v>
      </c>
      <c r="Q44" s="16">
        <v>0</v>
      </c>
      <c r="R44" s="17" t="s">
        <v>67</v>
      </c>
      <c r="S44" s="18">
        <v>1500000</v>
      </c>
      <c r="T44" s="16">
        <v>0</v>
      </c>
      <c r="U44" s="17" t="s">
        <v>67</v>
      </c>
      <c r="V44" s="18">
        <v>17305400</v>
      </c>
      <c r="W44" s="16">
        <v>0</v>
      </c>
      <c r="X44" s="17" t="s">
        <v>67</v>
      </c>
      <c r="Y44" s="18">
        <v>1187100</v>
      </c>
      <c r="Z44" s="49">
        <f t="shared" si="0"/>
        <v>0</v>
      </c>
      <c r="AA44" s="17" t="s">
        <v>67</v>
      </c>
      <c r="AB44" s="48">
        <f t="shared" si="37"/>
        <v>0</v>
      </c>
      <c r="AC44" s="30" t="s">
        <v>72</v>
      </c>
      <c r="AD44" s="36">
        <f t="shared" si="4"/>
        <v>22149000</v>
      </c>
      <c r="AE44" s="48">
        <f t="shared" si="43"/>
        <v>92.673640167364013</v>
      </c>
      <c r="AF44" s="30" t="s">
        <v>72</v>
      </c>
      <c r="AG44" s="49">
        <f t="shared" si="1"/>
        <v>1</v>
      </c>
      <c r="AH44" s="17" t="s">
        <v>67</v>
      </c>
      <c r="AI44" s="36">
        <f t="shared" si="2"/>
        <v>39227000</v>
      </c>
      <c r="AJ44" s="48">
        <f t="shared" si="5"/>
        <v>20</v>
      </c>
      <c r="AK44" s="30" t="s">
        <v>72</v>
      </c>
      <c r="AL44" s="48">
        <f t="shared" si="3"/>
        <v>24.516874999999999</v>
      </c>
      <c r="AM44" s="11"/>
      <c r="AP44" s="20"/>
    </row>
    <row r="45" spans="1:42" ht="66.75" customHeight="1" x14ac:dyDescent="0.2">
      <c r="A45" s="12"/>
      <c r="B45" s="13"/>
      <c r="C45" s="21" t="s">
        <v>98</v>
      </c>
      <c r="D45" s="24" t="s">
        <v>101</v>
      </c>
      <c r="E45" s="16">
        <v>4</v>
      </c>
      <c r="F45" s="17" t="s">
        <v>103</v>
      </c>
      <c r="G45" s="18">
        <f>136050000*5</f>
        <v>680250000</v>
      </c>
      <c r="H45" s="16">
        <v>4</v>
      </c>
      <c r="I45" s="17" t="s">
        <v>103</v>
      </c>
      <c r="J45" s="18">
        <v>123551000</v>
      </c>
      <c r="K45" s="16">
        <v>4</v>
      </c>
      <c r="L45" s="17" t="s">
        <v>103</v>
      </c>
      <c r="M45" s="18">
        <v>131600000</v>
      </c>
      <c r="N45" s="16">
        <v>0</v>
      </c>
      <c r="O45" s="17" t="s">
        <v>103</v>
      </c>
      <c r="P45" s="18">
        <v>0</v>
      </c>
      <c r="Q45" s="16">
        <v>0</v>
      </c>
      <c r="R45" s="17" t="s">
        <v>103</v>
      </c>
      <c r="S45" s="18">
        <v>385000</v>
      </c>
      <c r="T45" s="16">
        <v>4</v>
      </c>
      <c r="U45" s="17" t="s">
        <v>103</v>
      </c>
      <c r="V45" s="18">
        <v>126425000</v>
      </c>
      <c r="W45" s="16">
        <v>0</v>
      </c>
      <c r="X45" s="17" t="s">
        <v>103</v>
      </c>
      <c r="Y45" s="18">
        <v>2800000</v>
      </c>
      <c r="Z45" s="49">
        <f t="shared" si="0"/>
        <v>4</v>
      </c>
      <c r="AA45" s="17" t="s">
        <v>103</v>
      </c>
      <c r="AB45" s="48">
        <f t="shared" si="37"/>
        <v>100</v>
      </c>
      <c r="AC45" s="30" t="s">
        <v>72</v>
      </c>
      <c r="AD45" s="36">
        <f>P45+S45+V45+Y45</f>
        <v>129610000</v>
      </c>
      <c r="AE45" s="48">
        <f>AD45/M45*100</f>
        <v>98.48784194528875</v>
      </c>
      <c r="AF45" s="30" t="s">
        <v>72</v>
      </c>
      <c r="AG45" s="49">
        <f t="shared" si="1"/>
        <v>8</v>
      </c>
      <c r="AH45" s="17" t="s">
        <v>103</v>
      </c>
      <c r="AI45" s="36">
        <f>J45+AD45</f>
        <v>253161000</v>
      </c>
      <c r="AJ45" s="48">
        <f t="shared" si="5"/>
        <v>200</v>
      </c>
      <c r="AK45" s="30" t="s">
        <v>72</v>
      </c>
      <c r="AL45" s="48">
        <f t="shared" si="3"/>
        <v>37.215876515986764</v>
      </c>
      <c r="AM45" s="11"/>
      <c r="AP45" s="20"/>
    </row>
    <row r="46" spans="1:42" ht="75" x14ac:dyDescent="0.2">
      <c r="A46" s="12"/>
      <c r="B46" s="13"/>
      <c r="C46" s="21" t="s">
        <v>99</v>
      </c>
      <c r="D46" s="24" t="s">
        <v>102</v>
      </c>
      <c r="E46" s="16">
        <v>2</v>
      </c>
      <c r="F46" s="17" t="s">
        <v>90</v>
      </c>
      <c r="G46" s="18"/>
      <c r="H46" s="16"/>
      <c r="I46" s="17"/>
      <c r="J46" s="18"/>
      <c r="K46" s="16">
        <v>2</v>
      </c>
      <c r="L46" s="17" t="s">
        <v>90</v>
      </c>
      <c r="M46" s="18">
        <v>74700000</v>
      </c>
      <c r="N46" s="16">
        <v>0</v>
      </c>
      <c r="O46" s="17" t="s">
        <v>90</v>
      </c>
      <c r="P46" s="18">
        <v>2553000</v>
      </c>
      <c r="Q46" s="16">
        <v>0</v>
      </c>
      <c r="R46" s="17" t="s">
        <v>90</v>
      </c>
      <c r="S46" s="18">
        <v>15107400</v>
      </c>
      <c r="T46" s="16">
        <v>0</v>
      </c>
      <c r="U46" s="17" t="s">
        <v>90</v>
      </c>
      <c r="V46" s="18">
        <v>14889200</v>
      </c>
      <c r="W46" s="16">
        <v>2</v>
      </c>
      <c r="X46" s="17" t="s">
        <v>90</v>
      </c>
      <c r="Y46" s="18">
        <v>35873200</v>
      </c>
      <c r="Z46" s="49">
        <f t="shared" si="0"/>
        <v>2</v>
      </c>
      <c r="AA46" s="17" t="s">
        <v>90</v>
      </c>
      <c r="AB46" s="48">
        <f t="shared" si="37"/>
        <v>100</v>
      </c>
      <c r="AC46" s="30" t="s">
        <v>72</v>
      </c>
      <c r="AD46" s="36">
        <f t="shared" si="4"/>
        <v>68422800</v>
      </c>
      <c r="AE46" s="48">
        <f>AD46/M46*100</f>
        <v>91.596787148594387</v>
      </c>
      <c r="AF46" s="30" t="s">
        <v>72</v>
      </c>
      <c r="AG46" s="49">
        <f t="shared" si="1"/>
        <v>2</v>
      </c>
      <c r="AH46" s="17" t="s">
        <v>90</v>
      </c>
      <c r="AI46" s="36">
        <f t="shared" si="2"/>
        <v>68422800</v>
      </c>
      <c r="AJ46" s="48">
        <f t="shared" si="5"/>
        <v>100</v>
      </c>
      <c r="AK46" s="30" t="s">
        <v>72</v>
      </c>
      <c r="AL46" s="48" t="e">
        <f t="shared" si="3"/>
        <v>#DIV/0!</v>
      </c>
      <c r="AM46" s="11"/>
      <c r="AP46" s="20"/>
    </row>
    <row r="47" spans="1:42" ht="75" x14ac:dyDescent="0.2">
      <c r="A47" s="12"/>
      <c r="B47" s="13"/>
      <c r="C47" s="50" t="s">
        <v>126</v>
      </c>
      <c r="D47" s="51" t="s">
        <v>140</v>
      </c>
      <c r="E47" s="16">
        <v>2</v>
      </c>
      <c r="F47" s="17" t="s">
        <v>67</v>
      </c>
      <c r="G47" s="18">
        <v>41050000</v>
      </c>
      <c r="H47" s="16">
        <v>2</v>
      </c>
      <c r="I47" s="17" t="s">
        <v>67</v>
      </c>
      <c r="J47" s="18">
        <v>22670500</v>
      </c>
      <c r="K47" s="16"/>
      <c r="L47" s="17"/>
      <c r="M47" s="18"/>
      <c r="N47" s="16"/>
      <c r="O47" s="17"/>
      <c r="P47" s="18"/>
      <c r="Q47" s="16"/>
      <c r="R47" s="17"/>
      <c r="S47" s="18"/>
      <c r="T47" s="16"/>
      <c r="U47" s="17"/>
      <c r="V47" s="18"/>
      <c r="W47" s="16"/>
      <c r="X47" s="17"/>
      <c r="Y47" s="18"/>
      <c r="Z47" s="49"/>
      <c r="AA47" s="17"/>
      <c r="AB47" s="48"/>
      <c r="AC47" s="30"/>
      <c r="AD47" s="36"/>
      <c r="AE47" s="48"/>
      <c r="AF47" s="30"/>
      <c r="AG47" s="49">
        <f t="shared" ref="AG47" si="44">H47+Z47</f>
        <v>2</v>
      </c>
      <c r="AH47" s="17" t="s">
        <v>67</v>
      </c>
      <c r="AI47" s="36">
        <f t="shared" ref="AI47" si="45">J47+AD47</f>
        <v>22670500</v>
      </c>
      <c r="AJ47" s="48">
        <f t="shared" ref="AJ47" si="46">AG47/E47*100</f>
        <v>100</v>
      </c>
      <c r="AK47" s="30" t="s">
        <v>72</v>
      </c>
      <c r="AL47" s="48">
        <f t="shared" ref="AL47" si="47">AI47/G47*100</f>
        <v>55.226552984165657</v>
      </c>
      <c r="AM47" s="11"/>
      <c r="AP47" s="20"/>
    </row>
    <row r="48" spans="1:42" ht="194.25" customHeight="1" x14ac:dyDescent="0.2">
      <c r="A48" s="12"/>
      <c r="B48" s="13"/>
      <c r="C48" s="14" t="s">
        <v>104</v>
      </c>
      <c r="D48" s="15" t="s">
        <v>150</v>
      </c>
      <c r="E48" s="41">
        <v>100</v>
      </c>
      <c r="F48" s="42" t="s">
        <v>72</v>
      </c>
      <c r="G48" s="38">
        <f>SUM(G49:G55)</f>
        <v>358750000</v>
      </c>
      <c r="H48" s="41">
        <v>100</v>
      </c>
      <c r="I48" s="42" t="s">
        <v>72</v>
      </c>
      <c r="J48" s="38">
        <f>SUM(J49:J55)</f>
        <v>164826800</v>
      </c>
      <c r="K48" s="41">
        <v>100</v>
      </c>
      <c r="L48" s="42" t="s">
        <v>72</v>
      </c>
      <c r="M48" s="38">
        <f>SUM(M49:M55)</f>
        <v>132420000</v>
      </c>
      <c r="N48" s="41">
        <v>0</v>
      </c>
      <c r="O48" s="42" t="s">
        <v>72</v>
      </c>
      <c r="P48" s="38">
        <f>SUM(P49:P55)</f>
        <v>8402100</v>
      </c>
      <c r="Q48" s="41">
        <v>0</v>
      </c>
      <c r="R48" s="42" t="s">
        <v>72</v>
      </c>
      <c r="S48" s="38">
        <f>SUM(S49:S55)</f>
        <v>11812400</v>
      </c>
      <c r="T48" s="41">
        <v>0</v>
      </c>
      <c r="U48" s="42" t="s">
        <v>72</v>
      </c>
      <c r="V48" s="38">
        <f>SUM(V49:V55)</f>
        <v>5974600</v>
      </c>
      <c r="W48" s="41">
        <f>6/6*100</f>
        <v>100</v>
      </c>
      <c r="X48" s="42" t="s">
        <v>72</v>
      </c>
      <c r="Y48" s="38">
        <f>SUM(Y49:Y55)</f>
        <v>46533200</v>
      </c>
      <c r="Z48" s="60">
        <f t="shared" si="0"/>
        <v>100</v>
      </c>
      <c r="AA48" s="42" t="s">
        <v>72</v>
      </c>
      <c r="AB48" s="62">
        <f t="shared" si="37"/>
        <v>100</v>
      </c>
      <c r="AC48" s="63" t="s">
        <v>72</v>
      </c>
      <c r="AD48" s="67">
        <f t="shared" si="4"/>
        <v>72722300</v>
      </c>
      <c r="AE48" s="62">
        <f t="shared" si="43"/>
        <v>54.917912702008763</v>
      </c>
      <c r="AF48" s="63" t="s">
        <v>72</v>
      </c>
      <c r="AG48" s="60">
        <f t="shared" si="1"/>
        <v>200</v>
      </c>
      <c r="AH48" s="42" t="s">
        <v>72</v>
      </c>
      <c r="AI48" s="67">
        <f t="shared" si="2"/>
        <v>237549100</v>
      </c>
      <c r="AJ48" s="62">
        <f t="shared" si="5"/>
        <v>200</v>
      </c>
      <c r="AK48" s="63" t="s">
        <v>72</v>
      </c>
      <c r="AL48" s="62">
        <f t="shared" si="3"/>
        <v>66.21577700348432</v>
      </c>
      <c r="AM48" s="11"/>
      <c r="AP48" s="20"/>
    </row>
    <row r="49" spans="1:42" ht="105" x14ac:dyDescent="0.2">
      <c r="A49" s="12"/>
      <c r="B49" s="13"/>
      <c r="C49" s="21" t="s">
        <v>105</v>
      </c>
      <c r="D49" s="24" t="s">
        <v>106</v>
      </c>
      <c r="E49" s="16"/>
      <c r="F49" s="43"/>
      <c r="G49" s="18"/>
      <c r="H49" s="16"/>
      <c r="I49" s="43"/>
      <c r="J49" s="18"/>
      <c r="K49" s="16">
        <v>6</v>
      </c>
      <c r="L49" s="43" t="s">
        <v>90</v>
      </c>
      <c r="M49" s="18">
        <v>132420000</v>
      </c>
      <c r="N49" s="16">
        <v>0</v>
      </c>
      <c r="O49" s="43" t="s">
        <v>90</v>
      </c>
      <c r="P49" s="18">
        <v>8402100</v>
      </c>
      <c r="Q49" s="16">
        <v>0</v>
      </c>
      <c r="R49" s="43" t="s">
        <v>90</v>
      </c>
      <c r="S49" s="18">
        <v>11812400</v>
      </c>
      <c r="T49" s="16">
        <v>1</v>
      </c>
      <c r="U49" s="43" t="s">
        <v>90</v>
      </c>
      <c r="V49" s="18">
        <v>5974600</v>
      </c>
      <c r="W49" s="16">
        <v>5</v>
      </c>
      <c r="X49" s="43" t="s">
        <v>90</v>
      </c>
      <c r="Y49" s="18">
        <v>46533200</v>
      </c>
      <c r="Z49" s="49">
        <f t="shared" si="0"/>
        <v>6</v>
      </c>
      <c r="AA49" s="43"/>
      <c r="AB49" s="48">
        <f t="shared" si="37"/>
        <v>100</v>
      </c>
      <c r="AC49" s="30" t="s">
        <v>72</v>
      </c>
      <c r="AD49" s="36">
        <f t="shared" si="4"/>
        <v>72722300</v>
      </c>
      <c r="AE49" s="48">
        <f>AD49/M49*100</f>
        <v>54.917912702008763</v>
      </c>
      <c r="AF49" s="30" t="s">
        <v>72</v>
      </c>
      <c r="AG49" s="49">
        <f t="shared" si="1"/>
        <v>6</v>
      </c>
      <c r="AH49" s="43"/>
      <c r="AI49" s="36">
        <f t="shared" si="2"/>
        <v>72722300</v>
      </c>
      <c r="AJ49" s="48" t="e">
        <f t="shared" si="5"/>
        <v>#DIV/0!</v>
      </c>
      <c r="AK49" s="30" t="s">
        <v>72</v>
      </c>
      <c r="AL49" s="48" t="e">
        <f t="shared" si="3"/>
        <v>#DIV/0!</v>
      </c>
      <c r="AM49" s="11"/>
      <c r="AP49" s="20"/>
    </row>
    <row r="50" spans="1:42" ht="105" x14ac:dyDescent="0.2">
      <c r="A50" s="12"/>
      <c r="B50" s="13"/>
      <c r="C50" s="50" t="s">
        <v>127</v>
      </c>
      <c r="D50" s="51" t="s">
        <v>141</v>
      </c>
      <c r="E50" s="16">
        <v>1</v>
      </c>
      <c r="F50" s="43" t="s">
        <v>67</v>
      </c>
      <c r="G50" s="18">
        <v>22750000</v>
      </c>
      <c r="H50" s="16">
        <v>1</v>
      </c>
      <c r="I50" s="43" t="s">
        <v>67</v>
      </c>
      <c r="J50" s="18">
        <v>18748200</v>
      </c>
      <c r="K50" s="16"/>
      <c r="L50" s="43"/>
      <c r="M50" s="18"/>
      <c r="N50" s="16"/>
      <c r="O50" s="43"/>
      <c r="P50" s="18"/>
      <c r="Q50" s="16"/>
      <c r="R50" s="43"/>
      <c r="S50" s="18"/>
      <c r="T50" s="16"/>
      <c r="U50" s="43"/>
      <c r="V50" s="18"/>
      <c r="W50" s="16"/>
      <c r="X50" s="43"/>
      <c r="Y50" s="18"/>
      <c r="Z50" s="49"/>
      <c r="AA50" s="43"/>
      <c r="AB50" s="48"/>
      <c r="AC50" s="30"/>
      <c r="AD50" s="36"/>
      <c r="AE50" s="48"/>
      <c r="AF50" s="30"/>
      <c r="AG50" s="49">
        <f t="shared" ref="AG50:AG51" si="48">H50+Z50</f>
        <v>1</v>
      </c>
      <c r="AH50" s="43" t="s">
        <v>67</v>
      </c>
      <c r="AI50" s="36">
        <f t="shared" ref="AI50:AI51" si="49">J50+AD50</f>
        <v>18748200</v>
      </c>
      <c r="AJ50" s="48">
        <f t="shared" ref="AJ50:AJ51" si="50">AG50/E50*100</f>
        <v>100</v>
      </c>
      <c r="AK50" s="30" t="s">
        <v>72</v>
      </c>
      <c r="AL50" s="48">
        <f t="shared" ref="AL50:AL51" si="51">AI50/G50*100</f>
        <v>82.40967032967032</v>
      </c>
      <c r="AM50" s="11"/>
      <c r="AP50" s="20"/>
    </row>
    <row r="51" spans="1:42" ht="105" x14ac:dyDescent="0.2">
      <c r="A51" s="12"/>
      <c r="B51" s="13"/>
      <c r="C51" s="50" t="s">
        <v>128</v>
      </c>
      <c r="D51" s="51" t="s">
        <v>142</v>
      </c>
      <c r="E51" s="16">
        <v>1</v>
      </c>
      <c r="F51" s="43" t="s">
        <v>67</v>
      </c>
      <c r="G51" s="18">
        <v>63800000</v>
      </c>
      <c r="H51" s="16">
        <v>1</v>
      </c>
      <c r="I51" s="43" t="s">
        <v>67</v>
      </c>
      <c r="J51" s="18">
        <v>19569400</v>
      </c>
      <c r="K51" s="16"/>
      <c r="L51" s="43"/>
      <c r="M51" s="18"/>
      <c r="N51" s="16"/>
      <c r="O51" s="43"/>
      <c r="P51" s="18"/>
      <c r="Q51" s="16"/>
      <c r="R51" s="43"/>
      <c r="S51" s="18"/>
      <c r="T51" s="16"/>
      <c r="U51" s="43"/>
      <c r="V51" s="18"/>
      <c r="W51" s="16"/>
      <c r="X51" s="43"/>
      <c r="Y51" s="18"/>
      <c r="Z51" s="49"/>
      <c r="AA51" s="43"/>
      <c r="AB51" s="48"/>
      <c r="AC51" s="30"/>
      <c r="AD51" s="36"/>
      <c r="AE51" s="48"/>
      <c r="AF51" s="30"/>
      <c r="AG51" s="49">
        <f t="shared" si="48"/>
        <v>1</v>
      </c>
      <c r="AH51" s="43" t="s">
        <v>67</v>
      </c>
      <c r="AI51" s="36">
        <f t="shared" si="49"/>
        <v>19569400</v>
      </c>
      <c r="AJ51" s="48">
        <f t="shared" si="50"/>
        <v>100</v>
      </c>
      <c r="AK51" s="30" t="s">
        <v>72</v>
      </c>
      <c r="AL51" s="48">
        <f t="shared" si="51"/>
        <v>30.673040752351099</v>
      </c>
      <c r="AM51" s="11"/>
      <c r="AP51" s="20"/>
    </row>
    <row r="52" spans="1:42" ht="90" x14ac:dyDescent="0.2">
      <c r="A52" s="12"/>
      <c r="B52" s="13"/>
      <c r="C52" s="50" t="s">
        <v>129</v>
      </c>
      <c r="D52" s="51" t="s">
        <v>143</v>
      </c>
      <c r="E52" s="16">
        <v>1</v>
      </c>
      <c r="F52" s="43" t="s">
        <v>67</v>
      </c>
      <c r="G52" s="18">
        <v>176050000</v>
      </c>
      <c r="H52" s="16">
        <v>1</v>
      </c>
      <c r="I52" s="43" t="s">
        <v>67</v>
      </c>
      <c r="J52" s="18">
        <v>87578800</v>
      </c>
      <c r="K52" s="16"/>
      <c r="L52" s="43"/>
      <c r="M52" s="18"/>
      <c r="N52" s="16"/>
      <c r="O52" s="43"/>
      <c r="P52" s="18"/>
      <c r="Q52" s="16"/>
      <c r="R52" s="43"/>
      <c r="S52" s="18"/>
      <c r="T52" s="16"/>
      <c r="U52" s="43"/>
      <c r="V52" s="18"/>
      <c r="W52" s="16"/>
      <c r="X52" s="43"/>
      <c r="Y52" s="18"/>
      <c r="Z52" s="49"/>
      <c r="AA52" s="43"/>
      <c r="AB52" s="48"/>
      <c r="AC52" s="30"/>
      <c r="AD52" s="36"/>
      <c r="AE52" s="48"/>
      <c r="AF52" s="30"/>
      <c r="AG52" s="49">
        <f t="shared" ref="AG52:AG53" si="52">H52+Z52</f>
        <v>1</v>
      </c>
      <c r="AH52" s="43" t="s">
        <v>67</v>
      </c>
      <c r="AI52" s="36">
        <f t="shared" ref="AI52:AI53" si="53">J52+AD52</f>
        <v>87578800</v>
      </c>
      <c r="AJ52" s="48">
        <f t="shared" ref="AJ52:AJ53" si="54">AG52/E52*100</f>
        <v>100</v>
      </c>
      <c r="AK52" s="30" t="s">
        <v>72</v>
      </c>
      <c r="AL52" s="48">
        <f t="shared" ref="AL52:AL53" si="55">AI52/G52*100</f>
        <v>49.74654927577393</v>
      </c>
      <c r="AM52" s="11"/>
      <c r="AP52" s="20"/>
    </row>
    <row r="53" spans="1:42" ht="105" x14ac:dyDescent="0.2">
      <c r="A53" s="12"/>
      <c r="B53" s="13"/>
      <c r="C53" s="50" t="s">
        <v>130</v>
      </c>
      <c r="D53" s="51" t="s">
        <v>144</v>
      </c>
      <c r="E53" s="16">
        <v>1</v>
      </c>
      <c r="F53" s="43" t="s">
        <v>67</v>
      </c>
      <c r="G53" s="18">
        <v>55850000</v>
      </c>
      <c r="H53" s="16">
        <v>1</v>
      </c>
      <c r="I53" s="43" t="s">
        <v>67</v>
      </c>
      <c r="J53" s="18">
        <v>16025700</v>
      </c>
      <c r="K53" s="16"/>
      <c r="L53" s="43"/>
      <c r="M53" s="18"/>
      <c r="N53" s="16"/>
      <c r="O53" s="43"/>
      <c r="P53" s="18"/>
      <c r="Q53" s="16"/>
      <c r="R53" s="43"/>
      <c r="S53" s="18"/>
      <c r="T53" s="16"/>
      <c r="U53" s="43"/>
      <c r="V53" s="18"/>
      <c r="W53" s="16"/>
      <c r="X53" s="43"/>
      <c r="Y53" s="18"/>
      <c r="Z53" s="49"/>
      <c r="AA53" s="43"/>
      <c r="AB53" s="48"/>
      <c r="AC53" s="30"/>
      <c r="AD53" s="36"/>
      <c r="AE53" s="48"/>
      <c r="AF53" s="30"/>
      <c r="AG53" s="49">
        <f t="shared" si="52"/>
        <v>1</v>
      </c>
      <c r="AH53" s="43" t="s">
        <v>67</v>
      </c>
      <c r="AI53" s="36">
        <f t="shared" si="53"/>
        <v>16025700</v>
      </c>
      <c r="AJ53" s="48">
        <f t="shared" si="54"/>
        <v>100</v>
      </c>
      <c r="AK53" s="30" t="s">
        <v>72</v>
      </c>
      <c r="AL53" s="48">
        <f t="shared" si="55"/>
        <v>28.69418084153984</v>
      </c>
      <c r="AM53" s="11"/>
      <c r="AP53" s="20"/>
    </row>
    <row r="54" spans="1:42" ht="90" x14ac:dyDescent="0.2">
      <c r="A54" s="12"/>
      <c r="B54" s="13"/>
      <c r="C54" s="50" t="s">
        <v>131</v>
      </c>
      <c r="D54" s="51" t="s">
        <v>145</v>
      </c>
      <c r="E54" s="16">
        <v>1</v>
      </c>
      <c r="F54" s="43" t="s">
        <v>67</v>
      </c>
      <c r="G54" s="18">
        <v>21400000</v>
      </c>
      <c r="H54" s="16">
        <v>1</v>
      </c>
      <c r="I54" s="43" t="s">
        <v>67</v>
      </c>
      <c r="J54" s="18">
        <v>19180000</v>
      </c>
      <c r="K54" s="16"/>
      <c r="L54" s="43"/>
      <c r="M54" s="18"/>
      <c r="N54" s="16"/>
      <c r="O54" s="43"/>
      <c r="P54" s="18"/>
      <c r="Q54" s="16"/>
      <c r="R54" s="43"/>
      <c r="S54" s="18"/>
      <c r="T54" s="16"/>
      <c r="U54" s="43"/>
      <c r="V54" s="18"/>
      <c r="W54" s="16"/>
      <c r="X54" s="43"/>
      <c r="Y54" s="18"/>
      <c r="Z54" s="49"/>
      <c r="AA54" s="43"/>
      <c r="AB54" s="48"/>
      <c r="AC54" s="30"/>
      <c r="AD54" s="36"/>
      <c r="AE54" s="48"/>
      <c r="AF54" s="30"/>
      <c r="AG54" s="49">
        <f t="shared" ref="AG54" si="56">H54+Z54</f>
        <v>1</v>
      </c>
      <c r="AH54" s="43" t="s">
        <v>67</v>
      </c>
      <c r="AI54" s="36">
        <f t="shared" ref="AI54" si="57">J54+AD54</f>
        <v>19180000</v>
      </c>
      <c r="AJ54" s="48">
        <f t="shared" ref="AJ54" si="58">AG54/E54*100</f>
        <v>100</v>
      </c>
      <c r="AK54" s="30" t="s">
        <v>72</v>
      </c>
      <c r="AL54" s="48">
        <f t="shared" ref="AL54" si="59">AI54/G54*100</f>
        <v>89.626168224299064</v>
      </c>
      <c r="AM54" s="11"/>
      <c r="AP54" s="20"/>
    </row>
    <row r="55" spans="1:42" ht="75" x14ac:dyDescent="0.2">
      <c r="A55" s="12"/>
      <c r="B55" s="13"/>
      <c r="C55" s="50" t="s">
        <v>132</v>
      </c>
      <c r="D55" s="51" t="s">
        <v>146</v>
      </c>
      <c r="E55" s="16">
        <v>1</v>
      </c>
      <c r="F55" s="43" t="s">
        <v>67</v>
      </c>
      <c r="G55" s="18">
        <v>18900000</v>
      </c>
      <c r="H55" s="16">
        <v>1</v>
      </c>
      <c r="I55" s="43" t="s">
        <v>67</v>
      </c>
      <c r="J55" s="18">
        <v>3724700</v>
      </c>
      <c r="K55" s="16"/>
      <c r="L55" s="43"/>
      <c r="M55" s="18"/>
      <c r="N55" s="16"/>
      <c r="O55" s="43"/>
      <c r="P55" s="18"/>
      <c r="Q55" s="16"/>
      <c r="R55" s="43"/>
      <c r="S55" s="18"/>
      <c r="T55" s="16"/>
      <c r="U55" s="43"/>
      <c r="V55" s="18"/>
      <c r="W55" s="16"/>
      <c r="X55" s="43"/>
      <c r="Y55" s="18"/>
      <c r="Z55" s="49"/>
      <c r="AA55" s="43"/>
      <c r="AB55" s="48"/>
      <c r="AC55" s="30"/>
      <c r="AD55" s="36"/>
      <c r="AE55" s="48"/>
      <c r="AF55" s="30"/>
      <c r="AG55" s="49">
        <f t="shared" ref="AG55" si="60">H55+Z55</f>
        <v>1</v>
      </c>
      <c r="AH55" s="43" t="s">
        <v>67</v>
      </c>
      <c r="AI55" s="36">
        <f t="shared" ref="AI55" si="61">J55+AD55</f>
        <v>3724700</v>
      </c>
      <c r="AJ55" s="48">
        <f t="shared" ref="AJ55" si="62">AG55/E55*100</f>
        <v>100</v>
      </c>
      <c r="AK55" s="30" t="s">
        <v>72</v>
      </c>
      <c r="AL55" s="48">
        <f t="shared" ref="AL55" si="63">AI55/G55*100</f>
        <v>19.707407407407405</v>
      </c>
      <c r="AM55" s="11"/>
      <c r="AP55" s="20"/>
    </row>
    <row r="56" spans="1:42" ht="177.75" customHeight="1" x14ac:dyDescent="0.2">
      <c r="A56" s="44">
        <v>31</v>
      </c>
      <c r="B56" s="45" t="s">
        <v>30</v>
      </c>
      <c r="C56" s="14" t="s">
        <v>107</v>
      </c>
      <c r="D56" s="15" t="s">
        <v>147</v>
      </c>
      <c r="E56" s="41">
        <v>100</v>
      </c>
      <c r="F56" s="42" t="s">
        <v>72</v>
      </c>
      <c r="G56" s="38">
        <f>SUM(G57:G60)</f>
        <v>2465175000</v>
      </c>
      <c r="H56" s="41">
        <v>100</v>
      </c>
      <c r="I56" s="42" t="s">
        <v>72</v>
      </c>
      <c r="J56" s="38">
        <f>SUM(J57:J60)</f>
        <v>212378500</v>
      </c>
      <c r="K56" s="41">
        <v>100</v>
      </c>
      <c r="L56" s="42" t="s">
        <v>72</v>
      </c>
      <c r="M56" s="38">
        <f>SUM(M57:M60)</f>
        <v>194200000</v>
      </c>
      <c r="N56" s="41">
        <v>0</v>
      </c>
      <c r="O56" s="42" t="s">
        <v>72</v>
      </c>
      <c r="P56" s="38">
        <f>SUM(P57:P60)</f>
        <v>12625000</v>
      </c>
      <c r="Q56" s="41">
        <v>0</v>
      </c>
      <c r="R56" s="42" t="s">
        <v>72</v>
      </c>
      <c r="S56" s="38">
        <f>SUM(S57:S60)</f>
        <v>7624000</v>
      </c>
      <c r="T56" s="41">
        <v>0</v>
      </c>
      <c r="U56" s="42" t="s">
        <v>72</v>
      </c>
      <c r="V56" s="38">
        <f>SUM(V57:V60)</f>
        <v>14960000</v>
      </c>
      <c r="W56" s="41">
        <f>6/6*100</f>
        <v>100</v>
      </c>
      <c r="X56" s="42" t="s">
        <v>72</v>
      </c>
      <c r="Y56" s="38">
        <f>SUM(Y57:Y60)</f>
        <v>144091000</v>
      </c>
      <c r="Z56" s="60">
        <f t="shared" si="0"/>
        <v>100</v>
      </c>
      <c r="AA56" s="42" t="s">
        <v>72</v>
      </c>
      <c r="AB56" s="62">
        <f t="shared" ref="AB56:AB59" si="64">Z56/K56*100</f>
        <v>100</v>
      </c>
      <c r="AC56" s="63" t="s">
        <v>72</v>
      </c>
      <c r="AD56" s="67">
        <f>P56+S56+V56+Y56</f>
        <v>179300000</v>
      </c>
      <c r="AE56" s="62">
        <f>AD56/M56*100</f>
        <v>92.327497425334698</v>
      </c>
      <c r="AF56" s="63" t="s">
        <v>72</v>
      </c>
      <c r="AG56" s="60">
        <f t="shared" si="1"/>
        <v>200</v>
      </c>
      <c r="AH56" s="42" t="s">
        <v>72</v>
      </c>
      <c r="AI56" s="67">
        <f t="shared" si="2"/>
        <v>391678500</v>
      </c>
      <c r="AJ56" s="62">
        <f t="shared" si="5"/>
        <v>200</v>
      </c>
      <c r="AK56" s="63" t="s">
        <v>72</v>
      </c>
      <c r="AL56" s="62">
        <f t="shared" si="3"/>
        <v>15.888466336061335</v>
      </c>
      <c r="AM56" s="11"/>
      <c r="AP56" s="20"/>
    </row>
    <row r="57" spans="1:42" ht="75" x14ac:dyDescent="0.2">
      <c r="A57" s="12"/>
      <c r="B57" s="13"/>
      <c r="C57" s="21" t="s">
        <v>108</v>
      </c>
      <c r="D57" s="24" t="s">
        <v>111</v>
      </c>
      <c r="E57" s="16">
        <v>2</v>
      </c>
      <c r="F57" s="17" t="s">
        <v>67</v>
      </c>
      <c r="G57" s="18">
        <f>63300000*5</f>
        <v>316500000</v>
      </c>
      <c r="H57" s="16">
        <v>2</v>
      </c>
      <c r="I57" s="17" t="s">
        <v>67</v>
      </c>
      <c r="J57" s="18">
        <v>15560000</v>
      </c>
      <c r="K57" s="16">
        <v>2</v>
      </c>
      <c r="L57" s="17" t="s">
        <v>67</v>
      </c>
      <c r="M57" s="18">
        <v>23300000</v>
      </c>
      <c r="N57" s="16">
        <v>0</v>
      </c>
      <c r="O57" s="17" t="s">
        <v>67</v>
      </c>
      <c r="P57" s="18">
        <v>10940000</v>
      </c>
      <c r="Q57" s="16">
        <v>0</v>
      </c>
      <c r="R57" s="17" t="s">
        <v>67</v>
      </c>
      <c r="S57" s="18">
        <v>1734000</v>
      </c>
      <c r="T57" s="16">
        <v>0</v>
      </c>
      <c r="U57" s="17" t="s">
        <v>67</v>
      </c>
      <c r="V57" s="18">
        <v>1860000</v>
      </c>
      <c r="W57" s="16">
        <v>2</v>
      </c>
      <c r="X57" s="17" t="s">
        <v>67</v>
      </c>
      <c r="Y57" s="18">
        <v>6366000</v>
      </c>
      <c r="Z57" s="49">
        <f t="shared" si="0"/>
        <v>2</v>
      </c>
      <c r="AA57" s="17" t="s">
        <v>67</v>
      </c>
      <c r="AB57" s="48">
        <f t="shared" si="64"/>
        <v>100</v>
      </c>
      <c r="AC57" s="30" t="s">
        <v>72</v>
      </c>
      <c r="AD57" s="36">
        <f>P57+S57+V57+Y57</f>
        <v>20900000</v>
      </c>
      <c r="AE57" s="48">
        <f>AD57/M57*100</f>
        <v>89.699570815450642</v>
      </c>
      <c r="AF57" s="30" t="s">
        <v>72</v>
      </c>
      <c r="AG57" s="49">
        <f t="shared" si="1"/>
        <v>4</v>
      </c>
      <c r="AH57" s="17" t="s">
        <v>67</v>
      </c>
      <c r="AI57" s="36">
        <f t="shared" si="2"/>
        <v>36460000</v>
      </c>
      <c r="AJ57" s="48">
        <f t="shared" si="5"/>
        <v>200</v>
      </c>
      <c r="AK57" s="30" t="s">
        <v>72</v>
      </c>
      <c r="AL57" s="48">
        <f t="shared" si="3"/>
        <v>11.519747235387046</v>
      </c>
      <c r="AM57" s="11"/>
      <c r="AP57" s="20"/>
    </row>
    <row r="58" spans="1:42" ht="75" x14ac:dyDescent="0.2">
      <c r="A58" s="12"/>
      <c r="B58" s="13"/>
      <c r="C58" s="21" t="s">
        <v>109</v>
      </c>
      <c r="D58" s="24" t="s">
        <v>112</v>
      </c>
      <c r="E58" s="16">
        <v>10</v>
      </c>
      <c r="F58" s="17" t="s">
        <v>67</v>
      </c>
      <c r="G58" s="18">
        <f>278050000*5</f>
        <v>1390250000</v>
      </c>
      <c r="H58" s="16">
        <v>2</v>
      </c>
      <c r="I58" s="17" t="s">
        <v>67</v>
      </c>
      <c r="J58" s="18">
        <v>91468500</v>
      </c>
      <c r="K58" s="16">
        <v>2</v>
      </c>
      <c r="L58" s="17" t="s">
        <v>67</v>
      </c>
      <c r="M58" s="18">
        <v>100000000</v>
      </c>
      <c r="N58" s="16">
        <v>0</v>
      </c>
      <c r="O58" s="17" t="s">
        <v>67</v>
      </c>
      <c r="P58" s="18">
        <v>1685000</v>
      </c>
      <c r="Q58" s="16">
        <v>0</v>
      </c>
      <c r="R58" s="17" t="s">
        <v>67</v>
      </c>
      <c r="S58" s="18">
        <v>5890000</v>
      </c>
      <c r="T58" s="16">
        <v>0</v>
      </c>
      <c r="U58" s="17" t="s">
        <v>67</v>
      </c>
      <c r="V58" s="18">
        <v>13100000</v>
      </c>
      <c r="W58" s="16">
        <v>2</v>
      </c>
      <c r="X58" s="17" t="s">
        <v>67</v>
      </c>
      <c r="Y58" s="18">
        <v>66825000</v>
      </c>
      <c r="Z58" s="49">
        <f t="shared" si="0"/>
        <v>2</v>
      </c>
      <c r="AA58" s="17" t="s">
        <v>67</v>
      </c>
      <c r="AB58" s="48">
        <f t="shared" si="64"/>
        <v>100</v>
      </c>
      <c r="AC58" s="30" t="s">
        <v>72</v>
      </c>
      <c r="AD58" s="36">
        <f>P58+S58+V58+Y58</f>
        <v>87500000</v>
      </c>
      <c r="AE58" s="48">
        <f>AD58/M58*100</f>
        <v>87.5</v>
      </c>
      <c r="AF58" s="30" t="s">
        <v>72</v>
      </c>
      <c r="AG58" s="49">
        <f t="shared" si="1"/>
        <v>4</v>
      </c>
      <c r="AH58" s="17" t="s">
        <v>67</v>
      </c>
      <c r="AI58" s="36">
        <f t="shared" si="2"/>
        <v>178968500</v>
      </c>
      <c r="AJ58" s="48">
        <f t="shared" si="5"/>
        <v>40</v>
      </c>
      <c r="AK58" s="30" t="s">
        <v>72</v>
      </c>
      <c r="AL58" s="48">
        <f t="shared" si="3"/>
        <v>12.873116345980939</v>
      </c>
      <c r="AM58" s="11"/>
      <c r="AP58" s="20"/>
    </row>
    <row r="59" spans="1:42" ht="94.5" customHeight="1" x14ac:dyDescent="0.2">
      <c r="A59" s="12"/>
      <c r="B59" s="13"/>
      <c r="C59" s="21" t="s">
        <v>110</v>
      </c>
      <c r="D59" s="24" t="s">
        <v>113</v>
      </c>
      <c r="E59" s="16">
        <f>2*4</f>
        <v>8</v>
      </c>
      <c r="F59" s="17" t="s">
        <v>67</v>
      </c>
      <c r="G59" s="18">
        <f>123250000*4</f>
        <v>493000000</v>
      </c>
      <c r="H59" s="16"/>
      <c r="I59" s="17"/>
      <c r="J59" s="18"/>
      <c r="K59" s="16">
        <v>2</v>
      </c>
      <c r="L59" s="17" t="s">
        <v>67</v>
      </c>
      <c r="M59" s="18">
        <v>70900000</v>
      </c>
      <c r="N59" s="16">
        <v>0</v>
      </c>
      <c r="O59" s="17" t="s">
        <v>67</v>
      </c>
      <c r="P59" s="18">
        <v>0</v>
      </c>
      <c r="Q59" s="16">
        <v>0</v>
      </c>
      <c r="R59" s="17" t="s">
        <v>67</v>
      </c>
      <c r="S59" s="18">
        <v>0</v>
      </c>
      <c r="T59" s="16">
        <v>0</v>
      </c>
      <c r="U59" s="17" t="s">
        <v>67</v>
      </c>
      <c r="V59" s="18">
        <v>0</v>
      </c>
      <c r="W59" s="16">
        <v>2</v>
      </c>
      <c r="X59" s="17" t="s">
        <v>67</v>
      </c>
      <c r="Y59" s="18">
        <v>70900000</v>
      </c>
      <c r="Z59" s="49">
        <f t="shared" si="0"/>
        <v>2</v>
      </c>
      <c r="AA59" s="17" t="s">
        <v>67</v>
      </c>
      <c r="AB59" s="48">
        <f t="shared" si="64"/>
        <v>100</v>
      </c>
      <c r="AC59" s="30" t="s">
        <v>72</v>
      </c>
      <c r="AD59" s="36">
        <f>P59+S59+V59+Y59</f>
        <v>70900000</v>
      </c>
      <c r="AE59" s="48">
        <f t="shared" ref="AE59" si="65">AD59/M59*100</f>
        <v>100</v>
      </c>
      <c r="AF59" s="30" t="s">
        <v>72</v>
      </c>
      <c r="AG59" s="49">
        <f t="shared" si="1"/>
        <v>2</v>
      </c>
      <c r="AH59" s="17" t="s">
        <v>67</v>
      </c>
      <c r="AI59" s="36">
        <f t="shared" si="2"/>
        <v>70900000</v>
      </c>
      <c r="AJ59" s="48">
        <f t="shared" si="5"/>
        <v>25</v>
      </c>
      <c r="AK59" s="30" t="s">
        <v>72</v>
      </c>
      <c r="AL59" s="48">
        <f t="shared" si="3"/>
        <v>14.38133874239351</v>
      </c>
      <c r="AM59" s="11"/>
      <c r="AP59" s="20"/>
    </row>
    <row r="60" spans="1:42" ht="94.5" customHeight="1" x14ac:dyDescent="0.2">
      <c r="A60" s="12"/>
      <c r="B60" s="13"/>
      <c r="C60" s="50" t="s">
        <v>133</v>
      </c>
      <c r="D60" s="51" t="s">
        <v>113</v>
      </c>
      <c r="E60" s="16">
        <v>2</v>
      </c>
      <c r="F60" s="17" t="s">
        <v>67</v>
      </c>
      <c r="G60" s="18">
        <v>265425000</v>
      </c>
      <c r="H60" s="16">
        <v>2</v>
      </c>
      <c r="I60" s="17" t="s">
        <v>67</v>
      </c>
      <c r="J60" s="18">
        <v>105350000</v>
      </c>
      <c r="K60" s="16"/>
      <c r="L60" s="17"/>
      <c r="M60" s="18"/>
      <c r="N60" s="16"/>
      <c r="O60" s="17"/>
      <c r="P60" s="18"/>
      <c r="Q60" s="16"/>
      <c r="R60" s="17"/>
      <c r="S60" s="18"/>
      <c r="T60" s="16"/>
      <c r="U60" s="17"/>
      <c r="V60" s="18"/>
      <c r="W60" s="16"/>
      <c r="X60" s="17"/>
      <c r="Y60" s="18"/>
      <c r="Z60" s="49"/>
      <c r="AA60" s="17"/>
      <c r="AB60" s="48"/>
      <c r="AC60" s="30"/>
      <c r="AD60" s="36"/>
      <c r="AE60" s="48"/>
      <c r="AF60" s="30"/>
      <c r="AG60" s="49">
        <f t="shared" ref="AG60" si="66">H60+Z60</f>
        <v>2</v>
      </c>
      <c r="AH60" s="17" t="s">
        <v>67</v>
      </c>
      <c r="AI60" s="36">
        <f t="shared" ref="AI60" si="67">J60+AD60</f>
        <v>105350000</v>
      </c>
      <c r="AJ60" s="48">
        <f t="shared" ref="AJ60" si="68">AG60/E60*100</f>
        <v>100</v>
      </c>
      <c r="AK60" s="30" t="s">
        <v>72</v>
      </c>
      <c r="AL60" s="48">
        <f t="shared" ref="AL60" si="69">AI60/G60*100</f>
        <v>39.691061505133277</v>
      </c>
      <c r="AM60" s="11"/>
      <c r="AP60" s="20"/>
    </row>
    <row r="61" spans="1:42" ht="15" x14ac:dyDescent="0.2">
      <c r="A61" s="77" t="s">
        <v>42</v>
      </c>
      <c r="B61" s="78"/>
      <c r="C61" s="78"/>
      <c r="D61" s="78"/>
      <c r="E61" s="78"/>
      <c r="F61" s="78"/>
      <c r="G61" s="78"/>
      <c r="H61" s="78"/>
      <c r="I61" s="78"/>
      <c r="J61" s="78"/>
      <c r="K61" s="78"/>
      <c r="L61" s="78"/>
      <c r="M61" s="78"/>
      <c r="N61" s="78"/>
      <c r="O61" s="78"/>
      <c r="P61" s="78"/>
      <c r="Q61" s="78"/>
      <c r="R61" s="78"/>
      <c r="S61" s="78"/>
      <c r="T61" s="78"/>
      <c r="U61" s="78"/>
      <c r="V61" s="78"/>
      <c r="W61" s="78"/>
      <c r="X61" s="78"/>
      <c r="Y61" s="78"/>
      <c r="Z61" s="78"/>
      <c r="AA61" s="79"/>
      <c r="AB61" s="73">
        <f>AVERAGE(AB13:AB60)</f>
        <v>92.782036860777012</v>
      </c>
      <c r="AC61" s="54"/>
      <c r="AD61" s="52"/>
      <c r="AE61" s="73">
        <f>AVERAGE(AE13,AE17,AE24,AE31,AE40,AE43,AE48,AE56)</f>
        <v>83.006830855483543</v>
      </c>
      <c r="AF61" s="54"/>
      <c r="AG61" s="53"/>
      <c r="AH61" s="54"/>
      <c r="AI61" s="53"/>
      <c r="AJ61" s="53"/>
      <c r="AK61" s="54"/>
      <c r="AL61" s="55"/>
      <c r="AM61" s="11"/>
    </row>
    <row r="62" spans="1:42" ht="15" x14ac:dyDescent="0.2">
      <c r="A62" s="77" t="s">
        <v>43</v>
      </c>
      <c r="B62" s="78"/>
      <c r="C62" s="78"/>
      <c r="D62" s="78"/>
      <c r="E62" s="78"/>
      <c r="F62" s="78"/>
      <c r="G62" s="78"/>
      <c r="H62" s="78"/>
      <c r="I62" s="78"/>
      <c r="J62" s="78"/>
      <c r="K62" s="78"/>
      <c r="L62" s="78"/>
      <c r="M62" s="78"/>
      <c r="N62" s="78"/>
      <c r="O62" s="78"/>
      <c r="P62" s="78"/>
      <c r="Q62" s="78"/>
      <c r="R62" s="78"/>
      <c r="S62" s="78"/>
      <c r="T62" s="78"/>
      <c r="U62" s="78"/>
      <c r="V62" s="78"/>
      <c r="W62" s="78"/>
      <c r="X62" s="78"/>
      <c r="Y62" s="78"/>
      <c r="Z62" s="78"/>
      <c r="AA62" s="79"/>
      <c r="AB62" s="26" t="str">
        <f>IF(AB61&gt;=91,"Sangat Tinggi",IF(AB61&gt;=76,"Tinggi",IF(AB61&gt;=66,"Sedang",IF(AB61&gt;=51,"Rendah",IF(AB61&lt;=50,"Sangat Rendah")))))</f>
        <v>Sangat Tinggi</v>
      </c>
      <c r="AC62" s="54"/>
      <c r="AD62" s="56"/>
      <c r="AE62" s="26" t="str">
        <f>IF(AE61&gt;=91,"Sangat Tinggi",IF(AE61&gt;=76,"Tinggi",IF(AE61&gt;=66,"Sedang",IF(AE61&gt;=51,"Rendah",IF(AE61&lt;=50,"Sangat Rendah")))))</f>
        <v>Tinggi</v>
      </c>
      <c r="AF62" s="54"/>
      <c r="AG62" s="57"/>
      <c r="AH62" s="54"/>
      <c r="AI62" s="58"/>
      <c r="AJ62" s="57"/>
      <c r="AK62" s="54"/>
      <c r="AL62" s="59"/>
      <c r="AM62" s="11"/>
    </row>
    <row r="63" spans="1:42" ht="15" x14ac:dyDescent="0.2">
      <c r="A63" s="80" t="s">
        <v>44</v>
      </c>
      <c r="B63" s="80"/>
      <c r="C63" s="80"/>
      <c r="D63" s="80"/>
      <c r="E63" s="80"/>
      <c r="F63" s="80"/>
      <c r="G63" s="80"/>
      <c r="H63" s="80"/>
      <c r="I63" s="80"/>
      <c r="J63" s="80"/>
      <c r="K63" s="80"/>
      <c r="L63" s="80"/>
      <c r="M63" s="80"/>
      <c r="N63" s="80"/>
      <c r="O63" s="80"/>
      <c r="P63" s="80"/>
      <c r="Q63" s="80"/>
      <c r="R63" s="80"/>
      <c r="S63" s="80"/>
      <c r="T63" s="80"/>
      <c r="U63" s="80"/>
      <c r="V63" s="80"/>
      <c r="W63" s="80"/>
      <c r="X63" s="80"/>
      <c r="Y63" s="80"/>
      <c r="Z63" s="80"/>
      <c r="AA63" s="80"/>
      <c r="AB63" s="80"/>
      <c r="AC63" s="80"/>
      <c r="AD63" s="80"/>
      <c r="AE63" s="80"/>
      <c r="AF63" s="80"/>
      <c r="AG63" s="80"/>
      <c r="AH63" s="80"/>
      <c r="AI63" s="80"/>
      <c r="AJ63" s="80"/>
      <c r="AK63" s="80"/>
      <c r="AL63" s="80"/>
      <c r="AM63" s="11"/>
    </row>
    <row r="64" spans="1:42" ht="15" x14ac:dyDescent="0.2">
      <c r="A64" s="80" t="s">
        <v>45</v>
      </c>
      <c r="B64" s="80"/>
      <c r="C64" s="80"/>
      <c r="D64" s="80"/>
      <c r="E64" s="80"/>
      <c r="F64" s="80"/>
      <c r="G64" s="80"/>
      <c r="H64" s="80"/>
      <c r="I64" s="80"/>
      <c r="J64" s="80"/>
      <c r="K64" s="80"/>
      <c r="L64" s="80"/>
      <c r="M64" s="80"/>
      <c r="N64" s="80"/>
      <c r="O64" s="80"/>
      <c r="P64" s="80"/>
      <c r="Q64" s="80"/>
      <c r="R64" s="80"/>
      <c r="S64" s="80"/>
      <c r="T64" s="80"/>
      <c r="U64" s="80"/>
      <c r="V64" s="80"/>
      <c r="W64" s="80"/>
      <c r="X64" s="80"/>
      <c r="Y64" s="80"/>
      <c r="Z64" s="80"/>
      <c r="AA64" s="80"/>
      <c r="AB64" s="80"/>
      <c r="AC64" s="80"/>
      <c r="AD64" s="80"/>
      <c r="AE64" s="80"/>
      <c r="AF64" s="80"/>
      <c r="AG64" s="80"/>
      <c r="AH64" s="80"/>
      <c r="AI64" s="80"/>
      <c r="AJ64" s="80"/>
      <c r="AK64" s="80"/>
      <c r="AL64" s="80"/>
      <c r="AM64" s="11"/>
    </row>
    <row r="65" spans="1:39" ht="15" x14ac:dyDescent="0.2">
      <c r="A65" s="80" t="s">
        <v>46</v>
      </c>
      <c r="B65" s="80"/>
      <c r="C65" s="80"/>
      <c r="D65" s="80"/>
      <c r="E65" s="80"/>
      <c r="F65" s="80"/>
      <c r="G65" s="80"/>
      <c r="H65" s="80"/>
      <c r="I65" s="80"/>
      <c r="J65" s="80"/>
      <c r="K65" s="80"/>
      <c r="L65" s="80"/>
      <c r="M65" s="80"/>
      <c r="N65" s="80"/>
      <c r="O65" s="80"/>
      <c r="P65" s="80"/>
      <c r="Q65" s="80"/>
      <c r="R65" s="80"/>
      <c r="S65" s="80"/>
      <c r="T65" s="80"/>
      <c r="U65" s="80"/>
      <c r="V65" s="80"/>
      <c r="W65" s="80"/>
      <c r="X65" s="80"/>
      <c r="Y65" s="80"/>
      <c r="Z65" s="80"/>
      <c r="AA65" s="80"/>
      <c r="AB65" s="80"/>
      <c r="AC65" s="80"/>
      <c r="AD65" s="80"/>
      <c r="AE65" s="80"/>
      <c r="AF65" s="80"/>
      <c r="AG65" s="80"/>
      <c r="AH65" s="80"/>
      <c r="AI65" s="80"/>
      <c r="AJ65" s="80"/>
      <c r="AK65" s="80"/>
      <c r="AL65" s="80"/>
      <c r="AM65" s="11"/>
    </row>
    <row r="66" spans="1:39" ht="15" x14ac:dyDescent="0.2">
      <c r="A66" s="80" t="s">
        <v>47</v>
      </c>
      <c r="B66" s="80"/>
      <c r="C66" s="80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0"/>
      <c r="Q66" s="80"/>
      <c r="R66" s="80"/>
      <c r="S66" s="80"/>
      <c r="T66" s="80"/>
      <c r="U66" s="80"/>
      <c r="V66" s="80"/>
      <c r="W66" s="80"/>
      <c r="X66" s="80"/>
      <c r="Y66" s="80"/>
      <c r="Z66" s="80"/>
      <c r="AA66" s="80"/>
      <c r="AB66" s="80"/>
      <c r="AC66" s="80"/>
      <c r="AD66" s="80"/>
      <c r="AE66" s="80"/>
      <c r="AF66" s="80"/>
      <c r="AG66" s="80"/>
      <c r="AH66" s="80"/>
      <c r="AI66" s="80"/>
      <c r="AJ66" s="80"/>
      <c r="AK66" s="80"/>
      <c r="AL66" s="80"/>
      <c r="AM66" s="27"/>
    </row>
    <row r="67" spans="1:39" ht="15" x14ac:dyDescent="0.2">
      <c r="A67" s="28"/>
      <c r="B67" s="28"/>
      <c r="C67" s="28"/>
      <c r="D67" s="28"/>
      <c r="E67" s="28"/>
      <c r="F67" s="28"/>
      <c r="G67" s="28"/>
      <c r="H67" s="28"/>
      <c r="I67" s="28"/>
      <c r="J67" s="28"/>
      <c r="K67" s="28"/>
      <c r="L67" s="28"/>
      <c r="M67" s="28"/>
      <c r="N67" s="28"/>
      <c r="O67" s="28"/>
      <c r="P67" s="28"/>
      <c r="Q67" s="28"/>
      <c r="R67" s="28"/>
      <c r="S67" s="28"/>
      <c r="T67" s="28"/>
      <c r="U67" s="28"/>
      <c r="V67" s="28"/>
      <c r="W67" s="28"/>
      <c r="X67" s="28"/>
      <c r="Y67" s="28"/>
      <c r="Z67" s="28"/>
      <c r="AA67" s="29"/>
      <c r="AB67" s="28"/>
      <c r="AC67" s="29"/>
      <c r="AD67" s="28"/>
      <c r="AE67" s="28"/>
      <c r="AF67" s="29"/>
      <c r="AG67" s="28"/>
      <c r="AH67" s="29"/>
      <c r="AI67" s="28"/>
      <c r="AJ67" s="28"/>
      <c r="AK67" s="29"/>
      <c r="AL67" s="28"/>
    </row>
    <row r="68" spans="1:39" ht="15" x14ac:dyDescent="0.2">
      <c r="A68" s="28"/>
      <c r="B68" s="28"/>
      <c r="C68" s="28"/>
      <c r="D68" s="28"/>
      <c r="E68" s="28"/>
      <c r="F68" s="28"/>
      <c r="G68" s="28"/>
      <c r="H68" s="28"/>
      <c r="I68" s="28"/>
      <c r="J68" s="28"/>
      <c r="K68" s="28"/>
      <c r="L68" s="28"/>
      <c r="M68" s="28"/>
      <c r="N68" s="28"/>
      <c r="O68" s="28"/>
      <c r="P68" s="28"/>
      <c r="Q68" s="28"/>
      <c r="R68" s="28"/>
      <c r="S68" s="28"/>
      <c r="T68" s="28"/>
      <c r="U68" s="28"/>
      <c r="V68" s="28"/>
      <c r="W68" s="28"/>
      <c r="X68" s="28"/>
      <c r="Y68" s="28"/>
      <c r="Z68" s="74" t="s">
        <v>159</v>
      </c>
      <c r="AA68" s="74"/>
      <c r="AB68" s="74"/>
      <c r="AC68" s="74"/>
      <c r="AD68" s="74"/>
      <c r="AE68" s="74"/>
      <c r="AF68" s="29"/>
      <c r="AG68" s="28"/>
      <c r="AH68" s="74" t="s">
        <v>158</v>
      </c>
      <c r="AI68" s="74"/>
      <c r="AJ68" s="74"/>
      <c r="AK68" s="74"/>
      <c r="AL68" s="74"/>
      <c r="AM68" s="74"/>
    </row>
    <row r="69" spans="1:39" ht="15.75" x14ac:dyDescent="0.25">
      <c r="A69" s="34"/>
      <c r="B69" s="35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  <c r="U69" s="28"/>
      <c r="V69" s="28"/>
      <c r="W69" s="28"/>
      <c r="X69" s="28"/>
      <c r="Y69" s="28"/>
      <c r="Z69" s="74" t="s">
        <v>163</v>
      </c>
      <c r="AA69" s="74"/>
      <c r="AB69" s="74"/>
      <c r="AC69" s="74"/>
      <c r="AD69" s="74"/>
      <c r="AE69" s="74"/>
      <c r="AF69" s="29"/>
      <c r="AG69" s="28"/>
      <c r="AH69" s="74" t="s">
        <v>163</v>
      </c>
      <c r="AI69" s="74"/>
      <c r="AJ69" s="74"/>
      <c r="AK69" s="74"/>
      <c r="AL69" s="74"/>
      <c r="AM69" s="74"/>
    </row>
    <row r="70" spans="1:39" ht="15" x14ac:dyDescent="0.2">
      <c r="Z70" s="74" t="s">
        <v>157</v>
      </c>
      <c r="AA70" s="74"/>
      <c r="AB70" s="74"/>
      <c r="AC70" s="74"/>
      <c r="AD70" s="74"/>
      <c r="AE70" s="74"/>
      <c r="AH70" s="74" t="s">
        <v>157</v>
      </c>
      <c r="AI70" s="74"/>
      <c r="AJ70" s="74"/>
      <c r="AK70" s="74"/>
      <c r="AL70" s="74"/>
      <c r="AM70" s="74"/>
    </row>
    <row r="71" spans="1:39" ht="15" x14ac:dyDescent="0.2">
      <c r="Z71" s="74" t="s">
        <v>156</v>
      </c>
      <c r="AA71" s="74"/>
      <c r="AB71" s="74"/>
      <c r="AC71" s="74"/>
      <c r="AD71" s="74"/>
      <c r="AE71" s="74"/>
      <c r="AH71" s="74" t="s">
        <v>156</v>
      </c>
      <c r="AI71" s="74"/>
      <c r="AJ71" s="74"/>
      <c r="AK71" s="74"/>
      <c r="AL71" s="74"/>
      <c r="AM71" s="74"/>
    </row>
    <row r="72" spans="1:39" ht="51" x14ac:dyDescent="0.2">
      <c r="A72" s="31" t="s">
        <v>48</v>
      </c>
      <c r="B72" s="31" t="s">
        <v>49</v>
      </c>
      <c r="C72" s="31" t="s">
        <v>50</v>
      </c>
      <c r="Z72" s="28"/>
      <c r="AA72" s="29"/>
      <c r="AB72" s="28"/>
      <c r="AC72" s="29"/>
      <c r="AD72" s="28"/>
      <c r="AH72" s="28"/>
      <c r="AI72" s="29"/>
      <c r="AJ72" s="28"/>
      <c r="AK72" s="29"/>
      <c r="AL72" s="28"/>
    </row>
    <row r="73" spans="1:39" ht="25.5" x14ac:dyDescent="0.25">
      <c r="A73" s="32" t="s">
        <v>51</v>
      </c>
      <c r="B73" s="32" t="s">
        <v>52</v>
      </c>
      <c r="C73" s="32" t="s">
        <v>53</v>
      </c>
      <c r="Z73" s="75" t="s">
        <v>155</v>
      </c>
      <c r="AA73" s="75"/>
      <c r="AB73" s="75"/>
      <c r="AC73" s="75"/>
      <c r="AD73" s="75"/>
      <c r="AE73" s="75"/>
      <c r="AH73" s="75" t="s">
        <v>155</v>
      </c>
      <c r="AI73" s="75"/>
      <c r="AJ73" s="75"/>
      <c r="AK73" s="75"/>
      <c r="AL73" s="75"/>
      <c r="AM73" s="75"/>
    </row>
    <row r="74" spans="1:39" ht="25.5" x14ac:dyDescent="0.2">
      <c r="A74" s="32" t="s">
        <v>54</v>
      </c>
      <c r="B74" s="32" t="s">
        <v>55</v>
      </c>
      <c r="C74" s="32" t="s">
        <v>56</v>
      </c>
      <c r="Z74" s="76" t="s">
        <v>154</v>
      </c>
      <c r="AA74" s="76"/>
      <c r="AB74" s="76"/>
      <c r="AC74" s="76"/>
      <c r="AD74" s="76"/>
      <c r="AE74" s="76"/>
      <c r="AH74" s="76" t="s">
        <v>154</v>
      </c>
      <c r="AI74" s="76"/>
      <c r="AJ74" s="76"/>
      <c r="AK74" s="76"/>
      <c r="AL74" s="76"/>
      <c r="AM74" s="76"/>
    </row>
    <row r="75" spans="1:39" ht="25.5" x14ac:dyDescent="0.2">
      <c r="A75" s="32" t="s">
        <v>57</v>
      </c>
      <c r="B75" s="32" t="s">
        <v>58</v>
      </c>
      <c r="C75" s="32" t="s">
        <v>59</v>
      </c>
    </row>
    <row r="76" spans="1:39" ht="25.5" x14ac:dyDescent="0.2">
      <c r="A76" s="32" t="s">
        <v>60</v>
      </c>
      <c r="B76" s="32" t="s">
        <v>61</v>
      </c>
      <c r="C76" s="32" t="s">
        <v>62</v>
      </c>
    </row>
    <row r="77" spans="1:39" ht="25.5" x14ac:dyDescent="0.2">
      <c r="A77" s="32" t="s">
        <v>63</v>
      </c>
      <c r="B77" s="33" t="s">
        <v>64</v>
      </c>
      <c r="C77" s="32" t="s">
        <v>65</v>
      </c>
    </row>
  </sheetData>
  <mergeCells count="82">
    <mergeCell ref="H7:J9"/>
    <mergeCell ref="A6:AL6"/>
    <mergeCell ref="Z9:AF9"/>
    <mergeCell ref="A1:AL1"/>
    <mergeCell ref="A2:AL2"/>
    <mergeCell ref="A3:AL3"/>
    <mergeCell ref="A4:AL4"/>
    <mergeCell ref="A5:AL5"/>
    <mergeCell ref="A7:A9"/>
    <mergeCell ref="B7:B9"/>
    <mergeCell ref="C7:C9"/>
    <mergeCell ref="D7:D9"/>
    <mergeCell ref="E7:G9"/>
    <mergeCell ref="AM7:AM8"/>
    <mergeCell ref="K9:M9"/>
    <mergeCell ref="N9:P9"/>
    <mergeCell ref="Q9:S9"/>
    <mergeCell ref="T9:V9"/>
    <mergeCell ref="W9:Y9"/>
    <mergeCell ref="AG9:AI9"/>
    <mergeCell ref="AJ9:AL9"/>
    <mergeCell ref="K7:M8"/>
    <mergeCell ref="N7:Y8"/>
    <mergeCell ref="AG7:AI8"/>
    <mergeCell ref="AJ7:AL8"/>
    <mergeCell ref="Z7:AF8"/>
    <mergeCell ref="AB11:AC11"/>
    <mergeCell ref="E10:G10"/>
    <mergeCell ref="H10:J10"/>
    <mergeCell ref="AG10:AI10"/>
    <mergeCell ref="AJ10:AL10"/>
    <mergeCell ref="K10:M10"/>
    <mergeCell ref="N10:P10"/>
    <mergeCell ref="Q10:S10"/>
    <mergeCell ref="T10:V10"/>
    <mergeCell ref="W10:Y10"/>
    <mergeCell ref="Z10:AF10"/>
    <mergeCell ref="AE11:AF11"/>
    <mergeCell ref="A66:AL66"/>
    <mergeCell ref="A63:AL63"/>
    <mergeCell ref="E11:F12"/>
    <mergeCell ref="G11:G12"/>
    <mergeCell ref="H11:I12"/>
    <mergeCell ref="J11:J12"/>
    <mergeCell ref="K11:L12"/>
    <mergeCell ref="M11:M12"/>
    <mergeCell ref="N11:O12"/>
    <mergeCell ref="P11:P12"/>
    <mergeCell ref="AG12:AH12"/>
    <mergeCell ref="AJ12:AK12"/>
    <mergeCell ref="Z11:AA11"/>
    <mergeCell ref="AG11:AH11"/>
    <mergeCell ref="A61:AA61"/>
    <mergeCell ref="AJ11:AK11"/>
    <mergeCell ref="A62:AA62"/>
    <mergeCell ref="A64:AL64"/>
    <mergeCell ref="A65:AL65"/>
    <mergeCell ref="T11:U12"/>
    <mergeCell ref="V11:V12"/>
    <mergeCell ref="W11:X12"/>
    <mergeCell ref="Y11:Y12"/>
    <mergeCell ref="A10:A12"/>
    <mergeCell ref="B10:B12"/>
    <mergeCell ref="C10:C12"/>
    <mergeCell ref="D10:D12"/>
    <mergeCell ref="Q11:R12"/>
    <mergeCell ref="S11:S12"/>
    <mergeCell ref="Z12:AA12"/>
    <mergeCell ref="AB12:AC12"/>
    <mergeCell ref="AE12:AF12"/>
    <mergeCell ref="Z71:AE71"/>
    <mergeCell ref="AH71:AM71"/>
    <mergeCell ref="Z73:AE73"/>
    <mergeCell ref="AH73:AM73"/>
    <mergeCell ref="Z74:AE74"/>
    <mergeCell ref="AH74:AM74"/>
    <mergeCell ref="Z68:AE68"/>
    <mergeCell ref="AH68:AM68"/>
    <mergeCell ref="Z69:AE69"/>
    <mergeCell ref="AH69:AM69"/>
    <mergeCell ref="Z70:AE70"/>
    <mergeCell ref="AH70:AM70"/>
  </mergeCells>
  <printOptions horizontalCentered="1"/>
  <pageMargins left="0.23622047244094491" right="0.23622047244094491" top="3.937007874015748E-2" bottom="3.937007874015748E-2" header="0" footer="0"/>
  <pageSetup paperSize="9" scale="33" orientation="landscape" horizontalDpi="4294967293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Bappelitbangda</vt:lpstr>
      <vt:lpstr>Bappelitbangda!Print_Area</vt:lpstr>
      <vt:lpstr>Bappelitbangda!Print_Titles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W10 PRO</dc:creator>
  <cp:lastModifiedBy>W10 PRO</cp:lastModifiedBy>
  <cp:lastPrinted>2020-04-23T01:11:24Z</cp:lastPrinted>
  <dcterms:created xsi:type="dcterms:W3CDTF">2020-03-18T05:59:44Z</dcterms:created>
  <dcterms:modified xsi:type="dcterms:W3CDTF">2021-10-25T03:49:44Z</dcterms:modified>
</cp:coreProperties>
</file>