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BPBD, Kesbangpol" sheetId="1" r:id="rId1"/>
  </sheets>
  <definedNames>
    <definedName name="_xlnm.Print_Area" localSheetId="0">'BPBD, Kesbangpol'!$A$1:$AM$68</definedName>
    <definedName name="_xlnm.Print_Titles" localSheetId="0">'BPBD, Kesbangpol'!$7:$12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P24" i="1" l="1"/>
  <c r="S24" i="1"/>
  <c r="V24" i="1"/>
  <c r="Y24" i="1"/>
  <c r="Y39" i="1"/>
  <c r="W14" i="1"/>
  <c r="Y43" i="1"/>
  <c r="Y34" i="1"/>
  <c r="Y28" i="1"/>
  <c r="Y17" i="1"/>
  <c r="Y13" i="1"/>
  <c r="T14" i="1" l="1"/>
  <c r="Q14" i="1" l="1"/>
  <c r="V43" i="1"/>
  <c r="V39" i="1"/>
  <c r="V34" i="1"/>
  <c r="V28" i="1"/>
  <c r="V17" i="1"/>
  <c r="V13" i="1"/>
  <c r="J43" i="1" l="1"/>
  <c r="S39" i="1" l="1"/>
  <c r="P39" i="1"/>
  <c r="M39" i="1"/>
  <c r="J39" i="1"/>
  <c r="AD42" i="1" l="1"/>
  <c r="AE42" i="1" s="1"/>
  <c r="Z42" i="1"/>
  <c r="AB42" i="1" s="1"/>
  <c r="AB48" i="1" s="1"/>
  <c r="S43" i="1"/>
  <c r="S34" i="1"/>
  <c r="S28" i="1"/>
  <c r="S17" i="1"/>
  <c r="S13" i="1"/>
  <c r="AI42" i="1" l="1"/>
  <c r="AL42" i="1" s="1"/>
  <c r="AG42" i="1"/>
  <c r="AJ42" i="1" s="1"/>
  <c r="J24" i="1"/>
  <c r="J17" i="1"/>
  <c r="N14" i="1" l="1"/>
  <c r="P43" i="1"/>
  <c r="P34" i="1"/>
  <c r="P28" i="1"/>
  <c r="P17" i="1"/>
  <c r="P13" i="1"/>
  <c r="AI47" i="1"/>
  <c r="AL47" i="1" s="1"/>
  <c r="AG47" i="1"/>
  <c r="AJ47" i="1" s="1"/>
  <c r="AG46" i="1"/>
  <c r="AJ46" i="1" s="1"/>
  <c r="AI46" i="1"/>
  <c r="AL46" i="1" s="1"/>
  <c r="AG38" i="1"/>
  <c r="AJ38" i="1" s="1"/>
  <c r="AI38" i="1"/>
  <c r="AL38" i="1" s="1"/>
  <c r="AI37" i="1"/>
  <c r="AL37" i="1" s="1"/>
  <c r="AG37" i="1"/>
  <c r="AJ37" i="1" s="1"/>
  <c r="AI36" i="1"/>
  <c r="AL36" i="1" s="1"/>
  <c r="AG36" i="1"/>
  <c r="AJ36" i="1" s="1"/>
  <c r="AI33" i="1"/>
  <c r="AL33" i="1" s="1"/>
  <c r="AG33" i="1"/>
  <c r="AJ33" i="1" s="1"/>
  <c r="E44" i="1"/>
  <c r="G45" i="1"/>
  <c r="G44" i="1"/>
  <c r="G43" i="1" s="1"/>
  <c r="G41" i="1"/>
  <c r="G40" i="1"/>
  <c r="G39" i="1" s="1"/>
  <c r="G35" i="1"/>
  <c r="G32" i="1"/>
  <c r="G31" i="1"/>
  <c r="G30" i="1"/>
  <c r="G29" i="1"/>
  <c r="G27" i="1"/>
  <c r="G26" i="1"/>
  <c r="G25" i="1"/>
  <c r="G23" i="1"/>
  <c r="G22" i="1"/>
  <c r="G21" i="1"/>
  <c r="G20" i="1"/>
  <c r="G19" i="1"/>
  <c r="G18" i="1"/>
  <c r="G16" i="1"/>
  <c r="G15" i="1"/>
  <c r="E32" i="1"/>
  <c r="E31" i="1"/>
  <c r="E30" i="1"/>
  <c r="E29" i="1"/>
  <c r="E27" i="1"/>
  <c r="E26" i="1"/>
  <c r="E25" i="1"/>
  <c r="E23" i="1"/>
  <c r="E22" i="1"/>
  <c r="E21" i="1"/>
  <c r="E19" i="1"/>
  <c r="E18" i="1"/>
  <c r="E16" i="1"/>
  <c r="E15" i="1"/>
  <c r="G34" i="1"/>
  <c r="J28" i="1"/>
  <c r="J13" i="1"/>
  <c r="M13" i="1"/>
  <c r="G17" i="1" l="1"/>
  <c r="G24" i="1"/>
  <c r="G28" i="1"/>
  <c r="G13" i="1"/>
  <c r="M43" i="1"/>
  <c r="AD40" i="1"/>
  <c r="Z40" i="1"/>
  <c r="M34" i="1"/>
  <c r="M28" i="1"/>
  <c r="AD30" i="1"/>
  <c r="Z30" i="1"/>
  <c r="AD29" i="1"/>
  <c r="Z29" i="1"/>
  <c r="AD31" i="1"/>
  <c r="Z31" i="1"/>
  <c r="M24" i="1"/>
  <c r="M17" i="1"/>
  <c r="AG31" i="1" l="1"/>
  <c r="AJ31" i="1" s="1"/>
  <c r="AB31" i="1"/>
  <c r="AG30" i="1"/>
  <c r="AJ30" i="1" s="1"/>
  <c r="AB30" i="1"/>
  <c r="AG40" i="1"/>
  <c r="AJ40" i="1" s="1"/>
  <c r="AB40" i="1"/>
  <c r="AI31" i="1"/>
  <c r="AL31" i="1" s="1"/>
  <c r="AE31" i="1"/>
  <c r="AI30" i="1"/>
  <c r="AL30" i="1" s="1"/>
  <c r="AE30" i="1"/>
  <c r="AI40" i="1"/>
  <c r="AL40" i="1" s="1"/>
  <c r="AE40" i="1"/>
  <c r="AG29" i="1"/>
  <c r="AJ29" i="1" s="1"/>
  <c r="AB29" i="1"/>
  <c r="AI29" i="1"/>
  <c r="AL29" i="1" s="1"/>
  <c r="AE29" i="1"/>
  <c r="AD25" i="1"/>
  <c r="Z25" i="1"/>
  <c r="AG25" i="1" l="1"/>
  <c r="AJ25" i="1" s="1"/>
  <c r="AB25" i="1"/>
  <c r="AI25" i="1"/>
  <c r="AL25" i="1" s="1"/>
  <c r="AE25" i="1"/>
  <c r="Z14" i="1"/>
  <c r="AG14" i="1" l="1"/>
  <c r="AJ14" i="1" s="1"/>
  <c r="AB14" i="1"/>
  <c r="AD45" i="1"/>
  <c r="Z45" i="1"/>
  <c r="AD44" i="1"/>
  <c r="Z44" i="1"/>
  <c r="AD43" i="1"/>
  <c r="Z43" i="1"/>
  <c r="AD41" i="1"/>
  <c r="Z41" i="1"/>
  <c r="AD39" i="1"/>
  <c r="Z39" i="1"/>
  <c r="AD34" i="1"/>
  <c r="Z34" i="1"/>
  <c r="AD32" i="1"/>
  <c r="Z32" i="1"/>
  <c r="AD28" i="1"/>
  <c r="Z28" i="1"/>
  <c r="AD27" i="1"/>
  <c r="Z27" i="1"/>
  <c r="AD26" i="1"/>
  <c r="Z26" i="1"/>
  <c r="AD24" i="1"/>
  <c r="AE24" i="1" s="1"/>
  <c r="AE48" i="1" s="1"/>
  <c r="Z24" i="1"/>
  <c r="AD23" i="1"/>
  <c r="Z23" i="1"/>
  <c r="AD22" i="1"/>
  <c r="Z22" i="1"/>
  <c r="AP21" i="1"/>
  <c r="AD21" i="1"/>
  <c r="Z21" i="1"/>
  <c r="AP20" i="1"/>
  <c r="AP19" i="1"/>
  <c r="AD19" i="1"/>
  <c r="Z19" i="1"/>
  <c r="AP18" i="1"/>
  <c r="AD18" i="1"/>
  <c r="Z18" i="1"/>
  <c r="AD17" i="1"/>
  <c r="Z17" i="1"/>
  <c r="AD15" i="1"/>
  <c r="Z15" i="1"/>
  <c r="AD16" i="1"/>
  <c r="Z16" i="1"/>
  <c r="AP13" i="1"/>
  <c r="AD13" i="1"/>
  <c r="Z13" i="1"/>
  <c r="AG17" i="1" l="1"/>
  <c r="AJ17" i="1" s="1"/>
  <c r="AB17" i="1"/>
  <c r="AG20" i="1"/>
  <c r="AJ20" i="1" s="1"/>
  <c r="AG23" i="1"/>
  <c r="AJ23" i="1" s="1"/>
  <c r="AB23" i="1"/>
  <c r="AG28" i="1"/>
  <c r="AJ28" i="1" s="1"/>
  <c r="AB28" i="1"/>
  <c r="AG39" i="1"/>
  <c r="AJ39" i="1" s="1"/>
  <c r="AB39" i="1"/>
  <c r="AG45" i="1"/>
  <c r="AJ45" i="1" s="1"/>
  <c r="AB45" i="1"/>
  <c r="AI16" i="1"/>
  <c r="AL16" i="1" s="1"/>
  <c r="AE16" i="1"/>
  <c r="AG19" i="1"/>
  <c r="AJ19" i="1" s="1"/>
  <c r="AB19" i="1"/>
  <c r="AI26" i="1"/>
  <c r="AL26" i="1" s="1"/>
  <c r="AE26" i="1"/>
  <c r="AI34" i="1"/>
  <c r="AL34" i="1" s="1"/>
  <c r="AI43" i="1"/>
  <c r="AL43" i="1" s="1"/>
  <c r="AE43" i="1"/>
  <c r="AI13" i="1"/>
  <c r="AL13" i="1" s="1"/>
  <c r="AE13" i="1"/>
  <c r="AG18" i="1"/>
  <c r="AJ18" i="1" s="1"/>
  <c r="AB18" i="1"/>
  <c r="AI19" i="1"/>
  <c r="AL19" i="1" s="1"/>
  <c r="AE19" i="1"/>
  <c r="AG22" i="1"/>
  <c r="AJ22" i="1" s="1"/>
  <c r="AB22" i="1"/>
  <c r="AG24" i="1"/>
  <c r="AJ24" i="1" s="1"/>
  <c r="AB24" i="1"/>
  <c r="AG27" i="1"/>
  <c r="AJ27" i="1" s="1"/>
  <c r="AB27" i="1"/>
  <c r="AG32" i="1"/>
  <c r="AJ32" i="1" s="1"/>
  <c r="AB32" i="1"/>
  <c r="AG35" i="1"/>
  <c r="AJ35" i="1" s="1"/>
  <c r="AG41" i="1"/>
  <c r="AJ41" i="1" s="1"/>
  <c r="AB41" i="1"/>
  <c r="AG44" i="1"/>
  <c r="AJ44" i="1" s="1"/>
  <c r="AB44" i="1"/>
  <c r="AG16" i="1"/>
  <c r="AJ16" i="1" s="1"/>
  <c r="AB16" i="1"/>
  <c r="AI21" i="1"/>
  <c r="AL21" i="1" s="1"/>
  <c r="AE21" i="1"/>
  <c r="AG26" i="1"/>
  <c r="AJ26" i="1" s="1"/>
  <c r="AB26" i="1"/>
  <c r="AG34" i="1"/>
  <c r="AJ34" i="1" s="1"/>
  <c r="AG43" i="1"/>
  <c r="AJ43" i="1" s="1"/>
  <c r="AB43" i="1"/>
  <c r="AI17" i="1"/>
  <c r="AL17" i="1" s="1"/>
  <c r="AE17" i="1"/>
  <c r="AI20" i="1"/>
  <c r="AL20" i="1" s="1"/>
  <c r="AI23" i="1"/>
  <c r="AL23" i="1" s="1"/>
  <c r="AE23" i="1"/>
  <c r="AI28" i="1"/>
  <c r="AL28" i="1" s="1"/>
  <c r="AE28" i="1"/>
  <c r="AI39" i="1"/>
  <c r="AL39" i="1" s="1"/>
  <c r="AE39" i="1"/>
  <c r="AI45" i="1"/>
  <c r="AL45" i="1" s="1"/>
  <c r="AE45" i="1"/>
  <c r="AG15" i="1"/>
  <c r="AJ15" i="1" s="1"/>
  <c r="AB15" i="1"/>
  <c r="AI15" i="1"/>
  <c r="AL15" i="1" s="1"/>
  <c r="AE15" i="1"/>
  <c r="AI18" i="1"/>
  <c r="AL18" i="1" s="1"/>
  <c r="AE18" i="1"/>
  <c r="AG21" i="1"/>
  <c r="AJ21" i="1" s="1"/>
  <c r="AB21" i="1"/>
  <c r="AI22" i="1"/>
  <c r="AL22" i="1" s="1"/>
  <c r="AE22" i="1"/>
  <c r="AI24" i="1"/>
  <c r="AL24" i="1" s="1"/>
  <c r="AI27" i="1"/>
  <c r="AL27" i="1" s="1"/>
  <c r="AE27" i="1"/>
  <c r="AI32" i="1"/>
  <c r="AL32" i="1" s="1"/>
  <c r="AE32" i="1"/>
  <c r="AI35" i="1"/>
  <c r="AL35" i="1" s="1"/>
  <c r="AI41" i="1"/>
  <c r="AL41" i="1" s="1"/>
  <c r="AE41" i="1"/>
  <c r="AI44" i="1"/>
  <c r="AL44" i="1" s="1"/>
  <c r="AE44" i="1"/>
  <c r="AG13" i="1"/>
  <c r="AE49" i="1" l="1"/>
  <c r="AJ13" i="1"/>
  <c r="AB13" i="1"/>
  <c r="AB49" i="1" s="1"/>
</calcChain>
</file>

<file path=xl/comments1.xml><?xml version="1.0" encoding="utf-8"?>
<comments xmlns="http://schemas.openxmlformats.org/spreadsheetml/2006/main">
  <authors>
    <author>W10 PRO</author>
  </authors>
  <commentList>
    <comment ref="H34" authorId="0" shapeId="0">
      <text>
        <r>
          <rPr>
            <b/>
            <sz val="11"/>
            <color indexed="81"/>
            <rFont val="Tahoma"/>
            <family val="2"/>
          </rPr>
          <t>Jumlah prasarana yg dipenuhi/jumlah prasarana yg tersedia dikali 100</t>
        </r>
      </text>
    </comment>
    <comment ref="C35" authorId="0" shapeId="0">
      <text>
        <r>
          <rPr>
            <b/>
            <sz val="12"/>
            <color indexed="81"/>
            <rFont val="Tahoma"/>
            <family val="2"/>
          </rPr>
          <t>covid 19 dihapus</t>
        </r>
      </text>
    </comment>
    <comment ref="E39" authorId="0" shapeId="0">
      <text>
        <r>
          <rPr>
            <b/>
            <sz val="12"/>
            <color indexed="81"/>
            <rFont val="Tahoma"/>
            <family val="2"/>
          </rPr>
          <t>&lt;1 Jam</t>
        </r>
      </text>
    </comment>
    <comment ref="H40" authorId="0" shapeId="0">
      <text>
        <r>
          <rPr>
            <b/>
            <sz val="12"/>
            <color indexed="81"/>
            <rFont val="Tahoma"/>
            <family val="2"/>
          </rPr>
          <t>Jumlah laporan bencana/jumlah kejadian bencana dikali 100</t>
        </r>
      </text>
    </comment>
    <comment ref="H41" authorId="0" shapeId="0">
      <text>
        <r>
          <rPr>
            <b/>
            <sz val="12"/>
            <color indexed="81"/>
            <rFont val="Tahoma"/>
            <family val="2"/>
          </rPr>
          <t>Total kejadian tanggap bencana/jumlah total waktu tanggap dikali 100</t>
        </r>
      </text>
    </comment>
  </commentList>
</comments>
</file>

<file path=xl/sharedStrings.xml><?xml version="1.0" encoding="utf-8"?>
<sst xmlns="http://schemas.openxmlformats.org/spreadsheetml/2006/main" count="513" uniqueCount="134">
  <si>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</si>
  <si>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</si>
  <si>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</si>
  <si>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</si>
  <si>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</si>
  <si>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</si>
  <si>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</si>
  <si>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</si>
  <si>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</si>
  <si>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</si>
  <si>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</si>
  <si>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</si>
  <si>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</si>
  <si>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</si>
  <si>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</si>
  <si>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</si>
  <si>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</si>
  <si>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</si>
  <si>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</si>
  <si>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</si>
  <si>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</si>
  <si>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</si>
  <si>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</si>
  <si>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</si>
  <si>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</si>
  <si>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</si>
  <si>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</si>
  <si>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</si>
  <si>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</si>
  <si>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</si>
  <si>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</si>
  <si>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</si>
  <si>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Program Peningkatan Sarana dan Prasarana Aparatur</t>
  </si>
  <si>
    <t>Pemeliharaan rutin/berkala kendaraan dinas/operasional</t>
  </si>
  <si>
    <t>Pemeliharaan peralatan dan perlengkapan kantor</t>
  </si>
  <si>
    <t>Program Peningkatan Pelayanan Kinerja Perangkat Daerah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</si>
  <si>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</si>
  <si>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</si>
  <si>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</si>
  <si>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</si>
  <si>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</si>
  <si>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</si>
  <si>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</si>
  <si>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</si>
  <si>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</si>
  <si>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</si>
  <si>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</si>
  <si>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</si>
  <si>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</si>
  <si>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</si>
  <si>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</si>
  <si>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</si>
  <si>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</si>
  <si>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</si>
  <si>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</si>
  <si>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</si>
  <si>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</si>
  <si>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</si>
  <si>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</si>
  <si>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</si>
  <si>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Dok</t>
  </si>
  <si>
    <t>Bln</t>
  </si>
  <si>
    <t>%</t>
  </si>
  <si>
    <t xml:space="preserve"> Tingkat pemenuhan aspek kualitas dokumen AKIP</t>
  </si>
  <si>
    <t>Tingkat pemenuhan aspek kualitas dokumen keuangan daerah</t>
  </si>
  <si>
    <t>Penyediaan Jasa dan Administrasi Kantor</t>
  </si>
  <si>
    <t>Penyediaan jasa komunikasi, sumber daya air dan listrik</t>
  </si>
  <si>
    <t>Penyebarluasan Informasi Tugas Pokok Dan Fungsi SKPD</t>
  </si>
  <si>
    <t>Penyediaan makanan dan minuman</t>
  </si>
  <si>
    <t>Rapat Rapat Koordinasi, Konsultasi dan Lapangan</t>
  </si>
  <si>
    <t>Penyediaan peralatan dan perlengkapan kantor</t>
  </si>
  <si>
    <t>Pelayanan administrasi sesuai standar</t>
  </si>
  <si>
    <t>Org</t>
  </si>
  <si>
    <t>BADAN PENANGGULANGAN BENCANA DAERAH, KESATUAN BANGSA, DAN POLITIK</t>
  </si>
  <si>
    <t>Badan Penanggulangan Bencana Daerah, Kesatuan Bangsa dan Politik</t>
  </si>
  <si>
    <t>Laporan Keuangan yang memenuhi aspek kualitas</t>
  </si>
  <si>
    <t>Dokumen AKIP yang memenuhi aspek kualitas</t>
  </si>
  <si>
    <t>Kegiatan Penyediaan Jasa Tenaga Pendukung Administrasi/Teknis Perkantoran</t>
  </si>
  <si>
    <t>Peralatan dan perlengkapan gedung kantor kondisi baik</t>
  </si>
  <si>
    <t>Mobil dan Kendaraan Operasional kondisi baik</t>
  </si>
  <si>
    <t>Pencegahan dan Kesiapsiagaan Bencana</t>
  </si>
  <si>
    <t>Tanggap Darurat Pasca Bencana</t>
  </si>
  <si>
    <t>Peningkatan Peran Forum Kewaspadaan</t>
  </si>
  <si>
    <t>Bimbingan Teknis Relawan Penanggulangan Bencana</t>
  </si>
  <si>
    <t>Pelayanan Perangkat Daerah sesuai standar</t>
  </si>
  <si>
    <t>Program peningkatan kesiagaan dan pencegahan bahaya kebakaran</t>
  </si>
  <si>
    <t>Pembentukan Desa Tangguh Bencana</t>
  </si>
  <si>
    <t>Meningkatnya Perlindungan Sosial dan Masyarakat</t>
  </si>
  <si>
    <t>Jumlah Desa tangguh Bencana</t>
  </si>
  <si>
    <t>Desa</t>
  </si>
  <si>
    <t>Program Penanganan Tanggap Darurat Pasca Bencana</t>
  </si>
  <si>
    <t>Penyusunan Pelaporan Dampak Kejadian Bencana</t>
  </si>
  <si>
    <t>Penyediaan Logistik Kebencanaan</t>
  </si>
  <si>
    <t xml:space="preserve"> Rata-rata tingkat waktu tanggap</t>
  </si>
  <si>
    <t>persentase pelayanan tanggap bencana sesuai dengan waktu tanggap</t>
  </si>
  <si>
    <t>Jam</t>
  </si>
  <si>
    <t>Program Pembinaan Kesatuan Bangsa dan Politik</t>
  </si>
  <si>
    <t>Sosialisasi Peraturan Kesatuan Bangsa</t>
  </si>
  <si>
    <t>Penyusunan Dokumen Laporan Perkembangan Politik</t>
  </si>
  <si>
    <t>Persentase laporan perkembangan politik yang memenuhi aspek</t>
  </si>
  <si>
    <t>Tingkat Kepuasan Pelayanan</t>
  </si>
  <si>
    <t>Keg</t>
  </si>
  <si>
    <t>Cakupan kemitraan dengan kelembagaan organisasi masyarakat yang terdaftar</t>
  </si>
  <si>
    <t>Kesatuan Bangsa dan Politik</t>
  </si>
  <si>
    <t>Peningkatan Keterampilan Aparat Penanggulangan Bencana</t>
  </si>
  <si>
    <t>Sosialisasi Desa Tangguh Bencana</t>
  </si>
  <si>
    <t>Penyusunan Perda Pelayanan Penanganan dan Penanggulangan Bencana</t>
  </si>
  <si>
    <t>Jumlah SDM yang kompeten</t>
  </si>
  <si>
    <t>Jumlah peraturan daerah pelayanan penanganan dan penanggulangan bencana</t>
  </si>
  <si>
    <t>Perda</t>
  </si>
  <si>
    <t>Bimbingan Teknis Pembinaan Kesatuan Bangsa dan Politik</t>
  </si>
  <si>
    <t>Pemantauan, Pelaporan dan Evaluasi Perkembangan Politik</t>
  </si>
  <si>
    <t>Persentase pemenuhan prasarana penanggulangan bencana</t>
  </si>
  <si>
    <t>Realisasi dan Tingkat Capaian Kinerja dan Anggaran Renja Perangkat Daerah yang Dievaluasi</t>
  </si>
  <si>
    <t>[kolom (12)(K) : kolom (7)(K)] x 100%</t>
  </si>
  <si>
    <t>[kolom (12)(Rp) : kolom (7)(Rp)] x 100%</t>
  </si>
  <si>
    <t>Rehabilitasi dan Rekonstruksi Pasca Bencana</t>
  </si>
  <si>
    <t>Rata-rata Capaian Kinerja (%)</t>
  </si>
  <si>
    <t>Jumlah jembatan yang direhab/direkonstruksi</t>
  </si>
  <si>
    <t>Buah</t>
  </si>
  <si>
    <t>Jumlah peserta bimtek</t>
  </si>
  <si>
    <t>Jumlah kelembagaan organisasi masyarakat yang dibina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</si>
  <si>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</si>
  <si>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</si>
  <si>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</si>
  <si>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</si>
  <si>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</si>
  <si>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</si>
  <si>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Badan PB, Kesbangpol</t>
  </si>
  <si>
    <t>RONI RUSNADI, SH, M.IP</t>
  </si>
  <si>
    <t>NIP. 19670911 199703 1 003</t>
  </si>
  <si>
    <t>PERIODE PELAKSANAAN TRIWULAN IV TAHUN 2020</t>
  </si>
  <si>
    <t>Kandangan, 4 Januari 2021</t>
  </si>
  <si>
    <t>Persentase laporan pasca bencana yang dikeluarkan tepat waktu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</si>
</sst>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12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0" fontId="6" fillId="0" borderId="2" xfId="0" quotePrefix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1" fontId="6" fillId="0" borderId="2" xfId="0" quotePrefix="1" applyNumberFormat="1" applyFont="1" applyFill="1" applyBorder="1" applyAlignment="1">
      <alignment horizontal="center" vertical="top" wrapText="1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9" fontId="8" fillId="0" borderId="2" xfId="0" applyNumberFormat="1" applyFont="1" applyFill="1" applyBorder="1" applyAlignment="1">
      <alignment horizontal="center" vertical="top" wrapText="1"/>
    </xf>
    <xf numFmtId="165" fontId="6" fillId="0" borderId="6" xfId="1" quotePrefix="1" applyNumberFormat="1" applyFont="1" applyFill="1" applyBorder="1" applyAlignment="1">
      <alignment vertical="top"/>
    </xf>
    <xf numFmtId="166" fontId="6" fillId="0" borderId="6" xfId="0" applyNumberFormat="1" applyFont="1" applyFill="1" applyBorder="1" applyAlignment="1">
      <alignment vertical="top"/>
    </xf>
    <xf numFmtId="166" fontId="6" fillId="0" borderId="15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4" borderId="12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2" fontId="8" fillId="4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4" borderId="12" xfId="0" quotePrefix="1" applyFont="1" applyFill="1" applyBorder="1" applyAlignment="1">
      <alignment horizontal="right"/>
    </xf>
    <xf numFmtId="0" fontId="8" fillId="4" borderId="13" xfId="0" quotePrefix="1" applyFont="1" applyFill="1" applyBorder="1" applyAlignment="1">
      <alignment horizontal="right"/>
    </xf>
    <xf numFmtId="0" fontId="8" fillId="4" borderId="14" xfId="0" quotePrefix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64"/>
  <sheetViews>
    <sheetView tabSelected="1" showRuler="0" view="pageBreakPreview" topLeftCell="A31" zoomScale="70" zoomScaleNormal="40" zoomScaleSheetLayoutView="70" zoomScalePageLayoutView="55" workbookViewId="0">
      <selection activeCell="C38" sqref="C38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8" style="2" customWidth="1"/>
    <col min="29" max="29" width="5.5703125" style="4" customWidth="1"/>
    <col min="30" max="30" width="16.7109375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7.42578125" style="2" customWidth="1"/>
    <col min="36" max="36" width="8" style="2" customWidth="1"/>
    <col min="37" max="37" width="5.5703125" style="4" customWidth="1"/>
    <col min="38" max="38" width="10.28515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1"/>
    </row>
    <row r="2" spans="1:45" ht="23.25" x14ac:dyDescent="0.3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3"/>
    </row>
    <row r="3" spans="1:45" ht="23.25" x14ac:dyDescent="0.35">
      <c r="A3" s="88" t="s">
        <v>73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3"/>
    </row>
    <row r="4" spans="1:45" ht="23.25" x14ac:dyDescent="0.35">
      <c r="A4" s="89" t="s">
        <v>131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1"/>
    </row>
    <row r="5" spans="1:45" ht="18" x14ac:dyDescent="0.2">
      <c r="A5" s="90" t="s">
        <v>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</row>
    <row r="6" spans="1:45" ht="18" x14ac:dyDescent="0.25">
      <c r="A6" s="73" t="s">
        <v>73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45" ht="81" customHeight="1" x14ac:dyDescent="0.2">
      <c r="A7" s="83" t="s">
        <v>3</v>
      </c>
      <c r="B7" s="83" t="s">
        <v>4</v>
      </c>
      <c r="C7" s="84" t="s">
        <v>5</v>
      </c>
      <c r="D7" s="84" t="s">
        <v>6</v>
      </c>
      <c r="E7" s="74" t="s">
        <v>7</v>
      </c>
      <c r="F7" s="75"/>
      <c r="G7" s="76"/>
      <c r="H7" s="74" t="s">
        <v>8</v>
      </c>
      <c r="I7" s="75"/>
      <c r="J7" s="76"/>
      <c r="K7" s="74" t="s">
        <v>9</v>
      </c>
      <c r="L7" s="75"/>
      <c r="M7" s="75"/>
      <c r="N7" s="74" t="s">
        <v>10</v>
      </c>
      <c r="O7" s="75"/>
      <c r="P7" s="75"/>
      <c r="Q7" s="75"/>
      <c r="R7" s="75"/>
      <c r="S7" s="75"/>
      <c r="T7" s="75"/>
      <c r="U7" s="75"/>
      <c r="V7" s="75"/>
      <c r="W7" s="75"/>
      <c r="X7" s="75"/>
      <c r="Y7" s="76"/>
      <c r="Z7" s="74" t="s">
        <v>113</v>
      </c>
      <c r="AA7" s="75"/>
      <c r="AB7" s="75"/>
      <c r="AC7" s="75"/>
      <c r="AD7" s="75"/>
      <c r="AE7" s="75"/>
      <c r="AF7" s="76"/>
      <c r="AG7" s="74" t="s">
        <v>11</v>
      </c>
      <c r="AH7" s="75"/>
      <c r="AI7" s="76"/>
      <c r="AJ7" s="74" t="s">
        <v>12</v>
      </c>
      <c r="AK7" s="75"/>
      <c r="AL7" s="75"/>
      <c r="AM7" s="94" t="s">
        <v>13</v>
      </c>
      <c r="AO7" s="4"/>
      <c r="AP7" s="4"/>
      <c r="AQ7" s="4"/>
      <c r="AR7" s="4"/>
      <c r="AS7" s="4"/>
    </row>
    <row r="8" spans="1:45" ht="18" customHeight="1" x14ac:dyDescent="0.2">
      <c r="A8" s="83"/>
      <c r="B8" s="83"/>
      <c r="C8" s="84"/>
      <c r="D8" s="84"/>
      <c r="E8" s="85"/>
      <c r="F8" s="86"/>
      <c r="G8" s="87"/>
      <c r="H8" s="85"/>
      <c r="I8" s="86"/>
      <c r="J8" s="87"/>
      <c r="K8" s="77"/>
      <c r="L8" s="78"/>
      <c r="M8" s="78"/>
      <c r="N8" s="77"/>
      <c r="O8" s="78"/>
      <c r="P8" s="78"/>
      <c r="Q8" s="78"/>
      <c r="R8" s="78"/>
      <c r="S8" s="78"/>
      <c r="T8" s="78"/>
      <c r="U8" s="78"/>
      <c r="V8" s="78"/>
      <c r="W8" s="78"/>
      <c r="X8" s="78"/>
      <c r="Y8" s="79"/>
      <c r="Z8" s="77"/>
      <c r="AA8" s="78"/>
      <c r="AB8" s="78"/>
      <c r="AC8" s="78"/>
      <c r="AD8" s="78"/>
      <c r="AE8" s="78"/>
      <c r="AF8" s="79"/>
      <c r="AG8" s="77"/>
      <c r="AH8" s="78"/>
      <c r="AI8" s="79"/>
      <c r="AJ8" s="77"/>
      <c r="AK8" s="78"/>
      <c r="AL8" s="78"/>
      <c r="AM8" s="95"/>
    </row>
    <row r="9" spans="1:45" ht="15.75" customHeight="1" x14ac:dyDescent="0.2">
      <c r="A9" s="83"/>
      <c r="B9" s="83"/>
      <c r="C9" s="84"/>
      <c r="D9" s="84"/>
      <c r="E9" s="77"/>
      <c r="F9" s="78"/>
      <c r="G9" s="79"/>
      <c r="H9" s="77"/>
      <c r="I9" s="78"/>
      <c r="J9" s="79"/>
      <c r="K9" s="96">
        <v>2020</v>
      </c>
      <c r="L9" s="97"/>
      <c r="M9" s="98"/>
      <c r="N9" s="80" t="s">
        <v>14</v>
      </c>
      <c r="O9" s="81"/>
      <c r="P9" s="82"/>
      <c r="Q9" s="80" t="s">
        <v>15</v>
      </c>
      <c r="R9" s="81"/>
      <c r="S9" s="82"/>
      <c r="T9" s="80" t="s">
        <v>16</v>
      </c>
      <c r="U9" s="81"/>
      <c r="V9" s="82"/>
      <c r="W9" s="80" t="s">
        <v>17</v>
      </c>
      <c r="X9" s="81"/>
      <c r="Y9" s="82"/>
      <c r="Z9" s="80">
        <v>2020</v>
      </c>
      <c r="AA9" s="81"/>
      <c r="AB9" s="81"/>
      <c r="AC9" s="81"/>
      <c r="AD9" s="81"/>
      <c r="AE9" s="81"/>
      <c r="AF9" s="82"/>
      <c r="AG9" s="80">
        <v>2020</v>
      </c>
      <c r="AH9" s="81"/>
      <c r="AI9" s="82"/>
      <c r="AJ9" s="80">
        <v>2020</v>
      </c>
      <c r="AK9" s="81"/>
      <c r="AL9" s="82"/>
      <c r="AM9" s="5"/>
    </row>
    <row r="10" spans="1:45" s="7" customFormat="1" ht="15.75" x14ac:dyDescent="0.25">
      <c r="A10" s="108">
        <v>1</v>
      </c>
      <c r="B10" s="108">
        <v>2</v>
      </c>
      <c r="C10" s="108">
        <v>3</v>
      </c>
      <c r="D10" s="108">
        <v>4</v>
      </c>
      <c r="E10" s="91">
        <v>5</v>
      </c>
      <c r="F10" s="92"/>
      <c r="G10" s="93"/>
      <c r="H10" s="91">
        <v>6</v>
      </c>
      <c r="I10" s="92"/>
      <c r="J10" s="93"/>
      <c r="K10" s="109">
        <v>7</v>
      </c>
      <c r="L10" s="110"/>
      <c r="M10" s="111"/>
      <c r="N10" s="109">
        <v>8</v>
      </c>
      <c r="O10" s="110"/>
      <c r="P10" s="111"/>
      <c r="Q10" s="109">
        <v>9</v>
      </c>
      <c r="R10" s="110"/>
      <c r="S10" s="111"/>
      <c r="T10" s="109">
        <v>10</v>
      </c>
      <c r="U10" s="110"/>
      <c r="V10" s="111"/>
      <c r="W10" s="109">
        <v>11</v>
      </c>
      <c r="X10" s="110"/>
      <c r="Y10" s="111"/>
      <c r="Z10" s="99">
        <v>12</v>
      </c>
      <c r="AA10" s="100"/>
      <c r="AB10" s="100"/>
      <c r="AC10" s="100"/>
      <c r="AD10" s="100"/>
      <c r="AE10" s="100"/>
      <c r="AF10" s="101"/>
      <c r="AG10" s="99">
        <v>13</v>
      </c>
      <c r="AH10" s="100"/>
      <c r="AI10" s="101"/>
      <c r="AJ10" s="99">
        <v>14</v>
      </c>
      <c r="AK10" s="100"/>
      <c r="AL10" s="101"/>
      <c r="AM10" s="6">
        <v>15</v>
      </c>
    </row>
    <row r="11" spans="1:45" s="7" customFormat="1" ht="87" customHeight="1" x14ac:dyDescent="0.2">
      <c r="A11" s="112"/>
      <c r="B11" s="112"/>
      <c r="C11" s="112"/>
      <c r="D11" s="112"/>
      <c r="E11" s="102" t="s">
        <v>18</v>
      </c>
      <c r="F11" s="103"/>
      <c r="G11" s="106" t="s">
        <v>19</v>
      </c>
      <c r="H11" s="102" t="s">
        <v>18</v>
      </c>
      <c r="I11" s="103"/>
      <c r="J11" s="106" t="s">
        <v>19</v>
      </c>
      <c r="K11" s="102" t="s">
        <v>18</v>
      </c>
      <c r="L11" s="103"/>
      <c r="M11" s="108" t="s">
        <v>19</v>
      </c>
      <c r="N11" s="102" t="s">
        <v>18</v>
      </c>
      <c r="O11" s="103"/>
      <c r="P11" s="108" t="s">
        <v>19</v>
      </c>
      <c r="Q11" s="102" t="s">
        <v>18</v>
      </c>
      <c r="R11" s="103"/>
      <c r="S11" s="108" t="s">
        <v>19</v>
      </c>
      <c r="T11" s="102" t="s">
        <v>18</v>
      </c>
      <c r="U11" s="103"/>
      <c r="V11" s="108" t="s">
        <v>19</v>
      </c>
      <c r="W11" s="102" t="s">
        <v>18</v>
      </c>
      <c r="X11" s="103"/>
      <c r="Y11" s="108" t="s">
        <v>19</v>
      </c>
      <c r="Z11" s="91" t="s">
        <v>20</v>
      </c>
      <c r="AA11" s="93"/>
      <c r="AB11" s="91" t="s">
        <v>114</v>
      </c>
      <c r="AC11" s="93"/>
      <c r="AD11" s="8" t="s">
        <v>21</v>
      </c>
      <c r="AE11" s="91" t="s">
        <v>115</v>
      </c>
      <c r="AF11" s="93"/>
      <c r="AG11" s="91" t="s">
        <v>22</v>
      </c>
      <c r="AH11" s="93"/>
      <c r="AI11" s="8" t="s">
        <v>23</v>
      </c>
      <c r="AJ11" s="91" t="s">
        <v>24</v>
      </c>
      <c r="AK11" s="93"/>
      <c r="AL11" s="8" t="s">
        <v>25</v>
      </c>
      <c r="AM11" s="9"/>
    </row>
    <row r="12" spans="1:45" s="7" customFormat="1" ht="15.75" x14ac:dyDescent="0.2">
      <c r="A12" s="106"/>
      <c r="B12" s="106"/>
      <c r="C12" s="106"/>
      <c r="D12" s="106"/>
      <c r="E12" s="104"/>
      <c r="F12" s="105"/>
      <c r="G12" s="107"/>
      <c r="H12" s="104"/>
      <c r="I12" s="105"/>
      <c r="J12" s="107"/>
      <c r="K12" s="104"/>
      <c r="L12" s="105"/>
      <c r="M12" s="106"/>
      <c r="N12" s="104"/>
      <c r="O12" s="105"/>
      <c r="P12" s="106"/>
      <c r="Q12" s="104"/>
      <c r="R12" s="105"/>
      <c r="S12" s="106"/>
      <c r="T12" s="104"/>
      <c r="U12" s="105"/>
      <c r="V12" s="106"/>
      <c r="W12" s="104"/>
      <c r="X12" s="105"/>
      <c r="Y12" s="106"/>
      <c r="Z12" s="104" t="s">
        <v>18</v>
      </c>
      <c r="AA12" s="105"/>
      <c r="AB12" s="104" t="s">
        <v>18</v>
      </c>
      <c r="AC12" s="105"/>
      <c r="AD12" s="10" t="s">
        <v>19</v>
      </c>
      <c r="AE12" s="104" t="s">
        <v>19</v>
      </c>
      <c r="AF12" s="105"/>
      <c r="AG12" s="104" t="s">
        <v>18</v>
      </c>
      <c r="AH12" s="105"/>
      <c r="AI12" s="10" t="s">
        <v>19</v>
      </c>
      <c r="AJ12" s="104" t="s">
        <v>18</v>
      </c>
      <c r="AK12" s="105"/>
      <c r="AL12" s="10" t="s">
        <v>19</v>
      </c>
      <c r="AM12" s="9"/>
    </row>
    <row r="13" spans="1:45" ht="141.75" x14ac:dyDescent="0.2">
      <c r="A13" s="42">
        <v>1</v>
      </c>
      <c r="B13" s="13" t="s">
        <v>26</v>
      </c>
      <c r="C13" s="43" t="s">
        <v>27</v>
      </c>
      <c r="D13" s="15" t="s">
        <v>63</v>
      </c>
      <c r="E13" s="40">
        <v>89.06</v>
      </c>
      <c r="F13" s="41" t="s">
        <v>59</v>
      </c>
      <c r="G13" s="60">
        <f>SUM(G15:G16)</f>
        <v>47750000</v>
      </c>
      <c r="H13" s="40">
        <v>76.78</v>
      </c>
      <c r="I13" s="41" t="s">
        <v>59</v>
      </c>
      <c r="J13" s="60">
        <f>SUM(J15:J16)</f>
        <v>1741750</v>
      </c>
      <c r="K13" s="40">
        <v>82.55</v>
      </c>
      <c r="L13" s="41" t="s">
        <v>59</v>
      </c>
      <c r="M13" s="60">
        <f>SUM(M15:M16)</f>
        <v>9550000</v>
      </c>
      <c r="N13" s="40">
        <v>0.74</v>
      </c>
      <c r="O13" s="41" t="s">
        <v>59</v>
      </c>
      <c r="P13" s="60">
        <f>SUM(P15:P16)</f>
        <v>1030000</v>
      </c>
      <c r="Q13" s="69">
        <v>0</v>
      </c>
      <c r="R13" s="41" t="s">
        <v>59</v>
      </c>
      <c r="S13" s="60">
        <f>SUM(S15:S16)</f>
        <v>1960000</v>
      </c>
      <c r="T13" s="69">
        <v>0</v>
      </c>
      <c r="U13" s="41" t="s">
        <v>59</v>
      </c>
      <c r="V13" s="60">
        <f>SUM(V15:V16)</f>
        <v>0</v>
      </c>
      <c r="W13" s="69">
        <v>0</v>
      </c>
      <c r="X13" s="41" t="s">
        <v>59</v>
      </c>
      <c r="Y13" s="60">
        <f>SUM(Y15:Y16)</f>
        <v>700250</v>
      </c>
      <c r="Z13" s="55">
        <f>N13+Q13+T13+W13</f>
        <v>0.74</v>
      </c>
      <c r="AA13" s="41" t="s">
        <v>59</v>
      </c>
      <c r="AB13" s="55">
        <f>AG13/K13*100</f>
        <v>93.906723198061783</v>
      </c>
      <c r="AC13" s="57" t="s">
        <v>62</v>
      </c>
      <c r="AD13" s="61">
        <f>P13+S13+V13+Y13</f>
        <v>3690250</v>
      </c>
      <c r="AE13" s="63">
        <f>AD13/M13*100</f>
        <v>38.641361256544506</v>
      </c>
      <c r="AF13" s="42" t="s">
        <v>62</v>
      </c>
      <c r="AG13" s="55">
        <f t="shared" ref="AG13:AG47" si="0">H13+Z13</f>
        <v>77.52</v>
      </c>
      <c r="AH13" s="41" t="s">
        <v>59</v>
      </c>
      <c r="AI13" s="61">
        <f>J13+AD13</f>
        <v>5432000</v>
      </c>
      <c r="AJ13" s="55">
        <f t="shared" ref="AJ13:AJ47" si="1">AG13/E13*100</f>
        <v>87.042443296653943</v>
      </c>
      <c r="AK13" s="57" t="s">
        <v>62</v>
      </c>
      <c r="AL13" s="63">
        <f>AI13/G13*100</f>
        <v>11.375916230366492</v>
      </c>
      <c r="AM13" s="45" t="s">
        <v>74</v>
      </c>
      <c r="AP13" s="20">
        <f>P13+S13+V13+Y13</f>
        <v>3690250</v>
      </c>
    </row>
    <row r="14" spans="1:45" ht="110.25" x14ac:dyDescent="0.2">
      <c r="A14" s="12"/>
      <c r="B14" s="13"/>
      <c r="C14" s="14"/>
      <c r="D14" s="15" t="s">
        <v>64</v>
      </c>
      <c r="E14" s="40">
        <v>100</v>
      </c>
      <c r="F14" s="41" t="s">
        <v>62</v>
      </c>
      <c r="G14" s="37"/>
      <c r="H14" s="40">
        <v>100</v>
      </c>
      <c r="I14" s="41" t="s">
        <v>62</v>
      </c>
      <c r="J14" s="37"/>
      <c r="K14" s="40">
        <v>100</v>
      </c>
      <c r="L14" s="41" t="s">
        <v>62</v>
      </c>
      <c r="M14" s="37"/>
      <c r="N14" s="40">
        <f>N16/K16*100</f>
        <v>33.333333333333329</v>
      </c>
      <c r="O14" s="41" t="s">
        <v>62</v>
      </c>
      <c r="P14" s="37"/>
      <c r="Q14" s="69">
        <f>Q16/K16*100</f>
        <v>25</v>
      </c>
      <c r="R14" s="41" t="s">
        <v>62</v>
      </c>
      <c r="S14" s="37"/>
      <c r="T14" s="69">
        <f>T16/K16*100</f>
        <v>33.333333333333329</v>
      </c>
      <c r="U14" s="41" t="s">
        <v>62</v>
      </c>
      <c r="V14" s="37"/>
      <c r="W14" s="69">
        <f>W16/K16*100</f>
        <v>8.3333333333333321</v>
      </c>
      <c r="X14" s="41" t="s">
        <v>62</v>
      </c>
      <c r="Y14" s="37"/>
      <c r="Z14" s="55">
        <f>N14+Q14+T14+W14</f>
        <v>99.999999999999986</v>
      </c>
      <c r="AA14" s="41" t="s">
        <v>62</v>
      </c>
      <c r="AB14" s="55">
        <f>Z14/K14*100</f>
        <v>99.999999999999986</v>
      </c>
      <c r="AC14" s="57" t="s">
        <v>62</v>
      </c>
      <c r="AD14" s="62"/>
      <c r="AE14" s="64"/>
      <c r="AF14" s="68"/>
      <c r="AG14" s="55">
        <f t="shared" si="0"/>
        <v>200</v>
      </c>
      <c r="AH14" s="41" t="s">
        <v>62</v>
      </c>
      <c r="AI14" s="62"/>
      <c r="AJ14" s="55">
        <f t="shared" si="1"/>
        <v>200</v>
      </c>
      <c r="AK14" s="57" t="s">
        <v>62</v>
      </c>
      <c r="AL14" s="64"/>
      <c r="AM14" s="19"/>
      <c r="AP14" s="20"/>
    </row>
    <row r="15" spans="1:45" ht="67.5" customHeight="1" x14ac:dyDescent="0.2">
      <c r="A15" s="12"/>
      <c r="B15" s="13"/>
      <c r="C15" s="21" t="s">
        <v>29</v>
      </c>
      <c r="D15" s="24" t="s">
        <v>76</v>
      </c>
      <c r="E15" s="16">
        <f>15*5</f>
        <v>75</v>
      </c>
      <c r="F15" s="17" t="s">
        <v>60</v>
      </c>
      <c r="G15" s="18">
        <f>4775000*5</f>
        <v>23875000</v>
      </c>
      <c r="H15" s="16">
        <v>15</v>
      </c>
      <c r="I15" s="17" t="s">
        <v>60</v>
      </c>
      <c r="J15" s="18">
        <v>705750</v>
      </c>
      <c r="K15" s="16">
        <v>15</v>
      </c>
      <c r="L15" s="17" t="s">
        <v>60</v>
      </c>
      <c r="M15" s="18">
        <v>4775000</v>
      </c>
      <c r="N15" s="16">
        <v>6</v>
      </c>
      <c r="O15" s="17" t="s">
        <v>60</v>
      </c>
      <c r="P15" s="18">
        <v>530000</v>
      </c>
      <c r="Q15" s="16">
        <v>3</v>
      </c>
      <c r="R15" s="17" t="s">
        <v>60</v>
      </c>
      <c r="S15" s="18">
        <v>995000</v>
      </c>
      <c r="T15" s="16">
        <v>3</v>
      </c>
      <c r="U15" s="17" t="s">
        <v>60</v>
      </c>
      <c r="V15" s="18">
        <v>0</v>
      </c>
      <c r="W15" s="16">
        <v>3</v>
      </c>
      <c r="X15" s="17" t="s">
        <v>60</v>
      </c>
      <c r="Y15" s="18">
        <v>0</v>
      </c>
      <c r="Z15" s="54">
        <f>N15+Q15+T15+W15</f>
        <v>15</v>
      </c>
      <c r="AA15" s="17" t="s">
        <v>60</v>
      </c>
      <c r="AB15" s="53">
        <f>Z15/K15*100</f>
        <v>100</v>
      </c>
      <c r="AC15" s="30" t="s">
        <v>62</v>
      </c>
      <c r="AD15" s="36">
        <f>P15+S15+V15+Y15</f>
        <v>1525000</v>
      </c>
      <c r="AE15" s="53">
        <f>AD15/M15*100</f>
        <v>31.937172774869111</v>
      </c>
      <c r="AF15" s="30" t="s">
        <v>62</v>
      </c>
      <c r="AG15" s="54">
        <f t="shared" si="0"/>
        <v>30</v>
      </c>
      <c r="AH15" s="17" t="s">
        <v>60</v>
      </c>
      <c r="AI15" s="36">
        <f t="shared" ref="AI15:AI47" si="2">J15+AD15</f>
        <v>2230750</v>
      </c>
      <c r="AJ15" s="53">
        <f t="shared" si="1"/>
        <v>40</v>
      </c>
      <c r="AK15" s="30" t="s">
        <v>62</v>
      </c>
      <c r="AL15" s="53">
        <f t="shared" ref="AL15:AL47" si="3">AI15/G15*100</f>
        <v>9.3434554973821982</v>
      </c>
      <c r="AM15" s="11"/>
      <c r="AP15" s="20"/>
    </row>
    <row r="16" spans="1:45" ht="79.5" customHeight="1" x14ac:dyDescent="0.2">
      <c r="A16" s="12"/>
      <c r="B16" s="13"/>
      <c r="C16" s="21" t="s">
        <v>28</v>
      </c>
      <c r="D16" s="24" t="s">
        <v>75</v>
      </c>
      <c r="E16" s="16">
        <f>12*5</f>
        <v>60</v>
      </c>
      <c r="F16" s="17" t="s">
        <v>60</v>
      </c>
      <c r="G16" s="18">
        <f>4775000*5</f>
        <v>23875000</v>
      </c>
      <c r="H16" s="16">
        <v>12</v>
      </c>
      <c r="I16" s="17" t="s">
        <v>60</v>
      </c>
      <c r="J16" s="18">
        <v>1036000</v>
      </c>
      <c r="K16" s="16">
        <v>12</v>
      </c>
      <c r="L16" s="17" t="s">
        <v>60</v>
      </c>
      <c r="M16" s="18">
        <v>4775000</v>
      </c>
      <c r="N16" s="16">
        <v>4</v>
      </c>
      <c r="O16" s="17" t="s">
        <v>60</v>
      </c>
      <c r="P16" s="18">
        <v>500000</v>
      </c>
      <c r="Q16" s="16">
        <v>3</v>
      </c>
      <c r="R16" s="17" t="s">
        <v>60</v>
      </c>
      <c r="S16" s="18">
        <v>965000</v>
      </c>
      <c r="T16" s="16">
        <v>4</v>
      </c>
      <c r="U16" s="17" t="s">
        <v>60</v>
      </c>
      <c r="V16" s="18">
        <v>0</v>
      </c>
      <c r="W16" s="16">
        <v>1</v>
      </c>
      <c r="X16" s="17" t="s">
        <v>60</v>
      </c>
      <c r="Y16" s="18">
        <v>700250</v>
      </c>
      <c r="Z16" s="54">
        <f t="shared" ref="Z16:Z45" si="4">N16+Q16+T16+W16</f>
        <v>12</v>
      </c>
      <c r="AA16" s="17" t="s">
        <v>60</v>
      </c>
      <c r="AB16" s="53">
        <f>Z16/K16*100</f>
        <v>100</v>
      </c>
      <c r="AC16" s="30" t="s">
        <v>62</v>
      </c>
      <c r="AD16" s="36">
        <f>P16+S16+V16+Y16</f>
        <v>2165250</v>
      </c>
      <c r="AE16" s="53">
        <f>AD16/M16*100</f>
        <v>45.345549738219901</v>
      </c>
      <c r="AF16" s="30" t="s">
        <v>62</v>
      </c>
      <c r="AG16" s="54">
        <f t="shared" si="0"/>
        <v>24</v>
      </c>
      <c r="AH16" s="17" t="s">
        <v>60</v>
      </c>
      <c r="AI16" s="36">
        <f t="shared" si="2"/>
        <v>3201250</v>
      </c>
      <c r="AJ16" s="53">
        <f t="shared" si="1"/>
        <v>40</v>
      </c>
      <c r="AK16" s="30" t="s">
        <v>62</v>
      </c>
      <c r="AL16" s="53">
        <f t="shared" si="3"/>
        <v>13.408376963350785</v>
      </c>
      <c r="AM16" s="11"/>
      <c r="AP16" s="20"/>
    </row>
    <row r="17" spans="1:42" ht="85.5" customHeight="1" x14ac:dyDescent="0.2">
      <c r="A17" s="42">
        <v>2</v>
      </c>
      <c r="B17" s="43" t="s">
        <v>30</v>
      </c>
      <c r="C17" s="13" t="s">
        <v>31</v>
      </c>
      <c r="D17" s="14" t="s">
        <v>100</v>
      </c>
      <c r="E17" s="40">
        <v>100</v>
      </c>
      <c r="F17" s="41" t="s">
        <v>62</v>
      </c>
      <c r="G17" s="37">
        <f>SUM(G18:G23)</f>
        <v>2964468250</v>
      </c>
      <c r="H17" s="40">
        <v>100</v>
      </c>
      <c r="I17" s="41" t="s">
        <v>62</v>
      </c>
      <c r="J17" s="37">
        <f>SUM(J18:J23)</f>
        <v>493900333</v>
      </c>
      <c r="K17" s="40">
        <v>100</v>
      </c>
      <c r="L17" s="41" t="s">
        <v>62</v>
      </c>
      <c r="M17" s="37">
        <f>SUM(M18:M23)</f>
        <v>302456900</v>
      </c>
      <c r="N17" s="40">
        <v>25</v>
      </c>
      <c r="O17" s="41" t="s">
        <v>62</v>
      </c>
      <c r="P17" s="37">
        <f>SUM(P18:P23)</f>
        <v>28993955</v>
      </c>
      <c r="Q17" s="40">
        <v>25</v>
      </c>
      <c r="R17" s="41" t="s">
        <v>62</v>
      </c>
      <c r="S17" s="37">
        <f>SUM(S18:S23)</f>
        <v>101508306</v>
      </c>
      <c r="T17" s="40">
        <v>25</v>
      </c>
      <c r="U17" s="41" t="s">
        <v>62</v>
      </c>
      <c r="V17" s="37">
        <f>SUM(V18:V23)</f>
        <v>78448419</v>
      </c>
      <c r="W17" s="40">
        <v>25</v>
      </c>
      <c r="X17" s="41" t="s">
        <v>62</v>
      </c>
      <c r="Y17" s="37">
        <f>SUM(Y18:Y23)</f>
        <v>40517085</v>
      </c>
      <c r="Z17" s="58">
        <f t="shared" si="4"/>
        <v>100</v>
      </c>
      <c r="AA17" s="41" t="s">
        <v>62</v>
      </c>
      <c r="AB17" s="55">
        <f>Z17/K17*100</f>
        <v>100</v>
      </c>
      <c r="AC17" s="57" t="s">
        <v>62</v>
      </c>
      <c r="AD17" s="56">
        <f t="shared" ref="AD17:AD45" si="5">P17+S17+V17+Y17</f>
        <v>249467765</v>
      </c>
      <c r="AE17" s="55">
        <f>AD17/M17*100</f>
        <v>82.480434402389236</v>
      </c>
      <c r="AF17" s="57" t="s">
        <v>62</v>
      </c>
      <c r="AG17" s="58">
        <f t="shared" si="0"/>
        <v>200</v>
      </c>
      <c r="AH17" s="41" t="s">
        <v>62</v>
      </c>
      <c r="AI17" s="56">
        <f t="shared" si="2"/>
        <v>743368098</v>
      </c>
      <c r="AJ17" s="55">
        <f t="shared" si="1"/>
        <v>200</v>
      </c>
      <c r="AK17" s="57" t="s">
        <v>62</v>
      </c>
      <c r="AL17" s="55">
        <f t="shared" si="3"/>
        <v>25.075933871108251</v>
      </c>
      <c r="AM17" s="11"/>
      <c r="AP17" s="20"/>
    </row>
    <row r="18" spans="1:42" ht="60" x14ac:dyDescent="0.2">
      <c r="A18" s="12"/>
      <c r="B18" s="13"/>
      <c r="C18" s="24" t="s">
        <v>65</v>
      </c>
      <c r="D18" s="21" t="s">
        <v>71</v>
      </c>
      <c r="E18" s="16">
        <f>12*5</f>
        <v>60</v>
      </c>
      <c r="F18" s="22" t="s">
        <v>61</v>
      </c>
      <c r="G18" s="23">
        <f>63093650*5</f>
        <v>315468250</v>
      </c>
      <c r="H18" s="39">
        <v>12</v>
      </c>
      <c r="I18" s="22" t="s">
        <v>61</v>
      </c>
      <c r="J18" s="23">
        <v>41250200</v>
      </c>
      <c r="K18" s="39">
        <v>12</v>
      </c>
      <c r="L18" s="22" t="s">
        <v>61</v>
      </c>
      <c r="M18" s="23">
        <v>43101150</v>
      </c>
      <c r="N18" s="39">
        <v>3</v>
      </c>
      <c r="O18" s="22" t="s">
        <v>61</v>
      </c>
      <c r="P18" s="23">
        <v>1706250</v>
      </c>
      <c r="Q18" s="39">
        <v>3</v>
      </c>
      <c r="R18" s="22" t="s">
        <v>61</v>
      </c>
      <c r="S18" s="23">
        <v>22334900</v>
      </c>
      <c r="T18" s="39">
        <v>3</v>
      </c>
      <c r="U18" s="22" t="s">
        <v>61</v>
      </c>
      <c r="V18" s="23">
        <v>4629759</v>
      </c>
      <c r="W18" s="39">
        <v>3</v>
      </c>
      <c r="X18" s="22" t="s">
        <v>61</v>
      </c>
      <c r="Y18" s="23">
        <v>3436750</v>
      </c>
      <c r="Z18" s="54">
        <f t="shared" si="4"/>
        <v>12</v>
      </c>
      <c r="AA18" s="22" t="s">
        <v>61</v>
      </c>
      <c r="AB18" s="53">
        <f>Z18/K18*100</f>
        <v>100</v>
      </c>
      <c r="AC18" s="30" t="s">
        <v>62</v>
      </c>
      <c r="AD18" s="36">
        <f t="shared" si="5"/>
        <v>32107659</v>
      </c>
      <c r="AE18" s="53">
        <f>AD18/M18*100</f>
        <v>74.493740886264064</v>
      </c>
      <c r="AF18" s="30" t="s">
        <v>62</v>
      </c>
      <c r="AG18" s="54">
        <f t="shared" si="0"/>
        <v>24</v>
      </c>
      <c r="AH18" s="22" t="s">
        <v>61</v>
      </c>
      <c r="AI18" s="36">
        <f t="shared" si="2"/>
        <v>73357859</v>
      </c>
      <c r="AJ18" s="53">
        <f t="shared" si="1"/>
        <v>40</v>
      </c>
      <c r="AK18" s="30" t="s">
        <v>62</v>
      </c>
      <c r="AL18" s="53">
        <f t="shared" si="3"/>
        <v>23.253642482246629</v>
      </c>
      <c r="AM18" s="25"/>
      <c r="AP18" s="20">
        <f>P18+S18+V18+Y18</f>
        <v>32107659</v>
      </c>
    </row>
    <row r="19" spans="1:42" ht="75" x14ac:dyDescent="0.2">
      <c r="A19" s="12"/>
      <c r="B19" s="13"/>
      <c r="C19" s="24" t="s">
        <v>66</v>
      </c>
      <c r="D19" s="24" t="s">
        <v>71</v>
      </c>
      <c r="E19" s="16">
        <f>12*5</f>
        <v>60</v>
      </c>
      <c r="F19" s="22" t="s">
        <v>61</v>
      </c>
      <c r="G19" s="18">
        <f>46200000*5</f>
        <v>231000000</v>
      </c>
      <c r="H19" s="39">
        <v>12</v>
      </c>
      <c r="I19" s="22" t="s">
        <v>61</v>
      </c>
      <c r="J19" s="18">
        <v>37290403</v>
      </c>
      <c r="K19" s="39">
        <v>12</v>
      </c>
      <c r="L19" s="22" t="s">
        <v>61</v>
      </c>
      <c r="M19" s="18">
        <v>46200000</v>
      </c>
      <c r="N19" s="39">
        <v>3</v>
      </c>
      <c r="O19" s="22" t="s">
        <v>61</v>
      </c>
      <c r="P19" s="18">
        <v>7365905</v>
      </c>
      <c r="Q19" s="39">
        <v>3</v>
      </c>
      <c r="R19" s="22" t="s">
        <v>61</v>
      </c>
      <c r="S19" s="18">
        <v>6130958</v>
      </c>
      <c r="T19" s="39">
        <v>3</v>
      </c>
      <c r="U19" s="22" t="s">
        <v>61</v>
      </c>
      <c r="V19" s="18">
        <v>18198660</v>
      </c>
      <c r="W19" s="39">
        <v>3</v>
      </c>
      <c r="X19" s="22" t="s">
        <v>61</v>
      </c>
      <c r="Y19" s="18">
        <v>6180335</v>
      </c>
      <c r="Z19" s="54">
        <f t="shared" si="4"/>
        <v>12</v>
      </c>
      <c r="AA19" s="22" t="s">
        <v>61</v>
      </c>
      <c r="AB19" s="53">
        <f t="shared" ref="AB19:AB32" si="6">Z19/K19*100</f>
        <v>100</v>
      </c>
      <c r="AC19" s="30" t="s">
        <v>62</v>
      </c>
      <c r="AD19" s="36">
        <f t="shared" si="5"/>
        <v>37875858</v>
      </c>
      <c r="AE19" s="53">
        <f t="shared" ref="AE19:AE32" si="7">AD19/M19*100</f>
        <v>81.982376623376624</v>
      </c>
      <c r="AF19" s="30" t="s">
        <v>62</v>
      </c>
      <c r="AG19" s="54">
        <f t="shared" si="0"/>
        <v>24</v>
      </c>
      <c r="AH19" s="22" t="s">
        <v>61</v>
      </c>
      <c r="AI19" s="36">
        <f t="shared" si="2"/>
        <v>75166261</v>
      </c>
      <c r="AJ19" s="53">
        <f t="shared" si="1"/>
        <v>40</v>
      </c>
      <c r="AK19" s="30" t="s">
        <v>62</v>
      </c>
      <c r="AL19" s="53">
        <f t="shared" si="3"/>
        <v>32.539506926406922</v>
      </c>
      <c r="AM19" s="11"/>
      <c r="AP19" s="20">
        <f>P19+S19+V19+Y19</f>
        <v>37875858</v>
      </c>
    </row>
    <row r="20" spans="1:42" ht="75" x14ac:dyDescent="0.2">
      <c r="A20" s="12"/>
      <c r="B20" s="13"/>
      <c r="C20" s="70" t="s">
        <v>67</v>
      </c>
      <c r="D20" s="71" t="s">
        <v>71</v>
      </c>
      <c r="E20" s="39">
        <v>15</v>
      </c>
      <c r="F20" s="22" t="s">
        <v>101</v>
      </c>
      <c r="G20" s="18">
        <f>14000000*5</f>
        <v>70000000</v>
      </c>
      <c r="H20" s="39">
        <v>3</v>
      </c>
      <c r="I20" s="22" t="s">
        <v>101</v>
      </c>
      <c r="J20" s="18">
        <v>14000000</v>
      </c>
      <c r="K20" s="39">
        <v>3</v>
      </c>
      <c r="L20" s="22" t="s">
        <v>101</v>
      </c>
      <c r="M20" s="18">
        <v>0</v>
      </c>
      <c r="N20" s="39"/>
      <c r="O20" s="22"/>
      <c r="P20" s="18"/>
      <c r="Q20" s="39"/>
      <c r="R20" s="22"/>
      <c r="S20" s="18"/>
      <c r="T20" s="39"/>
      <c r="U20" s="22"/>
      <c r="V20" s="18"/>
      <c r="W20" s="39"/>
      <c r="X20" s="22"/>
      <c r="Y20" s="18"/>
      <c r="Z20" s="54"/>
      <c r="AA20" s="22"/>
      <c r="AB20" s="53"/>
      <c r="AC20" s="30"/>
      <c r="AD20" s="36"/>
      <c r="AE20" s="53"/>
      <c r="AF20" s="30"/>
      <c r="AG20" s="54">
        <f t="shared" si="0"/>
        <v>3</v>
      </c>
      <c r="AH20" s="22" t="s">
        <v>101</v>
      </c>
      <c r="AI20" s="36">
        <f t="shared" si="2"/>
        <v>14000000</v>
      </c>
      <c r="AJ20" s="53">
        <f t="shared" si="1"/>
        <v>20</v>
      </c>
      <c r="AK20" s="30" t="s">
        <v>62</v>
      </c>
      <c r="AL20" s="53">
        <f t="shared" si="3"/>
        <v>20</v>
      </c>
      <c r="AM20" s="11"/>
      <c r="AP20" s="20">
        <f>P20+S20+V20+Y20</f>
        <v>0</v>
      </c>
    </row>
    <row r="21" spans="1:42" ht="60" x14ac:dyDescent="0.2">
      <c r="A21" s="12"/>
      <c r="B21" s="13"/>
      <c r="C21" s="24" t="s">
        <v>68</v>
      </c>
      <c r="D21" s="24" t="s">
        <v>71</v>
      </c>
      <c r="E21" s="16">
        <f>12*5</f>
        <v>60</v>
      </c>
      <c r="F21" s="22" t="s">
        <v>61</v>
      </c>
      <c r="G21" s="18">
        <f>27300000*5</f>
        <v>136500000</v>
      </c>
      <c r="H21" s="39">
        <v>12</v>
      </c>
      <c r="I21" s="22" t="s">
        <v>61</v>
      </c>
      <c r="J21" s="18">
        <v>16580000</v>
      </c>
      <c r="K21" s="39">
        <v>12</v>
      </c>
      <c r="L21" s="22" t="s">
        <v>61</v>
      </c>
      <c r="M21" s="18">
        <v>7800000</v>
      </c>
      <c r="N21" s="39">
        <v>3</v>
      </c>
      <c r="O21" s="22" t="s">
        <v>61</v>
      </c>
      <c r="P21" s="18">
        <v>0</v>
      </c>
      <c r="Q21" s="39">
        <v>3</v>
      </c>
      <c r="R21" s="22" t="s">
        <v>61</v>
      </c>
      <c r="S21" s="18">
        <v>2880000</v>
      </c>
      <c r="T21" s="39">
        <v>3</v>
      </c>
      <c r="U21" s="22" t="s">
        <v>61</v>
      </c>
      <c r="V21" s="18">
        <v>0</v>
      </c>
      <c r="W21" s="39">
        <v>3</v>
      </c>
      <c r="X21" s="22" t="s">
        <v>61</v>
      </c>
      <c r="Y21" s="18">
        <v>4920000</v>
      </c>
      <c r="Z21" s="54">
        <f t="shared" si="4"/>
        <v>12</v>
      </c>
      <c r="AA21" s="22" t="s">
        <v>61</v>
      </c>
      <c r="AB21" s="53">
        <f t="shared" si="6"/>
        <v>100</v>
      </c>
      <c r="AC21" s="30" t="s">
        <v>62</v>
      </c>
      <c r="AD21" s="36">
        <f t="shared" si="5"/>
        <v>7800000</v>
      </c>
      <c r="AE21" s="53">
        <f t="shared" si="7"/>
        <v>100</v>
      </c>
      <c r="AF21" s="30" t="s">
        <v>62</v>
      </c>
      <c r="AG21" s="54">
        <f t="shared" si="0"/>
        <v>24</v>
      </c>
      <c r="AH21" s="22" t="s">
        <v>61</v>
      </c>
      <c r="AI21" s="36">
        <f t="shared" si="2"/>
        <v>24380000</v>
      </c>
      <c r="AJ21" s="53">
        <f t="shared" si="1"/>
        <v>40</v>
      </c>
      <c r="AK21" s="30" t="s">
        <v>62</v>
      </c>
      <c r="AL21" s="53">
        <f t="shared" si="3"/>
        <v>17.860805860805861</v>
      </c>
      <c r="AM21" s="11"/>
      <c r="AP21" s="20">
        <f>P21+S21+V21+Y21</f>
        <v>7800000</v>
      </c>
    </row>
    <row r="22" spans="1:42" ht="105" x14ac:dyDescent="0.2">
      <c r="A22" s="12"/>
      <c r="B22" s="13"/>
      <c r="C22" s="21" t="s">
        <v>77</v>
      </c>
      <c r="D22" s="24" t="s">
        <v>71</v>
      </c>
      <c r="E22" s="16">
        <f>12*5</f>
        <v>60</v>
      </c>
      <c r="F22" s="22" t="s">
        <v>61</v>
      </c>
      <c r="G22" s="18">
        <f>48800000*5</f>
        <v>244000000</v>
      </c>
      <c r="H22" s="39">
        <v>12</v>
      </c>
      <c r="I22" s="22" t="s">
        <v>61</v>
      </c>
      <c r="J22" s="18">
        <v>40750000</v>
      </c>
      <c r="K22" s="39">
        <v>12</v>
      </c>
      <c r="L22" s="22" t="s">
        <v>61</v>
      </c>
      <c r="M22" s="18">
        <v>41340000</v>
      </c>
      <c r="N22" s="39">
        <v>3</v>
      </c>
      <c r="O22" s="22" t="s">
        <v>61</v>
      </c>
      <c r="P22" s="18">
        <v>6000000</v>
      </c>
      <c r="Q22" s="39">
        <v>3</v>
      </c>
      <c r="R22" s="22" t="s">
        <v>61</v>
      </c>
      <c r="S22" s="18">
        <v>12750000</v>
      </c>
      <c r="T22" s="39">
        <v>3</v>
      </c>
      <c r="U22" s="22" t="s">
        <v>61</v>
      </c>
      <c r="V22" s="18">
        <v>12000000</v>
      </c>
      <c r="W22" s="39">
        <v>3</v>
      </c>
      <c r="X22" s="22" t="s">
        <v>61</v>
      </c>
      <c r="Y22" s="18">
        <v>6000000</v>
      </c>
      <c r="Z22" s="54">
        <f t="shared" si="4"/>
        <v>12</v>
      </c>
      <c r="AA22" s="22" t="s">
        <v>61</v>
      </c>
      <c r="AB22" s="53">
        <f t="shared" si="6"/>
        <v>100</v>
      </c>
      <c r="AC22" s="30" t="s">
        <v>62</v>
      </c>
      <c r="AD22" s="36">
        <f t="shared" si="5"/>
        <v>36750000</v>
      </c>
      <c r="AE22" s="53">
        <f t="shared" si="7"/>
        <v>88.896952104499277</v>
      </c>
      <c r="AF22" s="30" t="s">
        <v>62</v>
      </c>
      <c r="AG22" s="54">
        <f t="shared" si="0"/>
        <v>24</v>
      </c>
      <c r="AH22" s="22" t="s">
        <v>61</v>
      </c>
      <c r="AI22" s="36">
        <f t="shared" si="2"/>
        <v>77500000</v>
      </c>
      <c r="AJ22" s="53">
        <f t="shared" si="1"/>
        <v>40</v>
      </c>
      <c r="AK22" s="30" t="s">
        <v>62</v>
      </c>
      <c r="AL22" s="53">
        <f t="shared" si="3"/>
        <v>31.762295081967213</v>
      </c>
      <c r="AM22" s="11"/>
      <c r="AP22" s="20"/>
    </row>
    <row r="23" spans="1:42" ht="75" x14ac:dyDescent="0.2">
      <c r="A23" s="12"/>
      <c r="B23" s="13"/>
      <c r="C23" s="21" t="s">
        <v>69</v>
      </c>
      <c r="D23" s="24" t="s">
        <v>71</v>
      </c>
      <c r="E23" s="16">
        <f>12*5</f>
        <v>60</v>
      </c>
      <c r="F23" s="17" t="s">
        <v>61</v>
      </c>
      <c r="G23" s="18">
        <f>393500000*5</f>
        <v>1967500000</v>
      </c>
      <c r="H23" s="16">
        <v>12</v>
      </c>
      <c r="I23" s="17" t="s">
        <v>61</v>
      </c>
      <c r="J23" s="18">
        <v>344029730</v>
      </c>
      <c r="K23" s="16">
        <v>12</v>
      </c>
      <c r="L23" s="17" t="s">
        <v>61</v>
      </c>
      <c r="M23" s="18">
        <v>164015750</v>
      </c>
      <c r="N23" s="16">
        <v>3</v>
      </c>
      <c r="O23" s="17" t="s">
        <v>61</v>
      </c>
      <c r="P23" s="18">
        <v>13921800</v>
      </c>
      <c r="Q23" s="16">
        <v>3</v>
      </c>
      <c r="R23" s="17" t="s">
        <v>61</v>
      </c>
      <c r="S23" s="18">
        <v>57412448</v>
      </c>
      <c r="T23" s="16">
        <v>3</v>
      </c>
      <c r="U23" s="17" t="s">
        <v>61</v>
      </c>
      <c r="V23" s="18">
        <v>43620000</v>
      </c>
      <c r="W23" s="16">
        <v>3</v>
      </c>
      <c r="X23" s="17" t="s">
        <v>61</v>
      </c>
      <c r="Y23" s="18">
        <v>19980000</v>
      </c>
      <c r="Z23" s="54">
        <f t="shared" si="4"/>
        <v>12</v>
      </c>
      <c r="AA23" s="17" t="s">
        <v>61</v>
      </c>
      <c r="AB23" s="53">
        <f t="shared" si="6"/>
        <v>100</v>
      </c>
      <c r="AC23" s="30" t="s">
        <v>62</v>
      </c>
      <c r="AD23" s="36">
        <f t="shared" si="5"/>
        <v>134934248</v>
      </c>
      <c r="AE23" s="53">
        <f t="shared" si="7"/>
        <v>82.269079646314452</v>
      </c>
      <c r="AF23" s="30" t="s">
        <v>62</v>
      </c>
      <c r="AG23" s="54">
        <f t="shared" si="0"/>
        <v>24</v>
      </c>
      <c r="AH23" s="17" t="s">
        <v>61</v>
      </c>
      <c r="AI23" s="36">
        <f t="shared" si="2"/>
        <v>478963978</v>
      </c>
      <c r="AJ23" s="53">
        <f t="shared" si="1"/>
        <v>40</v>
      </c>
      <c r="AK23" s="30" t="s">
        <v>62</v>
      </c>
      <c r="AL23" s="53">
        <f t="shared" si="3"/>
        <v>24.34378541296061</v>
      </c>
      <c r="AM23" s="11"/>
      <c r="AP23" s="20"/>
    </row>
    <row r="24" spans="1:42" ht="97.5" customHeight="1" x14ac:dyDescent="0.2">
      <c r="A24" s="12"/>
      <c r="B24" s="13"/>
      <c r="C24" s="14" t="s">
        <v>32</v>
      </c>
      <c r="D24" s="14" t="s">
        <v>100</v>
      </c>
      <c r="E24" s="40">
        <v>100</v>
      </c>
      <c r="F24" s="41" t="s">
        <v>62</v>
      </c>
      <c r="G24" s="38">
        <f>SUM(G25:G27)</f>
        <v>1191862000</v>
      </c>
      <c r="H24" s="40">
        <v>100</v>
      </c>
      <c r="I24" s="41" t="s">
        <v>62</v>
      </c>
      <c r="J24" s="38">
        <f>SUM(J25:J27)</f>
        <v>133047100</v>
      </c>
      <c r="K24" s="40">
        <v>100</v>
      </c>
      <c r="L24" s="41" t="s">
        <v>62</v>
      </c>
      <c r="M24" s="38">
        <f>SUM(M25:M27)</f>
        <v>143709400</v>
      </c>
      <c r="N24" s="40">
        <v>25</v>
      </c>
      <c r="O24" s="41" t="s">
        <v>62</v>
      </c>
      <c r="P24" s="38">
        <f>SUM(P25:P27)</f>
        <v>16840000</v>
      </c>
      <c r="Q24" s="40">
        <v>25</v>
      </c>
      <c r="R24" s="41" t="s">
        <v>62</v>
      </c>
      <c r="S24" s="38">
        <f>SUM(S25:S27)</f>
        <v>13405000</v>
      </c>
      <c r="T24" s="40">
        <v>25</v>
      </c>
      <c r="U24" s="41" t="s">
        <v>62</v>
      </c>
      <c r="V24" s="38">
        <f>SUM(V25:V27)</f>
        <v>18342800</v>
      </c>
      <c r="W24" s="40">
        <v>25</v>
      </c>
      <c r="X24" s="41" t="s">
        <v>62</v>
      </c>
      <c r="Y24" s="38">
        <f>SUM(Y25:Y27)</f>
        <v>23297400</v>
      </c>
      <c r="Z24" s="58">
        <f t="shared" si="4"/>
        <v>100</v>
      </c>
      <c r="AA24" s="41" t="s">
        <v>62</v>
      </c>
      <c r="AB24" s="55">
        <f t="shared" si="6"/>
        <v>100</v>
      </c>
      <c r="AC24" s="57" t="s">
        <v>62</v>
      </c>
      <c r="AD24" s="56">
        <f t="shared" si="5"/>
        <v>71885200</v>
      </c>
      <c r="AE24" s="55">
        <f>AD24/M24*100</f>
        <v>50.021223385526625</v>
      </c>
      <c r="AF24" s="57" t="s">
        <v>62</v>
      </c>
      <c r="AG24" s="58">
        <f t="shared" si="0"/>
        <v>200</v>
      </c>
      <c r="AH24" s="41" t="s">
        <v>62</v>
      </c>
      <c r="AI24" s="56">
        <f t="shared" si="2"/>
        <v>204932300</v>
      </c>
      <c r="AJ24" s="55">
        <f t="shared" si="1"/>
        <v>200</v>
      </c>
      <c r="AK24" s="57" t="s">
        <v>62</v>
      </c>
      <c r="AL24" s="55">
        <f t="shared" si="3"/>
        <v>17.194297661977647</v>
      </c>
      <c r="AM24" s="11"/>
      <c r="AP24" s="20"/>
    </row>
    <row r="25" spans="1:42" ht="68.25" customHeight="1" x14ac:dyDescent="0.2">
      <c r="A25" s="12"/>
      <c r="B25" s="13"/>
      <c r="C25" s="21" t="s">
        <v>70</v>
      </c>
      <c r="D25" s="24" t="s">
        <v>78</v>
      </c>
      <c r="E25" s="16">
        <f>12*5</f>
        <v>60</v>
      </c>
      <c r="F25" s="17" t="s">
        <v>61</v>
      </c>
      <c r="G25" s="18">
        <f>64922400*5</f>
        <v>324612000</v>
      </c>
      <c r="H25" s="16">
        <v>12</v>
      </c>
      <c r="I25" s="17" t="s">
        <v>61</v>
      </c>
      <c r="J25" s="18">
        <v>60106000</v>
      </c>
      <c r="K25" s="16">
        <v>12</v>
      </c>
      <c r="L25" s="17" t="s">
        <v>61</v>
      </c>
      <c r="M25" s="18">
        <v>22159400</v>
      </c>
      <c r="N25" s="16">
        <v>3</v>
      </c>
      <c r="O25" s="17" t="s">
        <v>61</v>
      </c>
      <c r="P25" s="18">
        <v>11110000</v>
      </c>
      <c r="Q25" s="16">
        <v>3</v>
      </c>
      <c r="R25" s="17" t="s">
        <v>61</v>
      </c>
      <c r="S25" s="18">
        <v>2170000</v>
      </c>
      <c r="T25" s="16">
        <v>3</v>
      </c>
      <c r="U25" s="17" t="s">
        <v>61</v>
      </c>
      <c r="V25" s="18">
        <v>0</v>
      </c>
      <c r="W25" s="16">
        <v>3</v>
      </c>
      <c r="X25" s="17" t="s">
        <v>61</v>
      </c>
      <c r="Y25" s="18">
        <v>4297400</v>
      </c>
      <c r="Z25" s="54">
        <f t="shared" ref="Z25" si="8">N25+Q25+T25+W25</f>
        <v>12</v>
      </c>
      <c r="AA25" s="17" t="s">
        <v>61</v>
      </c>
      <c r="AB25" s="53">
        <f t="shared" si="6"/>
        <v>100</v>
      </c>
      <c r="AC25" s="30" t="s">
        <v>62</v>
      </c>
      <c r="AD25" s="36">
        <f t="shared" ref="AD25" si="9">P25+S25+V25+Y25</f>
        <v>17577400</v>
      </c>
      <c r="AE25" s="53">
        <f t="shared" si="7"/>
        <v>79.322544834246415</v>
      </c>
      <c r="AF25" s="30" t="s">
        <v>62</v>
      </c>
      <c r="AG25" s="54">
        <f t="shared" si="0"/>
        <v>24</v>
      </c>
      <c r="AH25" s="17" t="s">
        <v>61</v>
      </c>
      <c r="AI25" s="36">
        <f t="shared" si="2"/>
        <v>77683400</v>
      </c>
      <c r="AJ25" s="53">
        <f t="shared" si="1"/>
        <v>40</v>
      </c>
      <c r="AK25" s="30" t="s">
        <v>62</v>
      </c>
      <c r="AL25" s="53">
        <f t="shared" si="3"/>
        <v>23.93115473241901</v>
      </c>
      <c r="AM25" s="11"/>
      <c r="AP25" s="20"/>
    </row>
    <row r="26" spans="1:42" ht="80.25" customHeight="1" x14ac:dyDescent="0.2">
      <c r="A26" s="12"/>
      <c r="B26" s="13"/>
      <c r="C26" s="21" t="s">
        <v>33</v>
      </c>
      <c r="D26" s="24" t="s">
        <v>79</v>
      </c>
      <c r="E26" s="16">
        <f>12*5</f>
        <v>60</v>
      </c>
      <c r="F26" s="17" t="s">
        <v>61</v>
      </c>
      <c r="G26" s="18">
        <f>141700000*5</f>
        <v>708500000</v>
      </c>
      <c r="H26" s="16">
        <v>12</v>
      </c>
      <c r="I26" s="17" t="s">
        <v>61</v>
      </c>
      <c r="J26" s="18">
        <v>67011100</v>
      </c>
      <c r="K26" s="16">
        <v>12</v>
      </c>
      <c r="L26" s="17" t="s">
        <v>61</v>
      </c>
      <c r="M26" s="18">
        <v>92200000</v>
      </c>
      <c r="N26" s="16">
        <v>3</v>
      </c>
      <c r="O26" s="17" t="s">
        <v>61</v>
      </c>
      <c r="P26" s="18">
        <v>5730000</v>
      </c>
      <c r="Q26" s="16">
        <v>3</v>
      </c>
      <c r="R26" s="17" t="s">
        <v>61</v>
      </c>
      <c r="S26" s="18">
        <v>9435000</v>
      </c>
      <c r="T26" s="16">
        <v>3</v>
      </c>
      <c r="U26" s="17" t="s">
        <v>61</v>
      </c>
      <c r="V26" s="18">
        <v>18292800</v>
      </c>
      <c r="W26" s="16">
        <v>3</v>
      </c>
      <c r="X26" s="17" t="s">
        <v>61</v>
      </c>
      <c r="Y26" s="18">
        <v>19000000</v>
      </c>
      <c r="Z26" s="54">
        <f t="shared" si="4"/>
        <v>12</v>
      </c>
      <c r="AA26" s="17" t="s">
        <v>61</v>
      </c>
      <c r="AB26" s="53">
        <f t="shared" si="6"/>
        <v>100</v>
      </c>
      <c r="AC26" s="30" t="s">
        <v>62</v>
      </c>
      <c r="AD26" s="36">
        <f t="shared" si="5"/>
        <v>52457800</v>
      </c>
      <c r="AE26" s="53">
        <f t="shared" si="7"/>
        <v>56.895661605206072</v>
      </c>
      <c r="AF26" s="30" t="s">
        <v>62</v>
      </c>
      <c r="AG26" s="54">
        <f t="shared" si="0"/>
        <v>24</v>
      </c>
      <c r="AH26" s="17" t="s">
        <v>61</v>
      </c>
      <c r="AI26" s="36">
        <f t="shared" si="2"/>
        <v>119468900</v>
      </c>
      <c r="AJ26" s="53">
        <f t="shared" si="1"/>
        <v>40</v>
      </c>
      <c r="AK26" s="30" t="s">
        <v>62</v>
      </c>
      <c r="AL26" s="53">
        <f t="shared" si="3"/>
        <v>16.862230063514467</v>
      </c>
      <c r="AM26" s="11"/>
      <c r="AP26" s="20"/>
    </row>
    <row r="27" spans="1:42" ht="66.75" customHeight="1" x14ac:dyDescent="0.2">
      <c r="A27" s="12"/>
      <c r="B27" s="13"/>
      <c r="C27" s="21" t="s">
        <v>34</v>
      </c>
      <c r="D27" s="24" t="s">
        <v>78</v>
      </c>
      <c r="E27" s="16">
        <f>12*5</f>
        <v>60</v>
      </c>
      <c r="F27" s="17" t="s">
        <v>61</v>
      </c>
      <c r="G27" s="18">
        <f>31750000*5</f>
        <v>158750000</v>
      </c>
      <c r="H27" s="16">
        <v>12</v>
      </c>
      <c r="I27" s="17" t="s">
        <v>61</v>
      </c>
      <c r="J27" s="18">
        <v>5930000</v>
      </c>
      <c r="K27" s="16">
        <v>12</v>
      </c>
      <c r="L27" s="17" t="s">
        <v>61</v>
      </c>
      <c r="M27" s="18">
        <v>29350000</v>
      </c>
      <c r="N27" s="16">
        <v>3</v>
      </c>
      <c r="O27" s="17" t="s">
        <v>61</v>
      </c>
      <c r="P27" s="18">
        <v>0</v>
      </c>
      <c r="Q27" s="16">
        <v>3</v>
      </c>
      <c r="R27" s="17" t="s">
        <v>61</v>
      </c>
      <c r="S27" s="18">
        <v>1800000</v>
      </c>
      <c r="T27" s="16">
        <v>3</v>
      </c>
      <c r="U27" s="17" t="s">
        <v>61</v>
      </c>
      <c r="V27" s="18">
        <v>50000</v>
      </c>
      <c r="W27" s="16">
        <v>3</v>
      </c>
      <c r="X27" s="17" t="s">
        <v>61</v>
      </c>
      <c r="Y27" s="18">
        <v>0</v>
      </c>
      <c r="Z27" s="54">
        <f t="shared" si="4"/>
        <v>12</v>
      </c>
      <c r="AA27" s="17" t="s">
        <v>61</v>
      </c>
      <c r="AB27" s="53">
        <f t="shared" si="6"/>
        <v>100</v>
      </c>
      <c r="AC27" s="30" t="s">
        <v>62</v>
      </c>
      <c r="AD27" s="36">
        <f t="shared" si="5"/>
        <v>1850000</v>
      </c>
      <c r="AE27" s="53">
        <f t="shared" si="7"/>
        <v>6.3032367972742751</v>
      </c>
      <c r="AF27" s="30" t="s">
        <v>62</v>
      </c>
      <c r="AG27" s="54">
        <f t="shared" si="0"/>
        <v>24</v>
      </c>
      <c r="AH27" s="17" t="s">
        <v>61</v>
      </c>
      <c r="AI27" s="36">
        <f t="shared" si="2"/>
        <v>7780000</v>
      </c>
      <c r="AJ27" s="53">
        <f t="shared" si="1"/>
        <v>40</v>
      </c>
      <c r="AK27" s="30" t="s">
        <v>62</v>
      </c>
      <c r="AL27" s="53">
        <f t="shared" si="3"/>
        <v>4.9007874015748039</v>
      </c>
      <c r="AM27" s="11"/>
      <c r="AP27" s="20"/>
    </row>
    <row r="28" spans="1:42" ht="102" customHeight="1" x14ac:dyDescent="0.2">
      <c r="A28" s="12"/>
      <c r="B28" s="13"/>
      <c r="C28" s="14" t="s">
        <v>35</v>
      </c>
      <c r="D28" s="14" t="s">
        <v>100</v>
      </c>
      <c r="E28" s="40">
        <v>100</v>
      </c>
      <c r="F28" s="41" t="s">
        <v>62</v>
      </c>
      <c r="G28" s="38">
        <f>SUM(G29:G32)</f>
        <v>4267000000</v>
      </c>
      <c r="H28" s="40">
        <v>100</v>
      </c>
      <c r="I28" s="41" t="s">
        <v>62</v>
      </c>
      <c r="J28" s="38">
        <f>SUM(J29:J32)</f>
        <v>446667550</v>
      </c>
      <c r="K28" s="40">
        <v>100</v>
      </c>
      <c r="L28" s="41" t="s">
        <v>62</v>
      </c>
      <c r="M28" s="38">
        <f>SUM(M29:M32)</f>
        <v>615511000</v>
      </c>
      <c r="N28" s="40">
        <v>25</v>
      </c>
      <c r="O28" s="41" t="s">
        <v>62</v>
      </c>
      <c r="P28" s="38">
        <f>SUM(P29:P32)</f>
        <v>25411000</v>
      </c>
      <c r="Q28" s="40">
        <v>25</v>
      </c>
      <c r="R28" s="41" t="s">
        <v>62</v>
      </c>
      <c r="S28" s="38">
        <f>SUM(S29:S32)</f>
        <v>100972500</v>
      </c>
      <c r="T28" s="40">
        <v>25</v>
      </c>
      <c r="U28" s="41" t="s">
        <v>62</v>
      </c>
      <c r="V28" s="38">
        <f>SUM(V29:V32)</f>
        <v>117585000</v>
      </c>
      <c r="W28" s="40">
        <v>25</v>
      </c>
      <c r="X28" s="41" t="s">
        <v>62</v>
      </c>
      <c r="Y28" s="38">
        <f>SUM(Y29:Y32)</f>
        <v>272650000</v>
      </c>
      <c r="Z28" s="58">
        <f t="shared" si="4"/>
        <v>100</v>
      </c>
      <c r="AA28" s="41" t="s">
        <v>62</v>
      </c>
      <c r="AB28" s="55">
        <f t="shared" si="6"/>
        <v>100</v>
      </c>
      <c r="AC28" s="57" t="s">
        <v>62</v>
      </c>
      <c r="AD28" s="56">
        <f t="shared" si="5"/>
        <v>516618500</v>
      </c>
      <c r="AE28" s="55">
        <f t="shared" si="7"/>
        <v>83.933268454991065</v>
      </c>
      <c r="AF28" s="57" t="s">
        <v>62</v>
      </c>
      <c r="AG28" s="58">
        <f t="shared" si="0"/>
        <v>200</v>
      </c>
      <c r="AH28" s="41" t="s">
        <v>62</v>
      </c>
      <c r="AI28" s="56">
        <f t="shared" si="2"/>
        <v>963286050</v>
      </c>
      <c r="AJ28" s="55">
        <f t="shared" si="1"/>
        <v>200</v>
      </c>
      <c r="AK28" s="57" t="s">
        <v>62</v>
      </c>
      <c r="AL28" s="55">
        <f t="shared" si="3"/>
        <v>22.575253105226153</v>
      </c>
      <c r="AM28" s="11"/>
      <c r="AP28" s="20"/>
    </row>
    <row r="29" spans="1:42" ht="75" x14ac:dyDescent="0.2">
      <c r="A29" s="12"/>
      <c r="B29" s="13"/>
      <c r="C29" s="21" t="s">
        <v>80</v>
      </c>
      <c r="D29" s="24" t="s">
        <v>84</v>
      </c>
      <c r="E29" s="16">
        <f>12*5</f>
        <v>60</v>
      </c>
      <c r="F29" s="17" t="s">
        <v>61</v>
      </c>
      <c r="G29" s="18">
        <f>302110000*5</f>
        <v>1510550000</v>
      </c>
      <c r="H29" s="16">
        <v>12</v>
      </c>
      <c r="I29" s="17" t="s">
        <v>61</v>
      </c>
      <c r="J29" s="18">
        <v>432613000</v>
      </c>
      <c r="K29" s="16">
        <v>12</v>
      </c>
      <c r="L29" s="17" t="s">
        <v>61</v>
      </c>
      <c r="M29" s="18">
        <v>253725000</v>
      </c>
      <c r="N29" s="16">
        <v>3</v>
      </c>
      <c r="O29" s="17" t="s">
        <v>61</v>
      </c>
      <c r="P29" s="18">
        <v>23904000</v>
      </c>
      <c r="Q29" s="16">
        <v>3</v>
      </c>
      <c r="R29" s="17" t="s">
        <v>61</v>
      </c>
      <c r="S29" s="18">
        <v>41760000</v>
      </c>
      <c r="T29" s="16">
        <v>3</v>
      </c>
      <c r="U29" s="17" t="s">
        <v>61</v>
      </c>
      <c r="V29" s="18">
        <v>23880000</v>
      </c>
      <c r="W29" s="16">
        <v>3</v>
      </c>
      <c r="X29" s="17" t="s">
        <v>61</v>
      </c>
      <c r="Y29" s="18">
        <v>104384000</v>
      </c>
      <c r="Z29" s="54">
        <f t="shared" si="4"/>
        <v>12</v>
      </c>
      <c r="AA29" s="17" t="s">
        <v>61</v>
      </c>
      <c r="AB29" s="53">
        <f t="shared" si="6"/>
        <v>100</v>
      </c>
      <c r="AC29" s="30" t="s">
        <v>62</v>
      </c>
      <c r="AD29" s="36">
        <f t="shared" si="5"/>
        <v>193928000</v>
      </c>
      <c r="AE29" s="53">
        <f t="shared" si="7"/>
        <v>76.432357867770236</v>
      </c>
      <c r="AF29" s="30" t="s">
        <v>62</v>
      </c>
      <c r="AG29" s="54">
        <f t="shared" si="0"/>
        <v>24</v>
      </c>
      <c r="AH29" s="17" t="s">
        <v>61</v>
      </c>
      <c r="AI29" s="36">
        <f t="shared" si="2"/>
        <v>626541000</v>
      </c>
      <c r="AJ29" s="53">
        <f t="shared" si="1"/>
        <v>40</v>
      </c>
      <c r="AK29" s="30" t="s">
        <v>62</v>
      </c>
      <c r="AL29" s="53">
        <f t="shared" si="3"/>
        <v>41.477673695011752</v>
      </c>
      <c r="AM29" s="11"/>
      <c r="AP29" s="20"/>
    </row>
    <row r="30" spans="1:42" ht="75" x14ac:dyDescent="0.2">
      <c r="A30" s="12"/>
      <c r="B30" s="13"/>
      <c r="C30" s="21" t="s">
        <v>81</v>
      </c>
      <c r="D30" s="24" t="s">
        <v>84</v>
      </c>
      <c r="E30" s="16">
        <f>12*5</f>
        <v>60</v>
      </c>
      <c r="F30" s="17" t="s">
        <v>61</v>
      </c>
      <c r="G30" s="18">
        <f>99410000*5</f>
        <v>497050000</v>
      </c>
      <c r="H30" s="16">
        <v>12</v>
      </c>
      <c r="I30" s="17" t="s">
        <v>61</v>
      </c>
      <c r="J30" s="18">
        <v>14054550</v>
      </c>
      <c r="K30" s="16">
        <v>12</v>
      </c>
      <c r="L30" s="17" t="s">
        <v>61</v>
      </c>
      <c r="M30" s="18">
        <v>25527000</v>
      </c>
      <c r="N30" s="16">
        <v>3</v>
      </c>
      <c r="O30" s="17" t="s">
        <v>61</v>
      </c>
      <c r="P30" s="18">
        <v>1507000</v>
      </c>
      <c r="Q30" s="16">
        <v>3</v>
      </c>
      <c r="R30" s="17" t="s">
        <v>61</v>
      </c>
      <c r="S30" s="18">
        <v>2219500</v>
      </c>
      <c r="T30" s="16">
        <v>3</v>
      </c>
      <c r="U30" s="17" t="s">
        <v>61</v>
      </c>
      <c r="V30" s="18">
        <v>0</v>
      </c>
      <c r="W30" s="16">
        <v>3</v>
      </c>
      <c r="X30" s="17" t="s">
        <v>61</v>
      </c>
      <c r="Y30" s="18">
        <v>4214000</v>
      </c>
      <c r="Z30" s="54">
        <f t="shared" ref="Z30" si="10">N30+Q30+T30+W30</f>
        <v>12</v>
      </c>
      <c r="AA30" s="17" t="s">
        <v>61</v>
      </c>
      <c r="AB30" s="53">
        <f t="shared" si="6"/>
        <v>100</v>
      </c>
      <c r="AC30" s="30" t="s">
        <v>62</v>
      </c>
      <c r="AD30" s="36">
        <f t="shared" ref="AD30" si="11">P30+S30+V30+Y30</f>
        <v>7940500</v>
      </c>
      <c r="AE30" s="53">
        <f t="shared" si="7"/>
        <v>31.106279625494576</v>
      </c>
      <c r="AF30" s="30" t="s">
        <v>62</v>
      </c>
      <c r="AG30" s="54">
        <f t="shared" si="0"/>
        <v>24</v>
      </c>
      <c r="AH30" s="17" t="s">
        <v>61</v>
      </c>
      <c r="AI30" s="36">
        <f t="shared" si="2"/>
        <v>21995050</v>
      </c>
      <c r="AJ30" s="53">
        <f t="shared" si="1"/>
        <v>40</v>
      </c>
      <c r="AK30" s="30" t="s">
        <v>62</v>
      </c>
      <c r="AL30" s="53">
        <f t="shared" si="3"/>
        <v>4.4251181973644504</v>
      </c>
      <c r="AM30" s="11"/>
      <c r="AP30" s="20"/>
    </row>
    <row r="31" spans="1:42" ht="75" x14ac:dyDescent="0.2">
      <c r="A31" s="12"/>
      <c r="B31" s="13"/>
      <c r="C31" s="21" t="s">
        <v>82</v>
      </c>
      <c r="D31" s="24" t="s">
        <v>84</v>
      </c>
      <c r="E31" s="16">
        <f>12*5</f>
        <v>60</v>
      </c>
      <c r="F31" s="17" t="s">
        <v>61</v>
      </c>
      <c r="G31" s="18">
        <f>351860000*5</f>
        <v>1759300000</v>
      </c>
      <c r="H31" s="16"/>
      <c r="I31" s="17"/>
      <c r="J31" s="18"/>
      <c r="K31" s="16">
        <v>12</v>
      </c>
      <c r="L31" s="17" t="s">
        <v>61</v>
      </c>
      <c r="M31" s="18">
        <v>258709000</v>
      </c>
      <c r="N31" s="16">
        <v>3</v>
      </c>
      <c r="O31" s="17" t="s">
        <v>61</v>
      </c>
      <c r="P31" s="18">
        <v>0</v>
      </c>
      <c r="Q31" s="16">
        <v>3</v>
      </c>
      <c r="R31" s="17" t="s">
        <v>61</v>
      </c>
      <c r="S31" s="18">
        <v>27743000</v>
      </c>
      <c r="T31" s="16">
        <v>3</v>
      </c>
      <c r="U31" s="17" t="s">
        <v>61</v>
      </c>
      <c r="V31" s="18">
        <v>69705000</v>
      </c>
      <c r="W31" s="16">
        <v>3</v>
      </c>
      <c r="X31" s="17" t="s">
        <v>61</v>
      </c>
      <c r="Y31" s="18">
        <v>146052000</v>
      </c>
      <c r="Z31" s="54">
        <f t="shared" ref="Z31" si="12">N31+Q31+T31+W31</f>
        <v>12</v>
      </c>
      <c r="AA31" s="17" t="s">
        <v>61</v>
      </c>
      <c r="AB31" s="53">
        <f t="shared" si="6"/>
        <v>100</v>
      </c>
      <c r="AC31" s="30" t="s">
        <v>62</v>
      </c>
      <c r="AD31" s="36">
        <f t="shared" ref="AD31" si="13">P31+S31+V31+Y31</f>
        <v>243500000</v>
      </c>
      <c r="AE31" s="53">
        <f t="shared" si="7"/>
        <v>94.121194082927147</v>
      </c>
      <c r="AF31" s="30" t="s">
        <v>62</v>
      </c>
      <c r="AG31" s="54">
        <f t="shared" si="0"/>
        <v>12</v>
      </c>
      <c r="AH31" s="17" t="s">
        <v>61</v>
      </c>
      <c r="AI31" s="36">
        <f t="shared" si="2"/>
        <v>243500000</v>
      </c>
      <c r="AJ31" s="53">
        <f t="shared" si="1"/>
        <v>20</v>
      </c>
      <c r="AK31" s="30" t="s">
        <v>62</v>
      </c>
      <c r="AL31" s="53">
        <f t="shared" si="3"/>
        <v>13.840732109361678</v>
      </c>
      <c r="AM31" s="11"/>
      <c r="AP31" s="20"/>
    </row>
    <row r="32" spans="1:42" ht="75" x14ac:dyDescent="0.2">
      <c r="A32" s="12"/>
      <c r="B32" s="13"/>
      <c r="C32" s="21" t="s">
        <v>83</v>
      </c>
      <c r="D32" s="24" t="s">
        <v>84</v>
      </c>
      <c r="E32" s="16">
        <f>12*5</f>
        <v>60</v>
      </c>
      <c r="F32" s="17" t="s">
        <v>61</v>
      </c>
      <c r="G32" s="18">
        <f>100020000*5</f>
        <v>500100000</v>
      </c>
      <c r="H32" s="16"/>
      <c r="I32" s="17"/>
      <c r="J32" s="18"/>
      <c r="K32" s="16">
        <v>12</v>
      </c>
      <c r="L32" s="17" t="s">
        <v>61</v>
      </c>
      <c r="M32" s="18">
        <v>77550000</v>
      </c>
      <c r="N32" s="16">
        <v>3</v>
      </c>
      <c r="O32" s="17" t="s">
        <v>61</v>
      </c>
      <c r="P32" s="18">
        <v>0</v>
      </c>
      <c r="Q32" s="16">
        <v>3</v>
      </c>
      <c r="R32" s="17" t="s">
        <v>61</v>
      </c>
      <c r="S32" s="18">
        <v>29250000</v>
      </c>
      <c r="T32" s="16">
        <v>3</v>
      </c>
      <c r="U32" s="17" t="s">
        <v>61</v>
      </c>
      <c r="V32" s="18">
        <v>24000000</v>
      </c>
      <c r="W32" s="16">
        <v>3</v>
      </c>
      <c r="X32" s="17" t="s">
        <v>61</v>
      </c>
      <c r="Y32" s="18">
        <v>18000000</v>
      </c>
      <c r="Z32" s="54">
        <f t="shared" si="4"/>
        <v>12</v>
      </c>
      <c r="AA32" s="17" t="s">
        <v>61</v>
      </c>
      <c r="AB32" s="53">
        <f t="shared" si="6"/>
        <v>100</v>
      </c>
      <c r="AC32" s="30" t="s">
        <v>62</v>
      </c>
      <c r="AD32" s="36">
        <f t="shared" si="5"/>
        <v>71250000</v>
      </c>
      <c r="AE32" s="53">
        <f t="shared" si="7"/>
        <v>91.876208897485483</v>
      </c>
      <c r="AF32" s="30" t="s">
        <v>62</v>
      </c>
      <c r="AG32" s="54">
        <f t="shared" si="0"/>
        <v>12</v>
      </c>
      <c r="AH32" s="17" t="s">
        <v>61</v>
      </c>
      <c r="AI32" s="36">
        <f t="shared" si="2"/>
        <v>71250000</v>
      </c>
      <c r="AJ32" s="53">
        <f t="shared" si="1"/>
        <v>20</v>
      </c>
      <c r="AK32" s="30" t="s">
        <v>62</v>
      </c>
      <c r="AL32" s="53">
        <f t="shared" si="3"/>
        <v>14.247150569886022</v>
      </c>
      <c r="AM32" s="11"/>
      <c r="AP32" s="20"/>
    </row>
    <row r="33" spans="1:42" ht="75" x14ac:dyDescent="0.2">
      <c r="A33" s="12"/>
      <c r="B33" s="13"/>
      <c r="C33" s="65" t="s">
        <v>103</v>
      </c>
      <c r="D33" s="66" t="s">
        <v>84</v>
      </c>
      <c r="E33" s="16">
        <v>12</v>
      </c>
      <c r="F33" s="17" t="s">
        <v>61</v>
      </c>
      <c r="G33" s="18">
        <v>351860000</v>
      </c>
      <c r="H33" s="16">
        <v>12</v>
      </c>
      <c r="I33" s="17" t="s">
        <v>61</v>
      </c>
      <c r="J33" s="18">
        <v>316065000</v>
      </c>
      <c r="K33" s="16"/>
      <c r="L33" s="17"/>
      <c r="M33" s="18"/>
      <c r="N33" s="16"/>
      <c r="O33" s="17"/>
      <c r="P33" s="18"/>
      <c r="Q33" s="16"/>
      <c r="R33" s="17"/>
      <c r="S33" s="18"/>
      <c r="T33" s="16"/>
      <c r="U33" s="17"/>
      <c r="V33" s="18"/>
      <c r="W33" s="16"/>
      <c r="X33" s="17"/>
      <c r="Y33" s="18"/>
      <c r="Z33" s="54"/>
      <c r="AA33" s="17"/>
      <c r="AB33" s="53"/>
      <c r="AC33" s="30"/>
      <c r="AD33" s="36"/>
      <c r="AE33" s="53"/>
      <c r="AF33" s="30"/>
      <c r="AG33" s="54">
        <f t="shared" si="0"/>
        <v>12</v>
      </c>
      <c r="AH33" s="17" t="s">
        <v>61</v>
      </c>
      <c r="AI33" s="36">
        <f t="shared" si="2"/>
        <v>316065000</v>
      </c>
      <c r="AJ33" s="53">
        <f t="shared" si="1"/>
        <v>100</v>
      </c>
      <c r="AK33" s="30" t="s">
        <v>62</v>
      </c>
      <c r="AL33" s="53">
        <f t="shared" si="3"/>
        <v>89.826919797646781</v>
      </c>
      <c r="AM33" s="11"/>
      <c r="AP33" s="20"/>
    </row>
    <row r="34" spans="1:42" ht="110.25" x14ac:dyDescent="0.2">
      <c r="A34" s="42">
        <v>30</v>
      </c>
      <c r="B34" s="43" t="s">
        <v>87</v>
      </c>
      <c r="C34" s="15" t="s">
        <v>85</v>
      </c>
      <c r="D34" s="15" t="s">
        <v>112</v>
      </c>
      <c r="E34" s="46">
        <v>100</v>
      </c>
      <c r="F34" s="41" t="s">
        <v>62</v>
      </c>
      <c r="G34" s="38">
        <f>SUM(G35:G35)</f>
        <v>466100000</v>
      </c>
      <c r="H34" s="46">
        <v>100</v>
      </c>
      <c r="I34" s="41" t="s">
        <v>62</v>
      </c>
      <c r="J34" s="38">
        <f>SUM(J35:J38)</f>
        <v>130405000</v>
      </c>
      <c r="K34" s="46">
        <v>100</v>
      </c>
      <c r="L34" s="41" t="s">
        <v>62</v>
      </c>
      <c r="M34" s="38">
        <f>SUM(M35:M35)</f>
        <v>0</v>
      </c>
      <c r="N34" s="46">
        <v>0</v>
      </c>
      <c r="O34" s="41" t="s">
        <v>62</v>
      </c>
      <c r="P34" s="38">
        <f>SUM(P35:P35)</f>
        <v>0</v>
      </c>
      <c r="Q34" s="46">
        <v>0</v>
      </c>
      <c r="R34" s="41" t="s">
        <v>62</v>
      </c>
      <c r="S34" s="38">
        <f>SUM(S35:S35)</f>
        <v>0</v>
      </c>
      <c r="T34" s="46">
        <v>0</v>
      </c>
      <c r="U34" s="41" t="s">
        <v>62</v>
      </c>
      <c r="V34" s="38">
        <f>SUM(V35:V35)</f>
        <v>0</v>
      </c>
      <c r="W34" s="46">
        <v>0</v>
      </c>
      <c r="X34" s="41" t="s">
        <v>62</v>
      </c>
      <c r="Y34" s="38">
        <f>SUM(Y35:Y35)</f>
        <v>0</v>
      </c>
      <c r="Z34" s="58">
        <f t="shared" si="4"/>
        <v>0</v>
      </c>
      <c r="AA34" s="41" t="s">
        <v>62</v>
      </c>
      <c r="AB34" s="55"/>
      <c r="AC34" s="57" t="s">
        <v>62</v>
      </c>
      <c r="AD34" s="56">
        <f t="shared" si="5"/>
        <v>0</v>
      </c>
      <c r="AE34" s="58"/>
      <c r="AF34" s="57" t="s">
        <v>62</v>
      </c>
      <c r="AG34" s="58">
        <f t="shared" si="0"/>
        <v>100</v>
      </c>
      <c r="AH34" s="41" t="s">
        <v>62</v>
      </c>
      <c r="AI34" s="56">
        <f t="shared" si="2"/>
        <v>130405000</v>
      </c>
      <c r="AJ34" s="55">
        <f t="shared" si="1"/>
        <v>100</v>
      </c>
      <c r="AK34" s="57" t="s">
        <v>62</v>
      </c>
      <c r="AL34" s="55">
        <f t="shared" si="3"/>
        <v>27.977901737824499</v>
      </c>
      <c r="AM34" s="11"/>
      <c r="AP34" s="20"/>
    </row>
    <row r="35" spans="1:42" ht="60" x14ac:dyDescent="0.2">
      <c r="A35" s="12"/>
      <c r="B35" s="13"/>
      <c r="C35" s="71" t="s">
        <v>86</v>
      </c>
      <c r="D35" s="70" t="s">
        <v>88</v>
      </c>
      <c r="E35" s="16">
        <v>4</v>
      </c>
      <c r="F35" s="17" t="s">
        <v>89</v>
      </c>
      <c r="G35" s="18">
        <f>116525000*4</f>
        <v>466100000</v>
      </c>
      <c r="H35" s="16"/>
      <c r="I35" s="17"/>
      <c r="J35" s="18"/>
      <c r="K35" s="16">
        <v>1</v>
      </c>
      <c r="L35" s="17" t="s">
        <v>89</v>
      </c>
      <c r="M35" s="18">
        <v>0</v>
      </c>
      <c r="N35" s="16"/>
      <c r="O35" s="17"/>
      <c r="P35" s="18"/>
      <c r="Q35" s="16"/>
      <c r="R35" s="17"/>
      <c r="S35" s="18"/>
      <c r="T35" s="16"/>
      <c r="U35" s="17"/>
      <c r="V35" s="18"/>
      <c r="W35" s="16"/>
      <c r="X35" s="17"/>
      <c r="Y35" s="18"/>
      <c r="Z35" s="54"/>
      <c r="AA35" s="17"/>
      <c r="AB35" s="53"/>
      <c r="AC35" s="30"/>
      <c r="AD35" s="36"/>
      <c r="AE35" s="53"/>
      <c r="AF35" s="30"/>
      <c r="AG35" s="54">
        <f t="shared" si="0"/>
        <v>0</v>
      </c>
      <c r="AH35" s="17" t="s">
        <v>89</v>
      </c>
      <c r="AI35" s="36">
        <f t="shared" si="2"/>
        <v>0</v>
      </c>
      <c r="AJ35" s="53">
        <f t="shared" si="1"/>
        <v>0</v>
      </c>
      <c r="AK35" s="30" t="s">
        <v>62</v>
      </c>
      <c r="AL35" s="53">
        <f t="shared" si="3"/>
        <v>0</v>
      </c>
      <c r="AM35" s="11"/>
      <c r="AP35" s="20"/>
    </row>
    <row r="36" spans="1:42" ht="75" x14ac:dyDescent="0.2">
      <c r="A36" s="12"/>
      <c r="B36" s="13"/>
      <c r="C36" s="65" t="s">
        <v>104</v>
      </c>
      <c r="D36" s="66" t="s">
        <v>107</v>
      </c>
      <c r="E36" s="16">
        <v>30</v>
      </c>
      <c r="F36" s="17" t="s">
        <v>72</v>
      </c>
      <c r="G36" s="18">
        <v>109675000</v>
      </c>
      <c r="H36" s="16">
        <v>30</v>
      </c>
      <c r="I36" s="17" t="s">
        <v>72</v>
      </c>
      <c r="J36" s="18">
        <v>102875000</v>
      </c>
      <c r="K36" s="16"/>
      <c r="L36" s="17"/>
      <c r="M36" s="18"/>
      <c r="N36" s="16"/>
      <c r="O36" s="17"/>
      <c r="P36" s="18"/>
      <c r="Q36" s="16"/>
      <c r="R36" s="17"/>
      <c r="S36" s="18"/>
      <c r="T36" s="16"/>
      <c r="U36" s="17"/>
      <c r="V36" s="18"/>
      <c r="W36" s="16"/>
      <c r="X36" s="17"/>
      <c r="Y36" s="18"/>
      <c r="Z36" s="54"/>
      <c r="AA36" s="17"/>
      <c r="AB36" s="53"/>
      <c r="AC36" s="30"/>
      <c r="AD36" s="36"/>
      <c r="AE36" s="53"/>
      <c r="AF36" s="30"/>
      <c r="AG36" s="54">
        <f t="shared" si="0"/>
        <v>30</v>
      </c>
      <c r="AH36" s="17" t="s">
        <v>72</v>
      </c>
      <c r="AI36" s="36">
        <f t="shared" si="2"/>
        <v>102875000</v>
      </c>
      <c r="AJ36" s="53">
        <f t="shared" si="1"/>
        <v>100</v>
      </c>
      <c r="AK36" s="30" t="s">
        <v>62</v>
      </c>
      <c r="AL36" s="53">
        <f t="shared" si="3"/>
        <v>93.799863232277175</v>
      </c>
      <c r="AM36" s="11"/>
      <c r="AP36" s="20"/>
    </row>
    <row r="37" spans="1:42" ht="60" x14ac:dyDescent="0.2">
      <c r="A37" s="12"/>
      <c r="B37" s="13"/>
      <c r="C37" s="65" t="s">
        <v>105</v>
      </c>
      <c r="D37" s="66" t="s">
        <v>88</v>
      </c>
      <c r="E37" s="16">
        <v>7</v>
      </c>
      <c r="F37" s="17" t="s">
        <v>89</v>
      </c>
      <c r="G37" s="18">
        <v>21355000</v>
      </c>
      <c r="H37" s="16">
        <v>7</v>
      </c>
      <c r="I37" s="17" t="s">
        <v>89</v>
      </c>
      <c r="J37" s="18">
        <v>20680000</v>
      </c>
      <c r="K37" s="16"/>
      <c r="L37" s="17"/>
      <c r="M37" s="18"/>
      <c r="N37" s="16"/>
      <c r="O37" s="17"/>
      <c r="P37" s="18"/>
      <c r="Q37" s="16"/>
      <c r="R37" s="17"/>
      <c r="S37" s="18"/>
      <c r="T37" s="16"/>
      <c r="U37" s="17"/>
      <c r="V37" s="18"/>
      <c r="W37" s="16"/>
      <c r="X37" s="17"/>
      <c r="Y37" s="18"/>
      <c r="Z37" s="54"/>
      <c r="AA37" s="17"/>
      <c r="AB37" s="53"/>
      <c r="AC37" s="30"/>
      <c r="AD37" s="36"/>
      <c r="AE37" s="53"/>
      <c r="AF37" s="30"/>
      <c r="AG37" s="54">
        <f t="shared" si="0"/>
        <v>7</v>
      </c>
      <c r="AH37" s="17" t="s">
        <v>89</v>
      </c>
      <c r="AI37" s="36">
        <f t="shared" si="2"/>
        <v>20680000</v>
      </c>
      <c r="AJ37" s="53">
        <f t="shared" si="1"/>
        <v>100</v>
      </c>
      <c r="AK37" s="30" t="s">
        <v>62</v>
      </c>
      <c r="AL37" s="53">
        <f t="shared" si="3"/>
        <v>96.839147740575982</v>
      </c>
      <c r="AM37" s="11"/>
      <c r="AP37" s="20"/>
    </row>
    <row r="38" spans="1:42" ht="120" x14ac:dyDescent="0.2">
      <c r="A38" s="12"/>
      <c r="B38" s="13"/>
      <c r="C38" s="65" t="s">
        <v>106</v>
      </c>
      <c r="D38" s="66" t="s">
        <v>108</v>
      </c>
      <c r="E38" s="16">
        <v>1</v>
      </c>
      <c r="F38" s="17" t="s">
        <v>109</v>
      </c>
      <c r="G38" s="18">
        <v>6850000</v>
      </c>
      <c r="H38" s="16">
        <v>1</v>
      </c>
      <c r="I38" s="17" t="s">
        <v>109</v>
      </c>
      <c r="J38" s="18">
        <v>6850000</v>
      </c>
      <c r="K38" s="16"/>
      <c r="L38" s="17"/>
      <c r="M38" s="18"/>
      <c r="N38" s="16"/>
      <c r="O38" s="17"/>
      <c r="P38" s="18"/>
      <c r="Q38" s="16"/>
      <c r="R38" s="17"/>
      <c r="S38" s="18"/>
      <c r="T38" s="16"/>
      <c r="U38" s="17"/>
      <c r="V38" s="18"/>
      <c r="W38" s="16"/>
      <c r="X38" s="17"/>
      <c r="Y38" s="18"/>
      <c r="Z38" s="54"/>
      <c r="AA38" s="59"/>
      <c r="AB38" s="53"/>
      <c r="AC38" s="30"/>
      <c r="AD38" s="36"/>
      <c r="AE38" s="53"/>
      <c r="AF38" s="30"/>
      <c r="AG38" s="54">
        <f t="shared" si="0"/>
        <v>1</v>
      </c>
      <c r="AH38" s="17" t="s">
        <v>109</v>
      </c>
      <c r="AI38" s="36">
        <f t="shared" si="2"/>
        <v>6850000</v>
      </c>
      <c r="AJ38" s="53">
        <f t="shared" si="1"/>
        <v>100</v>
      </c>
      <c r="AK38" s="30" t="s">
        <v>62</v>
      </c>
      <c r="AL38" s="53">
        <f t="shared" si="3"/>
        <v>100</v>
      </c>
      <c r="AM38" s="11"/>
      <c r="AP38" s="20"/>
    </row>
    <row r="39" spans="1:42" ht="94.5" x14ac:dyDescent="0.2">
      <c r="A39" s="12"/>
      <c r="B39" s="13"/>
      <c r="C39" s="14" t="s">
        <v>90</v>
      </c>
      <c r="D39" s="15" t="s">
        <v>93</v>
      </c>
      <c r="E39" s="44">
        <v>1</v>
      </c>
      <c r="F39" s="41" t="s">
        <v>95</v>
      </c>
      <c r="G39" s="38">
        <f>SUM(G40:G41)</f>
        <v>505750000</v>
      </c>
      <c r="H39" s="44">
        <v>1</v>
      </c>
      <c r="I39" s="41" t="s">
        <v>95</v>
      </c>
      <c r="J39" s="38">
        <f>SUM(J40:J42)</f>
        <v>92414000</v>
      </c>
      <c r="K39" s="44">
        <v>1</v>
      </c>
      <c r="L39" s="41" t="s">
        <v>95</v>
      </c>
      <c r="M39" s="38">
        <f>SUM(M40:M42)</f>
        <v>6852789000</v>
      </c>
      <c r="N39" s="44">
        <v>1</v>
      </c>
      <c r="O39" s="41" t="s">
        <v>95</v>
      </c>
      <c r="P39" s="38">
        <f>SUM(P40:P42)</f>
        <v>0</v>
      </c>
      <c r="Q39" s="44">
        <v>0</v>
      </c>
      <c r="R39" s="41" t="s">
        <v>95</v>
      </c>
      <c r="S39" s="38">
        <f>SUM(S40:S42)</f>
        <v>2091746684</v>
      </c>
      <c r="T39" s="44">
        <v>0</v>
      </c>
      <c r="U39" s="41" t="s">
        <v>95</v>
      </c>
      <c r="V39" s="38">
        <f>SUM(V40:V42)</f>
        <v>1857212726</v>
      </c>
      <c r="W39" s="44">
        <v>0</v>
      </c>
      <c r="X39" s="41" t="s">
        <v>95</v>
      </c>
      <c r="Y39" s="38">
        <f>SUM(Y40:Y42)</f>
        <v>1650216921</v>
      </c>
      <c r="Z39" s="58">
        <f t="shared" si="4"/>
        <v>1</v>
      </c>
      <c r="AA39" s="41" t="s">
        <v>95</v>
      </c>
      <c r="AB39" s="55">
        <f t="shared" ref="AB39:AB45" si="14">Z39/K39*100</f>
        <v>100</v>
      </c>
      <c r="AC39" s="57" t="s">
        <v>62</v>
      </c>
      <c r="AD39" s="56">
        <f t="shared" si="5"/>
        <v>5599176331</v>
      </c>
      <c r="AE39" s="55">
        <f t="shared" ref="AE39:AE45" si="15">AD39/M39*100</f>
        <v>81.706533369114382</v>
      </c>
      <c r="AF39" s="57" t="s">
        <v>62</v>
      </c>
      <c r="AG39" s="58">
        <f t="shared" si="0"/>
        <v>2</v>
      </c>
      <c r="AH39" s="41" t="s">
        <v>95</v>
      </c>
      <c r="AI39" s="56">
        <f t="shared" si="2"/>
        <v>5691590331</v>
      </c>
      <c r="AJ39" s="55">
        <f t="shared" si="1"/>
        <v>200</v>
      </c>
      <c r="AK39" s="57" t="s">
        <v>62</v>
      </c>
      <c r="AL39" s="55">
        <f t="shared" si="3"/>
        <v>1125.3762394463668</v>
      </c>
      <c r="AM39" s="11"/>
      <c r="AP39" s="20"/>
    </row>
    <row r="40" spans="1:42" ht="105" x14ac:dyDescent="0.2">
      <c r="A40" s="12"/>
      <c r="B40" s="13"/>
      <c r="C40" s="21" t="s">
        <v>91</v>
      </c>
      <c r="D40" s="24" t="s">
        <v>133</v>
      </c>
      <c r="E40" s="16">
        <v>100</v>
      </c>
      <c r="F40" s="17" t="s">
        <v>62</v>
      </c>
      <c r="G40" s="18">
        <f>10050000*5</f>
        <v>50250000</v>
      </c>
      <c r="H40" s="16">
        <v>100</v>
      </c>
      <c r="I40" s="17" t="s">
        <v>62</v>
      </c>
      <c r="J40" s="18">
        <v>1782000</v>
      </c>
      <c r="K40" s="16">
        <v>100</v>
      </c>
      <c r="L40" s="17" t="s">
        <v>62</v>
      </c>
      <c r="M40" s="18">
        <v>3450000</v>
      </c>
      <c r="N40" s="16">
        <v>100</v>
      </c>
      <c r="O40" s="17" t="s">
        <v>62</v>
      </c>
      <c r="P40" s="18">
        <v>0</v>
      </c>
      <c r="Q40" s="16">
        <v>0</v>
      </c>
      <c r="R40" s="17" t="s">
        <v>62</v>
      </c>
      <c r="S40" s="18">
        <v>0</v>
      </c>
      <c r="T40" s="16">
        <v>0</v>
      </c>
      <c r="U40" s="17" t="s">
        <v>62</v>
      </c>
      <c r="V40" s="18">
        <v>0</v>
      </c>
      <c r="W40" s="16">
        <v>0</v>
      </c>
      <c r="X40" s="17" t="s">
        <v>62</v>
      </c>
      <c r="Y40" s="18">
        <v>2087000</v>
      </c>
      <c r="Z40" s="54">
        <f t="shared" ref="Z40" si="16">N40+Q40+T40+W40</f>
        <v>100</v>
      </c>
      <c r="AA40" s="17" t="s">
        <v>62</v>
      </c>
      <c r="AB40" s="53">
        <f t="shared" si="14"/>
        <v>100</v>
      </c>
      <c r="AC40" s="30" t="s">
        <v>62</v>
      </c>
      <c r="AD40" s="36">
        <f t="shared" ref="AD40" si="17">P40+S40+V40+Y40</f>
        <v>2087000</v>
      </c>
      <c r="AE40" s="53">
        <f t="shared" si="15"/>
        <v>60.492753623188413</v>
      </c>
      <c r="AF40" s="30" t="s">
        <v>62</v>
      </c>
      <c r="AG40" s="54">
        <f t="shared" si="0"/>
        <v>200</v>
      </c>
      <c r="AH40" s="17" t="s">
        <v>62</v>
      </c>
      <c r="AI40" s="36">
        <f t="shared" si="2"/>
        <v>3869000</v>
      </c>
      <c r="AJ40" s="53">
        <f t="shared" si="1"/>
        <v>200</v>
      </c>
      <c r="AK40" s="30" t="s">
        <v>62</v>
      </c>
      <c r="AL40" s="53">
        <f t="shared" si="3"/>
        <v>7.6995024875621887</v>
      </c>
      <c r="AM40" s="11"/>
      <c r="AP40" s="20"/>
    </row>
    <row r="41" spans="1:42" ht="120" x14ac:dyDescent="0.2">
      <c r="A41" s="12"/>
      <c r="B41" s="13"/>
      <c r="C41" s="21" t="s">
        <v>92</v>
      </c>
      <c r="D41" s="24" t="s">
        <v>94</v>
      </c>
      <c r="E41" s="16">
        <v>100</v>
      </c>
      <c r="F41" s="17" t="s">
        <v>62</v>
      </c>
      <c r="G41" s="18">
        <f>91100000*5</f>
        <v>455500000</v>
      </c>
      <c r="H41" s="16">
        <v>100</v>
      </c>
      <c r="I41" s="17" t="s">
        <v>62</v>
      </c>
      <c r="J41" s="18">
        <v>90632000</v>
      </c>
      <c r="K41" s="16">
        <v>100</v>
      </c>
      <c r="L41" s="17" t="s">
        <v>62</v>
      </c>
      <c r="M41" s="18">
        <v>91100000</v>
      </c>
      <c r="N41" s="16">
        <v>0</v>
      </c>
      <c r="O41" s="17" t="s">
        <v>62</v>
      </c>
      <c r="P41" s="18">
        <v>0</v>
      </c>
      <c r="Q41" s="16">
        <v>100</v>
      </c>
      <c r="R41" s="17" t="s">
        <v>62</v>
      </c>
      <c r="S41" s="18">
        <v>89505000</v>
      </c>
      <c r="T41" s="16">
        <v>0</v>
      </c>
      <c r="U41" s="17" t="s">
        <v>62</v>
      </c>
      <c r="V41" s="18">
        <v>0</v>
      </c>
      <c r="W41" s="16">
        <v>0</v>
      </c>
      <c r="X41" s="17" t="s">
        <v>62</v>
      </c>
      <c r="Y41" s="18">
        <v>0</v>
      </c>
      <c r="Z41" s="54">
        <f t="shared" si="4"/>
        <v>100</v>
      </c>
      <c r="AA41" s="17" t="s">
        <v>62</v>
      </c>
      <c r="AB41" s="53">
        <f t="shared" si="14"/>
        <v>100</v>
      </c>
      <c r="AC41" s="30" t="s">
        <v>62</v>
      </c>
      <c r="AD41" s="36">
        <f t="shared" si="5"/>
        <v>89505000</v>
      </c>
      <c r="AE41" s="53">
        <f t="shared" si="15"/>
        <v>98.249176728869372</v>
      </c>
      <c r="AF41" s="30" t="s">
        <v>62</v>
      </c>
      <c r="AG41" s="54">
        <f t="shared" si="0"/>
        <v>200</v>
      </c>
      <c r="AH41" s="17" t="s">
        <v>62</v>
      </c>
      <c r="AI41" s="36">
        <f t="shared" si="2"/>
        <v>180137000</v>
      </c>
      <c r="AJ41" s="53">
        <f t="shared" si="1"/>
        <v>200</v>
      </c>
      <c r="AK41" s="30" t="s">
        <v>62</v>
      </c>
      <c r="AL41" s="53">
        <f t="shared" si="3"/>
        <v>39.547091108671786</v>
      </c>
      <c r="AM41" s="11"/>
      <c r="AP41" s="20"/>
    </row>
    <row r="42" spans="1:42" ht="75" x14ac:dyDescent="0.2">
      <c r="A42" s="12"/>
      <c r="B42" s="13"/>
      <c r="C42" s="21" t="s">
        <v>116</v>
      </c>
      <c r="D42" s="24" t="s">
        <v>118</v>
      </c>
      <c r="E42" s="16">
        <v>1</v>
      </c>
      <c r="F42" s="17" t="s">
        <v>119</v>
      </c>
      <c r="G42" s="18">
        <v>6758239000</v>
      </c>
      <c r="H42" s="16"/>
      <c r="I42" s="17"/>
      <c r="J42" s="18"/>
      <c r="K42" s="16">
        <v>1</v>
      </c>
      <c r="L42" s="17" t="s">
        <v>119</v>
      </c>
      <c r="M42" s="18">
        <v>6758239000</v>
      </c>
      <c r="N42" s="16">
        <v>0</v>
      </c>
      <c r="O42" s="17" t="s">
        <v>119</v>
      </c>
      <c r="P42" s="18">
        <v>0</v>
      </c>
      <c r="Q42" s="16">
        <v>1</v>
      </c>
      <c r="R42" s="17" t="s">
        <v>119</v>
      </c>
      <c r="S42" s="18">
        <v>2002241684</v>
      </c>
      <c r="T42" s="16">
        <v>0</v>
      </c>
      <c r="U42" s="17" t="s">
        <v>119</v>
      </c>
      <c r="V42" s="18">
        <v>1857212726</v>
      </c>
      <c r="W42" s="16">
        <v>0</v>
      </c>
      <c r="X42" s="17" t="s">
        <v>119</v>
      </c>
      <c r="Y42" s="18">
        <v>1648129921</v>
      </c>
      <c r="Z42" s="54">
        <f t="shared" ref="Z42" si="18">N42+Q42+T42+W42</f>
        <v>1</v>
      </c>
      <c r="AA42" s="17" t="s">
        <v>62</v>
      </c>
      <c r="AB42" s="53">
        <f>Z42/K42*100</f>
        <v>100</v>
      </c>
      <c r="AC42" s="30" t="s">
        <v>62</v>
      </c>
      <c r="AD42" s="36">
        <f t="shared" ref="AD42" si="19">P42+S42+V42+Y42</f>
        <v>5507584331</v>
      </c>
      <c r="AE42" s="53">
        <f t="shared" ref="AE42" si="20">AD42/M42*100</f>
        <v>81.494370515751214</v>
      </c>
      <c r="AF42" s="30" t="s">
        <v>62</v>
      </c>
      <c r="AG42" s="54">
        <f t="shared" si="0"/>
        <v>1</v>
      </c>
      <c r="AH42" s="17" t="s">
        <v>62</v>
      </c>
      <c r="AI42" s="36">
        <f t="shared" si="2"/>
        <v>5507584331</v>
      </c>
      <c r="AJ42" s="53">
        <f t="shared" si="1"/>
        <v>100</v>
      </c>
      <c r="AK42" s="30" t="s">
        <v>62</v>
      </c>
      <c r="AL42" s="53">
        <f t="shared" si="3"/>
        <v>81.494370515751214</v>
      </c>
      <c r="AM42" s="11"/>
      <c r="AP42" s="20"/>
    </row>
    <row r="43" spans="1:42" ht="150" customHeight="1" x14ac:dyDescent="0.2">
      <c r="A43" s="12"/>
      <c r="B43" s="13"/>
      <c r="C43" s="15" t="s">
        <v>96</v>
      </c>
      <c r="D43" s="15" t="s">
        <v>102</v>
      </c>
      <c r="E43" s="40">
        <v>75</v>
      </c>
      <c r="F43" s="41" t="s">
        <v>62</v>
      </c>
      <c r="G43" s="38">
        <f>SUM(G44:G45)</f>
        <v>561975000</v>
      </c>
      <c r="H43" s="40">
        <v>70</v>
      </c>
      <c r="I43" s="41" t="s">
        <v>62</v>
      </c>
      <c r="J43" s="38">
        <f>SUM(J44:J47)</f>
        <v>81720000</v>
      </c>
      <c r="K43" s="40">
        <v>72</v>
      </c>
      <c r="L43" s="41" t="s">
        <v>62</v>
      </c>
      <c r="M43" s="38">
        <f>SUM(M44:M45)</f>
        <v>58575000</v>
      </c>
      <c r="N43" s="40">
        <v>0</v>
      </c>
      <c r="O43" s="41" t="s">
        <v>62</v>
      </c>
      <c r="P43" s="38">
        <f>SUM(P44:P45)</f>
        <v>0</v>
      </c>
      <c r="Q43" s="40">
        <v>0</v>
      </c>
      <c r="R43" s="41" t="s">
        <v>62</v>
      </c>
      <c r="S43" s="38">
        <f>SUM(S44:S45)</f>
        <v>1600000</v>
      </c>
      <c r="T43" s="40">
        <v>0</v>
      </c>
      <c r="U43" s="41" t="s">
        <v>62</v>
      </c>
      <c r="V43" s="38">
        <f>SUM(V44:V45)</f>
        <v>9770800</v>
      </c>
      <c r="W43" s="40">
        <v>0</v>
      </c>
      <c r="X43" s="41" t="s">
        <v>62</v>
      </c>
      <c r="Y43" s="38">
        <f>SUM(Y44:Y45)</f>
        <v>35539200</v>
      </c>
      <c r="Z43" s="58">
        <f t="shared" si="4"/>
        <v>0</v>
      </c>
      <c r="AA43" s="41" t="s">
        <v>62</v>
      </c>
      <c r="AB43" s="55">
        <f t="shared" si="14"/>
        <v>0</v>
      </c>
      <c r="AC43" s="57" t="s">
        <v>62</v>
      </c>
      <c r="AD43" s="56">
        <f t="shared" si="5"/>
        <v>46910000</v>
      </c>
      <c r="AE43" s="55">
        <f t="shared" si="15"/>
        <v>80.085360648740931</v>
      </c>
      <c r="AF43" s="57" t="s">
        <v>62</v>
      </c>
      <c r="AG43" s="58">
        <f t="shared" si="0"/>
        <v>70</v>
      </c>
      <c r="AH43" s="41" t="s">
        <v>62</v>
      </c>
      <c r="AI43" s="56">
        <f t="shared" si="2"/>
        <v>128630000</v>
      </c>
      <c r="AJ43" s="55">
        <f t="shared" si="1"/>
        <v>93.333333333333329</v>
      </c>
      <c r="AK43" s="57" t="s">
        <v>62</v>
      </c>
      <c r="AL43" s="55">
        <f t="shared" si="3"/>
        <v>22.888918546198674</v>
      </c>
      <c r="AM43" s="11"/>
      <c r="AP43" s="20"/>
    </row>
    <row r="44" spans="1:42" ht="75" x14ac:dyDescent="0.2">
      <c r="A44" s="12"/>
      <c r="B44" s="13"/>
      <c r="C44" s="21" t="s">
        <v>97</v>
      </c>
      <c r="D44" s="24" t="s">
        <v>121</v>
      </c>
      <c r="E44" s="16">
        <f>30*5</f>
        <v>150</v>
      </c>
      <c r="F44" s="17" t="s">
        <v>72</v>
      </c>
      <c r="G44" s="18">
        <f>54465000*5</f>
        <v>272325000</v>
      </c>
      <c r="H44" s="16">
        <v>30</v>
      </c>
      <c r="I44" s="17" t="s">
        <v>72</v>
      </c>
      <c r="J44" s="18"/>
      <c r="K44" s="16">
        <v>30</v>
      </c>
      <c r="L44" s="17" t="s">
        <v>72</v>
      </c>
      <c r="M44" s="18">
        <v>4500000</v>
      </c>
      <c r="N44" s="16">
        <v>30</v>
      </c>
      <c r="O44" s="17" t="s">
        <v>72</v>
      </c>
      <c r="P44" s="18">
        <v>0</v>
      </c>
      <c r="Q44" s="16">
        <v>0</v>
      </c>
      <c r="R44" s="17" t="s">
        <v>72</v>
      </c>
      <c r="S44" s="18">
        <v>1600000</v>
      </c>
      <c r="T44" s="16">
        <v>0</v>
      </c>
      <c r="U44" s="17" t="s">
        <v>72</v>
      </c>
      <c r="V44" s="18">
        <v>0</v>
      </c>
      <c r="W44" s="16">
        <v>0</v>
      </c>
      <c r="X44" s="17" t="s">
        <v>72</v>
      </c>
      <c r="Y44" s="18">
        <v>0</v>
      </c>
      <c r="Z44" s="54">
        <f t="shared" si="4"/>
        <v>30</v>
      </c>
      <c r="AA44" s="17" t="s">
        <v>72</v>
      </c>
      <c r="AB44" s="53">
        <f t="shared" si="14"/>
        <v>100</v>
      </c>
      <c r="AC44" s="30" t="s">
        <v>62</v>
      </c>
      <c r="AD44" s="36">
        <f t="shared" si="5"/>
        <v>1600000</v>
      </c>
      <c r="AE44" s="53">
        <f t="shared" si="15"/>
        <v>35.555555555555557</v>
      </c>
      <c r="AF44" s="30" t="s">
        <v>62</v>
      </c>
      <c r="AG44" s="54">
        <f t="shared" si="0"/>
        <v>60</v>
      </c>
      <c r="AH44" s="17" t="s">
        <v>72</v>
      </c>
      <c r="AI44" s="36">
        <f t="shared" si="2"/>
        <v>1600000</v>
      </c>
      <c r="AJ44" s="53">
        <f t="shared" si="1"/>
        <v>40</v>
      </c>
      <c r="AK44" s="30" t="s">
        <v>62</v>
      </c>
      <c r="AL44" s="53">
        <f t="shared" si="3"/>
        <v>0.58753327825208856</v>
      </c>
      <c r="AM44" s="11"/>
      <c r="AP44" s="20"/>
    </row>
    <row r="45" spans="1:42" ht="105" x14ac:dyDescent="0.2">
      <c r="A45" s="12"/>
      <c r="B45" s="13"/>
      <c r="C45" s="21" t="s">
        <v>98</v>
      </c>
      <c r="D45" s="24" t="s">
        <v>99</v>
      </c>
      <c r="E45" s="16">
        <v>100</v>
      </c>
      <c r="F45" s="17" t="s">
        <v>62</v>
      </c>
      <c r="G45" s="18">
        <f>57930000*5</f>
        <v>289650000</v>
      </c>
      <c r="H45" s="16">
        <v>100</v>
      </c>
      <c r="I45" s="17" t="s">
        <v>62</v>
      </c>
      <c r="J45" s="18"/>
      <c r="K45" s="16">
        <v>100</v>
      </c>
      <c r="L45" s="17" t="s">
        <v>62</v>
      </c>
      <c r="M45" s="18">
        <v>54075000</v>
      </c>
      <c r="N45" s="16">
        <v>0</v>
      </c>
      <c r="O45" s="17" t="s">
        <v>62</v>
      </c>
      <c r="P45" s="18">
        <v>0</v>
      </c>
      <c r="Q45" s="16">
        <v>0</v>
      </c>
      <c r="R45" s="17" t="s">
        <v>62</v>
      </c>
      <c r="S45" s="18">
        <v>0</v>
      </c>
      <c r="T45" s="16">
        <v>0</v>
      </c>
      <c r="U45" s="17" t="s">
        <v>62</v>
      </c>
      <c r="V45" s="18">
        <v>9770800</v>
      </c>
      <c r="W45" s="16">
        <v>0</v>
      </c>
      <c r="X45" s="17" t="s">
        <v>62</v>
      </c>
      <c r="Y45" s="18">
        <v>35539200</v>
      </c>
      <c r="Z45" s="54">
        <f t="shared" si="4"/>
        <v>0</v>
      </c>
      <c r="AA45" s="17" t="s">
        <v>62</v>
      </c>
      <c r="AB45" s="53">
        <f t="shared" si="14"/>
        <v>0</v>
      </c>
      <c r="AC45" s="30" t="s">
        <v>62</v>
      </c>
      <c r="AD45" s="36">
        <f t="shared" si="5"/>
        <v>45310000</v>
      </c>
      <c r="AE45" s="53">
        <f t="shared" si="15"/>
        <v>83.791030975496994</v>
      </c>
      <c r="AF45" s="30" t="s">
        <v>62</v>
      </c>
      <c r="AG45" s="54">
        <f t="shared" si="0"/>
        <v>100</v>
      </c>
      <c r="AH45" s="17" t="s">
        <v>62</v>
      </c>
      <c r="AI45" s="36">
        <f t="shared" si="2"/>
        <v>45310000</v>
      </c>
      <c r="AJ45" s="53">
        <f t="shared" si="1"/>
        <v>100</v>
      </c>
      <c r="AK45" s="30" t="s">
        <v>62</v>
      </c>
      <c r="AL45" s="53">
        <f t="shared" si="3"/>
        <v>15.643017434835146</v>
      </c>
      <c r="AM45" s="11"/>
      <c r="AP45" s="20"/>
    </row>
    <row r="46" spans="1:42" ht="90" x14ac:dyDescent="0.2">
      <c r="A46" s="12"/>
      <c r="B46" s="13"/>
      <c r="C46" s="65" t="s">
        <v>110</v>
      </c>
      <c r="D46" s="66" t="s">
        <v>120</v>
      </c>
      <c r="E46" s="16">
        <v>210</v>
      </c>
      <c r="F46" s="17" t="s">
        <v>72</v>
      </c>
      <c r="G46" s="18">
        <v>54465000</v>
      </c>
      <c r="H46" s="16">
        <v>210</v>
      </c>
      <c r="I46" s="17" t="s">
        <v>72</v>
      </c>
      <c r="J46" s="18">
        <v>46390000</v>
      </c>
      <c r="K46" s="16"/>
      <c r="L46" s="17"/>
      <c r="M46" s="18"/>
      <c r="N46" s="16"/>
      <c r="O46" s="17"/>
      <c r="P46" s="18"/>
      <c r="Q46" s="16"/>
      <c r="R46" s="17"/>
      <c r="S46" s="18"/>
      <c r="T46" s="16"/>
      <c r="U46" s="17"/>
      <c r="V46" s="18"/>
      <c r="W46" s="16"/>
      <c r="X46" s="17"/>
      <c r="Y46" s="18"/>
      <c r="Z46" s="54"/>
      <c r="AA46" s="17"/>
      <c r="AB46" s="53"/>
      <c r="AC46" s="30"/>
      <c r="AD46" s="36"/>
      <c r="AE46" s="53"/>
      <c r="AF46" s="30"/>
      <c r="AG46" s="54">
        <f t="shared" si="0"/>
        <v>210</v>
      </c>
      <c r="AH46" s="17" t="s">
        <v>72</v>
      </c>
      <c r="AI46" s="36">
        <f t="shared" si="2"/>
        <v>46390000</v>
      </c>
      <c r="AJ46" s="53">
        <f t="shared" si="1"/>
        <v>100</v>
      </c>
      <c r="AK46" s="30" t="s">
        <v>62</v>
      </c>
      <c r="AL46" s="53">
        <f t="shared" si="3"/>
        <v>85.173964931607458</v>
      </c>
      <c r="AM46" s="11"/>
      <c r="AP46" s="20"/>
    </row>
    <row r="47" spans="1:42" ht="105" x14ac:dyDescent="0.2">
      <c r="A47" s="12"/>
      <c r="B47" s="13"/>
      <c r="C47" s="65" t="s">
        <v>111</v>
      </c>
      <c r="D47" s="66" t="s">
        <v>99</v>
      </c>
      <c r="E47" s="16">
        <v>100</v>
      </c>
      <c r="F47" s="17" t="s">
        <v>62</v>
      </c>
      <c r="G47" s="18">
        <v>57930000</v>
      </c>
      <c r="H47" s="16">
        <v>100</v>
      </c>
      <c r="I47" s="17" t="s">
        <v>62</v>
      </c>
      <c r="J47" s="18">
        <v>35330000</v>
      </c>
      <c r="K47" s="16"/>
      <c r="L47" s="17"/>
      <c r="M47" s="18"/>
      <c r="N47" s="16"/>
      <c r="O47" s="17"/>
      <c r="P47" s="18"/>
      <c r="Q47" s="16"/>
      <c r="R47" s="17"/>
      <c r="S47" s="18"/>
      <c r="T47" s="16"/>
      <c r="U47" s="17"/>
      <c r="V47" s="18"/>
      <c r="W47" s="16"/>
      <c r="X47" s="17"/>
      <c r="Y47" s="18"/>
      <c r="Z47" s="54"/>
      <c r="AA47" s="17"/>
      <c r="AB47" s="53"/>
      <c r="AC47" s="30"/>
      <c r="AD47" s="36"/>
      <c r="AE47" s="53"/>
      <c r="AF47" s="30"/>
      <c r="AG47" s="54">
        <f t="shared" si="0"/>
        <v>100</v>
      </c>
      <c r="AH47" s="17"/>
      <c r="AI47" s="36">
        <f t="shared" si="2"/>
        <v>35330000</v>
      </c>
      <c r="AJ47" s="53">
        <f t="shared" si="1"/>
        <v>100</v>
      </c>
      <c r="AK47" s="30" t="s">
        <v>62</v>
      </c>
      <c r="AL47" s="53">
        <f t="shared" si="3"/>
        <v>60.987398584498528</v>
      </c>
      <c r="AM47" s="11"/>
      <c r="AP47" s="20"/>
    </row>
    <row r="48" spans="1:42" ht="15" x14ac:dyDescent="0.2">
      <c r="A48" s="117" t="s">
        <v>117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9"/>
      <c r="AB48" s="72">
        <f>AVERAGE(AB13:AB47)</f>
        <v>92.073335507617756</v>
      </c>
      <c r="AC48" s="67"/>
      <c r="AD48" s="47"/>
      <c r="AE48" s="72">
        <f>AVERAGE(AE13,AE17,AE24,AE28,AE39,AE43)</f>
        <v>69.478030252884466</v>
      </c>
      <c r="AF48" s="48"/>
      <c r="AG48" s="47"/>
      <c r="AH48" s="48"/>
      <c r="AI48" s="47"/>
      <c r="AJ48" s="47"/>
      <c r="AK48" s="48"/>
      <c r="AL48" s="49"/>
      <c r="AM48" s="11"/>
    </row>
    <row r="49" spans="1:39" ht="15" x14ac:dyDescent="0.2">
      <c r="A49" s="114" t="s">
        <v>36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6"/>
      <c r="AB49" s="26" t="str">
        <f>IF(AB48&gt;=91,"Sangat Tinggi",IF(AB48&gt;=76,"Tinggi",IF(AB48&gt;=66,"Sedang",IF(AB48&gt;=51,"Rendah",IF(AB48&lt;=50,"Sangat Rendah")))))</f>
        <v>Sangat Tinggi</v>
      </c>
      <c r="AC49" s="67"/>
      <c r="AD49" s="51"/>
      <c r="AE49" s="26" t="str">
        <f>IF(AE48&gt;=91,"Sangat Tinggi",IF(AE48&gt;=76,"Tinggi",IF(AE48&gt;=66,"Sedang",IF(AE48&gt;=51,"Rendah",IF(AE48&lt;=50,"Sangat Rendah")))))</f>
        <v>Sedang</v>
      </c>
      <c r="AF49" s="48"/>
      <c r="AG49" s="50"/>
      <c r="AH49" s="48"/>
      <c r="AI49" s="51"/>
      <c r="AJ49" s="50"/>
      <c r="AK49" s="48"/>
      <c r="AL49" s="52"/>
      <c r="AM49" s="11"/>
    </row>
    <row r="50" spans="1:39" ht="15" x14ac:dyDescent="0.2">
      <c r="A50" s="113" t="s">
        <v>37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"/>
    </row>
    <row r="51" spans="1:39" ht="15" x14ac:dyDescent="0.2">
      <c r="A51" s="113" t="s">
        <v>38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"/>
    </row>
    <row r="52" spans="1:39" ht="15" x14ac:dyDescent="0.2">
      <c r="A52" s="113" t="s">
        <v>39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"/>
    </row>
    <row r="53" spans="1:39" ht="15" x14ac:dyDescent="0.2">
      <c r="A53" s="113" t="s">
        <v>40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27"/>
    </row>
    <row r="54" spans="1:39" ht="15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9"/>
      <c r="AB54" s="28"/>
      <c r="AC54" s="29"/>
      <c r="AD54" s="28"/>
      <c r="AE54" s="28"/>
      <c r="AF54" s="29"/>
      <c r="AG54" s="28"/>
      <c r="AH54" s="29"/>
      <c r="AI54" s="28"/>
      <c r="AJ54" s="28"/>
      <c r="AK54" s="29"/>
      <c r="AL54" s="28"/>
    </row>
    <row r="55" spans="1:39" ht="15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120" t="s">
        <v>122</v>
      </c>
      <c r="AA55" s="120"/>
      <c r="AB55" s="120"/>
      <c r="AC55" s="120"/>
      <c r="AD55" s="120"/>
      <c r="AE55" s="120"/>
      <c r="AF55" s="29"/>
      <c r="AG55" s="28"/>
      <c r="AH55" s="120" t="s">
        <v>123</v>
      </c>
      <c r="AI55" s="120"/>
      <c r="AJ55" s="120"/>
      <c r="AK55" s="120"/>
      <c r="AL55" s="120"/>
      <c r="AM55" s="120"/>
    </row>
    <row r="56" spans="1:39" ht="15.75" x14ac:dyDescent="0.25">
      <c r="A56" s="34"/>
      <c r="B56" s="35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120" t="s">
        <v>132</v>
      </c>
      <c r="AA56" s="120"/>
      <c r="AB56" s="120"/>
      <c r="AC56" s="120"/>
      <c r="AD56" s="120"/>
      <c r="AE56" s="120"/>
      <c r="AF56" s="29"/>
      <c r="AG56" s="28"/>
      <c r="AH56" s="120" t="s">
        <v>132</v>
      </c>
      <c r="AI56" s="120"/>
      <c r="AJ56" s="120"/>
      <c r="AK56" s="120"/>
      <c r="AL56" s="120"/>
      <c r="AM56" s="120"/>
    </row>
    <row r="57" spans="1:39" ht="15" x14ac:dyDescent="0.2">
      <c r="Z57" s="120" t="s">
        <v>128</v>
      </c>
      <c r="AA57" s="120"/>
      <c r="AB57" s="120"/>
      <c r="AC57" s="120"/>
      <c r="AD57" s="120"/>
      <c r="AE57" s="120"/>
      <c r="AH57" s="120" t="s">
        <v>124</v>
      </c>
      <c r="AI57" s="120"/>
      <c r="AJ57" s="120"/>
      <c r="AK57" s="120"/>
      <c r="AL57" s="120"/>
      <c r="AM57" s="120"/>
    </row>
    <row r="58" spans="1:39" ht="15" x14ac:dyDescent="0.2">
      <c r="Z58" s="120" t="s">
        <v>125</v>
      </c>
      <c r="AA58" s="120"/>
      <c r="AB58" s="120"/>
      <c r="AC58" s="120"/>
      <c r="AD58" s="120"/>
      <c r="AE58" s="120"/>
      <c r="AH58" s="120" t="s">
        <v>125</v>
      </c>
      <c r="AI58" s="120"/>
      <c r="AJ58" s="120"/>
      <c r="AK58" s="120"/>
      <c r="AL58" s="120"/>
      <c r="AM58" s="120"/>
    </row>
    <row r="59" spans="1:39" ht="51" x14ac:dyDescent="0.2">
      <c r="A59" s="31" t="s">
        <v>41</v>
      </c>
      <c r="B59" s="31" t="s">
        <v>42</v>
      </c>
      <c r="C59" s="31" t="s">
        <v>43</v>
      </c>
      <c r="Z59" s="28"/>
      <c r="AA59" s="29"/>
      <c r="AB59" s="28"/>
      <c r="AC59" s="29"/>
      <c r="AD59" s="28"/>
      <c r="AH59" s="28"/>
      <c r="AI59" s="29"/>
      <c r="AJ59" s="28"/>
      <c r="AK59" s="29"/>
      <c r="AL59" s="28"/>
    </row>
    <row r="60" spans="1:39" ht="25.5" x14ac:dyDescent="0.25">
      <c r="A60" s="32" t="s">
        <v>44</v>
      </c>
      <c r="B60" s="32" t="s">
        <v>45</v>
      </c>
      <c r="C60" s="32" t="s">
        <v>46</v>
      </c>
      <c r="Z60" s="121" t="s">
        <v>129</v>
      </c>
      <c r="AA60" s="121"/>
      <c r="AB60" s="121"/>
      <c r="AC60" s="121"/>
      <c r="AD60" s="121"/>
      <c r="AE60" s="121"/>
      <c r="AH60" s="121" t="s">
        <v>126</v>
      </c>
      <c r="AI60" s="121"/>
      <c r="AJ60" s="121"/>
      <c r="AK60" s="121"/>
      <c r="AL60" s="121"/>
      <c r="AM60" s="121"/>
    </row>
    <row r="61" spans="1:39" ht="25.5" x14ac:dyDescent="0.2">
      <c r="A61" s="32" t="s">
        <v>47</v>
      </c>
      <c r="B61" s="32" t="s">
        <v>48</v>
      </c>
      <c r="C61" s="32" t="s">
        <v>49</v>
      </c>
      <c r="Z61" s="122" t="s">
        <v>130</v>
      </c>
      <c r="AA61" s="122"/>
      <c r="AB61" s="122"/>
      <c r="AC61" s="122"/>
      <c r="AD61" s="122"/>
      <c r="AE61" s="122"/>
      <c r="AH61" s="122" t="s">
        <v>127</v>
      </c>
      <c r="AI61" s="122"/>
      <c r="AJ61" s="122"/>
      <c r="AK61" s="122"/>
      <c r="AL61" s="122"/>
      <c r="AM61" s="122"/>
    </row>
    <row r="62" spans="1:39" ht="25.5" x14ac:dyDescent="0.2">
      <c r="A62" s="32" t="s">
        <v>50</v>
      </c>
      <c r="B62" s="32" t="s">
        <v>51</v>
      </c>
      <c r="C62" s="32" t="s">
        <v>52</v>
      </c>
    </row>
    <row r="63" spans="1:39" ht="25.5" x14ac:dyDescent="0.2">
      <c r="A63" s="32" t="s">
        <v>53</v>
      </c>
      <c r="B63" s="32" t="s">
        <v>54</v>
      </c>
      <c r="C63" s="32" t="s">
        <v>55</v>
      </c>
    </row>
    <row r="64" spans="1:39" ht="25.5" x14ac:dyDescent="0.2">
      <c r="A64" s="32" t="s">
        <v>56</v>
      </c>
      <c r="B64" s="33" t="s">
        <v>57</v>
      </c>
      <c r="C64" s="32" t="s">
        <v>58</v>
      </c>
    </row>
  </sheetData>
  <mergeCells count="82">
    <mergeCell ref="Z58:AE58"/>
    <mergeCell ref="AH58:AM58"/>
    <mergeCell ref="Z60:AE60"/>
    <mergeCell ref="AH60:AM60"/>
    <mergeCell ref="Z61:AE61"/>
    <mergeCell ref="AH61:AM61"/>
    <mergeCell ref="Z55:AE55"/>
    <mergeCell ref="AH55:AM55"/>
    <mergeCell ref="Z56:AE56"/>
    <mergeCell ref="AH56:AM56"/>
    <mergeCell ref="Z57:AE57"/>
    <mergeCell ref="AH57:AM57"/>
    <mergeCell ref="A51:AL51"/>
    <mergeCell ref="A52:AL52"/>
    <mergeCell ref="A53:AL53"/>
    <mergeCell ref="A49:AA49"/>
    <mergeCell ref="A48:AA48"/>
    <mergeCell ref="A10:A12"/>
    <mergeCell ref="B10:B12"/>
    <mergeCell ref="C10:C12"/>
    <mergeCell ref="D10:D12"/>
    <mergeCell ref="A50:AL50"/>
    <mergeCell ref="Q11:R12"/>
    <mergeCell ref="S11:S12"/>
    <mergeCell ref="Z12:AA12"/>
    <mergeCell ref="AE11:AF11"/>
    <mergeCell ref="AE12:AF12"/>
    <mergeCell ref="T11:U12"/>
    <mergeCell ref="V11:V12"/>
    <mergeCell ref="W11:X12"/>
    <mergeCell ref="Y11:Y12"/>
    <mergeCell ref="M11:M12"/>
    <mergeCell ref="N11:O12"/>
    <mergeCell ref="P11:P12"/>
    <mergeCell ref="AG10:AI10"/>
    <mergeCell ref="AJ10:AL10"/>
    <mergeCell ref="K10:M10"/>
    <mergeCell ref="N10:P10"/>
    <mergeCell ref="Q10:S10"/>
    <mergeCell ref="T10:V10"/>
    <mergeCell ref="AG12:AH12"/>
    <mergeCell ref="AJ12:AK12"/>
    <mergeCell ref="Z11:AA11"/>
    <mergeCell ref="AG11:AH11"/>
    <mergeCell ref="AJ11:AK11"/>
    <mergeCell ref="AB11:AC11"/>
    <mergeCell ref="AB12:AC12"/>
    <mergeCell ref="W10:Y10"/>
    <mergeCell ref="E11:F12"/>
    <mergeCell ref="G11:G12"/>
    <mergeCell ref="H11:I12"/>
    <mergeCell ref="J11:J12"/>
    <mergeCell ref="K11:L12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10:AF10"/>
    <mergeCell ref="H7:J9"/>
    <mergeCell ref="A1:AL1"/>
    <mergeCell ref="A2:AL2"/>
    <mergeCell ref="A3:AL3"/>
    <mergeCell ref="A4:AL4"/>
    <mergeCell ref="A5:AL5"/>
    <mergeCell ref="A6:AL6"/>
    <mergeCell ref="Z7:AF8"/>
    <mergeCell ref="Z9:AF9"/>
    <mergeCell ref="A7:A9"/>
    <mergeCell ref="B7:B9"/>
    <mergeCell ref="C7:C9"/>
    <mergeCell ref="D7:D9"/>
    <mergeCell ref="E7:G9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BPBD, Kesbangpol</vt:lpstr>
      <vt:lpstr>'BPBD, Kesbangpol'!Print_Area</vt:lpstr>
      <vt:lpstr>'BPBD, Kesbangpol'!Print_Titles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2021-06-22T07:35:13Z</dcterms:modified>
</cp:coreProperties>
</file>