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9040" windowHeight="15840"/>
  </bookViews>
  <sheets>
    <sheet name="Bappelitbangda renja P2021 cash" sheetId="3" r:id="rId1"/>
    <sheet name="Bappelitbangda renja P 2021" sheetId="2" r:id="rId2"/>
    <sheet name="Bappelitbangda renja murni 2022" sheetId="1" r:id="rId3"/>
  </sheets>
  <definedNames>
    <definedName name="_xlnm.Print_Area" localSheetId="2">'Bappelitbangda renja murni 2022'!$A$1:$AM$83</definedName>
    <definedName name="_xlnm.Print_Area" localSheetId="1">'Bappelitbangda renja P 2021'!$A$1:$AM$83</definedName>
    <definedName name="_xlnm.Print_Area" localSheetId="0">'Bappelitbangda renja P2021 cash'!$A$1:$AM$86</definedName>
    <definedName name="_xlnm.Print_Titles" localSheetId="2">'Bappelitbangda renja murni 2022'!$7:$12</definedName>
    <definedName name="_xlnm.Print_Titles" localSheetId="1">'Bappelitbangda renja P 2021'!$7:$12</definedName>
    <definedName name="_xlnm.Print_Titles" localSheetId="0">'Bappelitbangda renja P2021 cash'!$7:$12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7" i="3" l="1"/>
  <c r="V57" i="3"/>
  <c r="S57" i="3"/>
  <c r="P57" i="3"/>
  <c r="P59" i="3"/>
  <c r="M59" i="3"/>
  <c r="M13" i="3" l="1"/>
  <c r="M15" i="3"/>
  <c r="M18" i="3"/>
  <c r="M23" i="3"/>
  <c r="M31" i="3"/>
  <c r="M33" i="3"/>
  <c r="M36" i="3"/>
  <c r="M40" i="3"/>
  <c r="M42" i="3"/>
  <c r="M47" i="3"/>
  <c r="M50" i="3"/>
  <c r="M52" i="3"/>
  <c r="M53" i="3"/>
  <c r="M57" i="3"/>
  <c r="M62" i="3"/>
  <c r="M63" i="3"/>
  <c r="W60" i="3" l="1"/>
  <c r="W59" i="3" s="1"/>
  <c r="T60" i="3"/>
  <c r="T59" i="3" s="1"/>
  <c r="Q60" i="3"/>
  <c r="Q59" i="3" s="1"/>
  <c r="N60" i="3"/>
  <c r="N59" i="3" s="1"/>
  <c r="K60" i="3"/>
  <c r="K59" i="3"/>
  <c r="W53" i="3"/>
  <c r="T53" i="3"/>
  <c r="Q53" i="3"/>
  <c r="N53" i="3"/>
  <c r="K53" i="3"/>
  <c r="W47" i="3"/>
  <c r="T47" i="3"/>
  <c r="Q47" i="3"/>
  <c r="N47" i="3"/>
  <c r="AH24" i="3"/>
  <c r="AH25" i="3"/>
  <c r="Z24" i="3"/>
  <c r="AG24" i="3" s="1"/>
  <c r="Z25" i="3"/>
  <c r="AB25" i="3"/>
  <c r="AG25" i="3"/>
  <c r="AB24" i="3"/>
  <c r="W18" i="3"/>
  <c r="T18" i="3"/>
  <c r="Q18" i="3"/>
  <c r="N18" i="3"/>
  <c r="K18" i="3"/>
  <c r="W15" i="3"/>
  <c r="T15" i="3"/>
  <c r="Q15" i="3"/>
  <c r="N15" i="3"/>
  <c r="K15" i="3"/>
  <c r="Y53" i="3" l="1"/>
  <c r="Y47" i="3"/>
  <c r="Y33" i="3"/>
  <c r="X65" i="3"/>
  <c r="X64" i="3"/>
  <c r="Y63" i="3"/>
  <c r="Y62" i="3" s="1"/>
  <c r="X63" i="3"/>
  <c r="X62" i="3"/>
  <c r="X61" i="3"/>
  <c r="X60" i="3"/>
  <c r="Y59" i="3"/>
  <c r="X59" i="3"/>
  <c r="X58" i="3"/>
  <c r="X57" i="3"/>
  <c r="X56" i="3"/>
  <c r="X55" i="3"/>
  <c r="X54" i="3"/>
  <c r="X53" i="3"/>
  <c r="X52" i="3"/>
  <c r="X51" i="3"/>
  <c r="Y50" i="3"/>
  <c r="X50" i="3"/>
  <c r="X49" i="3"/>
  <c r="X48" i="3"/>
  <c r="X47" i="3"/>
  <c r="X46" i="3"/>
  <c r="X45" i="3"/>
  <c r="X44" i="3"/>
  <c r="X43" i="3"/>
  <c r="Y42" i="3"/>
  <c r="X42" i="3"/>
  <c r="X41" i="3"/>
  <c r="X40" i="3"/>
  <c r="X39" i="3"/>
  <c r="X38" i="3"/>
  <c r="X37" i="3"/>
  <c r="Y36" i="3"/>
  <c r="X36" i="3"/>
  <c r="X35" i="3"/>
  <c r="X34" i="3"/>
  <c r="X33" i="3"/>
  <c r="X32" i="3"/>
  <c r="Y31" i="3"/>
  <c r="X31" i="3"/>
  <c r="X30" i="3"/>
  <c r="X29" i="3"/>
  <c r="X28" i="3"/>
  <c r="X27" i="3"/>
  <c r="X26" i="3"/>
  <c r="X25" i="3"/>
  <c r="X24" i="3"/>
  <c r="Y23" i="3"/>
  <c r="X23" i="3"/>
  <c r="X22" i="3"/>
  <c r="X21" i="3"/>
  <c r="X20" i="3"/>
  <c r="X19" i="3"/>
  <c r="Y18" i="3"/>
  <c r="X18" i="3"/>
  <c r="X17" i="3"/>
  <c r="X16" i="3"/>
  <c r="Y15" i="3"/>
  <c r="X15" i="3"/>
  <c r="X14" i="3"/>
  <c r="X13" i="3"/>
  <c r="Y52" i="3" l="1"/>
  <c r="Y40" i="3"/>
  <c r="Y13" i="3"/>
  <c r="E39" i="3"/>
  <c r="E38" i="3"/>
  <c r="E37" i="3"/>
  <c r="E35" i="3"/>
  <c r="E34" i="3"/>
  <c r="E30" i="3"/>
  <c r="E29" i="3"/>
  <c r="E28" i="3"/>
  <c r="E27" i="3"/>
  <c r="E26" i="3"/>
  <c r="E25" i="3"/>
  <c r="E23" i="3"/>
  <c r="E22" i="3"/>
  <c r="E21" i="3"/>
  <c r="E20" i="3"/>
  <c r="E17" i="3"/>
  <c r="E16" i="3"/>
  <c r="V63" i="3"/>
  <c r="V62" i="3" s="1"/>
  <c r="V59" i="3"/>
  <c r="V53" i="3"/>
  <c r="V50" i="3"/>
  <c r="V47" i="3"/>
  <c r="V42" i="3"/>
  <c r="V36" i="3"/>
  <c r="V33" i="3"/>
  <c r="V31" i="3"/>
  <c r="V23" i="3"/>
  <c r="Z19" i="3"/>
  <c r="V18" i="3"/>
  <c r="V15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U13" i="3"/>
  <c r="R13" i="3"/>
  <c r="O13" i="3"/>
  <c r="V52" i="3" l="1"/>
  <c r="V40" i="3"/>
  <c r="V13" i="3"/>
  <c r="AA41" i="3"/>
  <c r="Z41" i="3"/>
  <c r="AB41" i="3" s="1"/>
  <c r="AG41" i="3" l="1"/>
  <c r="AH65" i="3" l="1"/>
  <c r="AD65" i="3"/>
  <c r="AA65" i="3"/>
  <c r="Z65" i="3"/>
  <c r="AB65" i="3" s="1"/>
  <c r="AH64" i="3"/>
  <c r="AD64" i="3"/>
  <c r="AE64" i="3" s="1"/>
  <c r="AA64" i="3"/>
  <c r="Z64" i="3"/>
  <c r="AB64" i="3" s="1"/>
  <c r="AH63" i="3"/>
  <c r="AA63" i="3"/>
  <c r="S63" i="3"/>
  <c r="S62" i="3" s="1"/>
  <c r="Q63" i="3"/>
  <c r="P63" i="3"/>
  <c r="N63" i="3"/>
  <c r="K63" i="3"/>
  <c r="AH62" i="3"/>
  <c r="AA62" i="3"/>
  <c r="Z62" i="3"/>
  <c r="AG62" i="3" s="1"/>
  <c r="AD61" i="3"/>
  <c r="AI61" i="3" s="1"/>
  <c r="AH60" i="3"/>
  <c r="AD60" i="3"/>
  <c r="AI60" i="3" s="1"/>
  <c r="AA60" i="3"/>
  <c r="Z60" i="3"/>
  <c r="AH59" i="3"/>
  <c r="AA59" i="3"/>
  <c r="S59" i="3"/>
  <c r="AD58" i="3"/>
  <c r="AE58" i="3" s="1"/>
  <c r="AA58" i="3"/>
  <c r="Z58" i="3"/>
  <c r="AG58" i="3" s="1"/>
  <c r="AH57" i="3"/>
  <c r="AA57" i="3"/>
  <c r="AD56" i="3"/>
  <c r="AI56" i="3" s="1"/>
  <c r="Z56" i="3"/>
  <c r="AD55" i="3"/>
  <c r="AI55" i="3" s="1"/>
  <c r="Z55" i="3"/>
  <c r="AD54" i="3"/>
  <c r="AI54" i="3" s="1"/>
  <c r="Z54" i="3"/>
  <c r="AH53" i="3"/>
  <c r="AA53" i="3"/>
  <c r="S53" i="3"/>
  <c r="P53" i="3"/>
  <c r="AH52" i="3"/>
  <c r="AA52" i="3"/>
  <c r="Z52" i="3"/>
  <c r="AG52" i="3" s="1"/>
  <c r="AH51" i="3"/>
  <c r="AA51" i="3"/>
  <c r="Z51" i="3"/>
  <c r="AG51" i="3" s="1"/>
  <c r="S51" i="3"/>
  <c r="AD51" i="3" s="1"/>
  <c r="AH50" i="3"/>
  <c r="AA50" i="3"/>
  <c r="P50" i="3"/>
  <c r="AH49" i="3"/>
  <c r="AA49" i="3"/>
  <c r="Z49" i="3"/>
  <c r="S49" i="3"/>
  <c r="AD49" i="3" s="1"/>
  <c r="AI49" i="3" s="1"/>
  <c r="AH48" i="3"/>
  <c r="AD48" i="3"/>
  <c r="AI48" i="3" s="1"/>
  <c r="AA48" i="3"/>
  <c r="Z48" i="3"/>
  <c r="AB48" i="3" s="1"/>
  <c r="AH47" i="3"/>
  <c r="AA47" i="3"/>
  <c r="P47" i="3"/>
  <c r="K47" i="3"/>
  <c r="AH46" i="3"/>
  <c r="AD46" i="3"/>
  <c r="AE46" i="3" s="1"/>
  <c r="AA46" i="3"/>
  <c r="Z46" i="3"/>
  <c r="AB46" i="3" s="1"/>
  <c r="AH45" i="3"/>
  <c r="AD45" i="3"/>
  <c r="AE45" i="3" s="1"/>
  <c r="AA45" i="3"/>
  <c r="Z45" i="3"/>
  <c r="AB45" i="3" s="1"/>
  <c r="AH44" i="3"/>
  <c r="AD44" i="3"/>
  <c r="AE44" i="3" s="1"/>
  <c r="AA44" i="3"/>
  <c r="Z44" i="3"/>
  <c r="AB44" i="3" s="1"/>
  <c r="AH43" i="3"/>
  <c r="AD43" i="3"/>
  <c r="AE43" i="3" s="1"/>
  <c r="AA43" i="3"/>
  <c r="Z43" i="3"/>
  <c r="AB43" i="3" s="1"/>
  <c r="AH42" i="3"/>
  <c r="AA42" i="3"/>
  <c r="S42" i="3"/>
  <c r="P42" i="3"/>
  <c r="AH40" i="3"/>
  <c r="AA40" i="3"/>
  <c r="Z40" i="3"/>
  <c r="AG40" i="3" s="1"/>
  <c r="AH39" i="3"/>
  <c r="AD39" i="3"/>
  <c r="AI39" i="3" s="1"/>
  <c r="AA39" i="3"/>
  <c r="Z39" i="3"/>
  <c r="AH38" i="3"/>
  <c r="AD38" i="3"/>
  <c r="AI38" i="3" s="1"/>
  <c r="AA38" i="3"/>
  <c r="Z38" i="3"/>
  <c r="AP37" i="3"/>
  <c r="AH37" i="3"/>
  <c r="AD37" i="3"/>
  <c r="AI37" i="3" s="1"/>
  <c r="AA37" i="3"/>
  <c r="Z37" i="3"/>
  <c r="AG37" i="3" s="1"/>
  <c r="AH36" i="3"/>
  <c r="AA36" i="3"/>
  <c r="Z36" i="3"/>
  <c r="AG36" i="3" s="1"/>
  <c r="S36" i="3"/>
  <c r="P36" i="3"/>
  <c r="AP35" i="3"/>
  <c r="AH35" i="3"/>
  <c r="AD35" i="3"/>
  <c r="AI35" i="3" s="1"/>
  <c r="AA35" i="3"/>
  <c r="Z35" i="3"/>
  <c r="AG35" i="3" s="1"/>
  <c r="AP34" i="3"/>
  <c r="AH34" i="3"/>
  <c r="AD34" i="3"/>
  <c r="AE34" i="3" s="1"/>
  <c r="AA34" i="3"/>
  <c r="Z34" i="3"/>
  <c r="AG34" i="3" s="1"/>
  <c r="AH33" i="3"/>
  <c r="AA33" i="3"/>
  <c r="Z33" i="3"/>
  <c r="AB33" i="3" s="1"/>
  <c r="S33" i="3"/>
  <c r="P33" i="3"/>
  <c r="AH32" i="3"/>
  <c r="AD32" i="3"/>
  <c r="AI32" i="3" s="1"/>
  <c r="AA32" i="3"/>
  <c r="Z32" i="3"/>
  <c r="AG32" i="3" s="1"/>
  <c r="AH31" i="3"/>
  <c r="AA31" i="3"/>
  <c r="Z31" i="3"/>
  <c r="AG31" i="3" s="1"/>
  <c r="S31" i="3"/>
  <c r="P31" i="3"/>
  <c r="AH30" i="3"/>
  <c r="AD30" i="3"/>
  <c r="AI30" i="3" s="1"/>
  <c r="AA30" i="3"/>
  <c r="Z30" i="3"/>
  <c r="AB30" i="3" s="1"/>
  <c r="AH29" i="3"/>
  <c r="AD29" i="3"/>
  <c r="AI29" i="3" s="1"/>
  <c r="AA29" i="3"/>
  <c r="Z29" i="3"/>
  <c r="AB29" i="3" s="1"/>
  <c r="AP28" i="3"/>
  <c r="AH28" i="3"/>
  <c r="AD28" i="3"/>
  <c r="AI28" i="3" s="1"/>
  <c r="AA28" i="3"/>
  <c r="Z28" i="3"/>
  <c r="AG28" i="3" s="1"/>
  <c r="AH27" i="3"/>
  <c r="AD27" i="3"/>
  <c r="AI27" i="3" s="1"/>
  <c r="AA27" i="3"/>
  <c r="Z27" i="3"/>
  <c r="AG27" i="3" s="1"/>
  <c r="AH26" i="3"/>
  <c r="AD26" i="3"/>
  <c r="AI26" i="3" s="1"/>
  <c r="AA26" i="3"/>
  <c r="Z26" i="3"/>
  <c r="AG26" i="3" s="1"/>
  <c r="AH23" i="3"/>
  <c r="AA23" i="3"/>
  <c r="Z23" i="3"/>
  <c r="AB23" i="3" s="1"/>
  <c r="S23" i="3"/>
  <c r="P23" i="3"/>
  <c r="AH22" i="3"/>
  <c r="AD22" i="3"/>
  <c r="AI22" i="3" s="1"/>
  <c r="AA22" i="3"/>
  <c r="Z22" i="3"/>
  <c r="AB22" i="3" s="1"/>
  <c r="AH21" i="3"/>
  <c r="AD21" i="3"/>
  <c r="AI21" i="3" s="1"/>
  <c r="AA21" i="3"/>
  <c r="Z21" i="3"/>
  <c r="AB21" i="3" s="1"/>
  <c r="AH20" i="3"/>
  <c r="AD20" i="3"/>
  <c r="AI20" i="3" s="1"/>
  <c r="AA20" i="3"/>
  <c r="Z20" i="3"/>
  <c r="AB20" i="3" s="1"/>
  <c r="AH19" i="3"/>
  <c r="AD19" i="3"/>
  <c r="AI19" i="3" s="1"/>
  <c r="AA19" i="3"/>
  <c r="AB19" i="3"/>
  <c r="AH18" i="3"/>
  <c r="AA18" i="3"/>
  <c r="S18" i="3"/>
  <c r="P18" i="3"/>
  <c r="AH17" i="3"/>
  <c r="AD17" i="3"/>
  <c r="AE17" i="3" s="1"/>
  <c r="AA17" i="3"/>
  <c r="Z17" i="3"/>
  <c r="AG17" i="3" s="1"/>
  <c r="AH16" i="3"/>
  <c r="AD16" i="3"/>
  <c r="AE16" i="3" s="1"/>
  <c r="AA16" i="3"/>
  <c r="Z16" i="3"/>
  <c r="AG16" i="3" s="1"/>
  <c r="AH15" i="3"/>
  <c r="AA15" i="3"/>
  <c r="S15" i="3"/>
  <c r="P15" i="3"/>
  <c r="AH13" i="3"/>
  <c r="AA13" i="3"/>
  <c r="Z13" i="3"/>
  <c r="AG13" i="3" s="1"/>
  <c r="AD15" i="3" l="1"/>
  <c r="S47" i="3"/>
  <c r="AD18" i="3"/>
  <c r="AI18" i="3" s="1"/>
  <c r="Z42" i="3"/>
  <c r="AB42" i="3" s="1"/>
  <c r="Z63" i="3"/>
  <c r="AG63" i="3" s="1"/>
  <c r="AE22" i="3"/>
  <c r="AD63" i="3"/>
  <c r="AI63" i="3" s="1"/>
  <c r="Z18" i="3"/>
  <c r="AB18" i="3" s="1"/>
  <c r="AD23" i="3"/>
  <c r="AE23" i="3" s="1"/>
  <c r="AB31" i="3"/>
  <c r="AD36" i="3"/>
  <c r="AE36" i="3" s="1"/>
  <c r="AD53" i="3"/>
  <c r="AI53" i="3" s="1"/>
  <c r="AE15" i="3"/>
  <c r="S52" i="3"/>
  <c r="AG23" i="3"/>
  <c r="AD31" i="3"/>
  <c r="AE31" i="3" s="1"/>
  <c r="AE30" i="3"/>
  <c r="AE38" i="3"/>
  <c r="AB34" i="3"/>
  <c r="AB40" i="3"/>
  <c r="AB13" i="3"/>
  <c r="AE21" i="3"/>
  <c r="AG48" i="3"/>
  <c r="AB51" i="3"/>
  <c r="AB17" i="3"/>
  <c r="AB26" i="3"/>
  <c r="AE29" i="3"/>
  <c r="AB58" i="3"/>
  <c r="AE61" i="3"/>
  <c r="AB32" i="3"/>
  <c r="AG33" i="3"/>
  <c r="AE39" i="3"/>
  <c r="AI46" i="3"/>
  <c r="AE60" i="3"/>
  <c r="Z57" i="3"/>
  <c r="AG57" i="3" s="1"/>
  <c r="P62" i="3"/>
  <c r="AD62" i="3" s="1"/>
  <c r="AE48" i="3"/>
  <c r="AE54" i="3"/>
  <c r="AD59" i="3"/>
  <c r="AI59" i="3" s="1"/>
  <c r="AB16" i="3"/>
  <c r="AB28" i="3"/>
  <c r="AB35" i="3"/>
  <c r="AB37" i="3"/>
  <c r="Z50" i="3"/>
  <c r="AG50" i="3" s="1"/>
  <c r="AB52" i="3"/>
  <c r="AE56" i="3"/>
  <c r="AB62" i="3"/>
  <c r="AE19" i="3"/>
  <c r="AB27" i="3"/>
  <c r="AI17" i="3"/>
  <c r="AE28" i="3"/>
  <c r="AE35" i="3"/>
  <c r="AE37" i="3"/>
  <c r="AE27" i="3"/>
  <c r="AB36" i="3"/>
  <c r="S50" i="3"/>
  <c r="AD50" i="3" s="1"/>
  <c r="AI50" i="3" s="1"/>
  <c r="AE55" i="3"/>
  <c r="AE20" i="3"/>
  <c r="AE26" i="3"/>
  <c r="AE32" i="3"/>
  <c r="AI45" i="3"/>
  <c r="Z47" i="3"/>
  <c r="AB47" i="3" s="1"/>
  <c r="AE49" i="3"/>
  <c r="AG54" i="3"/>
  <c r="AB54" i="3"/>
  <c r="Z59" i="3"/>
  <c r="AG19" i="3"/>
  <c r="AG21" i="3"/>
  <c r="AG30" i="3"/>
  <c r="AG38" i="3"/>
  <c r="AB38" i="3"/>
  <c r="AD47" i="3"/>
  <c r="P40" i="3"/>
  <c r="AE51" i="3"/>
  <c r="AI51" i="3"/>
  <c r="AB55" i="3"/>
  <c r="AG55" i="3"/>
  <c r="S13" i="3"/>
  <c r="AI16" i="3"/>
  <c r="AG39" i="3"/>
  <c r="AB39" i="3"/>
  <c r="AI43" i="3"/>
  <c r="AB56" i="3"/>
  <c r="AG56" i="3"/>
  <c r="AI65" i="3"/>
  <c r="AE65" i="3"/>
  <c r="Z53" i="3"/>
  <c r="AB61" i="3"/>
  <c r="P13" i="3"/>
  <c r="Z15" i="3"/>
  <c r="AI15" i="3"/>
  <c r="AG20" i="3"/>
  <c r="AG22" i="3"/>
  <c r="AG29" i="3"/>
  <c r="AD33" i="3"/>
  <c r="AD42" i="3"/>
  <c r="AI44" i="3"/>
  <c r="AG49" i="3"/>
  <c r="AB49" i="3"/>
  <c r="AG60" i="3"/>
  <c r="AB60" i="3"/>
  <c r="AI64" i="3"/>
  <c r="AI34" i="3"/>
  <c r="AI58" i="3"/>
  <c r="AG43" i="3"/>
  <c r="AG44" i="3"/>
  <c r="AG45" i="3"/>
  <c r="AG46" i="3"/>
  <c r="AG64" i="3"/>
  <c r="AG65" i="3"/>
  <c r="AH62" i="2"/>
  <c r="AD62" i="2"/>
  <c r="AI62" i="2" s="1"/>
  <c r="AA62" i="2"/>
  <c r="Z62" i="2"/>
  <c r="AB62" i="2" s="1"/>
  <c r="AH61" i="2"/>
  <c r="AD61" i="2"/>
  <c r="AI61" i="2" s="1"/>
  <c r="AA61" i="2"/>
  <c r="Z61" i="2"/>
  <c r="AB61" i="2" s="1"/>
  <c r="AH60" i="2"/>
  <c r="AA60" i="2"/>
  <c r="S60" i="2"/>
  <c r="Q60" i="2"/>
  <c r="P60" i="2"/>
  <c r="AD60" i="2" s="1"/>
  <c r="N60" i="2"/>
  <c r="Z60" i="2" s="1"/>
  <c r="AB60" i="2" s="1"/>
  <c r="M60" i="2"/>
  <c r="K60" i="2"/>
  <c r="AH59" i="2"/>
  <c r="AA59" i="2"/>
  <c r="Z59" i="2"/>
  <c r="AG59" i="2" s="1"/>
  <c r="S59" i="2"/>
  <c r="P59" i="2"/>
  <c r="AD59" i="2" s="1"/>
  <c r="M59" i="2"/>
  <c r="AH58" i="2"/>
  <c r="AD58" i="2"/>
  <c r="AI58" i="2" s="1"/>
  <c r="AA58" i="2"/>
  <c r="Z58" i="2"/>
  <c r="AB58" i="2" s="1"/>
  <c r="AH57" i="2"/>
  <c r="AE57" i="2"/>
  <c r="AD57" i="2"/>
  <c r="AI57" i="2" s="1"/>
  <c r="AA57" i="2"/>
  <c r="Z57" i="2"/>
  <c r="AB57" i="2" s="1"/>
  <c r="AH56" i="2"/>
  <c r="AA56" i="2"/>
  <c r="S56" i="2"/>
  <c r="S54" i="2" s="1"/>
  <c r="P56" i="2"/>
  <c r="M56" i="2"/>
  <c r="AH55" i="2"/>
  <c r="AD55" i="2"/>
  <c r="AE55" i="2" s="1"/>
  <c r="AA55" i="2"/>
  <c r="Z55" i="2"/>
  <c r="AB55" i="2" s="1"/>
  <c r="AH54" i="2"/>
  <c r="AA54" i="2"/>
  <c r="M54" i="2"/>
  <c r="AH53" i="2"/>
  <c r="AD53" i="2"/>
  <c r="AE53" i="2" s="1"/>
  <c r="AA53" i="2"/>
  <c r="Z53" i="2"/>
  <c r="AB53" i="2" s="1"/>
  <c r="AH52" i="2"/>
  <c r="AD52" i="2"/>
  <c r="AE52" i="2" s="1"/>
  <c r="AA52" i="2"/>
  <c r="Z52" i="2"/>
  <c r="AG52" i="2" s="1"/>
  <c r="AH51" i="2"/>
  <c r="AG51" i="2"/>
  <c r="AD51" i="2"/>
  <c r="AE51" i="2" s="1"/>
  <c r="AA51" i="2"/>
  <c r="Z51" i="2"/>
  <c r="AB51" i="2" s="1"/>
  <c r="AH50" i="2"/>
  <c r="AA50" i="2"/>
  <c r="S50" i="2"/>
  <c r="S49" i="2" s="1"/>
  <c r="Q50" i="2"/>
  <c r="Q54" i="2" s="1"/>
  <c r="Q56" i="2" s="1"/>
  <c r="P50" i="2"/>
  <c r="N50" i="2"/>
  <c r="M50" i="2"/>
  <c r="K50" i="2"/>
  <c r="K54" i="2" s="1"/>
  <c r="K56" i="2" s="1"/>
  <c r="AH49" i="2"/>
  <c r="AA49" i="2"/>
  <c r="Z49" i="2"/>
  <c r="AB49" i="2" s="1"/>
  <c r="AH48" i="2"/>
  <c r="AA48" i="2"/>
  <c r="Z48" i="2"/>
  <c r="AG48" i="2" s="1"/>
  <c r="S48" i="2"/>
  <c r="AD48" i="2" s="1"/>
  <c r="AH47" i="2"/>
  <c r="AA47" i="2"/>
  <c r="S47" i="2"/>
  <c r="S37" i="2" s="1"/>
  <c r="Q47" i="2"/>
  <c r="P47" i="2"/>
  <c r="N47" i="2"/>
  <c r="M47" i="2"/>
  <c r="K47" i="2"/>
  <c r="AH46" i="2"/>
  <c r="AB46" i="2"/>
  <c r="AA46" i="2"/>
  <c r="Z46" i="2"/>
  <c r="AG46" i="2" s="1"/>
  <c r="S46" i="2"/>
  <c r="AD46" i="2" s="1"/>
  <c r="AH45" i="2"/>
  <c r="AD45" i="2"/>
  <c r="AE45" i="2" s="1"/>
  <c r="AA45" i="2"/>
  <c r="Z45" i="2"/>
  <c r="AG45" i="2" s="1"/>
  <c r="AH44" i="2"/>
  <c r="AA44" i="2"/>
  <c r="S44" i="2"/>
  <c r="Q44" i="2"/>
  <c r="P44" i="2"/>
  <c r="AD44" i="2" s="1"/>
  <c r="AE44" i="2" s="1"/>
  <c r="N44" i="2"/>
  <c r="Z44" i="2" s="1"/>
  <c r="AG44" i="2" s="1"/>
  <c r="M44" i="2"/>
  <c r="K44" i="2"/>
  <c r="AH43" i="2"/>
  <c r="AD43" i="2"/>
  <c r="AI43" i="2" s="1"/>
  <c r="AA43" i="2"/>
  <c r="Z43" i="2"/>
  <c r="AH42" i="2"/>
  <c r="AE42" i="2"/>
  <c r="AD42" i="2"/>
  <c r="AI42" i="2" s="1"/>
  <c r="AA42" i="2"/>
  <c r="Z42" i="2"/>
  <c r="AH41" i="2"/>
  <c r="AD41" i="2"/>
  <c r="AI41" i="2" s="1"/>
  <c r="AA41" i="2"/>
  <c r="Z41" i="2"/>
  <c r="AH40" i="2"/>
  <c r="AD40" i="2"/>
  <c r="AI40" i="2" s="1"/>
  <c r="AA40" i="2"/>
  <c r="Z40" i="2"/>
  <c r="AH39" i="2"/>
  <c r="AA39" i="2"/>
  <c r="S39" i="2"/>
  <c r="Q39" i="2"/>
  <c r="P39" i="2"/>
  <c r="N39" i="2"/>
  <c r="Z39" i="2" s="1"/>
  <c r="M39" i="2"/>
  <c r="K39" i="2"/>
  <c r="AB38" i="2"/>
  <c r="AA38" i="2"/>
  <c r="Z38" i="2"/>
  <c r="AG38" i="2" s="1"/>
  <c r="AH37" i="2"/>
  <c r="AA37" i="2"/>
  <c r="Z37" i="2"/>
  <c r="AG37" i="2" s="1"/>
  <c r="AH36" i="2"/>
  <c r="AD36" i="2"/>
  <c r="AE36" i="2" s="1"/>
  <c r="AA36" i="2"/>
  <c r="Z36" i="2"/>
  <c r="AG36" i="2" s="1"/>
  <c r="AH35" i="2"/>
  <c r="AD35" i="2"/>
  <c r="AE35" i="2" s="1"/>
  <c r="AA35" i="2"/>
  <c r="Z35" i="2"/>
  <c r="AB35" i="2" s="1"/>
  <c r="AP34" i="2"/>
  <c r="AH34" i="2"/>
  <c r="AD34" i="2"/>
  <c r="AE34" i="2" s="1"/>
  <c r="AA34" i="2"/>
  <c r="Z34" i="2"/>
  <c r="AG34" i="2" s="1"/>
  <c r="AH33" i="2"/>
  <c r="AA33" i="2"/>
  <c r="Z33" i="2"/>
  <c r="AG33" i="2" s="1"/>
  <c r="S33" i="2"/>
  <c r="P33" i="2"/>
  <c r="M33" i="2"/>
  <c r="AP32" i="2"/>
  <c r="AH32" i="2"/>
  <c r="AD32" i="2"/>
  <c r="AI32" i="2" s="1"/>
  <c r="AA32" i="2"/>
  <c r="Z32" i="2"/>
  <c r="AG32" i="2" s="1"/>
  <c r="AP31" i="2"/>
  <c r="AH31" i="2"/>
  <c r="AD31" i="2"/>
  <c r="AE31" i="2" s="1"/>
  <c r="AA31" i="2"/>
  <c r="Z31" i="2"/>
  <c r="AB31" i="2" s="1"/>
  <c r="AH30" i="2"/>
  <c r="AA30" i="2"/>
  <c r="Z30" i="2"/>
  <c r="AB30" i="2" s="1"/>
  <c r="S30" i="2"/>
  <c r="P30" i="2"/>
  <c r="M30" i="2"/>
  <c r="AH29" i="2"/>
  <c r="AD29" i="2"/>
  <c r="AI29" i="2" s="1"/>
  <c r="AA29" i="2"/>
  <c r="Z29" i="2"/>
  <c r="AG29" i="2" s="1"/>
  <c r="AH28" i="2"/>
  <c r="AB28" i="2"/>
  <c r="AA28" i="2"/>
  <c r="Z28" i="2"/>
  <c r="AG28" i="2" s="1"/>
  <c r="S28" i="2"/>
  <c r="P28" i="2"/>
  <c r="M28" i="2"/>
  <c r="AH27" i="2"/>
  <c r="AD27" i="2"/>
  <c r="AE27" i="2" s="1"/>
  <c r="AA27" i="2"/>
  <c r="Z27" i="2"/>
  <c r="AB27" i="2" s="1"/>
  <c r="AH26" i="2"/>
  <c r="AD26" i="2"/>
  <c r="AE26" i="2" s="1"/>
  <c r="AA26" i="2"/>
  <c r="Z26" i="2"/>
  <c r="AB26" i="2" s="1"/>
  <c r="AP25" i="2"/>
  <c r="AH25" i="2"/>
  <c r="AD25" i="2"/>
  <c r="AE25" i="2" s="1"/>
  <c r="AA25" i="2"/>
  <c r="Z25" i="2"/>
  <c r="AG25" i="2" s="1"/>
  <c r="AH24" i="2"/>
  <c r="AD24" i="2"/>
  <c r="AE24" i="2" s="1"/>
  <c r="AB24" i="2"/>
  <c r="AA24" i="2"/>
  <c r="Z24" i="2"/>
  <c r="AG24" i="2" s="1"/>
  <c r="AH23" i="2"/>
  <c r="AD23" i="2"/>
  <c r="AI23" i="2" s="1"/>
  <c r="AB23" i="2"/>
  <c r="AA23" i="2"/>
  <c r="Z23" i="2"/>
  <c r="AG23" i="2" s="1"/>
  <c r="AH22" i="2"/>
  <c r="AA22" i="2"/>
  <c r="Z22" i="2"/>
  <c r="AG22" i="2" s="1"/>
  <c r="S22" i="2"/>
  <c r="P22" i="2"/>
  <c r="M22" i="2"/>
  <c r="AH21" i="2"/>
  <c r="AD21" i="2"/>
  <c r="AE21" i="2" s="1"/>
  <c r="AA21" i="2"/>
  <c r="Z21" i="2"/>
  <c r="AG21" i="2" s="1"/>
  <c r="AH20" i="2"/>
  <c r="AD20" i="2"/>
  <c r="AE20" i="2" s="1"/>
  <c r="AB20" i="2"/>
  <c r="AA20" i="2"/>
  <c r="Z20" i="2"/>
  <c r="AG20" i="2" s="1"/>
  <c r="AH19" i="2"/>
  <c r="AD19" i="2"/>
  <c r="AE19" i="2" s="1"/>
  <c r="AA19" i="2"/>
  <c r="Z19" i="2"/>
  <c r="AG19" i="2" s="1"/>
  <c r="AH18" i="2"/>
  <c r="AD18" i="2"/>
  <c r="AE18" i="2" s="1"/>
  <c r="AA18" i="2"/>
  <c r="Z18" i="2"/>
  <c r="AB18" i="2" s="1"/>
  <c r="AH17" i="2"/>
  <c r="AA17" i="2"/>
  <c r="S17" i="2"/>
  <c r="Q17" i="2"/>
  <c r="P17" i="2"/>
  <c r="N17" i="2"/>
  <c r="M17" i="2"/>
  <c r="K17" i="2"/>
  <c r="AH16" i="2"/>
  <c r="AD16" i="2"/>
  <c r="AE16" i="2" s="1"/>
  <c r="AA16" i="2"/>
  <c r="Z16" i="2"/>
  <c r="AB16" i="2" s="1"/>
  <c r="AH15" i="2"/>
  <c r="AD15" i="2"/>
  <c r="AE15" i="2" s="1"/>
  <c r="AA15" i="2"/>
  <c r="Z15" i="2"/>
  <c r="AB15" i="2" s="1"/>
  <c r="AH14" i="2"/>
  <c r="AA14" i="2"/>
  <c r="S14" i="2"/>
  <c r="Q14" i="2"/>
  <c r="P14" i="2"/>
  <c r="N14" i="2"/>
  <c r="M14" i="2"/>
  <c r="M13" i="2" s="1"/>
  <c r="K14" i="2"/>
  <c r="AH13" i="2"/>
  <c r="AA13" i="2"/>
  <c r="Z13" i="2"/>
  <c r="AG13" i="2" s="1"/>
  <c r="AE59" i="3" l="1"/>
  <c r="AE18" i="3"/>
  <c r="Z14" i="2"/>
  <c r="Z17" i="2"/>
  <c r="AB19" i="2"/>
  <c r="AG27" i="2"/>
  <c r="AG35" i="2"/>
  <c r="AD39" i="2"/>
  <c r="Z47" i="2"/>
  <c r="AD56" i="2"/>
  <c r="AE56" i="2" s="1"/>
  <c r="AG57" i="2"/>
  <c r="AE62" i="2"/>
  <c r="AI31" i="3"/>
  <c r="AB34" i="2"/>
  <c r="M37" i="2"/>
  <c r="AG58" i="2"/>
  <c r="AG26" i="2"/>
  <c r="P13" i="2"/>
  <c r="AE43" i="2"/>
  <c r="AE53" i="3"/>
  <c r="AG42" i="3"/>
  <c r="AE63" i="3"/>
  <c r="AB63" i="3"/>
  <c r="AI23" i="3"/>
  <c r="AG18" i="3"/>
  <c r="AI36" i="3"/>
  <c r="AB57" i="3"/>
  <c r="AB50" i="3"/>
  <c r="AE50" i="3"/>
  <c r="AD22" i="2"/>
  <c r="AE22" i="2" s="1"/>
  <c r="AD30" i="2"/>
  <c r="AD33" i="2"/>
  <c r="P37" i="2"/>
  <c r="AB45" i="2"/>
  <c r="AI15" i="2"/>
  <c r="AD17" i="2"/>
  <c r="AI17" i="2" s="1"/>
  <c r="AB25" i="2"/>
  <c r="AE41" i="2"/>
  <c r="AB13" i="2"/>
  <c r="AD14" i="2"/>
  <c r="AG18" i="2"/>
  <c r="AB21" i="2"/>
  <c r="AD28" i="2"/>
  <c r="AE28" i="2" s="1"/>
  <c r="AB29" i="2"/>
  <c r="AB32" i="2"/>
  <c r="AB37" i="2"/>
  <c r="AB52" i="2"/>
  <c r="AG53" i="2"/>
  <c r="AB22" i="2"/>
  <c r="AB33" i="2"/>
  <c r="AB36" i="2"/>
  <c r="AE61" i="2"/>
  <c r="AG47" i="3"/>
  <c r="AB17" i="2"/>
  <c r="AE40" i="2"/>
  <c r="AB48" i="2"/>
  <c r="Z50" i="2"/>
  <c r="AG50" i="2" s="1"/>
  <c r="M49" i="2"/>
  <c r="N54" i="2"/>
  <c r="N56" i="2" s="1"/>
  <c r="Z56" i="2" s="1"/>
  <c r="AE58" i="2"/>
  <c r="AB59" i="2"/>
  <c r="S40" i="3"/>
  <c r="AD40" i="3" s="1"/>
  <c r="AE40" i="3" s="1"/>
  <c r="AE33" i="3"/>
  <c r="AI33" i="3"/>
  <c r="AG59" i="3"/>
  <c r="AB59" i="3"/>
  <c r="AE62" i="3"/>
  <c r="AI62" i="3"/>
  <c r="AD57" i="3"/>
  <c r="P52" i="3"/>
  <c r="AD52" i="3" s="1"/>
  <c r="AG15" i="3"/>
  <c r="AB15" i="3"/>
  <c r="AE42" i="3"/>
  <c r="AI42" i="3"/>
  <c r="AP13" i="3"/>
  <c r="AD13" i="3"/>
  <c r="AG53" i="3"/>
  <c r="AB53" i="3"/>
  <c r="AE47" i="3"/>
  <c r="AI47" i="3"/>
  <c r="AE14" i="2"/>
  <c r="AI14" i="2"/>
  <c r="AE30" i="2"/>
  <c r="AI30" i="2"/>
  <c r="AG39" i="2"/>
  <c r="AB39" i="2"/>
  <c r="AB14" i="2"/>
  <c r="AG14" i="2"/>
  <c r="AI22" i="2"/>
  <c r="AB42" i="2"/>
  <c r="AG42" i="2"/>
  <c r="AI56" i="2"/>
  <c r="AI60" i="2"/>
  <c r="AE60" i="2"/>
  <c r="AI16" i="2"/>
  <c r="AE17" i="2"/>
  <c r="AG17" i="2"/>
  <c r="AB43" i="2"/>
  <c r="AG43" i="2"/>
  <c r="AB44" i="2"/>
  <c r="AE46" i="2"/>
  <c r="AI46" i="2"/>
  <c r="AB47" i="2"/>
  <c r="AG47" i="2"/>
  <c r="AI31" i="2"/>
  <c r="AG40" i="2"/>
  <c r="AB40" i="2"/>
  <c r="AB50" i="2"/>
  <c r="S13" i="2"/>
  <c r="AI28" i="2"/>
  <c r="AE33" i="2"/>
  <c r="AI33" i="2"/>
  <c r="AD37" i="2"/>
  <c r="AG41" i="2"/>
  <c r="AB41" i="2"/>
  <c r="AI48" i="2"/>
  <c r="AE48" i="2"/>
  <c r="AE59" i="2"/>
  <c r="AI59" i="2"/>
  <c r="AI24" i="2"/>
  <c r="AI34" i="2"/>
  <c r="AI45" i="2"/>
  <c r="AG62" i="2"/>
  <c r="AD47" i="2"/>
  <c r="AI55" i="2"/>
  <c r="AI25" i="2"/>
  <c r="AI44" i="2"/>
  <c r="AG60" i="2"/>
  <c r="AG61" i="2"/>
  <c r="AG15" i="2"/>
  <c r="AG16" i="2"/>
  <c r="AI18" i="2"/>
  <c r="AI19" i="2"/>
  <c r="AI20" i="2"/>
  <c r="AI21" i="2"/>
  <c r="AE23" i="2"/>
  <c r="AI26" i="2"/>
  <c r="AI27" i="2"/>
  <c r="AE29" i="2"/>
  <c r="AG30" i="2"/>
  <c r="AG31" i="2"/>
  <c r="AE32" i="2"/>
  <c r="AI35" i="2"/>
  <c r="AI36" i="2"/>
  <c r="AG49" i="2"/>
  <c r="AD50" i="2"/>
  <c r="AI51" i="2"/>
  <c r="AI52" i="2"/>
  <c r="AI53" i="2"/>
  <c r="P54" i="2"/>
  <c r="AD54" i="2" s="1"/>
  <c r="AG55" i="2"/>
  <c r="Z54" i="2"/>
  <c r="AA38" i="1"/>
  <c r="Z38" i="1"/>
  <c r="AB38" i="1" s="1"/>
  <c r="AI39" i="2" l="1"/>
  <c r="AE39" i="2"/>
  <c r="AD13" i="2"/>
  <c r="AI13" i="2" s="1"/>
  <c r="AB66" i="3"/>
  <c r="AB67" i="3" s="1"/>
  <c r="AI40" i="3"/>
  <c r="AE13" i="3"/>
  <c r="AI13" i="3"/>
  <c r="AE52" i="3"/>
  <c r="AI52" i="3"/>
  <c r="AE57" i="3"/>
  <c r="AI57" i="3"/>
  <c r="AE13" i="2"/>
  <c r="AE50" i="2"/>
  <c r="AI50" i="2"/>
  <c r="AB56" i="2"/>
  <c r="AG56" i="2"/>
  <c r="AB54" i="2"/>
  <c r="AG54" i="2"/>
  <c r="P49" i="2"/>
  <c r="AD49" i="2" s="1"/>
  <c r="AP13" i="2"/>
  <c r="AE54" i="2"/>
  <c r="AI54" i="2"/>
  <c r="AI47" i="2"/>
  <c r="AE47" i="2"/>
  <c r="AE37" i="2"/>
  <c r="AI37" i="2"/>
  <c r="AG38" i="1"/>
  <c r="AB63" i="2" l="1"/>
  <c r="AB64" i="2" s="1"/>
  <c r="AE66" i="3"/>
  <c r="AE67" i="3" s="1"/>
  <c r="AE49" i="2"/>
  <c r="AI49" i="2"/>
  <c r="AE63" i="2"/>
  <c r="AE64" i="2" s="1"/>
  <c r="N60" i="1"/>
  <c r="K60" i="1"/>
  <c r="N50" i="1"/>
  <c r="N54" i="1" s="1"/>
  <c r="N56" i="1" s="1"/>
  <c r="K50" i="1"/>
  <c r="K54" i="1" s="1"/>
  <c r="K56" i="1" s="1"/>
  <c r="N47" i="1"/>
  <c r="K47" i="1"/>
  <c r="N44" i="1"/>
  <c r="K44" i="1"/>
  <c r="N39" i="1"/>
  <c r="K39" i="1"/>
  <c r="AH62" i="1" l="1"/>
  <c r="AD62" i="1"/>
  <c r="AI62" i="1" s="1"/>
  <c r="AA62" i="1"/>
  <c r="Z62" i="1"/>
  <c r="AG62" i="1" s="1"/>
  <c r="AH61" i="1"/>
  <c r="AD61" i="1"/>
  <c r="AI61" i="1" s="1"/>
  <c r="AA61" i="1"/>
  <c r="Z61" i="1"/>
  <c r="AB61" i="1" s="1"/>
  <c r="AH60" i="1"/>
  <c r="AA60" i="1"/>
  <c r="Z60" i="1"/>
  <c r="AB60" i="1" s="1"/>
  <c r="AH59" i="1"/>
  <c r="AA59" i="1"/>
  <c r="Z59" i="1"/>
  <c r="AB59" i="1" s="1"/>
  <c r="AH58" i="1"/>
  <c r="AD58" i="1"/>
  <c r="AI58" i="1" s="1"/>
  <c r="AA58" i="1"/>
  <c r="Z58" i="1"/>
  <c r="AB58" i="1" s="1"/>
  <c r="AH57" i="1"/>
  <c r="AD57" i="1"/>
  <c r="AI57" i="1" s="1"/>
  <c r="AA57" i="1"/>
  <c r="Z57" i="1"/>
  <c r="AB57" i="1" s="1"/>
  <c r="AH56" i="1"/>
  <c r="AA56" i="1"/>
  <c r="Z56" i="1"/>
  <c r="AB56" i="1" s="1"/>
  <c r="AH55" i="1"/>
  <c r="AD55" i="1"/>
  <c r="AI55" i="1" s="1"/>
  <c r="AA55" i="1"/>
  <c r="Z55" i="1"/>
  <c r="AB55" i="1" s="1"/>
  <c r="AH54" i="1"/>
  <c r="AA54" i="1"/>
  <c r="Z54" i="1"/>
  <c r="AB54" i="1" s="1"/>
  <c r="AH53" i="1"/>
  <c r="AD53" i="1"/>
  <c r="AI53" i="1" s="1"/>
  <c r="AA53" i="1"/>
  <c r="Z53" i="1"/>
  <c r="AB53" i="1" s="1"/>
  <c r="AH52" i="1"/>
  <c r="AD52" i="1"/>
  <c r="AI52" i="1" s="1"/>
  <c r="AA52" i="1"/>
  <c r="Z52" i="1"/>
  <c r="AB52" i="1" s="1"/>
  <c r="AH51" i="1"/>
  <c r="AD51" i="1"/>
  <c r="AI51" i="1" s="1"/>
  <c r="AA51" i="1"/>
  <c r="Z51" i="1"/>
  <c r="AB51" i="1" s="1"/>
  <c r="AH50" i="1"/>
  <c r="AA50" i="1"/>
  <c r="Z50" i="1"/>
  <c r="AB50" i="1" s="1"/>
  <c r="AH49" i="1"/>
  <c r="AA49" i="1"/>
  <c r="Z49" i="1"/>
  <c r="AB49" i="1" s="1"/>
  <c r="AH48" i="1"/>
  <c r="AD48" i="1"/>
  <c r="AI48" i="1" s="1"/>
  <c r="AA48" i="1"/>
  <c r="Z48" i="1"/>
  <c r="AB48" i="1" s="1"/>
  <c r="AH47" i="1"/>
  <c r="AA47" i="1"/>
  <c r="Z47" i="1"/>
  <c r="AB47" i="1" s="1"/>
  <c r="AH46" i="1"/>
  <c r="AD46" i="1"/>
  <c r="AI46" i="1" s="1"/>
  <c r="AA46" i="1"/>
  <c r="Z46" i="1"/>
  <c r="AB46" i="1" s="1"/>
  <c r="AH45" i="1"/>
  <c r="AD45" i="1"/>
  <c r="AI45" i="1" s="1"/>
  <c r="AA45" i="1"/>
  <c r="Z45" i="1"/>
  <c r="AB45" i="1" s="1"/>
  <c r="AH44" i="1"/>
  <c r="AA44" i="1"/>
  <c r="Z44" i="1"/>
  <c r="AB44" i="1" s="1"/>
  <c r="AH43" i="1"/>
  <c r="AD43" i="1"/>
  <c r="AI43" i="1" s="1"/>
  <c r="AA43" i="1"/>
  <c r="Z43" i="1"/>
  <c r="AB43" i="1" s="1"/>
  <c r="AH42" i="1"/>
  <c r="AD42" i="1"/>
  <c r="AI42" i="1" s="1"/>
  <c r="AA42" i="1"/>
  <c r="Z42" i="1"/>
  <c r="AB42" i="1" s="1"/>
  <c r="AH41" i="1"/>
  <c r="AD41" i="1"/>
  <c r="AI41" i="1" s="1"/>
  <c r="AA41" i="1"/>
  <c r="Z41" i="1"/>
  <c r="AB41" i="1" s="1"/>
  <c r="AH40" i="1"/>
  <c r="AD40" i="1"/>
  <c r="AI40" i="1" s="1"/>
  <c r="AA40" i="1"/>
  <c r="Z40" i="1"/>
  <c r="AB40" i="1" s="1"/>
  <c r="AH39" i="1"/>
  <c r="AA39" i="1"/>
  <c r="Z39" i="1"/>
  <c r="AB39" i="1" s="1"/>
  <c r="AH37" i="1"/>
  <c r="AA37" i="1"/>
  <c r="Z37" i="1"/>
  <c r="AB37" i="1" s="1"/>
  <c r="AH36" i="1"/>
  <c r="AD36" i="1"/>
  <c r="AI36" i="1" s="1"/>
  <c r="AA36" i="1"/>
  <c r="Z36" i="1"/>
  <c r="AB36" i="1" s="1"/>
  <c r="AH35" i="1"/>
  <c r="AG35" i="1"/>
  <c r="AD35" i="1"/>
  <c r="AI35" i="1" s="1"/>
  <c r="AA35" i="1"/>
  <c r="Z35" i="1"/>
  <c r="AB35" i="1" s="1"/>
  <c r="AH34" i="1"/>
  <c r="AD34" i="1"/>
  <c r="AI34" i="1" s="1"/>
  <c r="AA34" i="1"/>
  <c r="Z34" i="1"/>
  <c r="AB34" i="1" s="1"/>
  <c r="AH33" i="1"/>
  <c r="AA33" i="1"/>
  <c r="Z33" i="1"/>
  <c r="AB33" i="1" s="1"/>
  <c r="AH32" i="1"/>
  <c r="AD32" i="1"/>
  <c r="AI32" i="1" s="1"/>
  <c r="AA32" i="1"/>
  <c r="Z32" i="1"/>
  <c r="AB32" i="1" s="1"/>
  <c r="AH31" i="1"/>
  <c r="AD31" i="1"/>
  <c r="AE31" i="1" s="1"/>
  <c r="AA31" i="1"/>
  <c r="Z31" i="1"/>
  <c r="AB31" i="1" s="1"/>
  <c r="AH30" i="1"/>
  <c r="AA30" i="1"/>
  <c r="Z30" i="1"/>
  <c r="AB30" i="1" s="1"/>
  <c r="AH29" i="1"/>
  <c r="AD29" i="1"/>
  <c r="AE29" i="1" s="1"/>
  <c r="AA29" i="1"/>
  <c r="Z29" i="1"/>
  <c r="AB29" i="1" s="1"/>
  <c r="AH28" i="1"/>
  <c r="AA28" i="1"/>
  <c r="Z28" i="1"/>
  <c r="AB28" i="1" s="1"/>
  <c r="AH27" i="1"/>
  <c r="AD27" i="1"/>
  <c r="AE27" i="1" s="1"/>
  <c r="AA27" i="1"/>
  <c r="Z27" i="1"/>
  <c r="AB27" i="1" s="1"/>
  <c r="AH26" i="1"/>
  <c r="AD26" i="1"/>
  <c r="AE26" i="1" s="1"/>
  <c r="AA26" i="1"/>
  <c r="Z26" i="1"/>
  <c r="AB26" i="1" s="1"/>
  <c r="AH25" i="1"/>
  <c r="AD25" i="1"/>
  <c r="AE25" i="1" s="1"/>
  <c r="AA25" i="1"/>
  <c r="Z25" i="1"/>
  <c r="AB25" i="1" s="1"/>
  <c r="AH24" i="1"/>
  <c r="AD24" i="1"/>
  <c r="AE24" i="1" s="1"/>
  <c r="AA24" i="1"/>
  <c r="Z24" i="1"/>
  <c r="AB24" i="1" s="1"/>
  <c r="AH23" i="1"/>
  <c r="AD23" i="1"/>
  <c r="AE23" i="1" s="1"/>
  <c r="AA23" i="1"/>
  <c r="Z23" i="1"/>
  <c r="AB23" i="1" s="1"/>
  <c r="AH22" i="1"/>
  <c r="AA22" i="1"/>
  <c r="Z22" i="1"/>
  <c r="AB22" i="1" s="1"/>
  <c r="AH21" i="1"/>
  <c r="AD21" i="1"/>
  <c r="AE21" i="1" s="1"/>
  <c r="AA21" i="1"/>
  <c r="Z21" i="1"/>
  <c r="AB21" i="1" s="1"/>
  <c r="AH20" i="1"/>
  <c r="AD20" i="1"/>
  <c r="AE20" i="1" s="1"/>
  <c r="AA20" i="1"/>
  <c r="Z20" i="1"/>
  <c r="AB20" i="1" s="1"/>
  <c r="AH19" i="1"/>
  <c r="AD19" i="1"/>
  <c r="AE19" i="1" s="1"/>
  <c r="AA19" i="1"/>
  <c r="Z19" i="1"/>
  <c r="AG19" i="1" s="1"/>
  <c r="AH18" i="1"/>
  <c r="AD18" i="1"/>
  <c r="AI18" i="1" s="1"/>
  <c r="AA18" i="1"/>
  <c r="Z18" i="1"/>
  <c r="AG18" i="1" s="1"/>
  <c r="AH17" i="1"/>
  <c r="AA17" i="1"/>
  <c r="AH16" i="1"/>
  <c r="AD16" i="1"/>
  <c r="AI16" i="1" s="1"/>
  <c r="AA16" i="1"/>
  <c r="Z16" i="1"/>
  <c r="AH15" i="1"/>
  <c r="AD15" i="1"/>
  <c r="AI15" i="1" s="1"/>
  <c r="AA15" i="1"/>
  <c r="Z15" i="1"/>
  <c r="AH14" i="1"/>
  <c r="AA14" i="1"/>
  <c r="AH13" i="1"/>
  <c r="AA13" i="1"/>
  <c r="Z13" i="1"/>
  <c r="AG13" i="1" l="1"/>
  <c r="AB13" i="1"/>
  <c r="AG15" i="1"/>
  <c r="AB15" i="1"/>
  <c r="AG16" i="1"/>
  <c r="AB16" i="1"/>
  <c r="AG40" i="1"/>
  <c r="AG37" i="1"/>
  <c r="AE15" i="1"/>
  <c r="AG33" i="1"/>
  <c r="AG57" i="1"/>
  <c r="AG59" i="1"/>
  <c r="AE16" i="1"/>
  <c r="AE18" i="1"/>
  <c r="AI19" i="1"/>
  <c r="AG20" i="1"/>
  <c r="AI20" i="1"/>
  <c r="AG21" i="1"/>
  <c r="AI21" i="1"/>
  <c r="AG22" i="1"/>
  <c r="AG23" i="1"/>
  <c r="AI23" i="1"/>
  <c r="AG24" i="1"/>
  <c r="AI24" i="1"/>
  <c r="AG25" i="1"/>
  <c r="AI25" i="1"/>
  <c r="AG26" i="1"/>
  <c r="AI26" i="1"/>
  <c r="AG27" i="1"/>
  <c r="AI27" i="1"/>
  <c r="AG28" i="1"/>
  <c r="AG29" i="1"/>
  <c r="AI29" i="1"/>
  <c r="AG30" i="1"/>
  <c r="AG31" i="1"/>
  <c r="AI31" i="1"/>
  <c r="AG32" i="1"/>
  <c r="AG34" i="1"/>
  <c r="AG36" i="1"/>
  <c r="AG39" i="1"/>
  <c r="AG41" i="1"/>
  <c r="AG43" i="1"/>
  <c r="AG45" i="1"/>
  <c r="AG47" i="1"/>
  <c r="AG49" i="1"/>
  <c r="AG51" i="1"/>
  <c r="AG53" i="1"/>
  <c r="AG55" i="1"/>
  <c r="AG61" i="1"/>
  <c r="AG42" i="1"/>
  <c r="AG44" i="1"/>
  <c r="AG46" i="1"/>
  <c r="AG48" i="1"/>
  <c r="AG50" i="1"/>
  <c r="AG52" i="1"/>
  <c r="AG54" i="1"/>
  <c r="AG56" i="1"/>
  <c r="AG58" i="1"/>
  <c r="AG60" i="1"/>
  <c r="AB18" i="1"/>
  <c r="AB19" i="1"/>
  <c r="AE32" i="1"/>
  <c r="AE34" i="1"/>
  <c r="AE35" i="1"/>
  <c r="AE36" i="1"/>
  <c r="AE40" i="1"/>
  <c r="AE41" i="1"/>
  <c r="AE42" i="1"/>
  <c r="AE43" i="1"/>
  <c r="AE45" i="1"/>
  <c r="AE46" i="1"/>
  <c r="AE48" i="1"/>
  <c r="AE51" i="1"/>
  <c r="AE52" i="1"/>
  <c r="AE53" i="1"/>
  <c r="AE55" i="1"/>
  <c r="AE57" i="1"/>
  <c r="AE58" i="1"/>
  <c r="AE61" i="1"/>
  <c r="AB62" i="1"/>
  <c r="AE62" i="1"/>
  <c r="N17" i="1"/>
  <c r="Z17" i="1" s="1"/>
  <c r="K17" i="1"/>
  <c r="N14" i="1"/>
  <c r="Z14" i="1" s="1"/>
  <c r="K14" i="1"/>
  <c r="AG14" i="1" l="1"/>
  <c r="AB14" i="1"/>
  <c r="AG17" i="1"/>
  <c r="AB17" i="1"/>
  <c r="P56" i="1"/>
  <c r="AD56" i="1" s="1"/>
  <c r="M56" i="1"/>
  <c r="P39" i="1"/>
  <c r="AD39" i="1" s="1"/>
  <c r="P33" i="1"/>
  <c r="AD33" i="1" s="1"/>
  <c r="AB63" i="1" l="1"/>
  <c r="AI39" i="1"/>
  <c r="AI56" i="1"/>
  <c r="AE56" i="1"/>
  <c r="AI33" i="1"/>
  <c r="P60" i="1"/>
  <c r="P54" i="1"/>
  <c r="AD54" i="1" s="1"/>
  <c r="P50" i="1"/>
  <c r="P47" i="1"/>
  <c r="AD47" i="1" s="1"/>
  <c r="P44" i="1"/>
  <c r="P30" i="1"/>
  <c r="AD30" i="1" s="1"/>
  <c r="P28" i="1"/>
  <c r="AD28" i="1" s="1"/>
  <c r="P22" i="1"/>
  <c r="AD22" i="1" s="1"/>
  <c r="P17" i="1"/>
  <c r="AD17" i="1" s="1"/>
  <c r="P14" i="1"/>
  <c r="AD14" i="1" s="1"/>
  <c r="AI14" i="1" l="1"/>
  <c r="AI17" i="1"/>
  <c r="AI28" i="1"/>
  <c r="P37" i="1"/>
  <c r="AD37" i="1" s="1"/>
  <c r="AI37" i="1" s="1"/>
  <c r="AD44" i="1"/>
  <c r="P49" i="1"/>
  <c r="AD49" i="1" s="1"/>
  <c r="AD50" i="1"/>
  <c r="P59" i="1"/>
  <c r="AD59" i="1" s="1"/>
  <c r="AD60" i="1"/>
  <c r="AI22" i="1"/>
  <c r="AI30" i="1"/>
  <c r="AI47" i="1"/>
  <c r="AI54" i="1"/>
  <c r="P13" i="1"/>
  <c r="AD13" i="1" s="1"/>
  <c r="M60" i="1"/>
  <c r="M59" i="1" s="1"/>
  <c r="M54" i="1"/>
  <c r="M49" i="1" s="1"/>
  <c r="M50" i="1"/>
  <c r="M47" i="1"/>
  <c r="AE47" i="1" s="1"/>
  <c r="M44" i="1"/>
  <c r="M39" i="1"/>
  <c r="M33" i="1"/>
  <c r="AE33" i="1" s="1"/>
  <c r="M30" i="1"/>
  <c r="AE30" i="1" s="1"/>
  <c r="M28" i="1"/>
  <c r="AE28" i="1" s="1"/>
  <c r="M22" i="1"/>
  <c r="AE22" i="1" s="1"/>
  <c r="M17" i="1"/>
  <c r="AE17" i="1" s="1"/>
  <c r="M14" i="1"/>
  <c r="M13" i="1" l="1"/>
  <c r="AE54" i="1"/>
  <c r="AI60" i="1"/>
  <c r="AE60" i="1"/>
  <c r="AI50" i="1"/>
  <c r="AE50" i="1"/>
  <c r="AI44" i="1"/>
  <c r="AE44" i="1"/>
  <c r="AE14" i="1"/>
  <c r="M37" i="1"/>
  <c r="AE39" i="1"/>
  <c r="AI13" i="1"/>
  <c r="AE13" i="1"/>
  <c r="AI59" i="1"/>
  <c r="AE59" i="1"/>
  <c r="AI49" i="1"/>
  <c r="AE49" i="1"/>
  <c r="AE37" i="1"/>
  <c r="AP32" i="1"/>
  <c r="AE63" i="1" l="1"/>
  <c r="AP34" i="1"/>
  <c r="AP31" i="1"/>
  <c r="AP25" i="1"/>
  <c r="AP13" i="1"/>
  <c r="AB64" i="1" l="1"/>
  <c r="AE64" i="1"/>
</calcChain>
</file>

<file path=xl/sharedStrings.xml><?xml version="1.0" encoding="utf-8"?>
<sst xmlns="http://schemas.openxmlformats.org/spreadsheetml/2006/main" count="1408" uniqueCount="205">
  <si>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</si>
  <si>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</si>
  <si>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</si>
  <si>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</si>
  <si>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</si>
  <si>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</si>
  <si>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</si>
  <si>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</si>
  <si>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</si>
  <si>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</si>
  <si>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</si>
  <si>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</si>
  <si>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</si>
  <si>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</si>
  <si>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</si>
  <si>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</si>
  <si>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</si>
  <si>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</si>
  <si>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</si>
  <si>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</si>
  <si>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</si>
  <si>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</si>
  <si>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</si>
  <si>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</si>
  <si>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</si>
  <si>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</si>
  <si>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</si>
  <si>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</si>
  <si>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</si>
  <si>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</si>
  <si>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</si>
  <si>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</si>
  <si>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</si>
  <si>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</si>
  <si>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</si>
  <si>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</si>
  <si>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</si>
  <si>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</si>
  <si>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</si>
  <si>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</si>
  <si>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</si>
  <si>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</si>
  <si>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</si>
  <si>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</si>
  <si>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</si>
  <si>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</si>
  <si>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</si>
  <si>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</si>
  <si>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</si>
  <si>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</si>
  <si>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BADAN PERENCANAAN PEMBANGUNAN, PENELITIAN DAN PENGEMBANGAN DAERAH</t>
  </si>
  <si>
    <t>Badan Perencanan Pembangunan, Penelitian dan Pengembangan Daerah</t>
  </si>
  <si>
    <t>Laporan Keuangan yang Memenuhi Aspek Kualitas</t>
  </si>
  <si>
    <t>Pelayanan administrasi sesuai standar</t>
  </si>
  <si>
    <t>Daftar Usulan APBN, DAK dan APBD Provinsi</t>
  </si>
  <si>
    <t>Lap</t>
  </si>
  <si>
    <t>Jumlah Buku Capaian Indikator Makro Daerah</t>
  </si>
  <si>
    <t>Buku</t>
  </si>
  <si>
    <t>Laporan Capaian Program-Program Pembangunan Daerah</t>
  </si>
  <si>
    <t>Laporan Permasalahan Daerah</t>
  </si>
  <si>
    <t>Realisasi dan Tingkat Capaian Kinerja dan Anggaran Renja Perangkat Daerah yang Dievaluasi</t>
  </si>
  <si>
    <t>[kolom (12)(K) : kolom (7)(K)] x 100%</t>
  </si>
  <si>
    <t>[kolom (12)(Rp) : kolom (7)(Rp)] x 100%</t>
  </si>
  <si>
    <t>NIP. 19700423 199303 1 006</t>
  </si>
  <si>
    <t>M. ARLIYAN SYAHRIAL, M.Pd</t>
  </si>
  <si>
    <t>Kabupaten Hulu Sungai Selatan</t>
  </si>
  <si>
    <t>Kepala Bappelitbangda</t>
  </si>
  <si>
    <t>Dievaluasi</t>
  </si>
  <si>
    <t>Disusun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</si>
  <si>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</si>
  <si>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</si>
  <si>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</si>
  <si>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</si>
  <si>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</si>
  <si>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</si>
  <si>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</si>
  <si>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</si>
  <si>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</si>
  <si>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</si>
  <si>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</si>
  <si>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</si>
  <si>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</si>
  <si>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</si>
  <si>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Peralatan dan perlengkapan kantor dalam kondisi baik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</si>
  <si>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</si>
  <si>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</si>
  <si>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</si>
  <si>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</si>
  <si>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Penyelenggaraan Rapat Koordinasi dan Konsultasi SKPD</t>
  </si>
  <si>
    <t>Pengadaan Barang Milik Daerah Penunjang Urusan Pemerintah Daerah</t>
  </si>
  <si>
    <t>Pengadaan Mebel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</si>
  <si>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</si>
  <si>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</si>
  <si>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</si>
  <si>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</si>
  <si>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</si>
  <si>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</si>
  <si>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</si>
  <si>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Perencanaan, Pengendalian dan Evaluasi Pembangunan Daerah</t>
  </si>
  <si>
    <t>Penyusunan Perencanaan dan Pendanaan</t>
  </si>
  <si>
    <t>Koordinasi Penelaahan Dokumen Perencanaan Pembangunan Daerah dengan Dokumen Kebijakannya lainnya</t>
  </si>
  <si>
    <t>Koordinasi Pelaksanaan Forum SKPD/Lintas SKPD</t>
  </si>
  <si>
    <t>Pelaksanaan Musrenbang Kabupaten/Kota</t>
  </si>
  <si>
    <t>Koordinasi Penyusunan dan Penetapan Dokumen Perencanaan Pembangunan Daerah Kabupaten/Kota</t>
  </si>
  <si>
    <t>Dokumen Perkada Renja yang ditetapkan</t>
  </si>
  <si>
    <t>Dokumen Perkada yang ditetapkan</t>
  </si>
  <si>
    <t>Daftar Usulan Musrenbang Kecamatan dan Pokir DPRD</t>
  </si>
  <si>
    <t>Dokuman perkada RKPD yang telah ditetapkan</t>
  </si>
  <si>
    <t>Analisis Data dan Informasi Pemerintahan Daerah Bidang Perencanaan Pembangunan Daerah</t>
  </si>
  <si>
    <t>Analisis Data dan Informasi Perencanaan Pembangunan Daerah</t>
  </si>
  <si>
    <t>Pembinaan dan Pemanfaatan Data dan Informasi Perencanaan Pembangunan SKPD</t>
  </si>
  <si>
    <t>Pengendalian, Evaluasi dan Pelaporan Bidang Perencanaan Pembangunan Daerah</t>
  </si>
  <si>
    <t>Koordinasi, Pengendalian Perencanaan dan Pelaksanaan Pembangunan Daerah di Kabupaten/Kota</t>
  </si>
  <si>
    <t>Jumlah PD yang Capaian Kinerjanya di atas 90%</t>
  </si>
  <si>
    <t>Program Koordinasi dan Sinkronisasi Perencanaan Pembangunan Daerah</t>
  </si>
  <si>
    <t>Koordinasi Perencanaan Bidang Pemerintahan dan Pembangunan Manusia</t>
  </si>
  <si>
    <t>Pelaksanaan Monitoring dan Evaluasi Penyusunan Dokumen Perencanaan Pembangunan Perangkat Daerah Bidang Pemerintahan</t>
  </si>
  <si>
    <t>Koordinasi Penyusunan Dokumen Perencanaan Pembangunan Daerah Bidang Pembangunan Manusia (RPJPD, RPJMD dan RKPD)</t>
  </si>
  <si>
    <t>Pelaksanaan Monitoring dan Evaluasi Penyusunan Dokumen Perencanaan Pembangunan Perangkat daerah Bidang Pembangunan Manusia</t>
  </si>
  <si>
    <t>Laporan Rencana Aksi Daerah</t>
  </si>
  <si>
    <t>Koordinasi Perencanaan Bidang Perekonomian dan SDA (Sumber Daya Alam)</t>
  </si>
  <si>
    <t>Pelaksanaan Monitoring dan Evaluasi Penyusunan Dokumen Perencanaan Pembangunan Perangkat Daerah Bidang Perekonomian</t>
  </si>
  <si>
    <t>Koordinasi Perencanaan Bidang Infrastruktur dan Kewilayahan</t>
  </si>
  <si>
    <t>Koordinasi Penyusunan Dokumen Perencanaan Pembangunan Daerah Bidang Kewilayahan (RPJPD, RPJMD, dan RKPD)</t>
  </si>
  <si>
    <t>Pelaksanaan Monitoring dan Evaluasi Penyusunan Dokumen Perencanaan Pembangunan Perangkat Daerah Bidang Kewilayahan</t>
  </si>
  <si>
    <t>Program Penelitian dan Pengembangan Daerah</t>
  </si>
  <si>
    <t>Pengembangan Inovasi dan Teknologi</t>
  </si>
  <si>
    <t>Diseminasi Jenis, Prosedur dan Metode Penyelenggaraan Pemerintahan Daerah Yang Bersifat Inovatif</t>
  </si>
  <si>
    <t>Fasilitasi Hak Kekayaan Intelektual</t>
  </si>
  <si>
    <t>Dokumen Hasil Penelitian</t>
  </si>
  <si>
    <t>Gedung Kantor dalam Kondisi Baik</t>
  </si>
  <si>
    <t>Mobil dan Kendaraan Operasional dalam Kondisi Baik</t>
  </si>
  <si>
    <t>Peralatan dan Perlengkapan Kantor dalam Kondisi Baik</t>
  </si>
  <si>
    <t>OPD</t>
  </si>
  <si>
    <t>%</t>
  </si>
  <si>
    <t>Jumlah dokumen Perencanaan dan Evaluasi Kinerja yang berkualitas</t>
  </si>
  <si>
    <t>Jumlah dokumen administrasi Keuangan sesuai standar</t>
  </si>
  <si>
    <t>Jumlah dokumen administrasi umum sesuai standar</t>
  </si>
  <si>
    <t>Tingkat Pelayanan Adminstrasi Umum sesuai Standar</t>
  </si>
  <si>
    <t>Tingkat kepuasan pelayanan</t>
  </si>
  <si>
    <t>Persentase Pelaksanaan Program Pembangunan yang sesuai dengan Target Perencanaan</t>
  </si>
  <si>
    <t>Tingkat keselarasan RKPD terhadap RPJMD</t>
  </si>
  <si>
    <t>Persentase Pengendalian program pembangunan daerah</t>
  </si>
  <si>
    <t>Indeks Daya Saing Daerah</t>
  </si>
  <si>
    <t>PERIODE PELAKSANAAN TRIWULAN II TAHUN 2021</t>
  </si>
  <si>
    <t>Kandangan,          Juli 2021</t>
  </si>
  <si>
    <t>Dokumen Perencanaan yang Memenuhi Aspek Kualitas</t>
  </si>
  <si>
    <t>Dokumen Evaluasi yang Memenuhi Aspek Kualitas</t>
  </si>
  <si>
    <t>PERIODE PELAKSANAAN TRIWULAN I TAHUN 2021</t>
  </si>
  <si>
    <t>Meningkatnya Aspek Kualitas Dokumen AKIP dan Pelayanan Publik</t>
  </si>
  <si>
    <t>Persentase  Pemenuhan Aspek Kualitas Dokumen AKIP</t>
  </si>
  <si>
    <t>Tingkat Kepuasan Pelayanan</t>
  </si>
  <si>
    <t>tersedianya dokumen Perencanaan dan Evaluasi Kinerja   Bappelitbangda yang berkualitas</t>
  </si>
  <si>
    <t>Terlaksananya  adminstrasi keuangan sesuai standar</t>
  </si>
  <si>
    <t>Terlaksananya  administrasi umum dan sumber daya manusia sesuai standar</t>
  </si>
  <si>
    <t>Persentase dokumen Perencanaan dan Evaluasi Kinerja   Bappelitbangda yang berkualitas</t>
  </si>
  <si>
    <t>persentase dokumen administrasi Keuangan sesuai standar</t>
  </si>
  <si>
    <t>Terpenuhinya kualitas pelaksanaan perencanaan Pembangunan Daerah</t>
  </si>
  <si>
    <t>Terlaksananya Ketepatan dan Keakuratan Perencanaan</t>
  </si>
  <si>
    <t>Tingkat Keselarasan Renja PD terhadap RKPD</t>
  </si>
  <si>
    <t>Tingkat Pelayanan Administrasi Umum Sesuai Standar</t>
  </si>
  <si>
    <t>Jumlah Dokumen Administrasi Umum Sesuai Standar</t>
  </si>
  <si>
    <t>Tersusunnya Dokumen Perencanaan</t>
  </si>
  <si>
    <t>Tersususnnya Dokumen Evaluasi</t>
  </si>
  <si>
    <t>Tersedianya Gaji dan Tunjangan ASN</t>
  </si>
  <si>
    <t>Tersusunnya dokumen laporan keuangan akhir tahun</t>
  </si>
  <si>
    <t xml:space="preserve"> Tersusunnya laporan dan analisis prognosis realisasi anggaran </t>
  </si>
  <si>
    <t>Jumlah komponen instalasi listrik/penerangan bangunan kantor sesuai kebutuhan</t>
  </si>
  <si>
    <t>Tersedianya peralatan dan perlengkapan kantor sesuai kebutuhan</t>
  </si>
  <si>
    <t>Tersedianya  bahan logistik kantor sesuai kebutuhan</t>
  </si>
  <si>
    <t>Tersedianya  barang cetakan dan penggandaan sesuai kebutuhan</t>
  </si>
  <si>
    <t>Terselenggaranya rapat koordinasi dan konsultasi SKPD yang diikuiti sesuai kebutuhan</t>
  </si>
  <si>
    <t>Jumlah mebeleur</t>
  </si>
  <si>
    <t>Tersedianya jasa komunikasi, sumber daya air dan listrik sesuai kebutuhan</t>
  </si>
  <si>
    <t>Tersedianya  jasa pelayanan umum kantor sesuai kebutuhan</t>
  </si>
  <si>
    <t>Jumlah jasa pemeliharaan, biaya pemeliharan, pajak dan perizinan kendaraan dinas operasional atau lapangan</t>
  </si>
  <si>
    <t>Jumlah Pemeliharaan/Rehabilitasi Gedung Kantor dan Bangunan lainnya</t>
  </si>
  <si>
    <t>Jumlah Pemeliharaan/Rehabilitasi Sarana dan Prasarana Gedung Kantor dan Bangunan lainnya</t>
  </si>
  <si>
    <t xml:space="preserve">Fasilitasi Forum SKPD/Lintas SKPD rancangan Renja sesuai tahapan </t>
  </si>
  <si>
    <t>Fasilitasi Musrenbang RKPD Kabupaten sesuai tahapan</t>
  </si>
  <si>
    <t>Dokumen Perkada RKPD Yang Tepat Waktu</t>
  </si>
  <si>
    <t>Dokumen Informasi Pembangunan Daerah</t>
  </si>
  <si>
    <t>Kesesuaian capaian target Renja PD terhadap RKPD</t>
  </si>
  <si>
    <t>Jumlah Rekomendasi Sektoral Bidang Pemerintahan dan Pembangunan Manusia</t>
  </si>
  <si>
    <t>Jumlah Rekomendasi Sektoral Bidang Perekonomian dan SDA (Sumber Daya Alam)</t>
  </si>
  <si>
    <t>Jumlah Rekomendasi Sektoral Bidang Infrastruktur dan Kewilayahan</t>
  </si>
  <si>
    <t>Meningkatnya Kualitas   Penelitian dan  Pengembangan Daerah</t>
  </si>
  <si>
    <t>Jumlah dokumen  adminstrasi SDM sesuai standar</t>
  </si>
  <si>
    <t>Rekomendasi</t>
  </si>
  <si>
    <t>Indeks</t>
  </si>
  <si>
    <t>Persentase policy brief Penelitian dan Pengembangan</t>
  </si>
  <si>
    <t>Tersedianya Kajian  Penelitian dan Pengembangan</t>
  </si>
  <si>
    <t>Tersusunnya Laporan keuangan bulanan/triwulanan/semesteran</t>
  </si>
  <si>
    <t>Tingkat  Pelayanan  Adminstrasi Umum sesuai Standar</t>
  </si>
  <si>
    <t>Dokumen RKPD</t>
  </si>
  <si>
    <t xml:space="preserve">Jumlah Rekomendasi Sektoral Bidang Pemerintahan </t>
  </si>
  <si>
    <t>Jumlah Rekomendasi Sektoral Bidang Pembangunan Manusia</t>
  </si>
  <si>
    <t>keg</t>
  </si>
  <si>
    <t>buah</t>
  </si>
  <si>
    <t>Org</t>
  </si>
  <si>
    <t>Jumlah Perencanaan Perangkat daerah yang dikendalikan dalam pelaksanaannya sesuai target</t>
  </si>
  <si>
    <t>PERIODE PELAKSANAAN TRIWULAN IV TAHUN 2021</t>
  </si>
  <si>
    <t>Kandangan,          Desember 2021</t>
  </si>
  <si>
    <t>Persentase pengendalian program pembangunan daerah</t>
  </si>
  <si>
    <t>Indeks Inovasi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</si>
</sst>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0" fillId="0" borderId="0"/>
    <xf numFmtId="0" fontId="1" fillId="0" borderId="0"/>
  </cellStyleXfs>
  <cellXfs count="13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15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/>
    </xf>
    <xf numFmtId="0" fontId="5" fillId="3" borderId="0" xfId="0" applyFont="1" applyFill="1"/>
    <xf numFmtId="0" fontId="7" fillId="3" borderId="2" xfId="0" applyFont="1" applyFill="1" applyBorder="1" applyAlignment="1">
      <alignment horizontal="center" vertical="top" wrapText="1"/>
    </xf>
    <xf numFmtId="0" fontId="5" fillId="3" borderId="1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5" fillId="0" borderId="11" xfId="0" applyFont="1" applyFill="1" applyBorder="1"/>
    <xf numFmtId="0" fontId="7" fillId="0" borderId="11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9" fontId="9" fillId="0" borderId="2" xfId="0" applyNumberFormat="1" applyFont="1" applyFill="1" applyBorder="1" applyAlignment="1">
      <alignment horizontal="center" vertical="top"/>
    </xf>
    <xf numFmtId="166" fontId="9" fillId="0" borderId="2" xfId="1" quotePrefix="1" applyNumberFormat="1" applyFont="1" applyFill="1" applyBorder="1" applyAlignment="1">
      <alignment vertical="top"/>
    </xf>
    <xf numFmtId="0" fontId="7" fillId="0" borderId="11" xfId="0" applyFont="1" applyFill="1" applyBorder="1" applyAlignment="1">
      <alignment horizontal="center" vertical="top" wrapText="1"/>
    </xf>
    <xf numFmtId="166" fontId="9" fillId="0" borderId="0" xfId="1" quotePrefix="1" applyNumberFormat="1" applyFont="1" applyFill="1" applyBorder="1" applyAlignment="1">
      <alignment vertical="top"/>
    </xf>
    <xf numFmtId="0" fontId="9" fillId="0" borderId="15" xfId="0" applyFont="1" applyFill="1" applyBorder="1" applyAlignment="1">
      <alignment horizontal="left" vertical="top" wrapText="1"/>
    </xf>
    <xf numFmtId="9" fontId="9" fillId="0" borderId="15" xfId="0" applyNumberFormat="1" applyFont="1" applyFill="1" applyBorder="1" applyAlignment="1">
      <alignment horizontal="center" vertical="top"/>
    </xf>
    <xf numFmtId="166" fontId="9" fillId="0" borderId="15" xfId="1" quotePrefix="1" applyNumberFormat="1" applyFont="1" applyFill="1" applyBorder="1" applyAlignment="1">
      <alignment vertical="top"/>
    </xf>
    <xf numFmtId="0" fontId="9" fillId="0" borderId="2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/>
    </xf>
    <xf numFmtId="0" fontId="5" fillId="0" borderId="15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top"/>
    </xf>
    <xf numFmtId="0" fontId="11" fillId="5" borderId="16" xfId="2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9" fillId="0" borderId="0" xfId="0" applyFont="1" applyFill="1" applyBorder="1"/>
    <xf numFmtId="164" fontId="9" fillId="0" borderId="2" xfId="0" applyNumberFormat="1" applyFont="1" applyFill="1" applyBorder="1" applyAlignment="1">
      <alignment vertical="top"/>
    </xf>
    <xf numFmtId="166" fontId="7" fillId="0" borderId="2" xfId="1" quotePrefix="1" applyNumberFormat="1" applyFont="1" applyFill="1" applyBorder="1" applyAlignment="1">
      <alignment vertical="top"/>
    </xf>
    <xf numFmtId="1" fontId="9" fillId="0" borderId="15" xfId="0" applyNumberFormat="1" applyFont="1" applyFill="1" applyBorder="1" applyAlignment="1">
      <alignment horizontal="center" vertical="top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9" fontId="7" fillId="0" borderId="2" xfId="0" applyNumberFormat="1" applyFont="1" applyFill="1" applyBorder="1" applyAlignment="1">
      <alignment horizontal="center" vertical="top"/>
    </xf>
    <xf numFmtId="9" fontId="9" fillId="0" borderId="2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166" fontId="7" fillId="0" borderId="6" xfId="1" quotePrefix="1" applyNumberFormat="1" applyFont="1" applyFill="1" applyBorder="1" applyAlignment="1">
      <alignment vertical="top"/>
    </xf>
    <xf numFmtId="2" fontId="9" fillId="0" borderId="2" xfId="0" applyNumberFormat="1" applyFont="1" applyFill="1" applyBorder="1" applyAlignment="1">
      <alignment horizontal="center" vertical="top"/>
    </xf>
    <xf numFmtId="1" fontId="9" fillId="0" borderId="2" xfId="0" applyNumberFormat="1" applyFont="1" applyFill="1" applyBorder="1" applyAlignment="1">
      <alignment horizontal="center" vertical="top"/>
    </xf>
    <xf numFmtId="2" fontId="9" fillId="4" borderId="12" xfId="0" applyNumberFormat="1" applyFont="1" applyFill="1" applyBorder="1" applyAlignment="1">
      <alignment horizontal="right"/>
    </xf>
    <xf numFmtId="2" fontId="9" fillId="4" borderId="13" xfId="0" applyNumberFormat="1" applyFont="1" applyFill="1" applyBorder="1" applyAlignment="1">
      <alignment horizontal="right"/>
    </xf>
    <xf numFmtId="0" fontId="9" fillId="4" borderId="13" xfId="0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right"/>
    </xf>
    <xf numFmtId="0" fontId="9" fillId="4" borderId="12" xfId="0" applyFont="1" applyFill="1" applyBorder="1"/>
    <xf numFmtId="0" fontId="9" fillId="4" borderId="13" xfId="0" applyFont="1" applyFill="1" applyBorder="1" applyAlignment="1">
      <alignment horizontal="left"/>
    </xf>
    <xf numFmtId="0" fontId="9" fillId="4" borderId="13" xfId="0" applyFont="1" applyFill="1" applyBorder="1"/>
    <xf numFmtId="0" fontId="9" fillId="4" borderId="14" xfId="0" applyFont="1" applyFill="1" applyBorder="1"/>
    <xf numFmtId="1" fontId="7" fillId="0" borderId="2" xfId="0" applyNumberFormat="1" applyFont="1" applyFill="1" applyBorder="1" applyAlignment="1">
      <alignment horizontal="center" vertical="top"/>
    </xf>
    <xf numFmtId="164" fontId="7" fillId="0" borderId="6" xfId="0" applyNumberFormat="1" applyFont="1" applyFill="1" applyBorder="1" applyAlignment="1">
      <alignment vertical="top"/>
    </xf>
    <xf numFmtId="2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2" fontId="7" fillId="0" borderId="6" xfId="0" applyNumberFormat="1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vertical="top"/>
    </xf>
    <xf numFmtId="0" fontId="5" fillId="3" borderId="15" xfId="0" applyFont="1" applyFill="1" applyBorder="1"/>
    <xf numFmtId="2" fontId="7" fillId="0" borderId="2" xfId="0" applyNumberFormat="1" applyFont="1" applyFill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top" wrapText="1"/>
    </xf>
    <xf numFmtId="9" fontId="7" fillId="0" borderId="15" xfId="0" applyNumberFormat="1" applyFont="1" applyFill="1" applyBorder="1" applyAlignment="1">
      <alignment horizontal="center" vertical="top"/>
    </xf>
    <xf numFmtId="0" fontId="15" fillId="0" borderId="0" xfId="0" applyFont="1" applyFill="1"/>
    <xf numFmtId="166" fontId="7" fillId="0" borderId="0" xfId="1" quotePrefix="1" applyNumberFormat="1" applyFont="1" applyFill="1" applyBorder="1" applyAlignment="1">
      <alignment vertical="top"/>
    </xf>
    <xf numFmtId="0" fontId="15" fillId="0" borderId="11" xfId="0" applyFont="1" applyFill="1" applyBorder="1"/>
    <xf numFmtId="2" fontId="9" fillId="4" borderId="2" xfId="0" applyNumberFormat="1" applyFont="1" applyFill="1" applyBorder="1" applyAlignment="1">
      <alignment horizontal="left"/>
    </xf>
    <xf numFmtId="2" fontId="9" fillId="0" borderId="0" xfId="0" applyNumberFormat="1" applyFont="1" applyFill="1"/>
    <xf numFmtId="2" fontId="5" fillId="0" borderId="0" xfId="0" applyNumberFormat="1" applyFont="1" applyFill="1"/>
    <xf numFmtId="166" fontId="7" fillId="0" borderId="15" xfId="1" quotePrefix="1" applyNumberFormat="1" applyFont="1" applyFill="1" applyBorder="1" applyAlignment="1">
      <alignment vertical="top"/>
    </xf>
    <xf numFmtId="164" fontId="7" fillId="0" borderId="15" xfId="0" applyNumberFormat="1" applyFont="1" applyFill="1" applyBorder="1" applyAlignment="1">
      <alignment vertical="top"/>
    </xf>
    <xf numFmtId="2" fontId="7" fillId="0" borderId="15" xfId="0" applyNumberFormat="1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166" fontId="7" fillId="0" borderId="11" xfId="1" quotePrefix="1" applyNumberFormat="1" applyFont="1" applyFill="1" applyBorder="1" applyAlignment="1">
      <alignment vertical="top"/>
    </xf>
    <xf numFmtId="164" fontId="7" fillId="0" borderId="11" xfId="0" applyNumberFormat="1" applyFont="1" applyFill="1" applyBorder="1" applyAlignment="1">
      <alignment vertical="top"/>
    </xf>
    <xf numFmtId="2" fontId="7" fillId="0" borderId="11" xfId="0" applyNumberFormat="1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9" fillId="4" borderId="1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0" fontId="9" fillId="4" borderId="14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7" fillId="3" borderId="12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166" fontId="9" fillId="0" borderId="0" xfId="0" applyNumberFormat="1" applyFont="1" applyFill="1"/>
  </cellXfs>
  <cellStyles count="4">
    <cellStyle name="Comma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82"/>
  <sheetViews>
    <sheetView tabSelected="1" showRuler="0" view="pageBreakPreview" zoomScale="70" zoomScaleNormal="40" zoomScaleSheetLayoutView="70" zoomScalePageLayoutView="55" workbookViewId="0">
      <pane ySplit="12" topLeftCell="A61" activePane="bottomLeft" state="frozen"/>
      <selection pane="bottomLeft" activeCell="AD52" sqref="AD5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.28515625" style="2" customWidth="1"/>
    <col min="6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11.42578125" style="2" customWidth="1"/>
    <col min="29" max="29" width="5.5703125" style="4" customWidth="1"/>
    <col min="30" max="30" width="19" style="2" customWidth="1"/>
    <col min="31" max="31" width="8" style="73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10.85546875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"/>
    </row>
    <row r="2" spans="1:45" ht="23.25" x14ac:dyDescent="0.3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3"/>
    </row>
    <row r="3" spans="1:45" ht="23.25" x14ac:dyDescent="0.35">
      <c r="A3" s="134" t="s">
        <v>50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3"/>
    </row>
    <row r="4" spans="1:45" ht="23.25" x14ac:dyDescent="0.35">
      <c r="A4" s="135" t="s">
        <v>201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"/>
    </row>
    <row r="5" spans="1:45" ht="18" x14ac:dyDescent="0.2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</row>
    <row r="6" spans="1:45" ht="18" x14ac:dyDescent="0.25">
      <c r="A6" s="133" t="s">
        <v>50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</row>
    <row r="7" spans="1:45" ht="81" customHeight="1" x14ac:dyDescent="0.2">
      <c r="A7" s="126" t="s">
        <v>3</v>
      </c>
      <c r="B7" s="126" t="s">
        <v>4</v>
      </c>
      <c r="C7" s="127" t="s">
        <v>5</v>
      </c>
      <c r="D7" s="127" t="s">
        <v>6</v>
      </c>
      <c r="E7" s="120" t="s">
        <v>7</v>
      </c>
      <c r="F7" s="121"/>
      <c r="G7" s="128"/>
      <c r="H7" s="120" t="s">
        <v>69</v>
      </c>
      <c r="I7" s="121"/>
      <c r="J7" s="128"/>
      <c r="K7" s="120" t="s">
        <v>70</v>
      </c>
      <c r="L7" s="121"/>
      <c r="M7" s="121"/>
      <c r="N7" s="120" t="s">
        <v>8</v>
      </c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8"/>
      <c r="Z7" s="120" t="s">
        <v>60</v>
      </c>
      <c r="AA7" s="121"/>
      <c r="AB7" s="121"/>
      <c r="AC7" s="121"/>
      <c r="AD7" s="121"/>
      <c r="AE7" s="121"/>
      <c r="AF7" s="128"/>
      <c r="AG7" s="120" t="s">
        <v>71</v>
      </c>
      <c r="AH7" s="121"/>
      <c r="AI7" s="128"/>
      <c r="AJ7" s="120" t="s">
        <v>72</v>
      </c>
      <c r="AK7" s="121"/>
      <c r="AL7" s="121"/>
      <c r="AM7" s="124" t="s">
        <v>9</v>
      </c>
      <c r="AO7" s="4"/>
      <c r="AP7" s="4"/>
      <c r="AQ7" s="4"/>
      <c r="AR7" s="4"/>
      <c r="AS7" s="4"/>
    </row>
    <row r="8" spans="1:45" ht="18" customHeight="1" x14ac:dyDescent="0.2">
      <c r="A8" s="126"/>
      <c r="B8" s="126"/>
      <c r="C8" s="127"/>
      <c r="D8" s="127"/>
      <c r="E8" s="129"/>
      <c r="F8" s="130"/>
      <c r="G8" s="131"/>
      <c r="H8" s="129"/>
      <c r="I8" s="130"/>
      <c r="J8" s="131"/>
      <c r="K8" s="122"/>
      <c r="L8" s="123"/>
      <c r="M8" s="123"/>
      <c r="N8" s="122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32"/>
      <c r="Z8" s="122"/>
      <c r="AA8" s="123"/>
      <c r="AB8" s="123"/>
      <c r="AC8" s="123"/>
      <c r="AD8" s="123"/>
      <c r="AE8" s="123"/>
      <c r="AF8" s="132"/>
      <c r="AG8" s="122"/>
      <c r="AH8" s="123"/>
      <c r="AI8" s="132"/>
      <c r="AJ8" s="122"/>
      <c r="AK8" s="123"/>
      <c r="AL8" s="123"/>
      <c r="AM8" s="125"/>
    </row>
    <row r="9" spans="1:45" ht="15.75" customHeight="1" x14ac:dyDescent="0.2">
      <c r="A9" s="126"/>
      <c r="B9" s="126"/>
      <c r="C9" s="127"/>
      <c r="D9" s="127"/>
      <c r="E9" s="122"/>
      <c r="F9" s="123"/>
      <c r="G9" s="132"/>
      <c r="H9" s="122"/>
      <c r="I9" s="123"/>
      <c r="J9" s="132"/>
      <c r="K9" s="117">
        <v>2021</v>
      </c>
      <c r="L9" s="118"/>
      <c r="M9" s="119"/>
      <c r="N9" s="112" t="s">
        <v>10</v>
      </c>
      <c r="O9" s="113"/>
      <c r="P9" s="114"/>
      <c r="Q9" s="112" t="s">
        <v>11</v>
      </c>
      <c r="R9" s="113"/>
      <c r="S9" s="114"/>
      <c r="T9" s="112" t="s">
        <v>12</v>
      </c>
      <c r="U9" s="113"/>
      <c r="V9" s="114"/>
      <c r="W9" s="112" t="s">
        <v>13</v>
      </c>
      <c r="X9" s="113"/>
      <c r="Y9" s="114"/>
      <c r="Z9" s="112">
        <v>2021</v>
      </c>
      <c r="AA9" s="113"/>
      <c r="AB9" s="113"/>
      <c r="AC9" s="113"/>
      <c r="AD9" s="113"/>
      <c r="AE9" s="113"/>
      <c r="AF9" s="114"/>
      <c r="AG9" s="112">
        <v>2021</v>
      </c>
      <c r="AH9" s="113"/>
      <c r="AI9" s="114"/>
      <c r="AJ9" s="112">
        <v>2021</v>
      </c>
      <c r="AK9" s="113"/>
      <c r="AL9" s="114"/>
      <c r="AM9" s="5"/>
    </row>
    <row r="10" spans="1:45" s="7" customFormat="1" ht="15.75" x14ac:dyDescent="0.25">
      <c r="A10" s="103">
        <v>1</v>
      </c>
      <c r="B10" s="103">
        <v>2</v>
      </c>
      <c r="C10" s="103">
        <v>3</v>
      </c>
      <c r="D10" s="103">
        <v>4</v>
      </c>
      <c r="E10" s="97">
        <v>5</v>
      </c>
      <c r="F10" s="116"/>
      <c r="G10" s="98"/>
      <c r="H10" s="97">
        <v>6</v>
      </c>
      <c r="I10" s="116"/>
      <c r="J10" s="98"/>
      <c r="K10" s="106">
        <v>7</v>
      </c>
      <c r="L10" s="107"/>
      <c r="M10" s="108"/>
      <c r="N10" s="106">
        <v>8</v>
      </c>
      <c r="O10" s="107"/>
      <c r="P10" s="108"/>
      <c r="Q10" s="106">
        <v>9</v>
      </c>
      <c r="R10" s="107"/>
      <c r="S10" s="108"/>
      <c r="T10" s="106">
        <v>10</v>
      </c>
      <c r="U10" s="107"/>
      <c r="V10" s="108"/>
      <c r="W10" s="106">
        <v>11</v>
      </c>
      <c r="X10" s="107"/>
      <c r="Y10" s="108"/>
      <c r="Z10" s="109">
        <v>12</v>
      </c>
      <c r="AA10" s="110"/>
      <c r="AB10" s="110"/>
      <c r="AC10" s="110"/>
      <c r="AD10" s="110"/>
      <c r="AE10" s="110"/>
      <c r="AF10" s="111"/>
      <c r="AG10" s="109">
        <v>13</v>
      </c>
      <c r="AH10" s="110"/>
      <c r="AI10" s="111"/>
      <c r="AJ10" s="109">
        <v>14</v>
      </c>
      <c r="AK10" s="110"/>
      <c r="AL10" s="111"/>
      <c r="AM10" s="6">
        <v>15</v>
      </c>
    </row>
    <row r="11" spans="1:45" s="7" customFormat="1" ht="87" customHeight="1" x14ac:dyDescent="0.2">
      <c r="A11" s="115"/>
      <c r="B11" s="115"/>
      <c r="C11" s="115"/>
      <c r="D11" s="115"/>
      <c r="E11" s="101" t="s">
        <v>14</v>
      </c>
      <c r="F11" s="102"/>
      <c r="G11" s="104" t="s">
        <v>15</v>
      </c>
      <c r="H11" s="101" t="s">
        <v>14</v>
      </c>
      <c r="I11" s="102"/>
      <c r="J11" s="104" t="s">
        <v>15</v>
      </c>
      <c r="K11" s="101" t="s">
        <v>14</v>
      </c>
      <c r="L11" s="102"/>
      <c r="M11" s="103" t="s">
        <v>15</v>
      </c>
      <c r="N11" s="101" t="s">
        <v>14</v>
      </c>
      <c r="O11" s="102"/>
      <c r="P11" s="103" t="s">
        <v>15</v>
      </c>
      <c r="Q11" s="101" t="s">
        <v>14</v>
      </c>
      <c r="R11" s="102"/>
      <c r="S11" s="103" t="s">
        <v>15</v>
      </c>
      <c r="T11" s="101" t="s">
        <v>14</v>
      </c>
      <c r="U11" s="102"/>
      <c r="V11" s="103" t="s">
        <v>15</v>
      </c>
      <c r="W11" s="101" t="s">
        <v>14</v>
      </c>
      <c r="X11" s="102"/>
      <c r="Y11" s="103" t="s">
        <v>15</v>
      </c>
      <c r="Z11" s="97" t="s">
        <v>16</v>
      </c>
      <c r="AA11" s="98"/>
      <c r="AB11" s="97" t="s">
        <v>61</v>
      </c>
      <c r="AC11" s="98"/>
      <c r="AD11" s="8" t="s">
        <v>17</v>
      </c>
      <c r="AE11" s="97" t="s">
        <v>62</v>
      </c>
      <c r="AF11" s="98"/>
      <c r="AG11" s="97" t="s">
        <v>18</v>
      </c>
      <c r="AH11" s="98"/>
      <c r="AI11" s="8" t="s">
        <v>19</v>
      </c>
      <c r="AJ11" s="97" t="s">
        <v>20</v>
      </c>
      <c r="AK11" s="98"/>
      <c r="AL11" s="8" t="s">
        <v>21</v>
      </c>
      <c r="AM11" s="9"/>
    </row>
    <row r="12" spans="1:45" s="7" customFormat="1" ht="15.75" x14ac:dyDescent="0.2">
      <c r="A12" s="104"/>
      <c r="B12" s="104"/>
      <c r="C12" s="104"/>
      <c r="D12" s="104"/>
      <c r="E12" s="99"/>
      <c r="F12" s="100"/>
      <c r="G12" s="105"/>
      <c r="H12" s="99"/>
      <c r="I12" s="100"/>
      <c r="J12" s="105"/>
      <c r="K12" s="99"/>
      <c r="L12" s="100"/>
      <c r="M12" s="104"/>
      <c r="N12" s="99"/>
      <c r="O12" s="100"/>
      <c r="P12" s="104"/>
      <c r="Q12" s="99"/>
      <c r="R12" s="100"/>
      <c r="S12" s="104"/>
      <c r="T12" s="99"/>
      <c r="U12" s="100"/>
      <c r="V12" s="104"/>
      <c r="W12" s="99"/>
      <c r="X12" s="100"/>
      <c r="Y12" s="104"/>
      <c r="Z12" s="99" t="s">
        <v>14</v>
      </c>
      <c r="AA12" s="100"/>
      <c r="AB12" s="99" t="s">
        <v>14</v>
      </c>
      <c r="AC12" s="100"/>
      <c r="AD12" s="81" t="s">
        <v>15</v>
      </c>
      <c r="AE12" s="99" t="s">
        <v>15</v>
      </c>
      <c r="AF12" s="100"/>
      <c r="AG12" s="99" t="s">
        <v>14</v>
      </c>
      <c r="AH12" s="100"/>
      <c r="AI12" s="81" t="s">
        <v>15</v>
      </c>
      <c r="AJ12" s="99" t="s">
        <v>14</v>
      </c>
      <c r="AK12" s="100"/>
      <c r="AL12" s="81" t="s">
        <v>15</v>
      </c>
      <c r="AM12" s="63"/>
    </row>
    <row r="13" spans="1:45" s="68" customFormat="1" ht="117" customHeight="1" x14ac:dyDescent="0.25">
      <c r="A13" s="43">
        <v>1</v>
      </c>
      <c r="B13" s="13" t="s">
        <v>149</v>
      </c>
      <c r="C13" s="88" t="s">
        <v>73</v>
      </c>
      <c r="D13" s="15" t="s">
        <v>150</v>
      </c>
      <c r="E13" s="40">
        <v>100</v>
      </c>
      <c r="F13" s="41" t="s">
        <v>134</v>
      </c>
      <c r="G13" s="46"/>
      <c r="H13" s="40">
        <v>100</v>
      </c>
      <c r="I13" s="41" t="s">
        <v>134</v>
      </c>
      <c r="J13" s="46"/>
      <c r="K13" s="40">
        <v>100</v>
      </c>
      <c r="L13" s="41" t="s">
        <v>134</v>
      </c>
      <c r="M13" s="46">
        <f>M15+M18+M23+M31+M33+M36</f>
        <v>4456318915</v>
      </c>
      <c r="N13" s="40">
        <v>25</v>
      </c>
      <c r="O13" s="41" t="str">
        <f>L13</f>
        <v>%</v>
      </c>
      <c r="P13" s="46">
        <f>P15+P18+P23+P31+P33+P36</f>
        <v>713470233</v>
      </c>
      <c r="Q13" s="40">
        <v>25</v>
      </c>
      <c r="R13" s="41" t="str">
        <f>L13</f>
        <v>%</v>
      </c>
      <c r="S13" s="46">
        <f>S15+S18+S23+S31+S33+S36</f>
        <v>1053919017</v>
      </c>
      <c r="T13" s="64">
        <v>25</v>
      </c>
      <c r="U13" s="41" t="str">
        <f t="shared" ref="U13:U44" si="0">L13</f>
        <v>%</v>
      </c>
      <c r="V13" s="46">
        <f>V15+V18+V23+V31+V33+V36</f>
        <v>715383200</v>
      </c>
      <c r="W13" s="64">
        <v>25</v>
      </c>
      <c r="X13" s="41" t="str">
        <f t="shared" ref="X13:X44" si="1">O13</f>
        <v>%</v>
      </c>
      <c r="Y13" s="46">
        <f>Y15+Y18+Y23+Y31+Y33+Y36</f>
        <v>992038808</v>
      </c>
      <c r="Z13" s="57">
        <f>SUM(N13,Q13,T13,W13)</f>
        <v>100</v>
      </c>
      <c r="AA13" s="41" t="str">
        <f>L13</f>
        <v>%</v>
      </c>
      <c r="AB13" s="57">
        <f>Z13/K13*100</f>
        <v>100</v>
      </c>
      <c r="AC13" s="60" t="s">
        <v>134</v>
      </c>
      <c r="AD13" s="58">
        <f>SUM(P13,S13,V13,Y13)</f>
        <v>3474811258</v>
      </c>
      <c r="AE13" s="61">
        <f>AD13/M13*100</f>
        <v>77.974923345449128</v>
      </c>
      <c r="AF13" s="43" t="s">
        <v>134</v>
      </c>
      <c r="AG13" s="59">
        <f>SUM(H13,Z13)</f>
        <v>200</v>
      </c>
      <c r="AH13" s="41" t="str">
        <f>O13</f>
        <v>%</v>
      </c>
      <c r="AI13" s="58">
        <f>SUM(J13,AD13)</f>
        <v>3474811258</v>
      </c>
      <c r="AJ13" s="59"/>
      <c r="AK13" s="60" t="s">
        <v>134</v>
      </c>
      <c r="AL13" s="61"/>
      <c r="AM13" s="19" t="s">
        <v>51</v>
      </c>
      <c r="AP13" s="69">
        <f>P13+S13+V13+Y13</f>
        <v>3474811258</v>
      </c>
    </row>
    <row r="14" spans="1:45" s="68" customFormat="1" ht="57" customHeight="1" x14ac:dyDescent="0.25">
      <c r="A14" s="43"/>
      <c r="B14" s="13"/>
      <c r="C14" s="89"/>
      <c r="D14" s="15" t="s">
        <v>151</v>
      </c>
      <c r="E14" s="64">
        <v>86</v>
      </c>
      <c r="F14" s="41" t="s">
        <v>134</v>
      </c>
      <c r="G14" s="74"/>
      <c r="H14" s="64">
        <v>85.5</v>
      </c>
      <c r="I14" s="41" t="s">
        <v>134</v>
      </c>
      <c r="J14" s="74"/>
      <c r="K14" s="64">
        <v>85.5</v>
      </c>
      <c r="L14" s="41" t="s">
        <v>134</v>
      </c>
      <c r="M14" s="74"/>
      <c r="N14" s="40"/>
      <c r="O14" s="41" t="str">
        <f t="shared" ref="O14:O65" si="2">L14</f>
        <v>%</v>
      </c>
      <c r="P14" s="74"/>
      <c r="Q14" s="40"/>
      <c r="R14" s="41" t="str">
        <f t="shared" ref="R14:R65" si="3">L14</f>
        <v>%</v>
      </c>
      <c r="S14" s="74"/>
      <c r="T14" s="64"/>
      <c r="U14" s="41" t="str">
        <f t="shared" si="0"/>
        <v>%</v>
      </c>
      <c r="V14" s="74"/>
      <c r="W14" s="64"/>
      <c r="X14" s="41" t="str">
        <f t="shared" si="1"/>
        <v>%</v>
      </c>
      <c r="Y14" s="74"/>
      <c r="Z14" s="57"/>
      <c r="AA14" s="41"/>
      <c r="AB14" s="57"/>
      <c r="AC14" s="60"/>
      <c r="AD14" s="75"/>
      <c r="AE14" s="76"/>
      <c r="AF14" s="77"/>
      <c r="AG14" s="59"/>
      <c r="AH14" s="41"/>
      <c r="AI14" s="75"/>
      <c r="AJ14" s="59"/>
      <c r="AK14" s="60"/>
      <c r="AL14" s="76"/>
      <c r="AM14" s="19"/>
      <c r="AP14" s="69"/>
    </row>
    <row r="15" spans="1:45" s="68" customFormat="1" ht="147.75" customHeight="1" x14ac:dyDescent="0.25">
      <c r="A15" s="43">
        <v>2</v>
      </c>
      <c r="B15" s="44" t="s">
        <v>152</v>
      </c>
      <c r="C15" s="15" t="s">
        <v>74</v>
      </c>
      <c r="D15" s="15" t="s">
        <v>155</v>
      </c>
      <c r="E15" s="40">
        <v>100</v>
      </c>
      <c r="F15" s="41" t="s">
        <v>134</v>
      </c>
      <c r="G15" s="37"/>
      <c r="H15" s="40">
        <v>100</v>
      </c>
      <c r="I15" s="41" t="s">
        <v>134</v>
      </c>
      <c r="J15" s="37"/>
      <c r="K15" s="40">
        <f>(K16+K17)/(K16+K17)*100</f>
        <v>100</v>
      </c>
      <c r="L15" s="41" t="s">
        <v>134</v>
      </c>
      <c r="M15" s="37">
        <f>SUM(M16:M17)</f>
        <v>9500000</v>
      </c>
      <c r="N15" s="64">
        <f>(N16+N17)/(K16+K17)*100</f>
        <v>6.666666666666667</v>
      </c>
      <c r="O15" s="41" t="str">
        <f t="shared" si="2"/>
        <v>%</v>
      </c>
      <c r="P15" s="37">
        <f>SUM(P16:P17)</f>
        <v>0</v>
      </c>
      <c r="Q15" s="64">
        <f>(Q16+Q17)/(K16+K17)*100</f>
        <v>20</v>
      </c>
      <c r="R15" s="41" t="str">
        <f t="shared" si="3"/>
        <v>%</v>
      </c>
      <c r="S15" s="37">
        <f>SUM(S16:S17)</f>
        <v>1939500</v>
      </c>
      <c r="T15" s="64">
        <f>(T16+T17)/(K16+K17)*100</f>
        <v>20</v>
      </c>
      <c r="U15" s="41" t="str">
        <f t="shared" si="0"/>
        <v>%</v>
      </c>
      <c r="V15" s="37">
        <f>SUM(V16:V17)</f>
        <v>592500</v>
      </c>
      <c r="W15" s="64">
        <f>(W16+W17)/(K16+K17)*100</f>
        <v>53.333333333333336</v>
      </c>
      <c r="X15" s="41" t="str">
        <f t="shared" si="1"/>
        <v>%</v>
      </c>
      <c r="Y15" s="37">
        <f>SUM(Y16:Y17)</f>
        <v>6640500</v>
      </c>
      <c r="Z15" s="57">
        <f>SUM(N15,Q15,T15,W15)</f>
        <v>100</v>
      </c>
      <c r="AA15" s="41" t="str">
        <f t="shared" ref="AA15:AA65" si="4">L15</f>
        <v>%</v>
      </c>
      <c r="AB15" s="57">
        <f>Z15/K15*100</f>
        <v>100</v>
      </c>
      <c r="AC15" s="60" t="s">
        <v>134</v>
      </c>
      <c r="AD15" s="62">
        <f t="shared" ref="AD15:AD23" si="5">SUM(P15,S15,V15,Y15)</f>
        <v>9172500</v>
      </c>
      <c r="AE15" s="57">
        <f t="shared" ref="AE15:AE65" si="6">AD15/M15*100</f>
        <v>96.55263157894737</v>
      </c>
      <c r="AF15" s="60" t="s">
        <v>134</v>
      </c>
      <c r="AG15" s="57">
        <f t="shared" ref="AG15:AG65" si="7">SUM(H15,Z15)</f>
        <v>200</v>
      </c>
      <c r="AH15" s="41" t="str">
        <f t="shared" ref="AH15:AH65" si="8">O15</f>
        <v>%</v>
      </c>
      <c r="AI15" s="62">
        <f t="shared" ref="AI15:AI65" si="9">SUM(J15,AD15)</f>
        <v>9172500</v>
      </c>
      <c r="AJ15" s="59"/>
      <c r="AK15" s="60" t="s">
        <v>134</v>
      </c>
      <c r="AL15" s="59"/>
      <c r="AM15" s="70"/>
      <c r="AP15" s="69"/>
    </row>
    <row r="16" spans="1:45" ht="75" x14ac:dyDescent="0.2">
      <c r="A16" s="12"/>
      <c r="C16" s="21" t="s">
        <v>75</v>
      </c>
      <c r="D16" s="24" t="s">
        <v>162</v>
      </c>
      <c r="E16" s="16">
        <f>5*3</f>
        <v>15</v>
      </c>
      <c r="F16" s="17" t="s">
        <v>48</v>
      </c>
      <c r="G16" s="18"/>
      <c r="H16" s="16">
        <v>5</v>
      </c>
      <c r="I16" s="17" t="s">
        <v>48</v>
      </c>
      <c r="J16" s="18"/>
      <c r="K16" s="16">
        <v>5</v>
      </c>
      <c r="L16" s="17" t="s">
        <v>48</v>
      </c>
      <c r="M16" s="18">
        <v>7000000</v>
      </c>
      <c r="N16" s="16">
        <v>0</v>
      </c>
      <c r="O16" s="17" t="str">
        <f t="shared" si="2"/>
        <v>Dok</v>
      </c>
      <c r="P16" s="18">
        <v>0</v>
      </c>
      <c r="Q16" s="16">
        <v>1</v>
      </c>
      <c r="R16" s="17" t="str">
        <f t="shared" si="3"/>
        <v>Dok</v>
      </c>
      <c r="S16" s="18">
        <v>1939500</v>
      </c>
      <c r="T16" s="16">
        <v>1</v>
      </c>
      <c r="U16" s="17" t="str">
        <f t="shared" si="0"/>
        <v>Dok</v>
      </c>
      <c r="V16" s="18">
        <v>0</v>
      </c>
      <c r="W16" s="16">
        <v>3</v>
      </c>
      <c r="X16" s="17" t="str">
        <f t="shared" si="1"/>
        <v>Dok</v>
      </c>
      <c r="Y16" s="18">
        <v>4855500</v>
      </c>
      <c r="Z16" s="48">
        <f>SUM(N16,Q16,T16,W16)</f>
        <v>5</v>
      </c>
      <c r="AA16" s="17" t="str">
        <f t="shared" si="4"/>
        <v>Dok</v>
      </c>
      <c r="AB16" s="48">
        <f>Z16/K16*100</f>
        <v>100</v>
      </c>
      <c r="AC16" s="30" t="s">
        <v>134</v>
      </c>
      <c r="AD16" s="36">
        <f t="shared" si="5"/>
        <v>6795000</v>
      </c>
      <c r="AE16" s="48">
        <f t="shared" si="6"/>
        <v>97.071428571428569</v>
      </c>
      <c r="AF16" s="30" t="s">
        <v>134</v>
      </c>
      <c r="AG16" s="48">
        <f t="shared" si="7"/>
        <v>10</v>
      </c>
      <c r="AH16" s="17" t="str">
        <f t="shared" si="8"/>
        <v>Dok</v>
      </c>
      <c r="AI16" s="36">
        <f t="shared" si="9"/>
        <v>6795000</v>
      </c>
      <c r="AJ16" s="47"/>
      <c r="AK16" s="30" t="s">
        <v>134</v>
      </c>
      <c r="AL16" s="47"/>
      <c r="AM16" s="11"/>
      <c r="AP16" s="20"/>
    </row>
    <row r="17" spans="1:42" ht="60" x14ac:dyDescent="0.2">
      <c r="A17" s="12"/>
      <c r="C17" s="21" t="s">
        <v>76</v>
      </c>
      <c r="D17" s="24" t="s">
        <v>163</v>
      </c>
      <c r="E17" s="16">
        <f>10*3</f>
        <v>30</v>
      </c>
      <c r="F17" s="17" t="s">
        <v>48</v>
      </c>
      <c r="G17" s="18"/>
      <c r="H17" s="16">
        <v>10</v>
      </c>
      <c r="I17" s="17" t="s">
        <v>48</v>
      </c>
      <c r="J17" s="18"/>
      <c r="K17" s="16">
        <v>10</v>
      </c>
      <c r="L17" s="17" t="s">
        <v>48</v>
      </c>
      <c r="M17" s="18">
        <v>2500000</v>
      </c>
      <c r="N17" s="16">
        <v>1</v>
      </c>
      <c r="O17" s="17" t="str">
        <f t="shared" si="2"/>
        <v>Dok</v>
      </c>
      <c r="P17" s="18">
        <v>0</v>
      </c>
      <c r="Q17" s="16">
        <v>2</v>
      </c>
      <c r="R17" s="17" t="str">
        <f t="shared" si="3"/>
        <v>Dok</v>
      </c>
      <c r="S17" s="18">
        <v>0</v>
      </c>
      <c r="T17" s="16">
        <v>2</v>
      </c>
      <c r="U17" s="17" t="str">
        <f t="shared" si="0"/>
        <v>Dok</v>
      </c>
      <c r="V17" s="18">
        <v>592500</v>
      </c>
      <c r="W17" s="16">
        <v>5</v>
      </c>
      <c r="X17" s="17" t="str">
        <f t="shared" si="1"/>
        <v>Dok</v>
      </c>
      <c r="Y17" s="18">
        <v>1785000</v>
      </c>
      <c r="Z17" s="48">
        <f>SUM(N17,Q17,T17,W17)</f>
        <v>10</v>
      </c>
      <c r="AA17" s="17" t="str">
        <f t="shared" si="4"/>
        <v>Dok</v>
      </c>
      <c r="AB17" s="48">
        <f>Z17/K17*100</f>
        <v>100</v>
      </c>
      <c r="AC17" s="30" t="s">
        <v>134</v>
      </c>
      <c r="AD17" s="36">
        <f t="shared" si="5"/>
        <v>2377500</v>
      </c>
      <c r="AE17" s="48">
        <f t="shared" si="6"/>
        <v>95.1</v>
      </c>
      <c r="AF17" s="30" t="s">
        <v>134</v>
      </c>
      <c r="AG17" s="48">
        <f t="shared" si="7"/>
        <v>20</v>
      </c>
      <c r="AH17" s="17" t="str">
        <f t="shared" si="8"/>
        <v>Dok</v>
      </c>
      <c r="AI17" s="36">
        <f t="shared" si="9"/>
        <v>2377500</v>
      </c>
      <c r="AJ17" s="47"/>
      <c r="AK17" s="30" t="s">
        <v>134</v>
      </c>
      <c r="AL17" s="47"/>
      <c r="AM17" s="11"/>
      <c r="AP17" s="20"/>
    </row>
    <row r="18" spans="1:42" s="68" customFormat="1" ht="94.5" x14ac:dyDescent="0.25">
      <c r="A18" s="12"/>
      <c r="B18" s="13" t="s">
        <v>153</v>
      </c>
      <c r="C18" s="14" t="s">
        <v>77</v>
      </c>
      <c r="D18" s="15" t="s">
        <v>156</v>
      </c>
      <c r="E18" s="40">
        <v>100</v>
      </c>
      <c r="F18" s="41" t="s">
        <v>134</v>
      </c>
      <c r="G18" s="37"/>
      <c r="H18" s="40">
        <v>100</v>
      </c>
      <c r="I18" s="41" t="s">
        <v>134</v>
      </c>
      <c r="J18" s="37"/>
      <c r="K18" s="40">
        <f>(K20+K21+K22)/(K20+K21+K22)*100</f>
        <v>100</v>
      </c>
      <c r="L18" s="41" t="s">
        <v>134</v>
      </c>
      <c r="M18" s="37">
        <f>SUM(M19:M22)</f>
        <v>3432207119</v>
      </c>
      <c r="N18" s="40">
        <f>(N20+N21+N22)/(K20+K21+K22)*100</f>
        <v>21.428571428571427</v>
      </c>
      <c r="O18" s="41" t="str">
        <f t="shared" si="2"/>
        <v>%</v>
      </c>
      <c r="P18" s="37">
        <f>SUM(P19:P22)</f>
        <v>620199117</v>
      </c>
      <c r="Q18" s="40">
        <f>(Q20+Q21+Q22)/(K20+K21+K22)*100</f>
        <v>28.571428571428569</v>
      </c>
      <c r="R18" s="41" t="str">
        <f t="shared" si="3"/>
        <v>%</v>
      </c>
      <c r="S18" s="37">
        <f>SUM(S19:S22)</f>
        <v>895503782</v>
      </c>
      <c r="T18" s="40">
        <f>(T20+T21+T22)/(K20+K21+K22)*100</f>
        <v>21.428571428571427</v>
      </c>
      <c r="U18" s="41" t="str">
        <f t="shared" si="0"/>
        <v>%</v>
      </c>
      <c r="V18" s="37">
        <f>SUM(V19:V22)</f>
        <v>591709711</v>
      </c>
      <c r="W18" s="64">
        <f>(W20+W21+W22)/(K20+K21+K22)*100</f>
        <v>28.571428571428569</v>
      </c>
      <c r="X18" s="41" t="str">
        <f t="shared" si="1"/>
        <v>%</v>
      </c>
      <c r="Y18" s="37">
        <f>SUM(Y19:Y22)</f>
        <v>503605409</v>
      </c>
      <c r="Z18" s="57">
        <f>SUM(N18,Q18,T18,W18)</f>
        <v>100</v>
      </c>
      <c r="AA18" s="41" t="str">
        <f t="shared" si="4"/>
        <v>%</v>
      </c>
      <c r="AB18" s="59">
        <f>Z18/K18*100</f>
        <v>100</v>
      </c>
      <c r="AC18" s="60" t="s">
        <v>134</v>
      </c>
      <c r="AD18" s="62">
        <f t="shared" si="5"/>
        <v>2611018019</v>
      </c>
      <c r="AE18" s="59">
        <f t="shared" si="6"/>
        <v>76.074022588728269</v>
      </c>
      <c r="AF18" s="60" t="s">
        <v>134</v>
      </c>
      <c r="AG18" s="57">
        <f t="shared" si="7"/>
        <v>200</v>
      </c>
      <c r="AH18" s="41" t="str">
        <f t="shared" si="8"/>
        <v>%</v>
      </c>
      <c r="AI18" s="62">
        <f t="shared" si="9"/>
        <v>2611018019</v>
      </c>
      <c r="AJ18" s="59"/>
      <c r="AK18" s="60" t="s">
        <v>134</v>
      </c>
      <c r="AL18" s="59"/>
      <c r="AM18" s="70"/>
      <c r="AP18" s="69"/>
    </row>
    <row r="19" spans="1:42" ht="60" x14ac:dyDescent="0.2">
      <c r="A19" s="12"/>
      <c r="B19" s="13"/>
      <c r="C19" s="21" t="s">
        <v>78</v>
      </c>
      <c r="D19" s="21" t="s">
        <v>164</v>
      </c>
      <c r="E19" s="16">
        <v>27</v>
      </c>
      <c r="F19" s="42" t="s">
        <v>199</v>
      </c>
      <c r="G19" s="18"/>
      <c r="H19" s="16">
        <v>27</v>
      </c>
      <c r="I19" s="42" t="s">
        <v>199</v>
      </c>
      <c r="J19" s="18"/>
      <c r="K19" s="16">
        <v>27</v>
      </c>
      <c r="L19" s="42" t="s">
        <v>199</v>
      </c>
      <c r="M19" s="18">
        <v>3427207119</v>
      </c>
      <c r="N19" s="16">
        <v>27</v>
      </c>
      <c r="O19" s="17" t="str">
        <f t="shared" si="2"/>
        <v>Org</v>
      </c>
      <c r="P19" s="18">
        <v>620199117</v>
      </c>
      <c r="Q19" s="16">
        <v>27</v>
      </c>
      <c r="R19" s="17" t="str">
        <f t="shared" si="3"/>
        <v>Org</v>
      </c>
      <c r="S19" s="18">
        <v>893606282</v>
      </c>
      <c r="T19" s="16">
        <v>27</v>
      </c>
      <c r="U19" s="17" t="str">
        <f t="shared" si="0"/>
        <v>Org</v>
      </c>
      <c r="V19" s="18">
        <v>589964011</v>
      </c>
      <c r="W19" s="16">
        <v>27</v>
      </c>
      <c r="X19" s="17" t="str">
        <f t="shared" si="1"/>
        <v>Org</v>
      </c>
      <c r="Y19" s="18">
        <v>502855409</v>
      </c>
      <c r="Z19" s="48">
        <f>AVERAGE(N19,Q19,T19,W19)</f>
        <v>27</v>
      </c>
      <c r="AA19" s="17" t="str">
        <f t="shared" si="4"/>
        <v>Org</v>
      </c>
      <c r="AB19" s="48">
        <f t="shared" ref="AB19:AB65" si="10">Z19/K19*100</f>
        <v>100</v>
      </c>
      <c r="AC19" s="30" t="s">
        <v>134</v>
      </c>
      <c r="AD19" s="36">
        <f t="shared" si="5"/>
        <v>2606624819</v>
      </c>
      <c r="AE19" s="47">
        <f t="shared" si="6"/>
        <v>76.056822027160365</v>
      </c>
      <c r="AF19" s="30" t="s">
        <v>134</v>
      </c>
      <c r="AG19" s="48">
        <f t="shared" si="7"/>
        <v>54</v>
      </c>
      <c r="AH19" s="17" t="str">
        <f t="shared" si="8"/>
        <v>Org</v>
      </c>
      <c r="AI19" s="36">
        <f t="shared" si="9"/>
        <v>2606624819</v>
      </c>
      <c r="AJ19" s="47"/>
      <c r="AK19" s="30" t="s">
        <v>134</v>
      </c>
      <c r="AL19" s="47"/>
      <c r="AM19" s="11"/>
      <c r="AP19" s="20"/>
    </row>
    <row r="20" spans="1:42" ht="105" x14ac:dyDescent="0.2">
      <c r="A20" s="12"/>
      <c r="B20" s="13"/>
      <c r="C20" s="21" t="s">
        <v>79</v>
      </c>
      <c r="D20" s="24" t="s">
        <v>165</v>
      </c>
      <c r="E20" s="16">
        <f>1*3</f>
        <v>3</v>
      </c>
      <c r="F20" s="17" t="s">
        <v>48</v>
      </c>
      <c r="G20" s="18"/>
      <c r="H20" s="16">
        <v>1</v>
      </c>
      <c r="I20" s="17" t="s">
        <v>48</v>
      </c>
      <c r="J20" s="18"/>
      <c r="K20" s="16">
        <v>1</v>
      </c>
      <c r="L20" s="17" t="s">
        <v>48</v>
      </c>
      <c r="M20" s="18">
        <v>2000000</v>
      </c>
      <c r="N20" s="16">
        <v>0</v>
      </c>
      <c r="O20" s="17" t="str">
        <f t="shared" si="2"/>
        <v>Dok</v>
      </c>
      <c r="P20" s="18">
        <v>0</v>
      </c>
      <c r="Q20" s="16">
        <v>0</v>
      </c>
      <c r="R20" s="17" t="str">
        <f t="shared" si="3"/>
        <v>Dok</v>
      </c>
      <c r="S20" s="18">
        <v>1897500</v>
      </c>
      <c r="T20" s="16">
        <v>0</v>
      </c>
      <c r="U20" s="17" t="str">
        <f t="shared" si="0"/>
        <v>Dok</v>
      </c>
      <c r="V20" s="18">
        <v>0</v>
      </c>
      <c r="W20" s="16">
        <v>1</v>
      </c>
      <c r="X20" s="17" t="str">
        <f t="shared" si="1"/>
        <v>Dok</v>
      </c>
      <c r="Y20" s="18">
        <v>0</v>
      </c>
      <c r="Z20" s="48">
        <f>SUM(N20,Q20,T20,W20)</f>
        <v>1</v>
      </c>
      <c r="AA20" s="17" t="str">
        <f t="shared" si="4"/>
        <v>Dok</v>
      </c>
      <c r="AB20" s="48">
        <f t="shared" si="10"/>
        <v>100</v>
      </c>
      <c r="AC20" s="30" t="s">
        <v>134</v>
      </c>
      <c r="AD20" s="36">
        <f t="shared" si="5"/>
        <v>1897500</v>
      </c>
      <c r="AE20" s="48">
        <f t="shared" si="6"/>
        <v>94.875</v>
      </c>
      <c r="AF20" s="30" t="s">
        <v>134</v>
      </c>
      <c r="AG20" s="48">
        <f t="shared" si="7"/>
        <v>2</v>
      </c>
      <c r="AH20" s="17" t="str">
        <f t="shared" si="8"/>
        <v>Dok</v>
      </c>
      <c r="AI20" s="36">
        <f t="shared" si="9"/>
        <v>1897500</v>
      </c>
      <c r="AJ20" s="47"/>
      <c r="AK20" s="30" t="s">
        <v>134</v>
      </c>
      <c r="AL20" s="47"/>
      <c r="AM20" s="11"/>
      <c r="AP20" s="20"/>
    </row>
    <row r="21" spans="1:42" ht="120" x14ac:dyDescent="0.2">
      <c r="A21" s="12"/>
      <c r="B21" s="13"/>
      <c r="C21" s="21" t="s">
        <v>80</v>
      </c>
      <c r="D21" s="24" t="s">
        <v>192</v>
      </c>
      <c r="E21" s="16">
        <f>12*3</f>
        <v>36</v>
      </c>
      <c r="F21" s="17" t="s">
        <v>48</v>
      </c>
      <c r="G21" s="18"/>
      <c r="H21" s="16">
        <v>12</v>
      </c>
      <c r="I21" s="17" t="s">
        <v>48</v>
      </c>
      <c r="J21" s="18"/>
      <c r="K21" s="16">
        <v>12</v>
      </c>
      <c r="L21" s="17" t="s">
        <v>48</v>
      </c>
      <c r="M21" s="18">
        <v>1500000</v>
      </c>
      <c r="N21" s="16">
        <v>3</v>
      </c>
      <c r="O21" s="17" t="str">
        <f t="shared" si="2"/>
        <v>Dok</v>
      </c>
      <c r="P21" s="18">
        <v>0</v>
      </c>
      <c r="Q21" s="16">
        <v>3</v>
      </c>
      <c r="R21" s="17" t="str">
        <f t="shared" si="3"/>
        <v>Dok</v>
      </c>
      <c r="S21" s="18">
        <v>0</v>
      </c>
      <c r="T21" s="16">
        <v>3</v>
      </c>
      <c r="U21" s="17" t="str">
        <f t="shared" si="0"/>
        <v>Dok</v>
      </c>
      <c r="V21" s="18">
        <v>750000</v>
      </c>
      <c r="W21" s="16">
        <v>3</v>
      </c>
      <c r="X21" s="17" t="str">
        <f t="shared" si="1"/>
        <v>Dok</v>
      </c>
      <c r="Y21" s="18">
        <v>750000</v>
      </c>
      <c r="Z21" s="48">
        <f>SUM(N21,Q21,T21,W21)</f>
        <v>12</v>
      </c>
      <c r="AA21" s="17" t="str">
        <f t="shared" si="4"/>
        <v>Dok</v>
      </c>
      <c r="AB21" s="48">
        <f t="shared" si="10"/>
        <v>100</v>
      </c>
      <c r="AC21" s="30" t="s">
        <v>134</v>
      </c>
      <c r="AD21" s="36">
        <f t="shared" si="5"/>
        <v>1500000</v>
      </c>
      <c r="AE21" s="48">
        <f t="shared" si="6"/>
        <v>100</v>
      </c>
      <c r="AF21" s="30" t="s">
        <v>134</v>
      </c>
      <c r="AG21" s="48">
        <f t="shared" si="7"/>
        <v>24</v>
      </c>
      <c r="AH21" s="17" t="str">
        <f t="shared" si="8"/>
        <v>Dok</v>
      </c>
      <c r="AI21" s="36">
        <f t="shared" si="9"/>
        <v>1500000</v>
      </c>
      <c r="AJ21" s="47"/>
      <c r="AK21" s="30" t="s">
        <v>134</v>
      </c>
      <c r="AL21" s="47"/>
      <c r="AM21" s="11"/>
      <c r="AP21" s="20"/>
    </row>
    <row r="22" spans="1:42" ht="90" x14ac:dyDescent="0.2">
      <c r="A22" s="12"/>
      <c r="B22" s="13"/>
      <c r="C22" s="21" t="s">
        <v>81</v>
      </c>
      <c r="D22" s="24" t="s">
        <v>166</v>
      </c>
      <c r="E22" s="16">
        <f>1*3</f>
        <v>3</v>
      </c>
      <c r="F22" s="17" t="s">
        <v>48</v>
      </c>
      <c r="G22" s="18"/>
      <c r="H22" s="16">
        <v>1</v>
      </c>
      <c r="I22" s="17" t="s">
        <v>48</v>
      </c>
      <c r="J22" s="18"/>
      <c r="K22" s="16">
        <v>1</v>
      </c>
      <c r="L22" s="17" t="s">
        <v>48</v>
      </c>
      <c r="M22" s="18">
        <v>1500000</v>
      </c>
      <c r="N22" s="16">
        <v>0</v>
      </c>
      <c r="O22" s="17" t="str">
        <f t="shared" si="2"/>
        <v>Dok</v>
      </c>
      <c r="P22" s="18">
        <v>0</v>
      </c>
      <c r="Q22" s="16">
        <v>1</v>
      </c>
      <c r="R22" s="17" t="str">
        <f t="shared" si="3"/>
        <v>Dok</v>
      </c>
      <c r="S22" s="18">
        <v>0</v>
      </c>
      <c r="T22" s="16">
        <v>0</v>
      </c>
      <c r="U22" s="17" t="str">
        <f t="shared" si="0"/>
        <v>Dok</v>
      </c>
      <c r="V22" s="18">
        <v>995700</v>
      </c>
      <c r="W22" s="16">
        <v>0</v>
      </c>
      <c r="X22" s="17" t="str">
        <f t="shared" si="1"/>
        <v>Dok</v>
      </c>
      <c r="Y22" s="18">
        <v>0</v>
      </c>
      <c r="Z22" s="48">
        <f>SUM(N22,Q22,T22,W22)</f>
        <v>1</v>
      </c>
      <c r="AA22" s="17" t="str">
        <f t="shared" si="4"/>
        <v>Dok</v>
      </c>
      <c r="AB22" s="48">
        <f t="shared" si="10"/>
        <v>100</v>
      </c>
      <c r="AC22" s="30" t="s">
        <v>134</v>
      </c>
      <c r="AD22" s="36">
        <f t="shared" si="5"/>
        <v>995700</v>
      </c>
      <c r="AE22" s="48">
        <f t="shared" si="6"/>
        <v>66.38</v>
      </c>
      <c r="AF22" s="30" t="s">
        <v>134</v>
      </c>
      <c r="AG22" s="48">
        <f t="shared" si="7"/>
        <v>2</v>
      </c>
      <c r="AH22" s="17" t="str">
        <f t="shared" si="8"/>
        <v>Dok</v>
      </c>
      <c r="AI22" s="36">
        <f t="shared" si="9"/>
        <v>995700</v>
      </c>
      <c r="AJ22" s="47"/>
      <c r="AK22" s="30" t="s">
        <v>134</v>
      </c>
      <c r="AL22" s="47"/>
      <c r="AM22" s="11"/>
      <c r="AP22" s="20"/>
    </row>
    <row r="23" spans="1:42" s="68" customFormat="1" ht="96.75" customHeight="1" x14ac:dyDescent="0.25">
      <c r="A23" s="12"/>
      <c r="B23" s="13" t="s">
        <v>154</v>
      </c>
      <c r="C23" s="13" t="s">
        <v>82</v>
      </c>
      <c r="D23" s="15" t="s">
        <v>161</v>
      </c>
      <c r="E23" s="66">
        <f>1*3</f>
        <v>3</v>
      </c>
      <c r="F23" s="67" t="s">
        <v>48</v>
      </c>
      <c r="G23" s="46"/>
      <c r="H23" s="66">
        <v>1</v>
      </c>
      <c r="I23" s="67" t="s">
        <v>48</v>
      </c>
      <c r="J23" s="46"/>
      <c r="K23" s="66">
        <v>1</v>
      </c>
      <c r="L23" s="67" t="s">
        <v>48</v>
      </c>
      <c r="M23" s="46">
        <f>SUM(M26:M30)</f>
        <v>699473796</v>
      </c>
      <c r="N23" s="66">
        <v>0</v>
      </c>
      <c r="O23" s="67" t="str">
        <f t="shared" si="2"/>
        <v>Dok</v>
      </c>
      <c r="P23" s="46">
        <f>SUM(P26:P30)</f>
        <v>50051091</v>
      </c>
      <c r="Q23" s="66">
        <v>0</v>
      </c>
      <c r="R23" s="67" t="str">
        <f t="shared" si="3"/>
        <v>Dok</v>
      </c>
      <c r="S23" s="46">
        <f>SUM(S26:S30)</f>
        <v>113934744</v>
      </c>
      <c r="T23" s="40">
        <v>0</v>
      </c>
      <c r="U23" s="41" t="str">
        <f t="shared" si="0"/>
        <v>Dok</v>
      </c>
      <c r="V23" s="46">
        <f>SUM(V26:V30)</f>
        <v>46453978</v>
      </c>
      <c r="W23" s="40">
        <v>1</v>
      </c>
      <c r="X23" s="41" t="str">
        <f t="shared" si="1"/>
        <v>Dok</v>
      </c>
      <c r="Y23" s="46">
        <f>SUM(Y26:Y30)</f>
        <v>418885321</v>
      </c>
      <c r="Z23" s="57">
        <f>SUM(N23,Q23,T23,W23)</f>
        <v>1</v>
      </c>
      <c r="AA23" s="41" t="str">
        <f t="shared" si="4"/>
        <v>Dok</v>
      </c>
      <c r="AB23" s="57">
        <f t="shared" si="10"/>
        <v>100</v>
      </c>
      <c r="AC23" s="60" t="s">
        <v>134</v>
      </c>
      <c r="AD23" s="58">
        <f t="shared" si="5"/>
        <v>629325134</v>
      </c>
      <c r="AE23" s="61">
        <f t="shared" si="6"/>
        <v>89.971223739738207</v>
      </c>
      <c r="AF23" s="43" t="s">
        <v>134</v>
      </c>
      <c r="AG23" s="57">
        <f t="shared" si="7"/>
        <v>2</v>
      </c>
      <c r="AH23" s="41" t="str">
        <f t="shared" si="8"/>
        <v>Dok</v>
      </c>
      <c r="AI23" s="58">
        <f t="shared" si="9"/>
        <v>629325134</v>
      </c>
      <c r="AJ23" s="59"/>
      <c r="AK23" s="60" t="s">
        <v>134</v>
      </c>
      <c r="AL23" s="61"/>
      <c r="AM23" s="70"/>
      <c r="AP23" s="69"/>
    </row>
    <row r="24" spans="1:42" s="68" customFormat="1" ht="96.75" customHeight="1" x14ac:dyDescent="0.25">
      <c r="A24" s="12"/>
      <c r="B24" s="13"/>
      <c r="C24" s="13"/>
      <c r="D24" s="15" t="s">
        <v>160</v>
      </c>
      <c r="E24" s="40">
        <v>100</v>
      </c>
      <c r="F24" s="41" t="s">
        <v>134</v>
      </c>
      <c r="G24" s="84"/>
      <c r="H24" s="40">
        <v>100</v>
      </c>
      <c r="I24" s="41" t="s">
        <v>134</v>
      </c>
      <c r="J24" s="84"/>
      <c r="K24" s="40">
        <v>100</v>
      </c>
      <c r="L24" s="41" t="s">
        <v>134</v>
      </c>
      <c r="M24" s="84"/>
      <c r="N24" s="40">
        <v>100</v>
      </c>
      <c r="O24" s="41" t="str">
        <f t="shared" si="2"/>
        <v>%</v>
      </c>
      <c r="P24" s="84"/>
      <c r="Q24" s="40">
        <v>100</v>
      </c>
      <c r="R24" s="41" t="str">
        <f t="shared" si="3"/>
        <v>%</v>
      </c>
      <c r="S24" s="84"/>
      <c r="T24" s="40">
        <v>100</v>
      </c>
      <c r="U24" s="41" t="str">
        <f t="shared" si="0"/>
        <v>%</v>
      </c>
      <c r="V24" s="84"/>
      <c r="W24" s="40">
        <v>100</v>
      </c>
      <c r="X24" s="41" t="str">
        <f t="shared" si="1"/>
        <v>%</v>
      </c>
      <c r="Y24" s="84"/>
      <c r="Z24" s="57">
        <f>AVERAGE(N24,Q24,T24,W24)</f>
        <v>100</v>
      </c>
      <c r="AA24" s="41"/>
      <c r="AB24" s="57">
        <f t="shared" si="10"/>
        <v>100</v>
      </c>
      <c r="AC24" s="60" t="s">
        <v>134</v>
      </c>
      <c r="AD24" s="85"/>
      <c r="AE24" s="86"/>
      <c r="AF24" s="12"/>
      <c r="AG24" s="57">
        <f t="shared" si="7"/>
        <v>200</v>
      </c>
      <c r="AH24" s="41" t="str">
        <f t="shared" si="8"/>
        <v>%</v>
      </c>
      <c r="AI24" s="85"/>
      <c r="AJ24" s="59"/>
      <c r="AK24" s="60"/>
      <c r="AL24" s="86"/>
      <c r="AM24" s="70"/>
      <c r="AP24" s="69"/>
    </row>
    <row r="25" spans="1:42" s="68" customFormat="1" ht="96.75" customHeight="1" x14ac:dyDescent="0.25">
      <c r="A25" s="12"/>
      <c r="B25" s="13"/>
      <c r="C25" s="13"/>
      <c r="D25" s="15" t="s">
        <v>187</v>
      </c>
      <c r="E25" s="40">
        <f>1*3</f>
        <v>3</v>
      </c>
      <c r="F25" s="41" t="s">
        <v>48</v>
      </c>
      <c r="G25" s="74"/>
      <c r="H25" s="40">
        <v>1</v>
      </c>
      <c r="I25" s="41" t="s">
        <v>48</v>
      </c>
      <c r="J25" s="74"/>
      <c r="K25" s="40">
        <v>1</v>
      </c>
      <c r="L25" s="41" t="s">
        <v>48</v>
      </c>
      <c r="M25" s="74"/>
      <c r="N25" s="40">
        <v>0</v>
      </c>
      <c r="O25" s="41" t="str">
        <f t="shared" si="2"/>
        <v>Dok</v>
      </c>
      <c r="P25" s="74"/>
      <c r="Q25" s="40">
        <v>0</v>
      </c>
      <c r="R25" s="41" t="str">
        <f t="shared" si="3"/>
        <v>Dok</v>
      </c>
      <c r="S25" s="74"/>
      <c r="T25" s="40">
        <v>0</v>
      </c>
      <c r="U25" s="41" t="str">
        <f t="shared" si="0"/>
        <v>Dok</v>
      </c>
      <c r="V25" s="74"/>
      <c r="W25" s="40">
        <v>1</v>
      </c>
      <c r="X25" s="41" t="str">
        <f t="shared" si="1"/>
        <v>Dok</v>
      </c>
      <c r="Y25" s="74"/>
      <c r="Z25" s="57">
        <f>SUM(N25,Q25,T25,W25)</f>
        <v>1</v>
      </c>
      <c r="AA25" s="41"/>
      <c r="AB25" s="57">
        <f t="shared" si="10"/>
        <v>100</v>
      </c>
      <c r="AC25" s="60" t="s">
        <v>134</v>
      </c>
      <c r="AD25" s="75"/>
      <c r="AE25" s="76"/>
      <c r="AF25" s="77"/>
      <c r="AG25" s="57">
        <f t="shared" si="7"/>
        <v>2</v>
      </c>
      <c r="AH25" s="41" t="str">
        <f t="shared" si="8"/>
        <v>Dok</v>
      </c>
      <c r="AI25" s="75"/>
      <c r="AJ25" s="59"/>
      <c r="AK25" s="60"/>
      <c r="AL25" s="76"/>
      <c r="AM25" s="70"/>
      <c r="AP25" s="69"/>
    </row>
    <row r="26" spans="1:42" ht="106.5" customHeight="1" x14ac:dyDescent="0.2">
      <c r="A26" s="12"/>
      <c r="B26" s="13"/>
      <c r="C26" s="24" t="s">
        <v>84</v>
      </c>
      <c r="D26" s="24" t="s">
        <v>167</v>
      </c>
      <c r="E26" s="16">
        <f t="shared" ref="E26:E30" si="11">12*3</f>
        <v>36</v>
      </c>
      <c r="F26" s="17" t="s">
        <v>49</v>
      </c>
      <c r="G26" s="18"/>
      <c r="H26" s="16">
        <v>12</v>
      </c>
      <c r="I26" s="17" t="s">
        <v>49</v>
      </c>
      <c r="J26" s="18"/>
      <c r="K26" s="16">
        <v>12</v>
      </c>
      <c r="L26" s="17" t="s">
        <v>49</v>
      </c>
      <c r="M26" s="18">
        <v>7344890</v>
      </c>
      <c r="N26" s="16">
        <v>3</v>
      </c>
      <c r="O26" s="17" t="str">
        <f t="shared" si="2"/>
        <v>Bln</v>
      </c>
      <c r="P26" s="18">
        <v>0</v>
      </c>
      <c r="Q26" s="16">
        <v>3</v>
      </c>
      <c r="R26" s="17" t="str">
        <f t="shared" si="3"/>
        <v>Bln</v>
      </c>
      <c r="S26" s="18">
        <v>4622000</v>
      </c>
      <c r="T26" s="16">
        <v>3</v>
      </c>
      <c r="U26" s="17" t="str">
        <f t="shared" si="0"/>
        <v>Bln</v>
      </c>
      <c r="V26" s="18">
        <v>0</v>
      </c>
      <c r="W26" s="16">
        <v>3</v>
      </c>
      <c r="X26" s="17" t="str">
        <f t="shared" si="1"/>
        <v>Bln</v>
      </c>
      <c r="Y26" s="18">
        <v>0</v>
      </c>
      <c r="Z26" s="48">
        <f t="shared" ref="Z26:Z60" si="12">SUM(N26,Q26,T26,W26)</f>
        <v>12</v>
      </c>
      <c r="AA26" s="17" t="str">
        <f t="shared" si="4"/>
        <v>Bln</v>
      </c>
      <c r="AB26" s="48">
        <f t="shared" si="10"/>
        <v>100</v>
      </c>
      <c r="AC26" s="30" t="s">
        <v>134</v>
      </c>
      <c r="AD26" s="36">
        <f t="shared" ref="AD26:AD40" si="13">SUM(P26,S26,V26,Y26)</f>
        <v>4622000</v>
      </c>
      <c r="AE26" s="48">
        <f t="shared" si="6"/>
        <v>62.928103756489207</v>
      </c>
      <c r="AF26" s="30" t="s">
        <v>134</v>
      </c>
      <c r="AG26" s="48">
        <f t="shared" si="7"/>
        <v>24</v>
      </c>
      <c r="AH26" s="17" t="str">
        <f t="shared" si="8"/>
        <v>Bln</v>
      </c>
      <c r="AI26" s="36">
        <f t="shared" si="9"/>
        <v>4622000</v>
      </c>
      <c r="AJ26" s="47"/>
      <c r="AK26" s="30" t="s">
        <v>134</v>
      </c>
      <c r="AL26" s="47"/>
      <c r="AM26" s="11"/>
      <c r="AP26" s="20"/>
    </row>
    <row r="27" spans="1:42" ht="60.75" customHeight="1" x14ac:dyDescent="0.2">
      <c r="A27" s="12"/>
      <c r="B27" s="13"/>
      <c r="C27" s="24" t="s">
        <v>85</v>
      </c>
      <c r="D27" s="24" t="s">
        <v>168</v>
      </c>
      <c r="E27" s="16">
        <f t="shared" si="11"/>
        <v>36</v>
      </c>
      <c r="F27" s="17" t="s">
        <v>49</v>
      </c>
      <c r="G27" s="18"/>
      <c r="H27" s="16">
        <v>12</v>
      </c>
      <c r="I27" s="17" t="s">
        <v>49</v>
      </c>
      <c r="J27" s="18"/>
      <c r="K27" s="16">
        <v>12</v>
      </c>
      <c r="L27" s="17" t="s">
        <v>49</v>
      </c>
      <c r="M27" s="18">
        <v>411398906</v>
      </c>
      <c r="N27" s="16">
        <v>3</v>
      </c>
      <c r="O27" s="17" t="str">
        <f t="shared" si="2"/>
        <v>Bln</v>
      </c>
      <c r="P27" s="18">
        <v>13953691</v>
      </c>
      <c r="Q27" s="16">
        <v>3</v>
      </c>
      <c r="R27" s="17" t="str">
        <f t="shared" si="3"/>
        <v>Bln</v>
      </c>
      <c r="S27" s="18">
        <v>78565304</v>
      </c>
      <c r="T27" s="16">
        <v>3</v>
      </c>
      <c r="U27" s="17" t="str">
        <f t="shared" si="0"/>
        <v>Bln</v>
      </c>
      <c r="V27" s="18">
        <v>8716378</v>
      </c>
      <c r="W27" s="16">
        <v>3</v>
      </c>
      <c r="X27" s="17" t="str">
        <f t="shared" si="1"/>
        <v>Bln</v>
      </c>
      <c r="Y27" s="18">
        <v>268555416</v>
      </c>
      <c r="Z27" s="48">
        <f t="shared" si="12"/>
        <v>12</v>
      </c>
      <c r="AA27" s="17" t="str">
        <f t="shared" si="4"/>
        <v>Bln</v>
      </c>
      <c r="AB27" s="48">
        <f t="shared" si="10"/>
        <v>100</v>
      </c>
      <c r="AC27" s="30" t="s">
        <v>134</v>
      </c>
      <c r="AD27" s="36">
        <f t="shared" si="13"/>
        <v>369790789</v>
      </c>
      <c r="AE27" s="47">
        <f t="shared" si="6"/>
        <v>89.886186765892859</v>
      </c>
      <c r="AF27" s="30" t="s">
        <v>134</v>
      </c>
      <c r="AG27" s="48">
        <f t="shared" si="7"/>
        <v>24</v>
      </c>
      <c r="AH27" s="17" t="str">
        <f t="shared" si="8"/>
        <v>Bln</v>
      </c>
      <c r="AI27" s="36">
        <f t="shared" si="9"/>
        <v>369790789</v>
      </c>
      <c r="AJ27" s="47"/>
      <c r="AK27" s="30" t="s">
        <v>134</v>
      </c>
      <c r="AL27" s="47"/>
      <c r="AM27" s="11"/>
      <c r="AP27" s="20"/>
    </row>
    <row r="28" spans="1:42" ht="75" x14ac:dyDescent="0.2">
      <c r="A28" s="12"/>
      <c r="B28" s="13"/>
      <c r="C28" s="24" t="s">
        <v>86</v>
      </c>
      <c r="D28" s="21" t="s">
        <v>169</v>
      </c>
      <c r="E28" s="16">
        <f t="shared" si="11"/>
        <v>36</v>
      </c>
      <c r="F28" s="17" t="s">
        <v>49</v>
      </c>
      <c r="G28" s="23"/>
      <c r="H28" s="16">
        <v>12</v>
      </c>
      <c r="I28" s="17" t="s">
        <v>49</v>
      </c>
      <c r="J28" s="23"/>
      <c r="K28" s="16">
        <v>12</v>
      </c>
      <c r="L28" s="17" t="s">
        <v>49</v>
      </c>
      <c r="M28" s="18">
        <v>33475000</v>
      </c>
      <c r="N28" s="16">
        <v>3</v>
      </c>
      <c r="O28" s="17" t="str">
        <f t="shared" si="2"/>
        <v>Bln</v>
      </c>
      <c r="P28" s="18">
        <v>375000</v>
      </c>
      <c r="Q28" s="16">
        <v>3</v>
      </c>
      <c r="R28" s="17" t="str">
        <f t="shared" si="3"/>
        <v>Bln</v>
      </c>
      <c r="S28" s="18">
        <v>3500000</v>
      </c>
      <c r="T28" s="16">
        <v>3</v>
      </c>
      <c r="U28" s="17" t="str">
        <f t="shared" si="0"/>
        <v>Bln</v>
      </c>
      <c r="V28" s="18">
        <v>375000</v>
      </c>
      <c r="W28" s="16">
        <v>3</v>
      </c>
      <c r="X28" s="17" t="str">
        <f t="shared" si="1"/>
        <v>Bln</v>
      </c>
      <c r="Y28" s="18">
        <v>6250000</v>
      </c>
      <c r="Z28" s="48">
        <f t="shared" si="12"/>
        <v>12</v>
      </c>
      <c r="AA28" s="17" t="str">
        <f t="shared" si="4"/>
        <v>Bln</v>
      </c>
      <c r="AB28" s="48">
        <f t="shared" si="10"/>
        <v>100</v>
      </c>
      <c r="AC28" s="30" t="s">
        <v>134</v>
      </c>
      <c r="AD28" s="36">
        <f t="shared" si="13"/>
        <v>10500000</v>
      </c>
      <c r="AE28" s="47">
        <f t="shared" si="6"/>
        <v>31.366691560866318</v>
      </c>
      <c r="AF28" s="30" t="s">
        <v>134</v>
      </c>
      <c r="AG28" s="48">
        <f t="shared" si="7"/>
        <v>24</v>
      </c>
      <c r="AH28" s="17" t="str">
        <f t="shared" si="8"/>
        <v>Bln</v>
      </c>
      <c r="AI28" s="36">
        <f t="shared" si="9"/>
        <v>10500000</v>
      </c>
      <c r="AJ28" s="47"/>
      <c r="AK28" s="30" t="s">
        <v>134</v>
      </c>
      <c r="AL28" s="47"/>
      <c r="AM28" s="25"/>
      <c r="AP28" s="20">
        <f>P28+S28+V28+Y28</f>
        <v>10500000</v>
      </c>
    </row>
    <row r="29" spans="1:42" ht="65.25" customHeight="1" x14ac:dyDescent="0.2">
      <c r="A29" s="12"/>
      <c r="B29" s="13"/>
      <c r="C29" s="24" t="s">
        <v>87</v>
      </c>
      <c r="D29" s="21" t="s">
        <v>170</v>
      </c>
      <c r="E29" s="16">
        <f t="shared" si="11"/>
        <v>36</v>
      </c>
      <c r="F29" s="17" t="s">
        <v>49</v>
      </c>
      <c r="G29" s="18"/>
      <c r="H29" s="16">
        <v>12</v>
      </c>
      <c r="I29" s="17" t="s">
        <v>49</v>
      </c>
      <c r="J29" s="18"/>
      <c r="K29" s="16">
        <v>12</v>
      </c>
      <c r="L29" s="17" t="s">
        <v>49</v>
      </c>
      <c r="M29" s="18">
        <v>32255000</v>
      </c>
      <c r="N29" s="16">
        <v>3</v>
      </c>
      <c r="O29" s="17" t="str">
        <f t="shared" si="2"/>
        <v>Bln</v>
      </c>
      <c r="P29" s="18">
        <v>6761400</v>
      </c>
      <c r="Q29" s="16">
        <v>3</v>
      </c>
      <c r="R29" s="17" t="str">
        <f t="shared" si="3"/>
        <v>Bln</v>
      </c>
      <c r="S29" s="18">
        <v>3957050</v>
      </c>
      <c r="T29" s="16">
        <v>3</v>
      </c>
      <c r="U29" s="17" t="str">
        <f t="shared" si="0"/>
        <v>Bln</v>
      </c>
      <c r="V29" s="18">
        <v>2536300</v>
      </c>
      <c r="W29" s="16">
        <v>3</v>
      </c>
      <c r="X29" s="17" t="str">
        <f t="shared" si="1"/>
        <v>Bln</v>
      </c>
      <c r="Y29" s="18">
        <v>18691600</v>
      </c>
      <c r="Z29" s="48">
        <f t="shared" si="12"/>
        <v>12</v>
      </c>
      <c r="AA29" s="17" t="str">
        <f t="shared" si="4"/>
        <v>Bln</v>
      </c>
      <c r="AB29" s="48">
        <f t="shared" si="10"/>
        <v>100</v>
      </c>
      <c r="AC29" s="30" t="s">
        <v>134</v>
      </c>
      <c r="AD29" s="36">
        <f t="shared" si="13"/>
        <v>31946350</v>
      </c>
      <c r="AE29" s="47">
        <f t="shared" si="6"/>
        <v>99.043094093938919</v>
      </c>
      <c r="AF29" s="30" t="s">
        <v>134</v>
      </c>
      <c r="AG29" s="48">
        <f t="shared" si="7"/>
        <v>24</v>
      </c>
      <c r="AH29" s="17" t="str">
        <f t="shared" si="8"/>
        <v>Bln</v>
      </c>
      <c r="AI29" s="36">
        <f t="shared" si="9"/>
        <v>31946350</v>
      </c>
      <c r="AJ29" s="47"/>
      <c r="AK29" s="30" t="s">
        <v>134</v>
      </c>
      <c r="AL29" s="47"/>
      <c r="AM29" s="11"/>
      <c r="AP29" s="20"/>
    </row>
    <row r="30" spans="1:42" ht="120" x14ac:dyDescent="0.2">
      <c r="A30" s="12"/>
      <c r="B30" s="13"/>
      <c r="C30" s="24" t="s">
        <v>88</v>
      </c>
      <c r="D30" s="21" t="s">
        <v>171</v>
      </c>
      <c r="E30" s="16">
        <f t="shared" si="11"/>
        <v>36</v>
      </c>
      <c r="F30" s="17" t="s">
        <v>49</v>
      </c>
      <c r="G30" s="18"/>
      <c r="H30" s="16">
        <v>12</v>
      </c>
      <c r="I30" s="17" t="s">
        <v>49</v>
      </c>
      <c r="J30" s="18"/>
      <c r="K30" s="16">
        <v>12</v>
      </c>
      <c r="L30" s="17" t="s">
        <v>49</v>
      </c>
      <c r="M30" s="18">
        <v>215000000</v>
      </c>
      <c r="N30" s="16">
        <v>3</v>
      </c>
      <c r="O30" s="17" t="str">
        <f t="shared" si="2"/>
        <v>Bln</v>
      </c>
      <c r="P30" s="18">
        <v>28961000</v>
      </c>
      <c r="Q30" s="16">
        <v>3</v>
      </c>
      <c r="R30" s="17" t="str">
        <f t="shared" si="3"/>
        <v>Bln</v>
      </c>
      <c r="S30" s="18">
        <v>23290390</v>
      </c>
      <c r="T30" s="16">
        <v>3</v>
      </c>
      <c r="U30" s="17" t="str">
        <f t="shared" si="0"/>
        <v>Bln</v>
      </c>
      <c r="V30" s="18">
        <v>34826300</v>
      </c>
      <c r="W30" s="16">
        <v>3</v>
      </c>
      <c r="X30" s="17" t="str">
        <f t="shared" si="1"/>
        <v>Bln</v>
      </c>
      <c r="Y30" s="18">
        <v>125388305</v>
      </c>
      <c r="Z30" s="48">
        <f t="shared" si="12"/>
        <v>12</v>
      </c>
      <c r="AA30" s="17" t="str">
        <f t="shared" si="4"/>
        <v>Bln</v>
      </c>
      <c r="AB30" s="48">
        <f t="shared" si="10"/>
        <v>100</v>
      </c>
      <c r="AC30" s="30" t="s">
        <v>134</v>
      </c>
      <c r="AD30" s="36">
        <f t="shared" si="13"/>
        <v>212465995</v>
      </c>
      <c r="AE30" s="47">
        <f t="shared" si="6"/>
        <v>98.821393023255808</v>
      </c>
      <c r="AF30" s="30" t="s">
        <v>134</v>
      </c>
      <c r="AG30" s="48">
        <f t="shared" si="7"/>
        <v>24</v>
      </c>
      <c r="AH30" s="17" t="str">
        <f t="shared" si="8"/>
        <v>Bln</v>
      </c>
      <c r="AI30" s="36">
        <f t="shared" si="9"/>
        <v>212465995</v>
      </c>
      <c r="AJ30" s="47"/>
      <c r="AK30" s="30" t="s">
        <v>134</v>
      </c>
      <c r="AL30" s="47"/>
      <c r="AM30" s="11"/>
      <c r="AP30" s="20"/>
    </row>
    <row r="31" spans="1:42" s="68" customFormat="1" ht="123.75" customHeight="1" x14ac:dyDescent="0.25">
      <c r="A31" s="12"/>
      <c r="B31" s="13" t="s">
        <v>154</v>
      </c>
      <c r="C31" s="15" t="s">
        <v>89</v>
      </c>
      <c r="D31" s="15" t="s">
        <v>193</v>
      </c>
      <c r="E31" s="40">
        <v>100</v>
      </c>
      <c r="F31" s="41" t="s">
        <v>134</v>
      </c>
      <c r="G31" s="37"/>
      <c r="H31" s="40">
        <v>100</v>
      </c>
      <c r="I31" s="41" t="s">
        <v>134</v>
      </c>
      <c r="J31" s="37"/>
      <c r="K31" s="40">
        <v>100</v>
      </c>
      <c r="L31" s="41" t="s">
        <v>134</v>
      </c>
      <c r="M31" s="37">
        <f>SUM(M32)</f>
        <v>11700000</v>
      </c>
      <c r="N31" s="40">
        <v>25</v>
      </c>
      <c r="O31" s="41" t="str">
        <f t="shared" si="2"/>
        <v>%</v>
      </c>
      <c r="P31" s="37">
        <f>SUM(P32)</f>
        <v>0</v>
      </c>
      <c r="Q31" s="40">
        <v>25</v>
      </c>
      <c r="R31" s="41" t="str">
        <f t="shared" si="3"/>
        <v>%</v>
      </c>
      <c r="S31" s="37">
        <f>SUM(S32)</f>
        <v>7463500</v>
      </c>
      <c r="T31" s="40">
        <v>25</v>
      </c>
      <c r="U31" s="41" t="str">
        <f t="shared" si="0"/>
        <v>%</v>
      </c>
      <c r="V31" s="37">
        <f>SUM(V32)</f>
        <v>0</v>
      </c>
      <c r="W31" s="40">
        <v>25</v>
      </c>
      <c r="X31" s="41" t="str">
        <f t="shared" si="1"/>
        <v>%</v>
      </c>
      <c r="Y31" s="37">
        <f>SUM(Y32)</f>
        <v>0</v>
      </c>
      <c r="Z31" s="57">
        <f t="shared" si="12"/>
        <v>100</v>
      </c>
      <c r="AA31" s="41" t="str">
        <f t="shared" si="4"/>
        <v>%</v>
      </c>
      <c r="AB31" s="57">
        <f t="shared" si="10"/>
        <v>100</v>
      </c>
      <c r="AC31" s="60" t="s">
        <v>134</v>
      </c>
      <c r="AD31" s="62">
        <f t="shared" si="13"/>
        <v>7463500</v>
      </c>
      <c r="AE31" s="57">
        <f t="shared" si="6"/>
        <v>63.79059829059829</v>
      </c>
      <c r="AF31" s="60" t="s">
        <v>134</v>
      </c>
      <c r="AG31" s="57">
        <f t="shared" si="7"/>
        <v>200</v>
      </c>
      <c r="AH31" s="41" t="str">
        <f t="shared" si="8"/>
        <v>%</v>
      </c>
      <c r="AI31" s="62">
        <f t="shared" si="9"/>
        <v>7463500</v>
      </c>
      <c r="AJ31" s="59"/>
      <c r="AK31" s="60" t="s">
        <v>134</v>
      </c>
      <c r="AL31" s="59"/>
      <c r="AM31" s="70"/>
      <c r="AP31" s="69"/>
    </row>
    <row r="32" spans="1:42" ht="106.5" customHeight="1" x14ac:dyDescent="0.2">
      <c r="A32" s="12"/>
      <c r="B32" s="13"/>
      <c r="C32" s="24" t="s">
        <v>90</v>
      </c>
      <c r="D32" s="24" t="s">
        <v>172</v>
      </c>
      <c r="E32" s="16">
        <v>4</v>
      </c>
      <c r="F32" s="17" t="s">
        <v>198</v>
      </c>
      <c r="G32" s="18"/>
      <c r="H32" s="16">
        <v>4</v>
      </c>
      <c r="I32" s="17" t="s">
        <v>198</v>
      </c>
      <c r="J32" s="18"/>
      <c r="K32" s="16">
        <v>4</v>
      </c>
      <c r="L32" s="17" t="s">
        <v>198</v>
      </c>
      <c r="M32" s="18">
        <v>11700000</v>
      </c>
      <c r="N32" s="16">
        <v>0</v>
      </c>
      <c r="O32" s="17" t="str">
        <f t="shared" si="2"/>
        <v>buah</v>
      </c>
      <c r="P32" s="18">
        <v>0</v>
      </c>
      <c r="Q32" s="16">
        <v>4</v>
      </c>
      <c r="R32" s="17" t="str">
        <f t="shared" si="3"/>
        <v>buah</v>
      </c>
      <c r="S32" s="18">
        <v>7463500</v>
      </c>
      <c r="T32" s="39">
        <v>0</v>
      </c>
      <c r="U32" s="17" t="str">
        <f t="shared" si="0"/>
        <v>buah</v>
      </c>
      <c r="V32" s="18">
        <v>0</v>
      </c>
      <c r="W32" s="39">
        <v>0</v>
      </c>
      <c r="X32" s="17" t="str">
        <f t="shared" si="1"/>
        <v>buah</v>
      </c>
      <c r="Y32" s="18">
        <v>0</v>
      </c>
      <c r="Z32" s="48">
        <f t="shared" si="12"/>
        <v>4</v>
      </c>
      <c r="AA32" s="17" t="str">
        <f t="shared" si="4"/>
        <v>buah</v>
      </c>
      <c r="AB32" s="48">
        <f t="shared" si="10"/>
        <v>100</v>
      </c>
      <c r="AC32" s="30" t="s">
        <v>134</v>
      </c>
      <c r="AD32" s="36">
        <f t="shared" si="13"/>
        <v>7463500</v>
      </c>
      <c r="AE32" s="48">
        <f t="shared" si="6"/>
        <v>63.79059829059829</v>
      </c>
      <c r="AF32" s="30" t="s">
        <v>134</v>
      </c>
      <c r="AG32" s="48">
        <f t="shared" si="7"/>
        <v>8</v>
      </c>
      <c r="AH32" s="17" t="str">
        <f t="shared" si="8"/>
        <v>buah</v>
      </c>
      <c r="AI32" s="36">
        <f t="shared" si="9"/>
        <v>7463500</v>
      </c>
      <c r="AJ32" s="47"/>
      <c r="AK32" s="30" t="s">
        <v>134</v>
      </c>
      <c r="AL32" s="47"/>
      <c r="AM32" s="11"/>
      <c r="AP32" s="20"/>
    </row>
    <row r="33" spans="1:42" s="68" customFormat="1" ht="123.75" customHeight="1" x14ac:dyDescent="0.25">
      <c r="A33" s="12"/>
      <c r="B33" s="13" t="s">
        <v>154</v>
      </c>
      <c r="C33" s="15" t="s">
        <v>91</v>
      </c>
      <c r="D33" s="15" t="s">
        <v>138</v>
      </c>
      <c r="E33" s="40">
        <v>100</v>
      </c>
      <c r="F33" s="41" t="s">
        <v>134</v>
      </c>
      <c r="G33" s="37"/>
      <c r="H33" s="40">
        <v>100</v>
      </c>
      <c r="I33" s="41" t="s">
        <v>134</v>
      </c>
      <c r="J33" s="37"/>
      <c r="K33" s="40">
        <v>100</v>
      </c>
      <c r="L33" s="41" t="s">
        <v>134</v>
      </c>
      <c r="M33" s="37">
        <f>SUM(M34:M35)</f>
        <v>168888000</v>
      </c>
      <c r="N33" s="40">
        <v>25</v>
      </c>
      <c r="O33" s="41" t="str">
        <f t="shared" si="2"/>
        <v>%</v>
      </c>
      <c r="P33" s="37">
        <f>SUM(P34:P35)</f>
        <v>30735025</v>
      </c>
      <c r="Q33" s="40">
        <v>25</v>
      </c>
      <c r="R33" s="41" t="str">
        <f t="shared" si="3"/>
        <v>%</v>
      </c>
      <c r="S33" s="37">
        <f>SUM(S34:S35)</f>
        <v>28396491</v>
      </c>
      <c r="T33" s="40">
        <v>25</v>
      </c>
      <c r="U33" s="41" t="str">
        <f t="shared" si="0"/>
        <v>%</v>
      </c>
      <c r="V33" s="37">
        <f>SUM(V34:V35)</f>
        <v>22605011</v>
      </c>
      <c r="W33" s="40">
        <v>25</v>
      </c>
      <c r="X33" s="41" t="str">
        <f t="shared" si="1"/>
        <v>%</v>
      </c>
      <c r="Y33" s="37">
        <f>SUM(Y34:Y35)</f>
        <v>18661278</v>
      </c>
      <c r="Z33" s="57">
        <f t="shared" si="12"/>
        <v>100</v>
      </c>
      <c r="AA33" s="41" t="str">
        <f t="shared" si="4"/>
        <v>%</v>
      </c>
      <c r="AB33" s="57">
        <f>Z33/K33*100</f>
        <v>100</v>
      </c>
      <c r="AC33" s="60" t="s">
        <v>134</v>
      </c>
      <c r="AD33" s="62">
        <f t="shared" si="13"/>
        <v>100397805</v>
      </c>
      <c r="AE33" s="59">
        <f t="shared" si="6"/>
        <v>59.446381625692766</v>
      </c>
      <c r="AF33" s="60" t="s">
        <v>134</v>
      </c>
      <c r="AG33" s="57">
        <f t="shared" si="7"/>
        <v>200</v>
      </c>
      <c r="AH33" s="41" t="str">
        <f t="shared" si="8"/>
        <v>%</v>
      </c>
      <c r="AI33" s="62">
        <f t="shared" si="9"/>
        <v>100397805</v>
      </c>
      <c r="AJ33" s="59"/>
      <c r="AK33" s="60" t="s">
        <v>134</v>
      </c>
      <c r="AL33" s="59"/>
      <c r="AM33" s="70"/>
      <c r="AP33" s="69"/>
    </row>
    <row r="34" spans="1:42" ht="93" customHeight="1" x14ac:dyDescent="0.2">
      <c r="A34" s="12"/>
      <c r="B34" s="13"/>
      <c r="C34" s="24" t="s">
        <v>92</v>
      </c>
      <c r="D34" s="24" t="s">
        <v>173</v>
      </c>
      <c r="E34" s="16">
        <f t="shared" ref="E34:E35" si="14">12*3</f>
        <v>36</v>
      </c>
      <c r="F34" s="17" t="s">
        <v>49</v>
      </c>
      <c r="G34" s="18"/>
      <c r="H34" s="16">
        <v>12</v>
      </c>
      <c r="I34" s="17" t="s">
        <v>49</v>
      </c>
      <c r="J34" s="18"/>
      <c r="K34" s="16">
        <v>12</v>
      </c>
      <c r="L34" s="17" t="s">
        <v>49</v>
      </c>
      <c r="M34" s="18">
        <v>124200000</v>
      </c>
      <c r="N34" s="16">
        <v>3</v>
      </c>
      <c r="O34" s="17" t="str">
        <f t="shared" si="2"/>
        <v>Bln</v>
      </c>
      <c r="P34" s="18">
        <v>20762025</v>
      </c>
      <c r="Q34" s="16">
        <v>3</v>
      </c>
      <c r="R34" s="17" t="str">
        <f t="shared" si="3"/>
        <v>Bln</v>
      </c>
      <c r="S34" s="18">
        <v>14903691</v>
      </c>
      <c r="T34" s="16">
        <v>3</v>
      </c>
      <c r="U34" s="17" t="str">
        <f t="shared" si="0"/>
        <v>Bln</v>
      </c>
      <c r="V34" s="18">
        <v>15712211</v>
      </c>
      <c r="W34" s="16">
        <v>3</v>
      </c>
      <c r="X34" s="17" t="str">
        <f t="shared" si="1"/>
        <v>Bln</v>
      </c>
      <c r="Y34" s="18">
        <v>8429278</v>
      </c>
      <c r="Z34" s="48">
        <f t="shared" si="12"/>
        <v>12</v>
      </c>
      <c r="AA34" s="17" t="str">
        <f t="shared" si="4"/>
        <v>Bln</v>
      </c>
      <c r="AB34" s="48">
        <f t="shared" si="10"/>
        <v>100</v>
      </c>
      <c r="AC34" s="30" t="s">
        <v>134</v>
      </c>
      <c r="AD34" s="36">
        <f t="shared" si="13"/>
        <v>59807205</v>
      </c>
      <c r="AE34" s="47">
        <f t="shared" si="6"/>
        <v>48.153949275362315</v>
      </c>
      <c r="AF34" s="30" t="s">
        <v>134</v>
      </c>
      <c r="AG34" s="48">
        <f t="shared" si="7"/>
        <v>24</v>
      </c>
      <c r="AH34" s="17" t="str">
        <f t="shared" si="8"/>
        <v>Bln</v>
      </c>
      <c r="AI34" s="36">
        <f t="shared" si="9"/>
        <v>59807205</v>
      </c>
      <c r="AJ34" s="47"/>
      <c r="AK34" s="30" t="s">
        <v>134</v>
      </c>
      <c r="AL34" s="47"/>
      <c r="AM34" s="11"/>
      <c r="AP34" s="20">
        <f>P34+S34+V34+Y34</f>
        <v>59807205</v>
      </c>
    </row>
    <row r="35" spans="1:42" ht="93" customHeight="1" x14ac:dyDescent="0.2">
      <c r="A35" s="12"/>
      <c r="B35" s="13"/>
      <c r="C35" s="24" t="s">
        <v>93</v>
      </c>
      <c r="D35" s="24" t="s">
        <v>174</v>
      </c>
      <c r="E35" s="16">
        <f t="shared" si="14"/>
        <v>36</v>
      </c>
      <c r="F35" s="17" t="s">
        <v>49</v>
      </c>
      <c r="G35" s="18"/>
      <c r="H35" s="16">
        <v>12</v>
      </c>
      <c r="I35" s="17" t="s">
        <v>49</v>
      </c>
      <c r="J35" s="18"/>
      <c r="K35" s="16">
        <v>12</v>
      </c>
      <c r="L35" s="17" t="s">
        <v>49</v>
      </c>
      <c r="M35" s="18">
        <v>44688000</v>
      </c>
      <c r="N35" s="16">
        <v>3</v>
      </c>
      <c r="O35" s="17" t="str">
        <f t="shared" si="2"/>
        <v>Bln</v>
      </c>
      <c r="P35" s="18">
        <v>9973000</v>
      </c>
      <c r="Q35" s="16">
        <v>3</v>
      </c>
      <c r="R35" s="17" t="str">
        <f t="shared" si="3"/>
        <v>Bln</v>
      </c>
      <c r="S35" s="18">
        <v>13492800</v>
      </c>
      <c r="T35" s="16">
        <v>3</v>
      </c>
      <c r="U35" s="17" t="str">
        <f t="shared" si="0"/>
        <v>Bln</v>
      </c>
      <c r="V35" s="18">
        <v>6892800</v>
      </c>
      <c r="W35" s="16">
        <v>3</v>
      </c>
      <c r="X35" s="17" t="str">
        <f t="shared" si="1"/>
        <v>Bln</v>
      </c>
      <c r="Y35" s="18">
        <v>10232000</v>
      </c>
      <c r="Z35" s="48">
        <f t="shared" si="12"/>
        <v>12</v>
      </c>
      <c r="AA35" s="17" t="str">
        <f t="shared" si="4"/>
        <v>Bln</v>
      </c>
      <c r="AB35" s="48">
        <f t="shared" si="10"/>
        <v>100</v>
      </c>
      <c r="AC35" s="30" t="s">
        <v>134</v>
      </c>
      <c r="AD35" s="36">
        <f t="shared" si="13"/>
        <v>40590600</v>
      </c>
      <c r="AE35" s="47">
        <f t="shared" si="6"/>
        <v>90.831095596133196</v>
      </c>
      <c r="AF35" s="30" t="s">
        <v>134</v>
      </c>
      <c r="AG35" s="48">
        <f t="shared" si="7"/>
        <v>24</v>
      </c>
      <c r="AH35" s="17" t="str">
        <f t="shared" si="8"/>
        <v>Bln</v>
      </c>
      <c r="AI35" s="36">
        <f t="shared" si="9"/>
        <v>40590600</v>
      </c>
      <c r="AJ35" s="47"/>
      <c r="AK35" s="30" t="s">
        <v>134</v>
      </c>
      <c r="AL35" s="47"/>
      <c r="AM35" s="11"/>
      <c r="AP35" s="20">
        <f>P35+S35+V35+Y35</f>
        <v>40590600</v>
      </c>
    </row>
    <row r="36" spans="1:42" s="68" customFormat="1" ht="123.75" customHeight="1" x14ac:dyDescent="0.25">
      <c r="A36" s="12"/>
      <c r="B36" s="13"/>
      <c r="C36" s="15" t="s">
        <v>94</v>
      </c>
      <c r="D36" s="15" t="s">
        <v>138</v>
      </c>
      <c r="E36" s="40">
        <v>100</v>
      </c>
      <c r="F36" s="41" t="s">
        <v>134</v>
      </c>
      <c r="G36" s="37"/>
      <c r="H36" s="40">
        <v>100</v>
      </c>
      <c r="I36" s="41" t="s">
        <v>134</v>
      </c>
      <c r="J36" s="37"/>
      <c r="K36" s="40">
        <v>100</v>
      </c>
      <c r="L36" s="41" t="s">
        <v>134</v>
      </c>
      <c r="M36" s="37">
        <f>SUM(M37:M39)</f>
        <v>134550000</v>
      </c>
      <c r="N36" s="40">
        <v>25</v>
      </c>
      <c r="O36" s="41" t="str">
        <f t="shared" si="2"/>
        <v>%</v>
      </c>
      <c r="P36" s="37">
        <f>SUM(P37:P39)</f>
        <v>12485000</v>
      </c>
      <c r="Q36" s="40">
        <v>25</v>
      </c>
      <c r="R36" s="41" t="str">
        <f t="shared" si="3"/>
        <v>%</v>
      </c>
      <c r="S36" s="37">
        <f>SUM(S37:S39)</f>
        <v>6681000</v>
      </c>
      <c r="T36" s="40">
        <v>25</v>
      </c>
      <c r="U36" s="41" t="str">
        <f t="shared" si="0"/>
        <v>%</v>
      </c>
      <c r="V36" s="37">
        <f>SUM(V37:V39)</f>
        <v>54022000</v>
      </c>
      <c r="W36" s="40">
        <v>25</v>
      </c>
      <c r="X36" s="41" t="str">
        <f t="shared" si="1"/>
        <v>%</v>
      </c>
      <c r="Y36" s="37">
        <f>SUM(Y37:Y39)</f>
        <v>44246300</v>
      </c>
      <c r="Z36" s="57">
        <f t="shared" si="12"/>
        <v>100</v>
      </c>
      <c r="AA36" s="41" t="str">
        <f t="shared" si="4"/>
        <v>%</v>
      </c>
      <c r="AB36" s="57">
        <f>Z36/K36*100</f>
        <v>100</v>
      </c>
      <c r="AC36" s="60" t="s">
        <v>134</v>
      </c>
      <c r="AD36" s="62">
        <f t="shared" si="13"/>
        <v>117434300</v>
      </c>
      <c r="AE36" s="59">
        <f t="shared" si="6"/>
        <v>87.279301374953548</v>
      </c>
      <c r="AF36" s="60" t="s">
        <v>134</v>
      </c>
      <c r="AG36" s="57">
        <f t="shared" si="7"/>
        <v>200</v>
      </c>
      <c r="AH36" s="41" t="str">
        <f t="shared" si="8"/>
        <v>%</v>
      </c>
      <c r="AI36" s="62">
        <f t="shared" si="9"/>
        <v>117434300</v>
      </c>
      <c r="AJ36" s="59"/>
      <c r="AK36" s="60" t="s">
        <v>134</v>
      </c>
      <c r="AL36" s="59"/>
      <c r="AM36" s="70"/>
      <c r="AP36" s="69"/>
    </row>
    <row r="37" spans="1:42" ht="182.25" customHeight="1" x14ac:dyDescent="0.2">
      <c r="A37" s="12"/>
      <c r="B37" s="13"/>
      <c r="C37" s="24" t="s">
        <v>95</v>
      </c>
      <c r="D37" s="24" t="s">
        <v>175</v>
      </c>
      <c r="E37" s="16">
        <f t="shared" ref="E37:E39" si="15">12*3</f>
        <v>36</v>
      </c>
      <c r="F37" s="17" t="s">
        <v>49</v>
      </c>
      <c r="G37" s="18"/>
      <c r="H37" s="16">
        <v>12</v>
      </c>
      <c r="I37" s="17" t="s">
        <v>49</v>
      </c>
      <c r="J37" s="18"/>
      <c r="K37" s="16">
        <v>12</v>
      </c>
      <c r="L37" s="17" t="s">
        <v>49</v>
      </c>
      <c r="M37" s="18">
        <v>31550000</v>
      </c>
      <c r="N37" s="16">
        <v>3</v>
      </c>
      <c r="O37" s="17" t="str">
        <f t="shared" si="2"/>
        <v>Bln</v>
      </c>
      <c r="P37" s="18">
        <v>5646500</v>
      </c>
      <c r="Q37" s="16">
        <v>3</v>
      </c>
      <c r="R37" s="17" t="str">
        <f t="shared" si="3"/>
        <v>Bln</v>
      </c>
      <c r="S37" s="18">
        <v>1796000</v>
      </c>
      <c r="T37" s="16">
        <v>3</v>
      </c>
      <c r="U37" s="17" t="str">
        <f t="shared" si="0"/>
        <v>Bln</v>
      </c>
      <c r="V37" s="18">
        <v>1148000</v>
      </c>
      <c r="W37" s="16">
        <v>3</v>
      </c>
      <c r="X37" s="17" t="str">
        <f t="shared" si="1"/>
        <v>Bln</v>
      </c>
      <c r="Y37" s="18">
        <v>14217800</v>
      </c>
      <c r="Z37" s="48">
        <f t="shared" si="12"/>
        <v>12</v>
      </c>
      <c r="AA37" s="17" t="str">
        <f t="shared" si="4"/>
        <v>Bln</v>
      </c>
      <c r="AB37" s="48">
        <f t="shared" si="10"/>
        <v>100</v>
      </c>
      <c r="AC37" s="30" t="s">
        <v>134</v>
      </c>
      <c r="AD37" s="36">
        <f t="shared" si="13"/>
        <v>22808300</v>
      </c>
      <c r="AE37" s="47">
        <f t="shared" si="6"/>
        <v>72.292551505546754</v>
      </c>
      <c r="AF37" s="30" t="s">
        <v>134</v>
      </c>
      <c r="AG37" s="48">
        <f t="shared" si="7"/>
        <v>24</v>
      </c>
      <c r="AH37" s="17" t="str">
        <f t="shared" si="8"/>
        <v>Bln</v>
      </c>
      <c r="AI37" s="36">
        <f t="shared" si="9"/>
        <v>22808300</v>
      </c>
      <c r="AJ37" s="47"/>
      <c r="AK37" s="30" t="s">
        <v>134</v>
      </c>
      <c r="AL37" s="47"/>
      <c r="AM37" s="11"/>
      <c r="AP37" s="20">
        <f>P37+S37+V37+Y37</f>
        <v>22808300</v>
      </c>
    </row>
    <row r="38" spans="1:42" ht="99.75" customHeight="1" x14ac:dyDescent="0.2">
      <c r="A38" s="12"/>
      <c r="B38" s="13"/>
      <c r="C38" s="21" t="s">
        <v>96</v>
      </c>
      <c r="D38" s="24" t="s">
        <v>176</v>
      </c>
      <c r="E38" s="16">
        <f t="shared" si="15"/>
        <v>36</v>
      </c>
      <c r="F38" s="17" t="s">
        <v>49</v>
      </c>
      <c r="G38" s="18"/>
      <c r="H38" s="16">
        <v>12</v>
      </c>
      <c r="I38" s="17" t="s">
        <v>49</v>
      </c>
      <c r="J38" s="18"/>
      <c r="K38" s="16">
        <v>12</v>
      </c>
      <c r="L38" s="17" t="s">
        <v>49</v>
      </c>
      <c r="M38" s="18">
        <v>85000000</v>
      </c>
      <c r="N38" s="16">
        <v>3</v>
      </c>
      <c r="O38" s="17" t="str">
        <f t="shared" si="2"/>
        <v>Bln</v>
      </c>
      <c r="P38" s="18">
        <v>2610500</v>
      </c>
      <c r="Q38" s="16">
        <v>3</v>
      </c>
      <c r="R38" s="17" t="str">
        <f t="shared" si="3"/>
        <v>Bln</v>
      </c>
      <c r="S38" s="18">
        <v>3405000</v>
      </c>
      <c r="T38" s="16">
        <v>3</v>
      </c>
      <c r="U38" s="17" t="str">
        <f t="shared" si="0"/>
        <v>Bln</v>
      </c>
      <c r="V38" s="18">
        <v>52209000</v>
      </c>
      <c r="W38" s="16">
        <v>3</v>
      </c>
      <c r="X38" s="17" t="str">
        <f t="shared" si="1"/>
        <v>Bln</v>
      </c>
      <c r="Y38" s="18">
        <v>22850500</v>
      </c>
      <c r="Z38" s="48">
        <f t="shared" si="12"/>
        <v>12</v>
      </c>
      <c r="AA38" s="17" t="str">
        <f t="shared" si="4"/>
        <v>Bln</v>
      </c>
      <c r="AB38" s="48">
        <f t="shared" si="10"/>
        <v>100</v>
      </c>
      <c r="AC38" s="30" t="s">
        <v>134</v>
      </c>
      <c r="AD38" s="36">
        <f t="shared" si="13"/>
        <v>81075000</v>
      </c>
      <c r="AE38" s="47">
        <f t="shared" si="6"/>
        <v>95.382352941176478</v>
      </c>
      <c r="AF38" s="30" t="s">
        <v>134</v>
      </c>
      <c r="AG38" s="48">
        <f t="shared" si="7"/>
        <v>24</v>
      </c>
      <c r="AH38" s="17" t="str">
        <f t="shared" si="8"/>
        <v>Bln</v>
      </c>
      <c r="AI38" s="36">
        <f t="shared" si="9"/>
        <v>81075000</v>
      </c>
      <c r="AJ38" s="47"/>
      <c r="AK38" s="30" t="s">
        <v>134</v>
      </c>
      <c r="AL38" s="47"/>
      <c r="AM38" s="11"/>
      <c r="AP38" s="20"/>
    </row>
    <row r="39" spans="1:42" ht="129" customHeight="1" x14ac:dyDescent="0.2">
      <c r="A39" s="12"/>
      <c r="B39" s="13"/>
      <c r="C39" s="21" t="s">
        <v>97</v>
      </c>
      <c r="D39" s="24" t="s">
        <v>177</v>
      </c>
      <c r="E39" s="16">
        <f t="shared" si="15"/>
        <v>36</v>
      </c>
      <c r="F39" s="17" t="s">
        <v>49</v>
      </c>
      <c r="G39" s="18"/>
      <c r="H39" s="16">
        <v>12</v>
      </c>
      <c r="I39" s="17" t="s">
        <v>49</v>
      </c>
      <c r="J39" s="18"/>
      <c r="K39" s="16">
        <v>12</v>
      </c>
      <c r="L39" s="17" t="s">
        <v>49</v>
      </c>
      <c r="M39" s="18">
        <v>18000000</v>
      </c>
      <c r="N39" s="16">
        <v>3</v>
      </c>
      <c r="O39" s="17" t="str">
        <f t="shared" si="2"/>
        <v>Bln</v>
      </c>
      <c r="P39" s="18">
        <v>4228000</v>
      </c>
      <c r="Q39" s="16">
        <v>3</v>
      </c>
      <c r="R39" s="17" t="str">
        <f t="shared" si="3"/>
        <v>Bln</v>
      </c>
      <c r="S39" s="18">
        <v>1480000</v>
      </c>
      <c r="T39" s="16">
        <v>3</v>
      </c>
      <c r="U39" s="17" t="str">
        <f t="shared" si="0"/>
        <v>Bln</v>
      </c>
      <c r="V39" s="18">
        <v>665000</v>
      </c>
      <c r="W39" s="16">
        <v>3</v>
      </c>
      <c r="X39" s="17" t="str">
        <f t="shared" si="1"/>
        <v>Bln</v>
      </c>
      <c r="Y39" s="18">
        <v>7178000</v>
      </c>
      <c r="Z39" s="48">
        <f t="shared" si="12"/>
        <v>12</v>
      </c>
      <c r="AA39" s="17" t="str">
        <f t="shared" si="4"/>
        <v>Bln</v>
      </c>
      <c r="AB39" s="48">
        <f t="shared" si="10"/>
        <v>100</v>
      </c>
      <c r="AC39" s="30" t="s">
        <v>134</v>
      </c>
      <c r="AD39" s="36">
        <f t="shared" si="13"/>
        <v>13551000</v>
      </c>
      <c r="AE39" s="47">
        <f t="shared" si="6"/>
        <v>75.283333333333331</v>
      </c>
      <c r="AF39" s="30" t="s">
        <v>134</v>
      </c>
      <c r="AG39" s="48">
        <f t="shared" si="7"/>
        <v>24</v>
      </c>
      <c r="AH39" s="17" t="str">
        <f t="shared" si="8"/>
        <v>Bln</v>
      </c>
      <c r="AI39" s="36">
        <f t="shared" si="9"/>
        <v>13551000</v>
      </c>
      <c r="AJ39" s="47"/>
      <c r="AK39" s="30" t="s">
        <v>134</v>
      </c>
      <c r="AL39" s="47"/>
      <c r="AM39" s="11"/>
      <c r="AP39" s="20"/>
    </row>
    <row r="40" spans="1:42" s="68" customFormat="1" ht="168" customHeight="1" x14ac:dyDescent="0.25">
      <c r="A40" s="43">
        <v>8</v>
      </c>
      <c r="B40" s="44" t="s">
        <v>157</v>
      </c>
      <c r="C40" s="44" t="s">
        <v>98</v>
      </c>
      <c r="D40" s="15" t="s">
        <v>203</v>
      </c>
      <c r="E40" s="45">
        <v>96</v>
      </c>
      <c r="F40" s="41" t="s">
        <v>134</v>
      </c>
      <c r="G40" s="46"/>
      <c r="H40" s="45"/>
      <c r="I40" s="41"/>
      <c r="J40" s="46"/>
      <c r="K40" s="45">
        <v>84</v>
      </c>
      <c r="L40" s="41" t="s">
        <v>134</v>
      </c>
      <c r="M40" s="46">
        <f>M42+M47+M50</f>
        <v>549977250</v>
      </c>
      <c r="N40" s="45">
        <v>0</v>
      </c>
      <c r="O40" s="41" t="str">
        <f t="shared" si="2"/>
        <v>%</v>
      </c>
      <c r="P40" s="46">
        <f>P42+P47+P50</f>
        <v>90086000</v>
      </c>
      <c r="Q40" s="45">
        <v>0</v>
      </c>
      <c r="R40" s="41" t="str">
        <f t="shared" si="3"/>
        <v>%</v>
      </c>
      <c r="S40" s="46">
        <f>S42+S47+S50</f>
        <v>30415500</v>
      </c>
      <c r="T40" s="45">
        <v>0</v>
      </c>
      <c r="U40" s="41" t="str">
        <f t="shared" si="0"/>
        <v>%</v>
      </c>
      <c r="V40" s="46">
        <f>V42+V47+V50</f>
        <v>62370200</v>
      </c>
      <c r="W40" s="45">
        <v>100</v>
      </c>
      <c r="X40" s="41" t="str">
        <f t="shared" si="1"/>
        <v>%</v>
      </c>
      <c r="Y40" s="46">
        <f>Y42+Y47+Y50</f>
        <v>257401100</v>
      </c>
      <c r="Z40" s="57">
        <f t="shared" si="12"/>
        <v>100</v>
      </c>
      <c r="AA40" s="41" t="str">
        <f t="shared" si="4"/>
        <v>%</v>
      </c>
      <c r="AB40" s="57">
        <f t="shared" si="10"/>
        <v>119.04761904761905</v>
      </c>
      <c r="AC40" s="60" t="s">
        <v>134</v>
      </c>
      <c r="AD40" s="58">
        <f t="shared" si="13"/>
        <v>440272800</v>
      </c>
      <c r="AE40" s="61">
        <f t="shared" si="6"/>
        <v>80.052911279512017</v>
      </c>
      <c r="AF40" s="43" t="s">
        <v>134</v>
      </c>
      <c r="AG40" s="57">
        <f>SUM(H40,Z40)</f>
        <v>100</v>
      </c>
      <c r="AH40" s="41" t="str">
        <f t="shared" si="8"/>
        <v>%</v>
      </c>
      <c r="AI40" s="58">
        <f>SUM(J40,AD40)</f>
        <v>440272800</v>
      </c>
      <c r="AJ40" s="59"/>
      <c r="AK40" s="60" t="s">
        <v>134</v>
      </c>
      <c r="AL40" s="61"/>
      <c r="AM40" s="70"/>
      <c r="AP40" s="69"/>
    </row>
    <row r="41" spans="1:42" s="68" customFormat="1" ht="161.25" customHeight="1" x14ac:dyDescent="0.25">
      <c r="A41" s="12"/>
      <c r="B41" s="44"/>
      <c r="C41" s="44"/>
      <c r="D41" s="15" t="s">
        <v>140</v>
      </c>
      <c r="E41" s="45">
        <v>100</v>
      </c>
      <c r="F41" s="41" t="s">
        <v>134</v>
      </c>
      <c r="G41" s="74"/>
      <c r="H41" s="45"/>
      <c r="I41" s="41"/>
      <c r="J41" s="74"/>
      <c r="K41" s="45">
        <v>100</v>
      </c>
      <c r="L41" s="41" t="s">
        <v>134</v>
      </c>
      <c r="M41" s="74"/>
      <c r="N41" s="45">
        <v>100</v>
      </c>
      <c r="O41" s="41" t="str">
        <f t="shared" si="2"/>
        <v>%</v>
      </c>
      <c r="P41" s="74"/>
      <c r="Q41" s="45">
        <v>0</v>
      </c>
      <c r="R41" s="41" t="str">
        <f t="shared" si="3"/>
        <v>%</v>
      </c>
      <c r="S41" s="74"/>
      <c r="T41" s="45">
        <v>0</v>
      </c>
      <c r="U41" s="41" t="str">
        <f t="shared" si="0"/>
        <v>%</v>
      </c>
      <c r="V41" s="74"/>
      <c r="W41" s="45">
        <v>0</v>
      </c>
      <c r="X41" s="41" t="str">
        <f t="shared" si="1"/>
        <v>%</v>
      </c>
      <c r="Y41" s="74"/>
      <c r="Z41" s="57">
        <f t="shared" si="12"/>
        <v>100</v>
      </c>
      <c r="AA41" s="41" t="str">
        <f>L41</f>
        <v>%</v>
      </c>
      <c r="AB41" s="57">
        <f t="shared" si="10"/>
        <v>100</v>
      </c>
      <c r="AC41" s="60" t="s">
        <v>134</v>
      </c>
      <c r="AD41" s="75"/>
      <c r="AE41" s="76"/>
      <c r="AF41" s="77"/>
      <c r="AG41" s="57">
        <f>SUM(H41,Z41)</f>
        <v>100</v>
      </c>
      <c r="AH41" s="41" t="s">
        <v>134</v>
      </c>
      <c r="AI41" s="75"/>
      <c r="AJ41" s="59"/>
      <c r="AK41" s="60"/>
      <c r="AL41" s="76"/>
      <c r="AM41" s="70"/>
      <c r="AP41" s="69"/>
    </row>
    <row r="42" spans="1:42" s="68" customFormat="1" ht="112.5" customHeight="1" x14ac:dyDescent="0.25">
      <c r="A42" s="12"/>
      <c r="B42" s="13" t="s">
        <v>158</v>
      </c>
      <c r="C42" s="14" t="s">
        <v>99</v>
      </c>
      <c r="D42" s="15" t="s">
        <v>159</v>
      </c>
      <c r="E42" s="40">
        <v>100</v>
      </c>
      <c r="F42" s="41" t="s">
        <v>134</v>
      </c>
      <c r="G42" s="37"/>
      <c r="H42" s="40"/>
      <c r="I42" s="41"/>
      <c r="J42" s="37"/>
      <c r="K42" s="40">
        <v>100</v>
      </c>
      <c r="L42" s="41" t="s">
        <v>134</v>
      </c>
      <c r="M42" s="37">
        <f>SUM(M43:M46)</f>
        <v>247324750</v>
      </c>
      <c r="N42" s="40">
        <v>100</v>
      </c>
      <c r="O42" s="41" t="str">
        <f t="shared" si="2"/>
        <v>%</v>
      </c>
      <c r="P42" s="37">
        <f>SUM(P43:P46)</f>
        <v>67787500</v>
      </c>
      <c r="Q42" s="40">
        <v>0</v>
      </c>
      <c r="R42" s="41" t="str">
        <f t="shared" si="3"/>
        <v>%</v>
      </c>
      <c r="S42" s="37">
        <f>SUM(S43:S46)</f>
        <v>9117000</v>
      </c>
      <c r="T42" s="40">
        <v>0</v>
      </c>
      <c r="U42" s="41" t="str">
        <f t="shared" si="0"/>
        <v>%</v>
      </c>
      <c r="V42" s="37">
        <f>SUM(V43:V46)</f>
        <v>9920600</v>
      </c>
      <c r="W42" s="40">
        <v>0</v>
      </c>
      <c r="X42" s="41" t="str">
        <f t="shared" si="1"/>
        <v>%</v>
      </c>
      <c r="Y42" s="37">
        <f>SUM(Y43:Y46)</f>
        <v>72447800</v>
      </c>
      <c r="Z42" s="57">
        <f t="shared" si="12"/>
        <v>100</v>
      </c>
      <c r="AA42" s="41" t="str">
        <f t="shared" si="4"/>
        <v>%</v>
      </c>
      <c r="AB42" s="57">
        <f t="shared" si="10"/>
        <v>100</v>
      </c>
      <c r="AC42" s="60" t="s">
        <v>134</v>
      </c>
      <c r="AD42" s="62">
        <f t="shared" ref="AD42:AD65" si="16">SUM(P42,S42,V42,Y42)</f>
        <v>159272900</v>
      </c>
      <c r="AE42" s="59">
        <f t="shared" si="6"/>
        <v>64.398286059118632</v>
      </c>
      <c r="AF42" s="60" t="s">
        <v>134</v>
      </c>
      <c r="AG42" s="57">
        <f t="shared" si="7"/>
        <v>100</v>
      </c>
      <c r="AH42" s="41" t="str">
        <f t="shared" si="8"/>
        <v>%</v>
      </c>
      <c r="AI42" s="62">
        <f t="shared" si="9"/>
        <v>159272900</v>
      </c>
      <c r="AJ42" s="59"/>
      <c r="AK42" s="60" t="s">
        <v>134</v>
      </c>
      <c r="AL42" s="59"/>
      <c r="AM42" s="70"/>
      <c r="AP42" s="69"/>
    </row>
    <row r="43" spans="1:42" ht="150" x14ac:dyDescent="0.2">
      <c r="A43" s="12"/>
      <c r="B43" s="13"/>
      <c r="C43" s="21" t="s">
        <v>100</v>
      </c>
      <c r="D43" s="24" t="s">
        <v>194</v>
      </c>
      <c r="E43" s="16"/>
      <c r="F43" s="17"/>
      <c r="G43" s="18"/>
      <c r="H43" s="16"/>
      <c r="I43" s="17"/>
      <c r="J43" s="18"/>
      <c r="K43" s="16">
        <v>2</v>
      </c>
      <c r="L43" s="17" t="s">
        <v>48</v>
      </c>
      <c r="M43" s="18">
        <v>42000000</v>
      </c>
      <c r="N43" s="16">
        <v>0</v>
      </c>
      <c r="O43" s="17" t="str">
        <f t="shared" si="2"/>
        <v>Dok</v>
      </c>
      <c r="P43" s="18">
        <v>0</v>
      </c>
      <c r="Q43" s="16">
        <v>0</v>
      </c>
      <c r="R43" s="17" t="str">
        <f t="shared" si="3"/>
        <v>Dok</v>
      </c>
      <c r="S43" s="18">
        <v>0</v>
      </c>
      <c r="T43" s="16">
        <v>1</v>
      </c>
      <c r="U43" s="17" t="str">
        <f t="shared" si="0"/>
        <v>Dok</v>
      </c>
      <c r="V43" s="18">
        <v>2587500</v>
      </c>
      <c r="W43" s="16">
        <v>1</v>
      </c>
      <c r="X43" s="17" t="str">
        <f t="shared" si="1"/>
        <v>Dok</v>
      </c>
      <c r="Y43" s="18">
        <v>15756400</v>
      </c>
      <c r="Z43" s="48">
        <f t="shared" si="12"/>
        <v>2</v>
      </c>
      <c r="AA43" s="17" t="str">
        <f t="shared" si="4"/>
        <v>Dok</v>
      </c>
      <c r="AB43" s="48">
        <f t="shared" si="10"/>
        <v>100</v>
      </c>
      <c r="AC43" s="30" t="s">
        <v>134</v>
      </c>
      <c r="AD43" s="36">
        <f t="shared" si="16"/>
        <v>18343900</v>
      </c>
      <c r="AE43" s="48">
        <f t="shared" si="6"/>
        <v>43.675952380952381</v>
      </c>
      <c r="AF43" s="30" t="s">
        <v>134</v>
      </c>
      <c r="AG43" s="48">
        <f t="shared" si="7"/>
        <v>2</v>
      </c>
      <c r="AH43" s="17" t="str">
        <f t="shared" si="8"/>
        <v>Dok</v>
      </c>
      <c r="AI43" s="36">
        <f t="shared" si="9"/>
        <v>18343900</v>
      </c>
      <c r="AJ43" s="47"/>
      <c r="AK43" s="30" t="s">
        <v>134</v>
      </c>
      <c r="AL43" s="47"/>
      <c r="AM43" s="11"/>
      <c r="AP43" s="20"/>
    </row>
    <row r="44" spans="1:42" ht="105" x14ac:dyDescent="0.2">
      <c r="A44" s="12"/>
      <c r="B44" s="13"/>
      <c r="C44" s="21" t="s">
        <v>101</v>
      </c>
      <c r="D44" s="24" t="s">
        <v>178</v>
      </c>
      <c r="E44" s="16"/>
      <c r="F44" s="17"/>
      <c r="G44" s="18"/>
      <c r="H44" s="16"/>
      <c r="I44" s="17"/>
      <c r="J44" s="18"/>
      <c r="K44" s="16">
        <v>1</v>
      </c>
      <c r="L44" s="17" t="s">
        <v>197</v>
      </c>
      <c r="M44" s="18">
        <v>18912500</v>
      </c>
      <c r="N44" s="16">
        <v>0</v>
      </c>
      <c r="O44" s="17" t="str">
        <f t="shared" si="2"/>
        <v>keg</v>
      </c>
      <c r="P44" s="18">
        <v>12187500</v>
      </c>
      <c r="Q44" s="16">
        <v>1</v>
      </c>
      <c r="R44" s="17" t="str">
        <f t="shared" si="3"/>
        <v>keg</v>
      </c>
      <c r="S44" s="18">
        <v>1800000</v>
      </c>
      <c r="T44" s="16">
        <v>0</v>
      </c>
      <c r="U44" s="17" t="str">
        <f t="shared" si="0"/>
        <v>keg</v>
      </c>
      <c r="V44" s="18">
        <v>0</v>
      </c>
      <c r="W44" s="16">
        <v>0</v>
      </c>
      <c r="X44" s="17" t="str">
        <f t="shared" si="1"/>
        <v>keg</v>
      </c>
      <c r="Y44" s="18">
        <v>1345200</v>
      </c>
      <c r="Z44" s="48">
        <f t="shared" si="12"/>
        <v>1</v>
      </c>
      <c r="AA44" s="17" t="str">
        <f t="shared" si="4"/>
        <v>keg</v>
      </c>
      <c r="AB44" s="48">
        <f t="shared" si="10"/>
        <v>100</v>
      </c>
      <c r="AC44" s="30" t="s">
        <v>134</v>
      </c>
      <c r="AD44" s="36">
        <f t="shared" si="16"/>
        <v>15332700</v>
      </c>
      <c r="AE44" s="47">
        <f t="shared" si="6"/>
        <v>81.071777924653006</v>
      </c>
      <c r="AF44" s="30" t="s">
        <v>134</v>
      </c>
      <c r="AG44" s="48">
        <f t="shared" si="7"/>
        <v>1</v>
      </c>
      <c r="AH44" s="17" t="str">
        <f t="shared" si="8"/>
        <v>keg</v>
      </c>
      <c r="AI44" s="36">
        <f t="shared" si="9"/>
        <v>15332700</v>
      </c>
      <c r="AJ44" s="47"/>
      <c r="AK44" s="30" t="s">
        <v>134</v>
      </c>
      <c r="AL44" s="47"/>
      <c r="AM44" s="11"/>
      <c r="AP44" s="20"/>
    </row>
    <row r="45" spans="1:42" ht="75" customHeight="1" x14ac:dyDescent="0.2">
      <c r="A45" s="12"/>
      <c r="B45" s="13"/>
      <c r="C45" s="21" t="s">
        <v>102</v>
      </c>
      <c r="D45" s="24" t="s">
        <v>179</v>
      </c>
      <c r="E45" s="16"/>
      <c r="F45" s="17"/>
      <c r="G45" s="18"/>
      <c r="H45" s="16"/>
      <c r="I45" s="17"/>
      <c r="J45" s="18"/>
      <c r="K45" s="16">
        <v>1</v>
      </c>
      <c r="L45" s="17" t="s">
        <v>197</v>
      </c>
      <c r="M45" s="18">
        <v>53237250</v>
      </c>
      <c r="N45" s="16">
        <v>0</v>
      </c>
      <c r="O45" s="17" t="str">
        <f t="shared" si="2"/>
        <v>keg</v>
      </c>
      <c r="P45" s="18">
        <v>36025000</v>
      </c>
      <c r="Q45" s="16">
        <v>1</v>
      </c>
      <c r="R45" s="17" t="str">
        <f t="shared" si="3"/>
        <v>keg</v>
      </c>
      <c r="S45" s="18">
        <v>4625000</v>
      </c>
      <c r="T45" s="16">
        <v>0</v>
      </c>
      <c r="U45" s="17" t="str">
        <f t="shared" ref="U45:U65" si="17">L45</f>
        <v>keg</v>
      </c>
      <c r="V45" s="18">
        <v>2006500</v>
      </c>
      <c r="W45" s="16">
        <v>0</v>
      </c>
      <c r="X45" s="17" t="str">
        <f t="shared" ref="X45:X65" si="18">O45</f>
        <v>keg</v>
      </c>
      <c r="Y45" s="18">
        <v>0</v>
      </c>
      <c r="Z45" s="48">
        <f t="shared" si="12"/>
        <v>1</v>
      </c>
      <c r="AA45" s="17" t="str">
        <f t="shared" si="4"/>
        <v>keg</v>
      </c>
      <c r="AB45" s="48">
        <f t="shared" si="10"/>
        <v>100</v>
      </c>
      <c r="AC45" s="30" t="s">
        <v>134</v>
      </c>
      <c r="AD45" s="36">
        <f t="shared" si="16"/>
        <v>42656500</v>
      </c>
      <c r="AE45" s="47">
        <f t="shared" si="6"/>
        <v>80.12528821454903</v>
      </c>
      <c r="AF45" s="30" t="s">
        <v>134</v>
      </c>
      <c r="AG45" s="48">
        <f t="shared" si="7"/>
        <v>1</v>
      </c>
      <c r="AH45" s="17" t="str">
        <f t="shared" si="8"/>
        <v>keg</v>
      </c>
      <c r="AI45" s="36">
        <f t="shared" si="9"/>
        <v>42656500</v>
      </c>
      <c r="AJ45" s="47"/>
      <c r="AK45" s="30" t="s">
        <v>134</v>
      </c>
      <c r="AL45" s="47"/>
      <c r="AM45" s="11"/>
      <c r="AP45" s="20"/>
    </row>
    <row r="46" spans="1:42" ht="150" x14ac:dyDescent="0.2">
      <c r="A46" s="12"/>
      <c r="B46" s="13"/>
      <c r="C46" s="21" t="s">
        <v>103</v>
      </c>
      <c r="D46" s="24" t="s">
        <v>180</v>
      </c>
      <c r="E46" s="16"/>
      <c r="F46" s="17"/>
      <c r="G46" s="18"/>
      <c r="H46" s="16"/>
      <c r="I46" s="17"/>
      <c r="J46" s="18"/>
      <c r="K46" s="16">
        <v>2</v>
      </c>
      <c r="L46" s="17" t="s">
        <v>48</v>
      </c>
      <c r="M46" s="18">
        <v>133175000</v>
      </c>
      <c r="N46" s="16">
        <v>0</v>
      </c>
      <c r="O46" s="17" t="str">
        <f t="shared" si="2"/>
        <v>Dok</v>
      </c>
      <c r="P46" s="18">
        <v>19575000</v>
      </c>
      <c r="Q46" s="16">
        <v>1</v>
      </c>
      <c r="R46" s="17" t="str">
        <f t="shared" si="3"/>
        <v>Dok</v>
      </c>
      <c r="S46" s="18">
        <v>2692000</v>
      </c>
      <c r="T46" s="16">
        <v>1</v>
      </c>
      <c r="U46" s="17" t="str">
        <f t="shared" si="17"/>
        <v>Dok</v>
      </c>
      <c r="V46" s="18">
        <v>5326600</v>
      </c>
      <c r="W46" s="16">
        <v>0</v>
      </c>
      <c r="X46" s="17" t="str">
        <f t="shared" si="18"/>
        <v>Dok</v>
      </c>
      <c r="Y46" s="18">
        <v>55346200</v>
      </c>
      <c r="Z46" s="48">
        <f t="shared" si="12"/>
        <v>2</v>
      </c>
      <c r="AA46" s="17" t="str">
        <f t="shared" si="4"/>
        <v>Dok</v>
      </c>
      <c r="AB46" s="48">
        <f t="shared" si="10"/>
        <v>100</v>
      </c>
      <c r="AC46" s="30" t="s">
        <v>134</v>
      </c>
      <c r="AD46" s="36">
        <f t="shared" si="16"/>
        <v>82939800</v>
      </c>
      <c r="AE46" s="47">
        <f t="shared" si="6"/>
        <v>62.278806082222637</v>
      </c>
      <c r="AF46" s="30" t="s">
        <v>134</v>
      </c>
      <c r="AG46" s="48">
        <f t="shared" si="7"/>
        <v>2</v>
      </c>
      <c r="AH46" s="17" t="str">
        <f t="shared" si="8"/>
        <v>Dok</v>
      </c>
      <c r="AI46" s="36">
        <f t="shared" si="9"/>
        <v>82939800</v>
      </c>
      <c r="AJ46" s="47"/>
      <c r="AK46" s="30" t="s">
        <v>134</v>
      </c>
      <c r="AL46" s="47"/>
      <c r="AM46" s="11"/>
      <c r="AP46" s="20"/>
    </row>
    <row r="47" spans="1:42" s="68" customFormat="1" ht="162.75" customHeight="1" x14ac:dyDescent="0.25">
      <c r="A47" s="12"/>
      <c r="B47" s="13"/>
      <c r="C47" s="14" t="s">
        <v>108</v>
      </c>
      <c r="D47" s="15" t="s">
        <v>182</v>
      </c>
      <c r="E47" s="40"/>
      <c r="F47" s="41"/>
      <c r="G47" s="37"/>
      <c r="H47" s="40"/>
      <c r="I47" s="41"/>
      <c r="J47" s="37"/>
      <c r="K47" s="40">
        <f>K48</f>
        <v>4</v>
      </c>
      <c r="L47" s="41" t="s">
        <v>57</v>
      </c>
      <c r="M47" s="37">
        <f>SUM(M48:M49)</f>
        <v>216392500</v>
      </c>
      <c r="N47" s="40">
        <f>N48</f>
        <v>0</v>
      </c>
      <c r="O47" s="41" t="str">
        <f t="shared" si="2"/>
        <v>Buku</v>
      </c>
      <c r="P47" s="37">
        <f>SUM(P48:P49)</f>
        <v>12864400</v>
      </c>
      <c r="Q47" s="40">
        <f>Q48</f>
        <v>0</v>
      </c>
      <c r="R47" s="41" t="str">
        <f t="shared" si="3"/>
        <v>Buku</v>
      </c>
      <c r="S47" s="37">
        <f>SUM(S48:S49)</f>
        <v>16798500</v>
      </c>
      <c r="T47" s="40">
        <f>T48</f>
        <v>0</v>
      </c>
      <c r="U47" s="41" t="str">
        <f t="shared" si="17"/>
        <v>Buku</v>
      </c>
      <c r="V47" s="37">
        <f>SUM(V48:V49)</f>
        <v>13441800</v>
      </c>
      <c r="W47" s="40">
        <f>W48</f>
        <v>4</v>
      </c>
      <c r="X47" s="41" t="str">
        <f t="shared" si="18"/>
        <v>Buku</v>
      </c>
      <c r="Y47" s="37">
        <f>SUM(Y48:Y49)</f>
        <v>157586000</v>
      </c>
      <c r="Z47" s="57">
        <f t="shared" si="12"/>
        <v>4</v>
      </c>
      <c r="AA47" s="41" t="str">
        <f t="shared" si="4"/>
        <v>Buku</v>
      </c>
      <c r="AB47" s="57">
        <f t="shared" si="10"/>
        <v>100</v>
      </c>
      <c r="AC47" s="60" t="s">
        <v>134</v>
      </c>
      <c r="AD47" s="62">
        <f t="shared" si="16"/>
        <v>200690700</v>
      </c>
      <c r="AE47" s="59">
        <f t="shared" si="6"/>
        <v>92.743833543214294</v>
      </c>
      <c r="AF47" s="60" t="s">
        <v>134</v>
      </c>
      <c r="AG47" s="57">
        <f t="shared" si="7"/>
        <v>4</v>
      </c>
      <c r="AH47" s="41" t="str">
        <f t="shared" si="8"/>
        <v>Buku</v>
      </c>
      <c r="AI47" s="62">
        <f t="shared" si="9"/>
        <v>200690700</v>
      </c>
      <c r="AJ47" s="59"/>
      <c r="AK47" s="60" t="s">
        <v>134</v>
      </c>
      <c r="AL47" s="59"/>
      <c r="AM47" s="70"/>
      <c r="AP47" s="69"/>
    </row>
    <row r="48" spans="1:42" ht="75" x14ac:dyDescent="0.2">
      <c r="A48" s="12"/>
      <c r="B48" s="13"/>
      <c r="C48" s="21" t="s">
        <v>109</v>
      </c>
      <c r="D48" s="24" t="s">
        <v>181</v>
      </c>
      <c r="E48" s="16"/>
      <c r="F48" s="17"/>
      <c r="G48" s="18"/>
      <c r="H48" s="16"/>
      <c r="I48" s="17"/>
      <c r="J48" s="18"/>
      <c r="K48" s="16">
        <v>4</v>
      </c>
      <c r="L48" s="17" t="s">
        <v>57</v>
      </c>
      <c r="M48" s="18">
        <v>129300000</v>
      </c>
      <c r="N48" s="16">
        <v>0</v>
      </c>
      <c r="O48" s="17" t="str">
        <f t="shared" si="2"/>
        <v>Buku</v>
      </c>
      <c r="P48" s="18">
        <v>0</v>
      </c>
      <c r="Q48" s="16">
        <v>0</v>
      </c>
      <c r="R48" s="17" t="str">
        <f t="shared" si="3"/>
        <v>Buku</v>
      </c>
      <c r="S48" s="18">
        <v>0</v>
      </c>
      <c r="T48" s="16">
        <v>0</v>
      </c>
      <c r="U48" s="17" t="str">
        <f t="shared" si="17"/>
        <v>Buku</v>
      </c>
      <c r="V48" s="18">
        <v>4051800</v>
      </c>
      <c r="W48" s="16">
        <v>4</v>
      </c>
      <c r="X48" s="17" t="str">
        <f t="shared" si="18"/>
        <v>Buku</v>
      </c>
      <c r="Y48" s="18">
        <v>117998200</v>
      </c>
      <c r="Z48" s="48">
        <f t="shared" si="12"/>
        <v>4</v>
      </c>
      <c r="AA48" s="17" t="str">
        <f t="shared" si="4"/>
        <v>Buku</v>
      </c>
      <c r="AB48" s="48">
        <f t="shared" si="10"/>
        <v>100</v>
      </c>
      <c r="AC48" s="30" t="s">
        <v>134</v>
      </c>
      <c r="AD48" s="36">
        <f t="shared" si="16"/>
        <v>122050000</v>
      </c>
      <c r="AE48" s="48">
        <f t="shared" si="6"/>
        <v>94.392884764114456</v>
      </c>
      <c r="AF48" s="30" t="s">
        <v>134</v>
      </c>
      <c r="AG48" s="48">
        <f t="shared" si="7"/>
        <v>4</v>
      </c>
      <c r="AH48" s="17" t="str">
        <f t="shared" si="8"/>
        <v>Buku</v>
      </c>
      <c r="AI48" s="36">
        <f t="shared" si="9"/>
        <v>122050000</v>
      </c>
      <c r="AJ48" s="47"/>
      <c r="AK48" s="30" t="s">
        <v>134</v>
      </c>
      <c r="AL48" s="47"/>
      <c r="AM48" s="11"/>
      <c r="AP48" s="20"/>
    </row>
    <row r="49" spans="1:42" ht="120" x14ac:dyDescent="0.2">
      <c r="A49" s="12"/>
      <c r="B49" s="13"/>
      <c r="C49" s="21" t="s">
        <v>110</v>
      </c>
      <c r="D49" s="24" t="s">
        <v>54</v>
      </c>
      <c r="E49" s="16"/>
      <c r="F49" s="17"/>
      <c r="G49" s="18"/>
      <c r="H49" s="16"/>
      <c r="I49" s="17"/>
      <c r="J49" s="18"/>
      <c r="K49" s="16">
        <v>3</v>
      </c>
      <c r="L49" s="17" t="s">
        <v>55</v>
      </c>
      <c r="M49" s="18">
        <v>87092500</v>
      </c>
      <c r="N49" s="16">
        <v>0</v>
      </c>
      <c r="O49" s="17" t="str">
        <f t="shared" si="2"/>
        <v>Lap</v>
      </c>
      <c r="P49" s="18">
        <v>12864400</v>
      </c>
      <c r="Q49" s="16">
        <v>3</v>
      </c>
      <c r="R49" s="17" t="str">
        <f t="shared" si="3"/>
        <v>Lap</v>
      </c>
      <c r="S49" s="18">
        <f>29662900-P49</f>
        <v>16798500</v>
      </c>
      <c r="T49" s="16">
        <v>0</v>
      </c>
      <c r="U49" s="17" t="str">
        <f t="shared" si="17"/>
        <v>Lap</v>
      </c>
      <c r="V49" s="18">
        <v>9390000</v>
      </c>
      <c r="W49" s="16">
        <v>0</v>
      </c>
      <c r="X49" s="17" t="str">
        <f t="shared" si="18"/>
        <v>Lap</v>
      </c>
      <c r="Y49" s="18">
        <v>39587800</v>
      </c>
      <c r="Z49" s="48">
        <f t="shared" si="12"/>
        <v>3</v>
      </c>
      <c r="AA49" s="17" t="str">
        <f t="shared" si="4"/>
        <v>Lap</v>
      </c>
      <c r="AB49" s="48">
        <f t="shared" si="10"/>
        <v>100</v>
      </c>
      <c r="AC49" s="30" t="s">
        <v>134</v>
      </c>
      <c r="AD49" s="36">
        <f t="shared" si="16"/>
        <v>78640700</v>
      </c>
      <c r="AE49" s="47">
        <f t="shared" si="6"/>
        <v>90.295605247294546</v>
      </c>
      <c r="AF49" s="30" t="s">
        <v>134</v>
      </c>
      <c r="AG49" s="48">
        <f t="shared" si="7"/>
        <v>3</v>
      </c>
      <c r="AH49" s="17" t="str">
        <f t="shared" si="8"/>
        <v>Lap</v>
      </c>
      <c r="AI49" s="36">
        <f t="shared" si="9"/>
        <v>78640700</v>
      </c>
      <c r="AJ49" s="47"/>
      <c r="AK49" s="30" t="s">
        <v>134</v>
      </c>
      <c r="AL49" s="47"/>
      <c r="AM49" s="11"/>
      <c r="AP49" s="20"/>
    </row>
    <row r="50" spans="1:42" s="68" customFormat="1" ht="114" customHeight="1" x14ac:dyDescent="0.25">
      <c r="A50" s="12"/>
      <c r="B50" s="13"/>
      <c r="C50" s="14" t="s">
        <v>111</v>
      </c>
      <c r="D50" s="15" t="s">
        <v>182</v>
      </c>
      <c r="E50" s="40">
        <v>100</v>
      </c>
      <c r="F50" s="41" t="s">
        <v>134</v>
      </c>
      <c r="G50" s="37"/>
      <c r="H50" s="40"/>
      <c r="I50" s="41"/>
      <c r="J50" s="37"/>
      <c r="K50" s="40">
        <v>100</v>
      </c>
      <c r="L50" s="41" t="s">
        <v>134</v>
      </c>
      <c r="M50" s="37">
        <f>SUM(M51)</f>
        <v>86260000</v>
      </c>
      <c r="N50" s="40">
        <v>0</v>
      </c>
      <c r="O50" s="41" t="str">
        <f t="shared" si="2"/>
        <v>%</v>
      </c>
      <c r="P50" s="37">
        <f>SUM(P51)</f>
        <v>9434100</v>
      </c>
      <c r="Q50" s="40">
        <v>0</v>
      </c>
      <c r="R50" s="41" t="str">
        <f t="shared" si="3"/>
        <v>%</v>
      </c>
      <c r="S50" s="37">
        <f>SUM(S51)</f>
        <v>4500000</v>
      </c>
      <c r="T50" s="40">
        <v>0</v>
      </c>
      <c r="U50" s="41" t="str">
        <f t="shared" si="17"/>
        <v>%</v>
      </c>
      <c r="V50" s="37">
        <f>SUM(V51)</f>
        <v>39007800</v>
      </c>
      <c r="W50" s="40">
        <v>100</v>
      </c>
      <c r="X50" s="41" t="str">
        <f t="shared" si="18"/>
        <v>%</v>
      </c>
      <c r="Y50" s="37">
        <f>SUM(Y51)</f>
        <v>27367300</v>
      </c>
      <c r="Z50" s="57">
        <f t="shared" si="12"/>
        <v>100</v>
      </c>
      <c r="AA50" s="41" t="str">
        <f t="shared" si="4"/>
        <v>%</v>
      </c>
      <c r="AB50" s="57">
        <f t="shared" si="10"/>
        <v>100</v>
      </c>
      <c r="AC50" s="60" t="s">
        <v>134</v>
      </c>
      <c r="AD50" s="62">
        <f t="shared" si="16"/>
        <v>80309200</v>
      </c>
      <c r="AE50" s="59">
        <f t="shared" si="6"/>
        <v>93.101321585903079</v>
      </c>
      <c r="AF50" s="60" t="s">
        <v>134</v>
      </c>
      <c r="AG50" s="57">
        <f t="shared" si="7"/>
        <v>100</v>
      </c>
      <c r="AH50" s="41" t="str">
        <f t="shared" si="8"/>
        <v>%</v>
      </c>
      <c r="AI50" s="62">
        <f t="shared" si="9"/>
        <v>80309200</v>
      </c>
      <c r="AJ50" s="59"/>
      <c r="AK50" s="60" t="s">
        <v>134</v>
      </c>
      <c r="AL50" s="59"/>
      <c r="AM50" s="70"/>
      <c r="AP50" s="69"/>
    </row>
    <row r="51" spans="1:42" ht="150" x14ac:dyDescent="0.2">
      <c r="A51" s="12"/>
      <c r="B51" s="13"/>
      <c r="C51" s="21" t="s">
        <v>112</v>
      </c>
      <c r="D51" s="24" t="s">
        <v>200</v>
      </c>
      <c r="E51" s="16"/>
      <c r="F51" s="17"/>
      <c r="G51" s="18"/>
      <c r="H51" s="16"/>
      <c r="I51" s="17"/>
      <c r="J51" s="18"/>
      <c r="K51" s="16">
        <v>49</v>
      </c>
      <c r="L51" s="17" t="s">
        <v>133</v>
      </c>
      <c r="M51" s="18">
        <v>86260000</v>
      </c>
      <c r="N51" s="16">
        <v>49</v>
      </c>
      <c r="O51" s="17" t="str">
        <f t="shared" si="2"/>
        <v>OPD</v>
      </c>
      <c r="P51" s="18">
        <v>9434100</v>
      </c>
      <c r="Q51" s="16">
        <v>0</v>
      </c>
      <c r="R51" s="17" t="str">
        <f t="shared" si="3"/>
        <v>OPD</v>
      </c>
      <c r="S51" s="18">
        <f>13934100-P51</f>
        <v>4500000</v>
      </c>
      <c r="T51" s="16">
        <v>0</v>
      </c>
      <c r="U51" s="17" t="str">
        <f t="shared" si="17"/>
        <v>OPD</v>
      </c>
      <c r="V51" s="18">
        <v>39007800</v>
      </c>
      <c r="W51" s="16">
        <v>0</v>
      </c>
      <c r="X51" s="17" t="str">
        <f t="shared" si="18"/>
        <v>OPD</v>
      </c>
      <c r="Y51" s="18">
        <v>27367300</v>
      </c>
      <c r="Z51" s="48">
        <f t="shared" si="12"/>
        <v>49</v>
      </c>
      <c r="AA51" s="17" t="str">
        <f t="shared" si="4"/>
        <v>OPD</v>
      </c>
      <c r="AB51" s="48">
        <f t="shared" si="10"/>
        <v>100</v>
      </c>
      <c r="AC51" s="30" t="s">
        <v>134</v>
      </c>
      <c r="AD51" s="36">
        <f t="shared" si="16"/>
        <v>80309200</v>
      </c>
      <c r="AE51" s="47">
        <f t="shared" si="6"/>
        <v>93.101321585903079</v>
      </c>
      <c r="AF51" s="30" t="s">
        <v>134</v>
      </c>
      <c r="AG51" s="48">
        <f t="shared" si="7"/>
        <v>49</v>
      </c>
      <c r="AH51" s="17" t="str">
        <f t="shared" si="8"/>
        <v>OPD</v>
      </c>
      <c r="AI51" s="36">
        <f t="shared" si="9"/>
        <v>80309200</v>
      </c>
      <c r="AJ51" s="47"/>
      <c r="AK51" s="30" t="s">
        <v>134</v>
      </c>
      <c r="AL51" s="47"/>
      <c r="AM51" s="11"/>
      <c r="AP51" s="20"/>
    </row>
    <row r="52" spans="1:42" s="68" customFormat="1" ht="159" customHeight="1" x14ac:dyDescent="0.25">
      <c r="A52" s="12"/>
      <c r="B52" s="13" t="s">
        <v>157</v>
      </c>
      <c r="C52" s="14" t="s">
        <v>114</v>
      </c>
      <c r="D52" s="15" t="s">
        <v>140</v>
      </c>
      <c r="E52" s="40">
        <v>100</v>
      </c>
      <c r="F52" s="41" t="s">
        <v>134</v>
      </c>
      <c r="G52" s="37"/>
      <c r="H52" s="40"/>
      <c r="I52" s="41"/>
      <c r="J52" s="37"/>
      <c r="K52" s="40">
        <v>100</v>
      </c>
      <c r="L52" s="41" t="s">
        <v>134</v>
      </c>
      <c r="M52" s="37">
        <f>M53+M57+M59</f>
        <v>134414800</v>
      </c>
      <c r="N52" s="40">
        <v>100</v>
      </c>
      <c r="O52" s="41" t="str">
        <f t="shared" si="2"/>
        <v>%</v>
      </c>
      <c r="P52" s="37">
        <f>P53+P57+P59</f>
        <v>4758900</v>
      </c>
      <c r="Q52" s="40">
        <v>0</v>
      </c>
      <c r="R52" s="41" t="str">
        <f t="shared" si="3"/>
        <v>%</v>
      </c>
      <c r="S52" s="37">
        <f>S53+S57+S59</f>
        <v>13950000</v>
      </c>
      <c r="T52" s="40">
        <v>0</v>
      </c>
      <c r="U52" s="41" t="str">
        <f t="shared" si="17"/>
        <v>%</v>
      </c>
      <c r="V52" s="37">
        <f>V53+V57+V59</f>
        <v>4363500</v>
      </c>
      <c r="W52" s="40">
        <v>0</v>
      </c>
      <c r="X52" s="41" t="str">
        <f t="shared" si="18"/>
        <v>%</v>
      </c>
      <c r="Y52" s="37">
        <f>Y53+Y57+Y59</f>
        <v>73476402</v>
      </c>
      <c r="Z52" s="57">
        <f t="shared" si="12"/>
        <v>100</v>
      </c>
      <c r="AA52" s="41" t="str">
        <f t="shared" si="4"/>
        <v>%</v>
      </c>
      <c r="AB52" s="57">
        <f t="shared" si="10"/>
        <v>100</v>
      </c>
      <c r="AC52" s="60" t="s">
        <v>134</v>
      </c>
      <c r="AD52" s="62">
        <f t="shared" si="16"/>
        <v>96548802</v>
      </c>
      <c r="AE52" s="59">
        <f t="shared" si="6"/>
        <v>71.828996509312958</v>
      </c>
      <c r="AF52" s="60" t="s">
        <v>134</v>
      </c>
      <c r="AG52" s="57">
        <f t="shared" si="7"/>
        <v>100</v>
      </c>
      <c r="AH52" s="41" t="str">
        <f t="shared" si="8"/>
        <v>%</v>
      </c>
      <c r="AI52" s="62">
        <f t="shared" si="9"/>
        <v>96548802</v>
      </c>
      <c r="AJ52" s="59"/>
      <c r="AK52" s="60" t="s">
        <v>134</v>
      </c>
      <c r="AL52" s="59"/>
      <c r="AM52" s="70"/>
      <c r="AP52" s="69"/>
    </row>
    <row r="53" spans="1:42" s="68" customFormat="1" ht="126" x14ac:dyDescent="0.25">
      <c r="A53" s="12"/>
      <c r="B53" s="13"/>
      <c r="C53" s="14" t="s">
        <v>115</v>
      </c>
      <c r="D53" s="15" t="s">
        <v>183</v>
      </c>
      <c r="E53" s="40">
        <v>1</v>
      </c>
      <c r="F53" s="82" t="s">
        <v>188</v>
      </c>
      <c r="G53" s="37"/>
      <c r="H53" s="40"/>
      <c r="I53" s="41"/>
      <c r="J53" s="37"/>
      <c r="K53" s="40">
        <f>K55</f>
        <v>1</v>
      </c>
      <c r="L53" s="82" t="s">
        <v>188</v>
      </c>
      <c r="M53" s="37">
        <f>SUM(M54:M56)</f>
        <v>71897300</v>
      </c>
      <c r="N53" s="40">
        <f>N55</f>
        <v>0</v>
      </c>
      <c r="O53" s="82" t="str">
        <f t="shared" si="2"/>
        <v>Rekomendasi</v>
      </c>
      <c r="P53" s="37">
        <f>SUM(P54:P56)</f>
        <v>1562100</v>
      </c>
      <c r="Q53" s="40">
        <f>Q55</f>
        <v>1</v>
      </c>
      <c r="R53" s="82" t="str">
        <f t="shared" si="3"/>
        <v>Rekomendasi</v>
      </c>
      <c r="S53" s="37">
        <f>SUM(S54:S56)</f>
        <v>10200000</v>
      </c>
      <c r="T53" s="40">
        <f>T55</f>
        <v>0</v>
      </c>
      <c r="U53" s="82" t="str">
        <f t="shared" si="17"/>
        <v>Rekomendasi</v>
      </c>
      <c r="V53" s="37">
        <f>SUM(V54:V56)</f>
        <v>1687500</v>
      </c>
      <c r="W53" s="40">
        <f>W55</f>
        <v>0</v>
      </c>
      <c r="X53" s="82" t="str">
        <f t="shared" si="18"/>
        <v>Rekomendasi</v>
      </c>
      <c r="Y53" s="37">
        <f>SUM(Y54:Y56)</f>
        <v>39760800</v>
      </c>
      <c r="Z53" s="57">
        <f t="shared" si="12"/>
        <v>1</v>
      </c>
      <c r="AA53" s="82" t="str">
        <f t="shared" si="4"/>
        <v>Rekomendasi</v>
      </c>
      <c r="AB53" s="57">
        <f t="shared" si="10"/>
        <v>100</v>
      </c>
      <c r="AC53" s="60" t="s">
        <v>134</v>
      </c>
      <c r="AD53" s="62">
        <f t="shared" si="16"/>
        <v>53210400</v>
      </c>
      <c r="AE53" s="59">
        <f t="shared" si="6"/>
        <v>74.008898804266636</v>
      </c>
      <c r="AF53" s="60" t="s">
        <v>134</v>
      </c>
      <c r="AG53" s="57">
        <f t="shared" si="7"/>
        <v>1</v>
      </c>
      <c r="AH53" s="82" t="str">
        <f t="shared" si="8"/>
        <v>Rekomendasi</v>
      </c>
      <c r="AI53" s="62">
        <f t="shared" si="9"/>
        <v>53210400</v>
      </c>
      <c r="AJ53" s="59"/>
      <c r="AK53" s="60" t="s">
        <v>134</v>
      </c>
      <c r="AL53" s="59"/>
      <c r="AM53" s="70"/>
      <c r="AP53" s="69"/>
    </row>
    <row r="54" spans="1:42" ht="180" x14ac:dyDescent="0.2">
      <c r="A54" s="12"/>
      <c r="B54" s="13"/>
      <c r="C54" s="87" t="s">
        <v>116</v>
      </c>
      <c r="D54" s="24" t="s">
        <v>195</v>
      </c>
      <c r="E54" s="16"/>
      <c r="F54" s="17"/>
      <c r="G54" s="18"/>
      <c r="H54" s="16"/>
      <c r="I54" s="17"/>
      <c r="J54" s="18"/>
      <c r="K54" s="16">
        <v>1</v>
      </c>
      <c r="L54" s="42" t="s">
        <v>188</v>
      </c>
      <c r="M54" s="18">
        <v>10942500</v>
      </c>
      <c r="N54" s="16">
        <v>0</v>
      </c>
      <c r="O54" s="42" t="str">
        <f t="shared" si="2"/>
        <v>Rekomendasi</v>
      </c>
      <c r="P54" s="18">
        <v>0</v>
      </c>
      <c r="Q54" s="16">
        <v>1</v>
      </c>
      <c r="R54" s="42" t="str">
        <f t="shared" si="3"/>
        <v>Rekomendasi</v>
      </c>
      <c r="S54" s="18">
        <v>2175000</v>
      </c>
      <c r="T54" s="16">
        <v>0</v>
      </c>
      <c r="U54" s="42" t="str">
        <f t="shared" si="17"/>
        <v>Rekomendasi</v>
      </c>
      <c r="V54" s="18">
        <v>0</v>
      </c>
      <c r="W54" s="16">
        <v>0</v>
      </c>
      <c r="X54" s="42" t="str">
        <f t="shared" si="18"/>
        <v>Rekomendasi</v>
      </c>
      <c r="Y54" s="18">
        <v>4752000</v>
      </c>
      <c r="Z54" s="48">
        <f t="shared" si="12"/>
        <v>1</v>
      </c>
      <c r="AA54" s="42" t="s">
        <v>188</v>
      </c>
      <c r="AB54" s="48">
        <f t="shared" si="10"/>
        <v>100</v>
      </c>
      <c r="AC54" s="30" t="s">
        <v>134</v>
      </c>
      <c r="AD54" s="36">
        <f t="shared" si="16"/>
        <v>6927000</v>
      </c>
      <c r="AE54" s="48">
        <f t="shared" si="6"/>
        <v>63.303632625085669</v>
      </c>
      <c r="AF54" s="30" t="s">
        <v>134</v>
      </c>
      <c r="AG54" s="48">
        <f t="shared" si="7"/>
        <v>1</v>
      </c>
      <c r="AH54" s="42" t="s">
        <v>188</v>
      </c>
      <c r="AI54" s="36">
        <f t="shared" si="9"/>
        <v>6927000</v>
      </c>
      <c r="AJ54" s="47"/>
      <c r="AK54" s="30" t="s">
        <v>134</v>
      </c>
      <c r="AL54" s="47"/>
      <c r="AM54" s="11"/>
      <c r="AP54" s="20"/>
    </row>
    <row r="55" spans="1:42" ht="186.75" customHeight="1" x14ac:dyDescent="0.2">
      <c r="A55" s="12"/>
      <c r="B55" s="13"/>
      <c r="C55" s="87" t="s">
        <v>117</v>
      </c>
      <c r="D55" s="24" t="s">
        <v>196</v>
      </c>
      <c r="E55" s="16"/>
      <c r="F55" s="17"/>
      <c r="G55" s="18"/>
      <c r="H55" s="16"/>
      <c r="I55" s="17"/>
      <c r="J55" s="18"/>
      <c r="K55" s="16">
        <v>1</v>
      </c>
      <c r="L55" s="42" t="s">
        <v>188</v>
      </c>
      <c r="M55" s="18">
        <v>41750000</v>
      </c>
      <c r="N55" s="16">
        <v>0</v>
      </c>
      <c r="O55" s="42" t="str">
        <f t="shared" si="2"/>
        <v>Rekomendasi</v>
      </c>
      <c r="P55" s="18">
        <v>0</v>
      </c>
      <c r="Q55" s="16">
        <v>1</v>
      </c>
      <c r="R55" s="42" t="str">
        <f t="shared" si="3"/>
        <v>Rekomendasi</v>
      </c>
      <c r="S55" s="18">
        <v>562500</v>
      </c>
      <c r="T55" s="16">
        <v>0</v>
      </c>
      <c r="U55" s="42" t="str">
        <f t="shared" si="17"/>
        <v>Rekomendasi</v>
      </c>
      <c r="V55" s="18">
        <v>0</v>
      </c>
      <c r="W55" s="16">
        <v>0</v>
      </c>
      <c r="X55" s="42" t="str">
        <f t="shared" si="18"/>
        <v>Rekomendasi</v>
      </c>
      <c r="Y55" s="18">
        <v>30778600</v>
      </c>
      <c r="Z55" s="48">
        <f t="shared" si="12"/>
        <v>1</v>
      </c>
      <c r="AA55" s="42" t="s">
        <v>188</v>
      </c>
      <c r="AB55" s="48">
        <f t="shared" si="10"/>
        <v>100</v>
      </c>
      <c r="AC55" s="30" t="s">
        <v>134</v>
      </c>
      <c r="AD55" s="36">
        <f t="shared" si="16"/>
        <v>31341100</v>
      </c>
      <c r="AE55" s="48">
        <f t="shared" si="6"/>
        <v>75.068502994011979</v>
      </c>
      <c r="AF55" s="30" t="s">
        <v>134</v>
      </c>
      <c r="AG55" s="48">
        <f t="shared" si="7"/>
        <v>1</v>
      </c>
      <c r="AH55" s="42" t="s">
        <v>188</v>
      </c>
      <c r="AI55" s="36">
        <f t="shared" si="9"/>
        <v>31341100</v>
      </c>
      <c r="AJ55" s="47"/>
      <c r="AK55" s="30" t="s">
        <v>134</v>
      </c>
      <c r="AL55" s="47"/>
      <c r="AM55" s="11"/>
      <c r="AP55" s="20"/>
    </row>
    <row r="56" spans="1:42" ht="180" x14ac:dyDescent="0.2">
      <c r="A56" s="12"/>
      <c r="B56" s="13"/>
      <c r="C56" s="87" t="s">
        <v>118</v>
      </c>
      <c r="D56" s="24" t="s">
        <v>196</v>
      </c>
      <c r="E56" s="16"/>
      <c r="F56" s="17"/>
      <c r="G56" s="18"/>
      <c r="H56" s="16"/>
      <c r="I56" s="17"/>
      <c r="J56" s="18"/>
      <c r="K56" s="16">
        <v>1</v>
      </c>
      <c r="L56" s="42" t="s">
        <v>188</v>
      </c>
      <c r="M56" s="18">
        <v>19204800</v>
      </c>
      <c r="N56" s="16">
        <v>0</v>
      </c>
      <c r="O56" s="42" t="str">
        <f t="shared" si="2"/>
        <v>Rekomendasi</v>
      </c>
      <c r="P56" s="18">
        <v>1562100</v>
      </c>
      <c r="Q56" s="16">
        <v>1</v>
      </c>
      <c r="R56" s="42" t="str">
        <f t="shared" si="3"/>
        <v>Rekomendasi</v>
      </c>
      <c r="S56" s="18">
        <v>7462500</v>
      </c>
      <c r="T56" s="16">
        <v>0</v>
      </c>
      <c r="U56" s="42" t="str">
        <f t="shared" si="17"/>
        <v>Rekomendasi</v>
      </c>
      <c r="V56" s="18">
        <v>1687500</v>
      </c>
      <c r="W56" s="16">
        <v>0</v>
      </c>
      <c r="X56" s="42" t="str">
        <f t="shared" si="18"/>
        <v>Rekomendasi</v>
      </c>
      <c r="Y56" s="18">
        <v>4230200</v>
      </c>
      <c r="Z56" s="48">
        <f t="shared" si="12"/>
        <v>1</v>
      </c>
      <c r="AA56" s="42" t="s">
        <v>188</v>
      </c>
      <c r="AB56" s="48">
        <f t="shared" si="10"/>
        <v>100</v>
      </c>
      <c r="AC56" s="30" t="s">
        <v>134</v>
      </c>
      <c r="AD56" s="36">
        <f t="shared" si="16"/>
        <v>14942300</v>
      </c>
      <c r="AE56" s="47">
        <f t="shared" si="6"/>
        <v>77.805027909689244</v>
      </c>
      <c r="AF56" s="30" t="s">
        <v>134</v>
      </c>
      <c r="AG56" s="48">
        <f t="shared" si="7"/>
        <v>1</v>
      </c>
      <c r="AH56" s="42" t="s">
        <v>188</v>
      </c>
      <c r="AI56" s="36">
        <f t="shared" si="9"/>
        <v>14942300</v>
      </c>
      <c r="AJ56" s="47"/>
      <c r="AK56" s="30" t="s">
        <v>134</v>
      </c>
      <c r="AL56" s="47"/>
      <c r="AM56" s="11"/>
      <c r="AP56" s="20"/>
    </row>
    <row r="57" spans="1:42" s="68" customFormat="1" ht="126" x14ac:dyDescent="0.25">
      <c r="A57" s="12"/>
      <c r="B57" s="13"/>
      <c r="C57" s="14" t="s">
        <v>120</v>
      </c>
      <c r="D57" s="15" t="s">
        <v>184</v>
      </c>
      <c r="E57" s="40">
        <v>1</v>
      </c>
      <c r="F57" s="82" t="s">
        <v>188</v>
      </c>
      <c r="G57" s="37"/>
      <c r="H57" s="40"/>
      <c r="I57" s="41"/>
      <c r="J57" s="37"/>
      <c r="K57" s="40">
        <v>1</v>
      </c>
      <c r="L57" s="82" t="s">
        <v>188</v>
      </c>
      <c r="M57" s="37">
        <f>SUM(M58)</f>
        <v>10005000</v>
      </c>
      <c r="N57" s="40">
        <v>0</v>
      </c>
      <c r="O57" s="82" t="str">
        <f t="shared" si="2"/>
        <v>Rekomendasi</v>
      </c>
      <c r="P57" s="37">
        <f>SUM(P58)</f>
        <v>1374000</v>
      </c>
      <c r="Q57" s="40">
        <v>1</v>
      </c>
      <c r="R57" s="82" t="str">
        <f t="shared" si="3"/>
        <v>Rekomendasi</v>
      </c>
      <c r="S57" s="37">
        <f>SUM(S58)</f>
        <v>3225000</v>
      </c>
      <c r="T57" s="40">
        <v>0</v>
      </c>
      <c r="U57" s="82" t="str">
        <f t="shared" si="17"/>
        <v>Rekomendasi</v>
      </c>
      <c r="V57" s="37">
        <f>SUM(V58)</f>
        <v>0</v>
      </c>
      <c r="W57" s="40">
        <v>0</v>
      </c>
      <c r="X57" s="82" t="str">
        <f t="shared" si="18"/>
        <v>Rekomendasi</v>
      </c>
      <c r="Y57" s="37">
        <f>SUM(Y58)</f>
        <v>3075000</v>
      </c>
      <c r="Z57" s="57">
        <f t="shared" si="12"/>
        <v>1</v>
      </c>
      <c r="AA57" s="82" t="str">
        <f t="shared" si="4"/>
        <v>Rekomendasi</v>
      </c>
      <c r="AB57" s="57">
        <f t="shared" si="10"/>
        <v>100</v>
      </c>
      <c r="AC57" s="60" t="s">
        <v>134</v>
      </c>
      <c r="AD57" s="62">
        <f t="shared" si="16"/>
        <v>7674000</v>
      </c>
      <c r="AE57" s="59">
        <f t="shared" si="6"/>
        <v>76.701649175412285</v>
      </c>
      <c r="AF57" s="60" t="s">
        <v>134</v>
      </c>
      <c r="AG57" s="57">
        <f t="shared" si="7"/>
        <v>1</v>
      </c>
      <c r="AH57" s="82" t="str">
        <f t="shared" si="8"/>
        <v>Rekomendasi</v>
      </c>
      <c r="AI57" s="62">
        <f t="shared" si="9"/>
        <v>7674000</v>
      </c>
      <c r="AJ57" s="59"/>
      <c r="AK57" s="60" t="s">
        <v>134</v>
      </c>
      <c r="AL57" s="59"/>
      <c r="AM57" s="70"/>
      <c r="AP57" s="69"/>
    </row>
    <row r="58" spans="1:42" ht="180" x14ac:dyDescent="0.2">
      <c r="A58" s="12"/>
      <c r="B58" s="13"/>
      <c r="C58" s="87" t="s">
        <v>121</v>
      </c>
      <c r="D58" s="24" t="s">
        <v>184</v>
      </c>
      <c r="E58" s="16"/>
      <c r="F58" s="42"/>
      <c r="G58" s="18"/>
      <c r="H58" s="16"/>
      <c r="I58" s="42"/>
      <c r="J58" s="18"/>
      <c r="K58" s="16">
        <v>1</v>
      </c>
      <c r="L58" s="42" t="s">
        <v>188</v>
      </c>
      <c r="M58" s="18">
        <v>10005000</v>
      </c>
      <c r="N58" s="16">
        <v>0</v>
      </c>
      <c r="O58" s="42" t="str">
        <f t="shared" si="2"/>
        <v>Rekomendasi</v>
      </c>
      <c r="P58" s="18">
        <v>1374000</v>
      </c>
      <c r="Q58" s="16">
        <v>1</v>
      </c>
      <c r="R58" s="42" t="str">
        <f t="shared" si="3"/>
        <v>Rekomendasi</v>
      </c>
      <c r="S58" s="18">
        <v>3225000</v>
      </c>
      <c r="T58" s="16">
        <v>0</v>
      </c>
      <c r="U58" s="42" t="str">
        <f t="shared" si="17"/>
        <v>Rekomendasi</v>
      </c>
      <c r="V58" s="18">
        <v>0</v>
      </c>
      <c r="W58" s="16">
        <v>0</v>
      </c>
      <c r="X58" s="42" t="str">
        <f t="shared" si="18"/>
        <v>Rekomendasi</v>
      </c>
      <c r="Y58" s="18">
        <v>3075000</v>
      </c>
      <c r="Z58" s="48">
        <f t="shared" si="12"/>
        <v>1</v>
      </c>
      <c r="AA58" s="42" t="str">
        <f t="shared" si="4"/>
        <v>Rekomendasi</v>
      </c>
      <c r="AB58" s="48">
        <f t="shared" si="10"/>
        <v>100</v>
      </c>
      <c r="AC58" s="30" t="s">
        <v>134</v>
      </c>
      <c r="AD58" s="36">
        <f t="shared" si="16"/>
        <v>7674000</v>
      </c>
      <c r="AE58" s="47">
        <f t="shared" si="6"/>
        <v>76.701649175412285</v>
      </c>
      <c r="AF58" s="30" t="s">
        <v>134</v>
      </c>
      <c r="AG58" s="48">
        <f t="shared" si="7"/>
        <v>1</v>
      </c>
      <c r="AH58" s="42" t="s">
        <v>188</v>
      </c>
      <c r="AI58" s="36">
        <f t="shared" si="9"/>
        <v>7674000</v>
      </c>
      <c r="AJ58" s="47"/>
      <c r="AK58" s="30" t="s">
        <v>134</v>
      </c>
      <c r="AL58" s="47"/>
      <c r="AM58" s="11"/>
      <c r="AP58" s="20"/>
    </row>
    <row r="59" spans="1:42" s="68" customFormat="1" ht="126" x14ac:dyDescent="0.25">
      <c r="A59" s="12"/>
      <c r="B59" s="13"/>
      <c r="C59" s="14" t="s">
        <v>122</v>
      </c>
      <c r="D59" s="15" t="s">
        <v>185</v>
      </c>
      <c r="E59" s="40">
        <v>1</v>
      </c>
      <c r="F59" s="82" t="s">
        <v>188</v>
      </c>
      <c r="G59" s="37"/>
      <c r="H59" s="40"/>
      <c r="I59" s="41"/>
      <c r="J59" s="37"/>
      <c r="K59" s="40">
        <f>K60</f>
        <v>1</v>
      </c>
      <c r="L59" s="82" t="s">
        <v>188</v>
      </c>
      <c r="M59" s="37">
        <f>SUM(M60:M61)</f>
        <v>52512500</v>
      </c>
      <c r="N59" s="40">
        <f>N60</f>
        <v>0</v>
      </c>
      <c r="O59" s="82" t="str">
        <f t="shared" si="2"/>
        <v>Rekomendasi</v>
      </c>
      <c r="P59" s="37">
        <f>SUM(P60:P61)</f>
        <v>1822800</v>
      </c>
      <c r="Q59" s="40">
        <f>Q60</f>
        <v>1</v>
      </c>
      <c r="R59" s="82" t="str">
        <f t="shared" si="3"/>
        <v>Rekomendasi</v>
      </c>
      <c r="S59" s="37">
        <f>SUM(S60:S61)</f>
        <v>525000</v>
      </c>
      <c r="T59" s="40">
        <f>T60</f>
        <v>0</v>
      </c>
      <c r="U59" s="82" t="str">
        <f t="shared" si="17"/>
        <v>Rekomendasi</v>
      </c>
      <c r="V59" s="37">
        <f>SUM(V60:V61)</f>
        <v>2676000</v>
      </c>
      <c r="W59" s="40">
        <f>W60</f>
        <v>0</v>
      </c>
      <c r="X59" s="82" t="str">
        <f t="shared" si="18"/>
        <v>Rekomendasi</v>
      </c>
      <c r="Y59" s="37">
        <f>SUM(Y60:Y61)</f>
        <v>30640602</v>
      </c>
      <c r="Z59" s="57">
        <f t="shared" si="12"/>
        <v>1</v>
      </c>
      <c r="AA59" s="82" t="str">
        <f t="shared" si="4"/>
        <v>Rekomendasi</v>
      </c>
      <c r="AB59" s="57">
        <f t="shared" si="10"/>
        <v>100</v>
      </c>
      <c r="AC59" s="60" t="s">
        <v>134</v>
      </c>
      <c r="AD59" s="62">
        <f t="shared" si="16"/>
        <v>35664402</v>
      </c>
      <c r="AE59" s="59">
        <f t="shared" si="6"/>
        <v>67.916023803856234</v>
      </c>
      <c r="AF59" s="60" t="s">
        <v>134</v>
      </c>
      <c r="AG59" s="57">
        <f t="shared" si="7"/>
        <v>1</v>
      </c>
      <c r="AH59" s="82" t="str">
        <f t="shared" si="8"/>
        <v>Rekomendasi</v>
      </c>
      <c r="AI59" s="62">
        <f t="shared" si="9"/>
        <v>35664402</v>
      </c>
      <c r="AJ59" s="59"/>
      <c r="AK59" s="60" t="s">
        <v>134</v>
      </c>
      <c r="AL59" s="59"/>
      <c r="AM59" s="70"/>
      <c r="AP59" s="69"/>
    </row>
    <row r="60" spans="1:42" ht="165" x14ac:dyDescent="0.2">
      <c r="A60" s="12"/>
      <c r="B60" s="13"/>
      <c r="C60" s="87" t="s">
        <v>123</v>
      </c>
      <c r="D60" s="24" t="s">
        <v>185</v>
      </c>
      <c r="E60" s="16"/>
      <c r="F60" s="42"/>
      <c r="G60" s="18"/>
      <c r="H60" s="16"/>
      <c r="I60" s="42"/>
      <c r="J60" s="18"/>
      <c r="K60" s="16">
        <f>K61</f>
        <v>1</v>
      </c>
      <c r="L60" s="42" t="s">
        <v>188</v>
      </c>
      <c r="M60" s="18">
        <v>42500000</v>
      </c>
      <c r="N60" s="16">
        <f>N61</f>
        <v>0</v>
      </c>
      <c r="O60" s="42" t="str">
        <f t="shared" si="2"/>
        <v>Rekomendasi</v>
      </c>
      <c r="P60" s="18">
        <v>0</v>
      </c>
      <c r="Q60" s="16">
        <f>Q61</f>
        <v>1</v>
      </c>
      <c r="R60" s="42" t="str">
        <f t="shared" si="3"/>
        <v>Rekomendasi</v>
      </c>
      <c r="S60" s="18">
        <v>0</v>
      </c>
      <c r="T60" s="16">
        <f>T61</f>
        <v>0</v>
      </c>
      <c r="U60" s="42" t="str">
        <f t="shared" si="17"/>
        <v>Rekomendasi</v>
      </c>
      <c r="V60" s="18">
        <v>0</v>
      </c>
      <c r="W60" s="16">
        <f>W61</f>
        <v>0</v>
      </c>
      <c r="X60" s="42" t="str">
        <f t="shared" si="18"/>
        <v>Rekomendasi</v>
      </c>
      <c r="Y60" s="18">
        <v>30190602</v>
      </c>
      <c r="Z60" s="48">
        <f t="shared" si="12"/>
        <v>1</v>
      </c>
      <c r="AA60" s="42" t="str">
        <f t="shared" si="4"/>
        <v>Rekomendasi</v>
      </c>
      <c r="AB60" s="48">
        <f t="shared" si="10"/>
        <v>100</v>
      </c>
      <c r="AC60" s="30" t="s">
        <v>134</v>
      </c>
      <c r="AD60" s="36">
        <f t="shared" si="16"/>
        <v>30190602</v>
      </c>
      <c r="AE60" s="48">
        <f t="shared" si="6"/>
        <v>71.036710588235294</v>
      </c>
      <c r="AF60" s="30" t="s">
        <v>134</v>
      </c>
      <c r="AG60" s="48">
        <f t="shared" si="7"/>
        <v>1</v>
      </c>
      <c r="AH60" s="42" t="str">
        <f t="shared" si="8"/>
        <v>Rekomendasi</v>
      </c>
      <c r="AI60" s="36">
        <f t="shared" si="9"/>
        <v>30190602</v>
      </c>
      <c r="AJ60" s="47"/>
      <c r="AK60" s="30" t="s">
        <v>134</v>
      </c>
      <c r="AL60" s="47"/>
      <c r="AM60" s="11"/>
      <c r="AP60" s="20"/>
    </row>
    <row r="61" spans="1:42" ht="165" x14ac:dyDescent="0.2">
      <c r="A61" s="12"/>
      <c r="B61" s="13"/>
      <c r="C61" s="87" t="s">
        <v>124</v>
      </c>
      <c r="D61" s="24" t="s">
        <v>185</v>
      </c>
      <c r="E61" s="16"/>
      <c r="F61" s="42"/>
      <c r="G61" s="18"/>
      <c r="H61" s="16"/>
      <c r="I61" s="42"/>
      <c r="J61" s="18"/>
      <c r="K61" s="16">
        <v>1</v>
      </c>
      <c r="L61" s="42" t="s">
        <v>188</v>
      </c>
      <c r="M61" s="18">
        <v>10012500</v>
      </c>
      <c r="N61" s="16">
        <v>0</v>
      </c>
      <c r="O61" s="42" t="str">
        <f t="shared" si="2"/>
        <v>Rekomendasi</v>
      </c>
      <c r="P61" s="18">
        <v>1822800</v>
      </c>
      <c r="Q61" s="16">
        <v>1</v>
      </c>
      <c r="R61" s="42" t="str">
        <f t="shared" si="3"/>
        <v>Rekomendasi</v>
      </c>
      <c r="S61" s="18">
        <v>525000</v>
      </c>
      <c r="T61" s="16">
        <v>0</v>
      </c>
      <c r="U61" s="42" t="str">
        <f t="shared" si="17"/>
        <v>Rekomendasi</v>
      </c>
      <c r="V61" s="18">
        <v>2676000</v>
      </c>
      <c r="W61" s="16">
        <v>0</v>
      </c>
      <c r="X61" s="42" t="str">
        <f t="shared" si="18"/>
        <v>Rekomendasi</v>
      </c>
      <c r="Y61" s="18">
        <v>450000</v>
      </c>
      <c r="Z61" s="16">
        <v>1</v>
      </c>
      <c r="AA61" s="42" t="s">
        <v>188</v>
      </c>
      <c r="AB61" s="48">
        <f t="shared" si="10"/>
        <v>100</v>
      </c>
      <c r="AC61" s="30" t="s">
        <v>134</v>
      </c>
      <c r="AD61" s="36">
        <f t="shared" si="16"/>
        <v>5473800</v>
      </c>
      <c r="AE61" s="47">
        <f t="shared" si="6"/>
        <v>54.669662921348319</v>
      </c>
      <c r="AF61" s="30" t="s">
        <v>134</v>
      </c>
      <c r="AG61" s="16">
        <v>1</v>
      </c>
      <c r="AH61" s="42" t="s">
        <v>188</v>
      </c>
      <c r="AI61" s="36">
        <f t="shared" si="9"/>
        <v>5473800</v>
      </c>
      <c r="AJ61" s="47"/>
      <c r="AK61" s="30" t="s">
        <v>134</v>
      </c>
      <c r="AL61" s="47"/>
      <c r="AM61" s="11"/>
      <c r="AP61" s="20"/>
    </row>
    <row r="62" spans="1:42" s="68" customFormat="1" ht="115.5" customHeight="1" x14ac:dyDescent="0.25">
      <c r="A62" s="12"/>
      <c r="B62" s="13" t="s">
        <v>186</v>
      </c>
      <c r="C62" s="14" t="s">
        <v>125</v>
      </c>
      <c r="D62" s="15" t="s">
        <v>204</v>
      </c>
      <c r="E62" s="83">
        <v>11700</v>
      </c>
      <c r="F62" s="82" t="s">
        <v>189</v>
      </c>
      <c r="G62" s="37"/>
      <c r="H62" s="40"/>
      <c r="I62" s="41"/>
      <c r="J62" s="37"/>
      <c r="K62" s="83">
        <v>9425</v>
      </c>
      <c r="L62" s="82" t="s">
        <v>189</v>
      </c>
      <c r="M62" s="37">
        <f>M63</f>
        <v>269161500</v>
      </c>
      <c r="N62" s="40"/>
      <c r="O62" s="82" t="str">
        <f t="shared" si="2"/>
        <v>Indeks</v>
      </c>
      <c r="P62" s="37">
        <f>P63</f>
        <v>16230000</v>
      </c>
      <c r="Q62" s="40"/>
      <c r="R62" s="82" t="str">
        <f t="shared" si="3"/>
        <v>Indeks</v>
      </c>
      <c r="S62" s="37">
        <f>S63</f>
        <v>112458500</v>
      </c>
      <c r="T62" s="40"/>
      <c r="U62" s="82" t="str">
        <f t="shared" si="17"/>
        <v>Indeks</v>
      </c>
      <c r="V62" s="37">
        <f>V63</f>
        <v>44785400</v>
      </c>
      <c r="W62" s="40"/>
      <c r="X62" s="82" t="str">
        <f t="shared" si="18"/>
        <v>Indeks</v>
      </c>
      <c r="Y62" s="37">
        <f>Y63</f>
        <v>89748000</v>
      </c>
      <c r="Z62" s="57">
        <f>SUM(N62,Q62,T62,W62)</f>
        <v>0</v>
      </c>
      <c r="AA62" s="41" t="str">
        <f t="shared" si="4"/>
        <v>Indeks</v>
      </c>
      <c r="AB62" s="57">
        <f t="shared" si="10"/>
        <v>0</v>
      </c>
      <c r="AC62" s="60" t="s">
        <v>134</v>
      </c>
      <c r="AD62" s="62">
        <f t="shared" si="16"/>
        <v>263221900</v>
      </c>
      <c r="AE62" s="59">
        <f t="shared" si="6"/>
        <v>97.793295103497343</v>
      </c>
      <c r="AF62" s="60" t="s">
        <v>134</v>
      </c>
      <c r="AG62" s="57">
        <f t="shared" si="7"/>
        <v>0</v>
      </c>
      <c r="AH62" s="41" t="str">
        <f t="shared" si="8"/>
        <v>Indeks</v>
      </c>
      <c r="AI62" s="62">
        <f t="shared" si="9"/>
        <v>263221900</v>
      </c>
      <c r="AJ62" s="59"/>
      <c r="AK62" s="60" t="s">
        <v>134</v>
      </c>
      <c r="AL62" s="59"/>
      <c r="AM62" s="70"/>
      <c r="AP62" s="69"/>
    </row>
    <row r="63" spans="1:42" s="68" customFormat="1" ht="113.25" customHeight="1" x14ac:dyDescent="0.25">
      <c r="A63" s="12"/>
      <c r="B63" s="13"/>
      <c r="C63" s="14" t="s">
        <v>126</v>
      </c>
      <c r="D63" s="15" t="s">
        <v>129</v>
      </c>
      <c r="E63" s="40"/>
      <c r="F63" s="41"/>
      <c r="G63" s="37"/>
      <c r="H63" s="40"/>
      <c r="I63" s="41"/>
      <c r="J63" s="37"/>
      <c r="K63" s="40">
        <f>K65</f>
        <v>100</v>
      </c>
      <c r="L63" s="41" t="s">
        <v>134</v>
      </c>
      <c r="M63" s="37">
        <f>SUM(M64:M65)</f>
        <v>269161500</v>
      </c>
      <c r="N63" s="40">
        <f>N65</f>
        <v>0</v>
      </c>
      <c r="O63" s="41" t="str">
        <f t="shared" si="2"/>
        <v>%</v>
      </c>
      <c r="P63" s="37">
        <f>SUM(P64:P65)</f>
        <v>16230000</v>
      </c>
      <c r="Q63" s="40">
        <f>Q65</f>
        <v>100</v>
      </c>
      <c r="R63" s="41" t="str">
        <f t="shared" si="3"/>
        <v>%</v>
      </c>
      <c r="S63" s="37">
        <f>SUM(S64:S65)</f>
        <v>112458500</v>
      </c>
      <c r="T63" s="40">
        <v>0</v>
      </c>
      <c r="U63" s="41" t="str">
        <f t="shared" si="17"/>
        <v>%</v>
      </c>
      <c r="V63" s="37">
        <f>SUM(V64:V65)</f>
        <v>44785400</v>
      </c>
      <c r="W63" s="40">
        <v>0</v>
      </c>
      <c r="X63" s="41" t="str">
        <f t="shared" si="18"/>
        <v>%</v>
      </c>
      <c r="Y63" s="37">
        <f>SUM(Y64:Y65)</f>
        <v>89748000</v>
      </c>
      <c r="Z63" s="57">
        <f>SUM(N63,Q63,T63,W63)</f>
        <v>100</v>
      </c>
      <c r="AA63" s="41" t="str">
        <f t="shared" si="4"/>
        <v>%</v>
      </c>
      <c r="AB63" s="57">
        <f t="shared" si="10"/>
        <v>100</v>
      </c>
      <c r="AC63" s="60" t="s">
        <v>134</v>
      </c>
      <c r="AD63" s="62">
        <f t="shared" si="16"/>
        <v>263221900</v>
      </c>
      <c r="AE63" s="59">
        <f t="shared" si="6"/>
        <v>97.793295103497343</v>
      </c>
      <c r="AF63" s="60" t="s">
        <v>134</v>
      </c>
      <c r="AG63" s="57">
        <f t="shared" si="7"/>
        <v>100</v>
      </c>
      <c r="AH63" s="41" t="str">
        <f t="shared" si="8"/>
        <v>%</v>
      </c>
      <c r="AI63" s="62">
        <f t="shared" si="9"/>
        <v>263221900</v>
      </c>
      <c r="AJ63" s="59"/>
      <c r="AK63" s="60" t="s">
        <v>134</v>
      </c>
      <c r="AL63" s="59"/>
      <c r="AM63" s="70"/>
      <c r="AP63" s="69"/>
    </row>
    <row r="64" spans="1:42" ht="150" x14ac:dyDescent="0.2">
      <c r="A64" s="12"/>
      <c r="B64" s="13" t="s">
        <v>191</v>
      </c>
      <c r="C64" s="21" t="s">
        <v>127</v>
      </c>
      <c r="D64" s="24" t="s">
        <v>190</v>
      </c>
      <c r="E64" s="16"/>
      <c r="F64" s="17"/>
      <c r="G64" s="18"/>
      <c r="H64" s="16"/>
      <c r="I64" s="17"/>
      <c r="J64" s="18"/>
      <c r="K64" s="16">
        <v>100</v>
      </c>
      <c r="L64" s="17" t="s">
        <v>134</v>
      </c>
      <c r="M64" s="18">
        <v>245862500</v>
      </c>
      <c r="N64" s="16">
        <v>0</v>
      </c>
      <c r="O64" s="17" t="str">
        <f t="shared" si="2"/>
        <v>%</v>
      </c>
      <c r="P64" s="18">
        <v>16230000</v>
      </c>
      <c r="Q64" s="16">
        <v>100</v>
      </c>
      <c r="R64" s="17" t="str">
        <f t="shared" si="3"/>
        <v>%</v>
      </c>
      <c r="S64" s="18">
        <v>112458500</v>
      </c>
      <c r="T64" s="16">
        <v>0</v>
      </c>
      <c r="U64" s="17" t="str">
        <f t="shared" si="17"/>
        <v>%</v>
      </c>
      <c r="V64" s="18">
        <v>44785400</v>
      </c>
      <c r="W64" s="16">
        <v>0</v>
      </c>
      <c r="X64" s="17" t="str">
        <f t="shared" si="18"/>
        <v>%</v>
      </c>
      <c r="Y64" s="18">
        <v>66449000</v>
      </c>
      <c r="Z64" s="48">
        <f>SUM(N64,Q64,T64,W64)</f>
        <v>100</v>
      </c>
      <c r="AA64" s="17" t="str">
        <f t="shared" si="4"/>
        <v>%</v>
      </c>
      <c r="AB64" s="48">
        <f t="shared" si="10"/>
        <v>100</v>
      </c>
      <c r="AC64" s="30" t="s">
        <v>134</v>
      </c>
      <c r="AD64" s="36">
        <f t="shared" si="16"/>
        <v>239922900</v>
      </c>
      <c r="AE64" s="47">
        <f t="shared" si="6"/>
        <v>97.584178148355278</v>
      </c>
      <c r="AF64" s="30" t="s">
        <v>134</v>
      </c>
      <c r="AG64" s="48">
        <f t="shared" si="7"/>
        <v>100</v>
      </c>
      <c r="AH64" s="17" t="str">
        <f t="shared" si="8"/>
        <v>%</v>
      </c>
      <c r="AI64" s="36">
        <f t="shared" si="9"/>
        <v>239922900</v>
      </c>
      <c r="AJ64" s="47"/>
      <c r="AK64" s="30" t="s">
        <v>134</v>
      </c>
      <c r="AL64" s="47"/>
      <c r="AM64" s="11"/>
      <c r="AP64" s="20"/>
    </row>
    <row r="65" spans="1:42" ht="52.5" customHeight="1" x14ac:dyDescent="0.2">
      <c r="A65" s="12"/>
      <c r="B65" s="13"/>
      <c r="C65" s="21" t="s">
        <v>128</v>
      </c>
      <c r="D65" s="24" t="s">
        <v>190</v>
      </c>
      <c r="E65" s="16"/>
      <c r="F65" s="17"/>
      <c r="G65" s="18"/>
      <c r="H65" s="16"/>
      <c r="I65" s="17"/>
      <c r="J65" s="18"/>
      <c r="K65" s="16">
        <v>100</v>
      </c>
      <c r="L65" s="17" t="s">
        <v>134</v>
      </c>
      <c r="M65" s="18">
        <v>23299000</v>
      </c>
      <c r="N65" s="16">
        <v>0</v>
      </c>
      <c r="O65" s="17" t="str">
        <f t="shared" si="2"/>
        <v>%</v>
      </c>
      <c r="P65" s="18">
        <v>0</v>
      </c>
      <c r="Q65" s="16">
        <v>100</v>
      </c>
      <c r="R65" s="17" t="str">
        <f t="shared" si="3"/>
        <v>%</v>
      </c>
      <c r="S65" s="18">
        <v>0</v>
      </c>
      <c r="T65" s="16">
        <v>0</v>
      </c>
      <c r="U65" s="17" t="str">
        <f t="shared" si="17"/>
        <v>%</v>
      </c>
      <c r="V65" s="18">
        <v>0</v>
      </c>
      <c r="W65" s="16">
        <v>0</v>
      </c>
      <c r="X65" s="17" t="str">
        <f t="shared" si="18"/>
        <v>%</v>
      </c>
      <c r="Y65" s="18">
        <v>23299000</v>
      </c>
      <c r="Z65" s="48">
        <f>SUM(N65,Q65,T65,W65)</f>
        <v>100</v>
      </c>
      <c r="AA65" s="17" t="str">
        <f t="shared" si="4"/>
        <v>%</v>
      </c>
      <c r="AB65" s="48">
        <f t="shared" si="10"/>
        <v>100</v>
      </c>
      <c r="AC65" s="30" t="s">
        <v>134</v>
      </c>
      <c r="AD65" s="36">
        <f t="shared" si="16"/>
        <v>23299000</v>
      </c>
      <c r="AE65" s="47">
        <f t="shared" si="6"/>
        <v>100</v>
      </c>
      <c r="AF65" s="30" t="s">
        <v>134</v>
      </c>
      <c r="AG65" s="48">
        <f t="shared" si="7"/>
        <v>100</v>
      </c>
      <c r="AH65" s="17" t="str">
        <f t="shared" si="8"/>
        <v>%</v>
      </c>
      <c r="AI65" s="36">
        <f t="shared" si="9"/>
        <v>23299000</v>
      </c>
      <c r="AJ65" s="47"/>
      <c r="AK65" s="30" t="s">
        <v>134</v>
      </c>
      <c r="AL65" s="47"/>
      <c r="AM65" s="11"/>
      <c r="AP65" s="20"/>
    </row>
    <row r="66" spans="1:42" ht="15" x14ac:dyDescent="0.2">
      <c r="A66" s="92" t="s">
        <v>24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4"/>
      <c r="AB66" s="65">
        <f>AVERAGE(AB13:AB65)</f>
        <v>98.443223443223445</v>
      </c>
      <c r="AC66" s="51"/>
      <c r="AD66" s="49"/>
      <c r="AE66" s="65">
        <f>AVERAGE(AE13,AE40,AE52,AE62)</f>
        <v>81.912531559442868</v>
      </c>
      <c r="AF66" s="51"/>
      <c r="AG66" s="50"/>
      <c r="AH66" s="51"/>
      <c r="AI66" s="50"/>
      <c r="AJ66" s="50"/>
      <c r="AK66" s="51"/>
      <c r="AL66" s="52"/>
      <c r="AM66" s="11"/>
    </row>
    <row r="67" spans="1:42" ht="15" x14ac:dyDescent="0.2">
      <c r="A67" s="92" t="s">
        <v>25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4"/>
      <c r="AB67" s="26" t="str">
        <f>IF(AB66&gt;=91,"Sangat Tinggi",IF(AB66&gt;=76,"Tinggi",IF(AB66&gt;=66,"Sedang",IF(AB66&gt;=51,"Rendah",IF(AB66&lt;=50,"Sangat Rendah")))))</f>
        <v>Sangat Tinggi</v>
      </c>
      <c r="AC67" s="51"/>
      <c r="AD67" s="53"/>
      <c r="AE67" s="71" t="str">
        <f>IF(AE66&gt;=91,"Sangat Tinggi",IF(AE66&gt;=76,"Tinggi",IF(AE66&gt;=66,"Sedang",IF(AE66&gt;=51,"Rendah",IF(AE66&lt;=50,"Sangat Rendah")))))</f>
        <v>Tinggi</v>
      </c>
      <c r="AF67" s="51"/>
      <c r="AG67" s="54"/>
      <c r="AH67" s="51"/>
      <c r="AI67" s="55"/>
      <c r="AJ67" s="54"/>
      <c r="AK67" s="51"/>
      <c r="AL67" s="56"/>
      <c r="AM67" s="11"/>
    </row>
    <row r="68" spans="1:42" ht="15" x14ac:dyDescent="0.2">
      <c r="A68" s="95" t="s">
        <v>26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11"/>
    </row>
    <row r="69" spans="1:42" ht="15" x14ac:dyDescent="0.2">
      <c r="A69" s="95" t="s">
        <v>27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11"/>
    </row>
    <row r="70" spans="1:42" ht="15" x14ac:dyDescent="0.2">
      <c r="A70" s="95" t="s">
        <v>28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11"/>
    </row>
    <row r="71" spans="1:42" ht="15" x14ac:dyDescent="0.2">
      <c r="A71" s="95" t="s">
        <v>29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27"/>
    </row>
    <row r="72" spans="1:42" ht="15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137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80"/>
      <c r="AB72" s="28"/>
      <c r="AC72" s="80"/>
      <c r="AD72" s="28"/>
      <c r="AE72" s="72"/>
      <c r="AF72" s="80"/>
      <c r="AG72" s="28"/>
      <c r="AH72" s="80"/>
      <c r="AI72" s="28"/>
      <c r="AJ72" s="28"/>
      <c r="AK72" s="80"/>
      <c r="AL72" s="28"/>
    </row>
    <row r="73" spans="1:42" ht="15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90" t="s">
        <v>68</v>
      </c>
      <c r="AA73" s="90"/>
      <c r="AB73" s="90"/>
      <c r="AC73" s="90"/>
      <c r="AD73" s="90"/>
      <c r="AE73" s="90"/>
      <c r="AF73" s="80"/>
      <c r="AG73" s="28"/>
      <c r="AH73" s="90" t="s">
        <v>67</v>
      </c>
      <c r="AI73" s="90"/>
      <c r="AJ73" s="90"/>
      <c r="AK73" s="90"/>
      <c r="AL73" s="90"/>
      <c r="AM73" s="90"/>
    </row>
    <row r="74" spans="1:42" ht="15.75" x14ac:dyDescent="0.25">
      <c r="A74" s="34"/>
      <c r="B74" s="35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90" t="s">
        <v>202</v>
      </c>
      <c r="AA74" s="90"/>
      <c r="AB74" s="90"/>
      <c r="AC74" s="90"/>
      <c r="AD74" s="90"/>
      <c r="AE74" s="90"/>
      <c r="AF74" s="80"/>
      <c r="AG74" s="28"/>
      <c r="AH74" s="90" t="s">
        <v>202</v>
      </c>
      <c r="AI74" s="90"/>
      <c r="AJ74" s="90"/>
      <c r="AK74" s="90"/>
      <c r="AL74" s="90"/>
      <c r="AM74" s="90"/>
    </row>
    <row r="75" spans="1:42" ht="15" x14ac:dyDescent="0.2">
      <c r="Z75" s="90" t="s">
        <v>66</v>
      </c>
      <c r="AA75" s="90"/>
      <c r="AB75" s="90"/>
      <c r="AC75" s="90"/>
      <c r="AD75" s="90"/>
      <c r="AE75" s="90"/>
      <c r="AH75" s="90" t="s">
        <v>66</v>
      </c>
      <c r="AI75" s="90"/>
      <c r="AJ75" s="90"/>
      <c r="AK75" s="90"/>
      <c r="AL75" s="90"/>
      <c r="AM75" s="90"/>
    </row>
    <row r="76" spans="1:42" ht="15" x14ac:dyDescent="0.2">
      <c r="Z76" s="90" t="s">
        <v>65</v>
      </c>
      <c r="AA76" s="90"/>
      <c r="AB76" s="90"/>
      <c r="AC76" s="90"/>
      <c r="AD76" s="90"/>
      <c r="AE76" s="90"/>
      <c r="AH76" s="90" t="s">
        <v>65</v>
      </c>
      <c r="AI76" s="90"/>
      <c r="AJ76" s="90"/>
      <c r="AK76" s="90"/>
      <c r="AL76" s="90"/>
      <c r="AM76" s="90"/>
    </row>
    <row r="77" spans="1:42" ht="51" x14ac:dyDescent="0.2">
      <c r="A77" s="31" t="s">
        <v>30</v>
      </c>
      <c r="B77" s="31" t="s">
        <v>31</v>
      </c>
      <c r="C77" s="31" t="s">
        <v>32</v>
      </c>
      <c r="Z77" s="28"/>
      <c r="AA77" s="80"/>
      <c r="AB77" s="28"/>
      <c r="AC77" s="80"/>
      <c r="AD77" s="28"/>
      <c r="AH77" s="28"/>
      <c r="AI77" s="80"/>
      <c r="AJ77" s="28"/>
      <c r="AK77" s="80"/>
      <c r="AL77" s="28"/>
    </row>
    <row r="78" spans="1:42" ht="25.5" x14ac:dyDescent="0.25">
      <c r="A78" s="32" t="s">
        <v>33</v>
      </c>
      <c r="B78" s="32" t="s">
        <v>34</v>
      </c>
      <c r="C78" s="32" t="s">
        <v>35</v>
      </c>
      <c r="Z78" s="91" t="s">
        <v>64</v>
      </c>
      <c r="AA78" s="91"/>
      <c r="AB78" s="91"/>
      <c r="AC78" s="91"/>
      <c r="AD78" s="91"/>
      <c r="AE78" s="91"/>
      <c r="AH78" s="91" t="s">
        <v>64</v>
      </c>
      <c r="AI78" s="91"/>
      <c r="AJ78" s="91"/>
      <c r="AK78" s="91"/>
      <c r="AL78" s="91"/>
      <c r="AM78" s="91"/>
    </row>
    <row r="79" spans="1:42" ht="25.5" x14ac:dyDescent="0.2">
      <c r="A79" s="32" t="s">
        <v>36</v>
      </c>
      <c r="B79" s="32" t="s">
        <v>37</v>
      </c>
      <c r="C79" s="32" t="s">
        <v>38</v>
      </c>
      <c r="Z79" s="96" t="s">
        <v>63</v>
      </c>
      <c r="AA79" s="96"/>
      <c r="AB79" s="96"/>
      <c r="AC79" s="96"/>
      <c r="AD79" s="96"/>
      <c r="AE79" s="96"/>
      <c r="AH79" s="96" t="s">
        <v>63</v>
      </c>
      <c r="AI79" s="96"/>
      <c r="AJ79" s="96"/>
      <c r="AK79" s="96"/>
      <c r="AL79" s="96"/>
      <c r="AM79" s="96"/>
    </row>
    <row r="80" spans="1:42" ht="25.5" x14ac:dyDescent="0.2">
      <c r="A80" s="32" t="s">
        <v>39</v>
      </c>
      <c r="B80" s="32" t="s">
        <v>40</v>
      </c>
      <c r="C80" s="32" t="s">
        <v>41</v>
      </c>
    </row>
    <row r="81" spans="1:3" ht="25.5" x14ac:dyDescent="0.2">
      <c r="A81" s="32" t="s">
        <v>42</v>
      </c>
      <c r="B81" s="32" t="s">
        <v>43</v>
      </c>
      <c r="C81" s="32" t="s">
        <v>44</v>
      </c>
    </row>
    <row r="82" spans="1:3" ht="25.5" x14ac:dyDescent="0.2">
      <c r="A82" s="32" t="s">
        <v>45</v>
      </c>
      <c r="B82" s="33" t="s">
        <v>46</v>
      </c>
      <c r="C82" s="32" t="s">
        <v>47</v>
      </c>
    </row>
  </sheetData>
  <mergeCells count="83">
    <mergeCell ref="A6:AL6"/>
    <mergeCell ref="A1:AL1"/>
    <mergeCell ref="A2:AL2"/>
    <mergeCell ref="A3:AL3"/>
    <mergeCell ref="A4:AL4"/>
    <mergeCell ref="A5:AL5"/>
    <mergeCell ref="AJ7:AL8"/>
    <mergeCell ref="AM7:AM8"/>
    <mergeCell ref="A7:A9"/>
    <mergeCell ref="B7:B9"/>
    <mergeCell ref="C7:C9"/>
    <mergeCell ref="D7:D9"/>
    <mergeCell ref="E7:G9"/>
    <mergeCell ref="H7:J9"/>
    <mergeCell ref="Z9:AF9"/>
    <mergeCell ref="K7:M8"/>
    <mergeCell ref="N7:Y8"/>
    <mergeCell ref="Z7:AF8"/>
    <mergeCell ref="AG7:AI8"/>
    <mergeCell ref="AJ10:AL10"/>
    <mergeCell ref="AG9:AI9"/>
    <mergeCell ref="AJ9:AL9"/>
    <mergeCell ref="A10:A12"/>
    <mergeCell ref="B10:B12"/>
    <mergeCell ref="C10:C12"/>
    <mergeCell ref="D10:D12"/>
    <mergeCell ref="E10:G10"/>
    <mergeCell ref="H10:J10"/>
    <mergeCell ref="K10:M10"/>
    <mergeCell ref="N10:P10"/>
    <mergeCell ref="K9:M9"/>
    <mergeCell ref="N9:P9"/>
    <mergeCell ref="Q9:S9"/>
    <mergeCell ref="T9:V9"/>
    <mergeCell ref="W9:Y9"/>
    <mergeCell ref="Q10:S10"/>
    <mergeCell ref="T10:V10"/>
    <mergeCell ref="W10:Y10"/>
    <mergeCell ref="Z10:AF10"/>
    <mergeCell ref="AG10:AI10"/>
    <mergeCell ref="V11:V12"/>
    <mergeCell ref="E11:F12"/>
    <mergeCell ref="G11:G12"/>
    <mergeCell ref="H11:I12"/>
    <mergeCell ref="J11:J12"/>
    <mergeCell ref="K11:L12"/>
    <mergeCell ref="M11:M12"/>
    <mergeCell ref="N11:O12"/>
    <mergeCell ref="P11:P12"/>
    <mergeCell ref="Q11:R12"/>
    <mergeCell ref="S11:S12"/>
    <mergeCell ref="T11:U12"/>
    <mergeCell ref="W11:X12"/>
    <mergeCell ref="Y11:Y12"/>
    <mergeCell ref="Z11:AA11"/>
    <mergeCell ref="AB11:AC11"/>
    <mergeCell ref="AE11:AF11"/>
    <mergeCell ref="AJ11:AK11"/>
    <mergeCell ref="Z12:AA12"/>
    <mergeCell ref="AB12:AC12"/>
    <mergeCell ref="AE12:AF12"/>
    <mergeCell ref="AG12:AH12"/>
    <mergeCell ref="AJ12:AK12"/>
    <mergeCell ref="AG11:AH11"/>
    <mergeCell ref="Z79:AE79"/>
    <mergeCell ref="AH79:AM79"/>
    <mergeCell ref="Z73:AE73"/>
    <mergeCell ref="AH73:AM73"/>
    <mergeCell ref="Z74:AE74"/>
    <mergeCell ref="AH74:AM74"/>
    <mergeCell ref="Z75:AE75"/>
    <mergeCell ref="AH75:AM75"/>
    <mergeCell ref="C13:C14"/>
    <mergeCell ref="Z76:AE76"/>
    <mergeCell ref="AH76:AM76"/>
    <mergeCell ref="Z78:AE78"/>
    <mergeCell ref="AH78:AM78"/>
    <mergeCell ref="A66:AA66"/>
    <mergeCell ref="A67:AA67"/>
    <mergeCell ref="A68:AL68"/>
    <mergeCell ref="A69:AL69"/>
    <mergeCell ref="A70:AL70"/>
    <mergeCell ref="A71:AL71"/>
  </mergeCells>
  <printOptions horizontalCentered="1"/>
  <pageMargins left="0.23622047244094491" right="0.23622047244094491" top="3.937007874015748E-2" bottom="3.937007874015748E-2" header="0" footer="0"/>
  <pageSetup paperSize="9" scale="3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79"/>
  <sheetViews>
    <sheetView showRuler="0" view="pageBreakPreview" zoomScale="70" zoomScaleNormal="40" zoomScaleSheetLayoutView="70" zoomScalePageLayoutView="55" workbookViewId="0">
      <selection activeCell="A10" sqref="A10:A1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hidden="1" customWidth="1"/>
    <col min="21" max="21" width="8" style="2" hidden="1" customWidth="1"/>
    <col min="22" max="22" width="18.28515625" style="2" hidden="1" customWidth="1"/>
    <col min="23" max="23" width="9" style="2" hidden="1" customWidth="1"/>
    <col min="24" max="24" width="7.5703125" style="2" hidden="1" customWidth="1"/>
    <col min="25" max="25" width="17.85546875" style="2" hidden="1" customWidth="1"/>
    <col min="26" max="26" width="8" style="2" customWidth="1"/>
    <col min="27" max="27" width="5.5703125" style="4" customWidth="1"/>
    <col min="28" max="28" width="11.42578125" style="2" customWidth="1"/>
    <col min="29" max="29" width="5.5703125" style="4" customWidth="1"/>
    <col min="30" max="30" width="19" style="2" customWidth="1"/>
    <col min="31" max="31" width="8" style="73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10.85546875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"/>
    </row>
    <row r="2" spans="1:45" ht="23.25" x14ac:dyDescent="0.3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3"/>
    </row>
    <row r="3" spans="1:45" ht="23.25" x14ac:dyDescent="0.35">
      <c r="A3" s="134" t="s">
        <v>50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3"/>
    </row>
    <row r="4" spans="1:45" ht="23.25" x14ac:dyDescent="0.35">
      <c r="A4" s="135" t="s">
        <v>144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"/>
    </row>
    <row r="5" spans="1:45" ht="18" x14ac:dyDescent="0.2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</row>
    <row r="6" spans="1:45" ht="18" x14ac:dyDescent="0.25">
      <c r="A6" s="133" t="s">
        <v>50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</row>
    <row r="7" spans="1:45" ht="81" customHeight="1" x14ac:dyDescent="0.2">
      <c r="A7" s="126" t="s">
        <v>3</v>
      </c>
      <c r="B7" s="126" t="s">
        <v>4</v>
      </c>
      <c r="C7" s="127" t="s">
        <v>5</v>
      </c>
      <c r="D7" s="127" t="s">
        <v>6</v>
      </c>
      <c r="E7" s="120" t="s">
        <v>7</v>
      </c>
      <c r="F7" s="121"/>
      <c r="G7" s="128"/>
      <c r="H7" s="120" t="s">
        <v>69</v>
      </c>
      <c r="I7" s="121"/>
      <c r="J7" s="128"/>
      <c r="K7" s="120" t="s">
        <v>70</v>
      </c>
      <c r="L7" s="121"/>
      <c r="M7" s="121"/>
      <c r="N7" s="120" t="s">
        <v>8</v>
      </c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8"/>
      <c r="Z7" s="120" t="s">
        <v>60</v>
      </c>
      <c r="AA7" s="121"/>
      <c r="AB7" s="121"/>
      <c r="AC7" s="121"/>
      <c r="AD7" s="121"/>
      <c r="AE7" s="121"/>
      <c r="AF7" s="128"/>
      <c r="AG7" s="120" t="s">
        <v>71</v>
      </c>
      <c r="AH7" s="121"/>
      <c r="AI7" s="128"/>
      <c r="AJ7" s="120" t="s">
        <v>72</v>
      </c>
      <c r="AK7" s="121"/>
      <c r="AL7" s="121"/>
      <c r="AM7" s="124" t="s">
        <v>9</v>
      </c>
      <c r="AO7" s="4"/>
      <c r="AP7" s="4"/>
      <c r="AQ7" s="4"/>
      <c r="AR7" s="4"/>
      <c r="AS7" s="4"/>
    </row>
    <row r="8" spans="1:45" ht="18" customHeight="1" x14ac:dyDescent="0.2">
      <c r="A8" s="126"/>
      <c r="B8" s="126"/>
      <c r="C8" s="127"/>
      <c r="D8" s="127"/>
      <c r="E8" s="129"/>
      <c r="F8" s="130"/>
      <c r="G8" s="131"/>
      <c r="H8" s="129"/>
      <c r="I8" s="130"/>
      <c r="J8" s="131"/>
      <c r="K8" s="122"/>
      <c r="L8" s="123"/>
      <c r="M8" s="123"/>
      <c r="N8" s="122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32"/>
      <c r="Z8" s="122"/>
      <c r="AA8" s="123"/>
      <c r="AB8" s="123"/>
      <c r="AC8" s="123"/>
      <c r="AD8" s="123"/>
      <c r="AE8" s="123"/>
      <c r="AF8" s="132"/>
      <c r="AG8" s="122"/>
      <c r="AH8" s="123"/>
      <c r="AI8" s="132"/>
      <c r="AJ8" s="122"/>
      <c r="AK8" s="123"/>
      <c r="AL8" s="123"/>
      <c r="AM8" s="125"/>
    </row>
    <row r="9" spans="1:45" ht="15.75" customHeight="1" x14ac:dyDescent="0.2">
      <c r="A9" s="126"/>
      <c r="B9" s="126"/>
      <c r="C9" s="127"/>
      <c r="D9" s="127"/>
      <c r="E9" s="122"/>
      <c r="F9" s="123"/>
      <c r="G9" s="132"/>
      <c r="H9" s="122"/>
      <c r="I9" s="123"/>
      <c r="J9" s="132"/>
      <c r="K9" s="117">
        <v>2021</v>
      </c>
      <c r="L9" s="118"/>
      <c r="M9" s="119"/>
      <c r="N9" s="112" t="s">
        <v>10</v>
      </c>
      <c r="O9" s="113"/>
      <c r="P9" s="114"/>
      <c r="Q9" s="112" t="s">
        <v>11</v>
      </c>
      <c r="R9" s="113"/>
      <c r="S9" s="114"/>
      <c r="T9" s="112" t="s">
        <v>12</v>
      </c>
      <c r="U9" s="113"/>
      <c r="V9" s="114"/>
      <c r="W9" s="112" t="s">
        <v>13</v>
      </c>
      <c r="X9" s="113"/>
      <c r="Y9" s="114"/>
      <c r="Z9" s="112">
        <v>2021</v>
      </c>
      <c r="AA9" s="113"/>
      <c r="AB9" s="113"/>
      <c r="AC9" s="113"/>
      <c r="AD9" s="113"/>
      <c r="AE9" s="113"/>
      <c r="AF9" s="114"/>
      <c r="AG9" s="112">
        <v>2021</v>
      </c>
      <c r="AH9" s="113"/>
      <c r="AI9" s="114"/>
      <c r="AJ9" s="112">
        <v>2021</v>
      </c>
      <c r="AK9" s="113"/>
      <c r="AL9" s="114"/>
      <c r="AM9" s="5"/>
    </row>
    <row r="10" spans="1:45" s="7" customFormat="1" ht="15.75" x14ac:dyDescent="0.25">
      <c r="A10" s="103">
        <v>1</v>
      </c>
      <c r="B10" s="103">
        <v>2</v>
      </c>
      <c r="C10" s="103">
        <v>3</v>
      </c>
      <c r="D10" s="103">
        <v>4</v>
      </c>
      <c r="E10" s="97">
        <v>5</v>
      </c>
      <c r="F10" s="116"/>
      <c r="G10" s="98"/>
      <c r="H10" s="97">
        <v>6</v>
      </c>
      <c r="I10" s="116"/>
      <c r="J10" s="98"/>
      <c r="K10" s="106">
        <v>7</v>
      </c>
      <c r="L10" s="107"/>
      <c r="M10" s="108"/>
      <c r="N10" s="106">
        <v>8</v>
      </c>
      <c r="O10" s="107"/>
      <c r="P10" s="108"/>
      <c r="Q10" s="106">
        <v>9</v>
      </c>
      <c r="R10" s="107"/>
      <c r="S10" s="108"/>
      <c r="T10" s="106">
        <v>10</v>
      </c>
      <c r="U10" s="107"/>
      <c r="V10" s="108"/>
      <c r="W10" s="106">
        <v>11</v>
      </c>
      <c r="X10" s="107"/>
      <c r="Y10" s="108"/>
      <c r="Z10" s="109">
        <v>12</v>
      </c>
      <c r="AA10" s="110"/>
      <c r="AB10" s="110"/>
      <c r="AC10" s="110"/>
      <c r="AD10" s="110"/>
      <c r="AE10" s="110"/>
      <c r="AF10" s="111"/>
      <c r="AG10" s="109">
        <v>13</v>
      </c>
      <c r="AH10" s="110"/>
      <c r="AI10" s="111"/>
      <c r="AJ10" s="109">
        <v>14</v>
      </c>
      <c r="AK10" s="110"/>
      <c r="AL10" s="111"/>
      <c r="AM10" s="6">
        <v>15</v>
      </c>
    </row>
    <row r="11" spans="1:45" s="7" customFormat="1" ht="87" customHeight="1" x14ac:dyDescent="0.2">
      <c r="A11" s="115"/>
      <c r="B11" s="115"/>
      <c r="C11" s="115"/>
      <c r="D11" s="115"/>
      <c r="E11" s="101" t="s">
        <v>14</v>
      </c>
      <c r="F11" s="102"/>
      <c r="G11" s="104" t="s">
        <v>15</v>
      </c>
      <c r="H11" s="101" t="s">
        <v>14</v>
      </c>
      <c r="I11" s="102"/>
      <c r="J11" s="104" t="s">
        <v>15</v>
      </c>
      <c r="K11" s="101" t="s">
        <v>14</v>
      </c>
      <c r="L11" s="102"/>
      <c r="M11" s="103" t="s">
        <v>15</v>
      </c>
      <c r="N11" s="101" t="s">
        <v>14</v>
      </c>
      <c r="O11" s="102"/>
      <c r="P11" s="103" t="s">
        <v>15</v>
      </c>
      <c r="Q11" s="101" t="s">
        <v>14</v>
      </c>
      <c r="R11" s="102"/>
      <c r="S11" s="103" t="s">
        <v>15</v>
      </c>
      <c r="T11" s="101" t="s">
        <v>14</v>
      </c>
      <c r="U11" s="102"/>
      <c r="V11" s="103" t="s">
        <v>15</v>
      </c>
      <c r="W11" s="101" t="s">
        <v>14</v>
      </c>
      <c r="X11" s="102"/>
      <c r="Y11" s="103" t="s">
        <v>15</v>
      </c>
      <c r="Z11" s="97" t="s">
        <v>16</v>
      </c>
      <c r="AA11" s="98"/>
      <c r="AB11" s="97" t="s">
        <v>61</v>
      </c>
      <c r="AC11" s="98"/>
      <c r="AD11" s="8" t="s">
        <v>17</v>
      </c>
      <c r="AE11" s="97" t="s">
        <v>62</v>
      </c>
      <c r="AF11" s="98"/>
      <c r="AG11" s="97" t="s">
        <v>18</v>
      </c>
      <c r="AH11" s="98"/>
      <c r="AI11" s="8" t="s">
        <v>19</v>
      </c>
      <c r="AJ11" s="97" t="s">
        <v>20</v>
      </c>
      <c r="AK11" s="98"/>
      <c r="AL11" s="8" t="s">
        <v>21</v>
      </c>
      <c r="AM11" s="9"/>
    </row>
    <row r="12" spans="1:45" s="7" customFormat="1" ht="15.75" x14ac:dyDescent="0.2">
      <c r="A12" s="104"/>
      <c r="B12" s="104"/>
      <c r="C12" s="104"/>
      <c r="D12" s="104"/>
      <c r="E12" s="99"/>
      <c r="F12" s="100"/>
      <c r="G12" s="105"/>
      <c r="H12" s="99"/>
      <c r="I12" s="100"/>
      <c r="J12" s="105"/>
      <c r="K12" s="99"/>
      <c r="L12" s="100"/>
      <c r="M12" s="104"/>
      <c r="N12" s="99"/>
      <c r="O12" s="100"/>
      <c r="P12" s="104"/>
      <c r="Q12" s="99"/>
      <c r="R12" s="100"/>
      <c r="S12" s="104"/>
      <c r="T12" s="99"/>
      <c r="U12" s="100"/>
      <c r="V12" s="104"/>
      <c r="W12" s="99"/>
      <c r="X12" s="100"/>
      <c r="Y12" s="104"/>
      <c r="Z12" s="99" t="s">
        <v>14</v>
      </c>
      <c r="AA12" s="100"/>
      <c r="AB12" s="99" t="s">
        <v>14</v>
      </c>
      <c r="AC12" s="100"/>
      <c r="AD12" s="79" t="s">
        <v>15</v>
      </c>
      <c r="AE12" s="99" t="s">
        <v>15</v>
      </c>
      <c r="AF12" s="100"/>
      <c r="AG12" s="99" t="s">
        <v>14</v>
      </c>
      <c r="AH12" s="100"/>
      <c r="AI12" s="79" t="s">
        <v>15</v>
      </c>
      <c r="AJ12" s="99" t="s">
        <v>14</v>
      </c>
      <c r="AK12" s="100"/>
      <c r="AL12" s="79" t="s">
        <v>15</v>
      </c>
      <c r="AM12" s="63"/>
    </row>
    <row r="13" spans="1:45" s="68" customFormat="1" ht="139.5" customHeight="1" x14ac:dyDescent="0.25">
      <c r="A13" s="43">
        <v>1</v>
      </c>
      <c r="B13" s="13" t="s">
        <v>22</v>
      </c>
      <c r="C13" s="44" t="s">
        <v>73</v>
      </c>
      <c r="D13" s="15" t="s">
        <v>139</v>
      </c>
      <c r="E13" s="40"/>
      <c r="F13" s="41"/>
      <c r="G13" s="46"/>
      <c r="H13" s="40"/>
      <c r="I13" s="41"/>
      <c r="J13" s="46"/>
      <c r="K13" s="40">
        <v>100</v>
      </c>
      <c r="L13" s="41" t="s">
        <v>134</v>
      </c>
      <c r="M13" s="46">
        <f>M14+M17+M22+M28+M30+M33</f>
        <v>4752508796</v>
      </c>
      <c r="N13" s="40">
        <v>25</v>
      </c>
      <c r="O13" s="41" t="s">
        <v>134</v>
      </c>
      <c r="P13" s="46">
        <f>P14+P17+P22+P28+P30+P33</f>
        <v>713470233</v>
      </c>
      <c r="Q13" s="40">
        <v>25</v>
      </c>
      <c r="R13" s="41" t="s">
        <v>134</v>
      </c>
      <c r="S13" s="46">
        <f>S14+S17+S22+S28+S30+S33</f>
        <v>1053919017</v>
      </c>
      <c r="T13" s="64"/>
      <c r="U13" s="41"/>
      <c r="V13" s="46"/>
      <c r="W13" s="64"/>
      <c r="X13" s="41"/>
      <c r="Y13" s="46"/>
      <c r="Z13" s="57">
        <f>SUM(N13,Q13,T13,W13)</f>
        <v>50</v>
      </c>
      <c r="AA13" s="41" t="str">
        <f>L13</f>
        <v>%</v>
      </c>
      <c r="AB13" s="57">
        <f>Z13/K13*100</f>
        <v>50</v>
      </c>
      <c r="AC13" s="60" t="s">
        <v>134</v>
      </c>
      <c r="AD13" s="58">
        <f>SUM(P13,S13,V13,Y13)</f>
        <v>1767389250</v>
      </c>
      <c r="AE13" s="61">
        <f>AD13/M13*100</f>
        <v>37.188552948866551</v>
      </c>
      <c r="AF13" s="43" t="s">
        <v>134</v>
      </c>
      <c r="AG13" s="59">
        <f>SUM(H13,Z13)</f>
        <v>50</v>
      </c>
      <c r="AH13" s="41" t="str">
        <f>O13</f>
        <v>%</v>
      </c>
      <c r="AI13" s="58">
        <f>SUM(J13,AD13)</f>
        <v>1767389250</v>
      </c>
      <c r="AJ13" s="59"/>
      <c r="AK13" s="60" t="s">
        <v>134</v>
      </c>
      <c r="AL13" s="61"/>
      <c r="AM13" s="19" t="s">
        <v>51</v>
      </c>
      <c r="AP13" s="69">
        <f>P13+S13+V13+Y13</f>
        <v>1767389250</v>
      </c>
    </row>
    <row r="14" spans="1:45" s="68" customFormat="1" ht="147.75" customHeight="1" x14ac:dyDescent="0.25">
      <c r="A14" s="43">
        <v>2</v>
      </c>
      <c r="B14" s="44" t="s">
        <v>23</v>
      </c>
      <c r="C14" s="15" t="s">
        <v>74</v>
      </c>
      <c r="D14" s="15" t="s">
        <v>135</v>
      </c>
      <c r="E14" s="40"/>
      <c r="F14" s="41"/>
      <c r="G14" s="37"/>
      <c r="H14" s="40"/>
      <c r="I14" s="41"/>
      <c r="J14" s="37"/>
      <c r="K14" s="40">
        <f>SUM(K15:K16)</f>
        <v>8</v>
      </c>
      <c r="L14" s="41" t="s">
        <v>48</v>
      </c>
      <c r="M14" s="37">
        <f>SUM(M15:M16)</f>
        <v>9500000</v>
      </c>
      <c r="N14" s="40">
        <f>SUM(N15:N16)</f>
        <v>1</v>
      </c>
      <c r="O14" s="41" t="s">
        <v>48</v>
      </c>
      <c r="P14" s="37">
        <f>SUM(P15:P16)</f>
        <v>0</v>
      </c>
      <c r="Q14" s="40">
        <f>SUM(Q15:Q16)</f>
        <v>1</v>
      </c>
      <c r="R14" s="41" t="s">
        <v>48</v>
      </c>
      <c r="S14" s="37">
        <f>SUM(S15:S16)</f>
        <v>1939500</v>
      </c>
      <c r="T14" s="40"/>
      <c r="U14" s="41"/>
      <c r="V14" s="37"/>
      <c r="W14" s="40"/>
      <c r="X14" s="41"/>
      <c r="Y14" s="37"/>
      <c r="Z14" s="57">
        <f t="shared" ref="Z14:Z62" si="0">SUM(N14,Q14,T14,W14)</f>
        <v>2</v>
      </c>
      <c r="AA14" s="41" t="str">
        <f t="shared" ref="AA14:AA62" si="1">L14</f>
        <v>Dok</v>
      </c>
      <c r="AB14" s="57">
        <f>Z14/K14*100</f>
        <v>25</v>
      </c>
      <c r="AC14" s="60" t="s">
        <v>134</v>
      </c>
      <c r="AD14" s="62">
        <f t="shared" ref="AD14:AD62" si="2">SUM(P14,S14,V14,Y14)</f>
        <v>1939500</v>
      </c>
      <c r="AE14" s="57">
        <f t="shared" ref="AE14:AE62" si="3">AD14/M14*100</f>
        <v>20.41578947368421</v>
      </c>
      <c r="AF14" s="60" t="s">
        <v>134</v>
      </c>
      <c r="AG14" s="57">
        <f t="shared" ref="AG14:AG62" si="4">SUM(H14,Z14)</f>
        <v>2</v>
      </c>
      <c r="AH14" s="41" t="str">
        <f t="shared" ref="AH14:AH62" si="5">O14</f>
        <v>Dok</v>
      </c>
      <c r="AI14" s="62">
        <f t="shared" ref="AI14:AI62" si="6">SUM(J14,AD14)</f>
        <v>1939500</v>
      </c>
      <c r="AJ14" s="59"/>
      <c r="AK14" s="60" t="s">
        <v>134</v>
      </c>
      <c r="AL14" s="59"/>
      <c r="AM14" s="70"/>
      <c r="AP14" s="69"/>
    </row>
    <row r="15" spans="1:45" ht="90" x14ac:dyDescent="0.2">
      <c r="A15" s="12"/>
      <c r="B15" s="13"/>
      <c r="C15" s="21" t="s">
        <v>75</v>
      </c>
      <c r="D15" s="24" t="s">
        <v>146</v>
      </c>
      <c r="E15" s="16"/>
      <c r="F15" s="17"/>
      <c r="G15" s="18"/>
      <c r="H15" s="16"/>
      <c r="I15" s="17"/>
      <c r="J15" s="18"/>
      <c r="K15" s="16">
        <v>4</v>
      </c>
      <c r="L15" s="17" t="s">
        <v>48</v>
      </c>
      <c r="M15" s="18">
        <v>7000000</v>
      </c>
      <c r="N15" s="16">
        <v>0</v>
      </c>
      <c r="O15" s="17" t="s">
        <v>48</v>
      </c>
      <c r="P15" s="18">
        <v>0</v>
      </c>
      <c r="Q15" s="16">
        <v>0</v>
      </c>
      <c r="R15" s="17" t="s">
        <v>48</v>
      </c>
      <c r="S15" s="18">
        <v>1939500</v>
      </c>
      <c r="T15" s="16"/>
      <c r="U15" s="17"/>
      <c r="V15" s="18"/>
      <c r="W15" s="16"/>
      <c r="X15" s="17"/>
      <c r="Y15" s="18"/>
      <c r="Z15" s="48">
        <f t="shared" si="0"/>
        <v>0</v>
      </c>
      <c r="AA15" s="17" t="str">
        <f t="shared" si="1"/>
        <v>Dok</v>
      </c>
      <c r="AB15" s="48">
        <f>Z15/K15*100</f>
        <v>0</v>
      </c>
      <c r="AC15" s="30" t="s">
        <v>134</v>
      </c>
      <c r="AD15" s="36">
        <f t="shared" si="2"/>
        <v>1939500</v>
      </c>
      <c r="AE15" s="48">
        <f t="shared" si="3"/>
        <v>27.707142857142859</v>
      </c>
      <c r="AF15" s="30" t="s">
        <v>134</v>
      </c>
      <c r="AG15" s="48">
        <f t="shared" si="4"/>
        <v>0</v>
      </c>
      <c r="AH15" s="17" t="str">
        <f t="shared" si="5"/>
        <v>Dok</v>
      </c>
      <c r="AI15" s="36">
        <f t="shared" si="6"/>
        <v>1939500</v>
      </c>
      <c r="AJ15" s="47"/>
      <c r="AK15" s="30" t="s">
        <v>134</v>
      </c>
      <c r="AL15" s="47"/>
      <c r="AM15" s="11"/>
      <c r="AP15" s="20"/>
    </row>
    <row r="16" spans="1:45" ht="90" x14ac:dyDescent="0.2">
      <c r="A16" s="12"/>
      <c r="B16" s="13"/>
      <c r="C16" s="21" t="s">
        <v>76</v>
      </c>
      <c r="D16" s="24" t="s">
        <v>147</v>
      </c>
      <c r="E16" s="16"/>
      <c r="F16" s="17"/>
      <c r="G16" s="18"/>
      <c r="H16" s="16"/>
      <c r="I16" s="17"/>
      <c r="J16" s="18"/>
      <c r="K16" s="16">
        <v>4</v>
      </c>
      <c r="L16" s="17" t="s">
        <v>48</v>
      </c>
      <c r="M16" s="18">
        <v>2500000</v>
      </c>
      <c r="N16" s="16">
        <v>1</v>
      </c>
      <c r="O16" s="17" t="s">
        <v>48</v>
      </c>
      <c r="P16" s="18">
        <v>0</v>
      </c>
      <c r="Q16" s="16">
        <v>1</v>
      </c>
      <c r="R16" s="17" t="s">
        <v>48</v>
      </c>
      <c r="S16" s="18">
        <v>0</v>
      </c>
      <c r="T16" s="16"/>
      <c r="U16" s="17"/>
      <c r="V16" s="18"/>
      <c r="W16" s="16"/>
      <c r="X16" s="17"/>
      <c r="Y16" s="18"/>
      <c r="Z16" s="48">
        <f t="shared" si="0"/>
        <v>2</v>
      </c>
      <c r="AA16" s="17" t="str">
        <f t="shared" si="1"/>
        <v>Dok</v>
      </c>
      <c r="AB16" s="48">
        <f>Z16/K16*100</f>
        <v>50</v>
      </c>
      <c r="AC16" s="30" t="s">
        <v>134</v>
      </c>
      <c r="AD16" s="36">
        <f t="shared" si="2"/>
        <v>0</v>
      </c>
      <c r="AE16" s="48">
        <f t="shared" si="3"/>
        <v>0</v>
      </c>
      <c r="AF16" s="30" t="s">
        <v>134</v>
      </c>
      <c r="AG16" s="48">
        <f t="shared" si="4"/>
        <v>2</v>
      </c>
      <c r="AH16" s="17" t="str">
        <f t="shared" si="5"/>
        <v>Dok</v>
      </c>
      <c r="AI16" s="36">
        <f t="shared" si="6"/>
        <v>0</v>
      </c>
      <c r="AJ16" s="47"/>
      <c r="AK16" s="30" t="s">
        <v>134</v>
      </c>
      <c r="AL16" s="47"/>
      <c r="AM16" s="11"/>
      <c r="AP16" s="20"/>
    </row>
    <row r="17" spans="1:42" s="68" customFormat="1" ht="94.5" x14ac:dyDescent="0.25">
      <c r="A17" s="12"/>
      <c r="B17" s="13"/>
      <c r="C17" s="14" t="s">
        <v>77</v>
      </c>
      <c r="D17" s="15" t="s">
        <v>136</v>
      </c>
      <c r="E17" s="40"/>
      <c r="F17" s="41"/>
      <c r="G17" s="37"/>
      <c r="H17" s="40"/>
      <c r="I17" s="41"/>
      <c r="J17" s="37"/>
      <c r="K17" s="66">
        <f>SUM(K19:K21)</f>
        <v>14</v>
      </c>
      <c r="L17" s="67" t="s">
        <v>48</v>
      </c>
      <c r="M17" s="37">
        <f>SUM(M18:M21)</f>
        <v>4018397000</v>
      </c>
      <c r="N17" s="66">
        <f>SUM(N19:N21)</f>
        <v>3</v>
      </c>
      <c r="O17" s="67" t="s">
        <v>48</v>
      </c>
      <c r="P17" s="37">
        <f>SUM(P18:P21)</f>
        <v>620199117</v>
      </c>
      <c r="Q17" s="66">
        <f>SUM(Q19:Q21)</f>
        <v>3</v>
      </c>
      <c r="R17" s="67" t="s">
        <v>48</v>
      </c>
      <c r="S17" s="37">
        <f>SUM(S18:S21)</f>
        <v>895503782</v>
      </c>
      <c r="T17" s="40"/>
      <c r="U17" s="41"/>
      <c r="V17" s="37"/>
      <c r="W17" s="40"/>
      <c r="X17" s="41"/>
      <c r="Y17" s="37"/>
      <c r="Z17" s="57">
        <f t="shared" si="0"/>
        <v>6</v>
      </c>
      <c r="AA17" s="41" t="str">
        <f t="shared" si="1"/>
        <v>Dok</v>
      </c>
      <c r="AB17" s="59">
        <f>Z17/K17*100</f>
        <v>42.857142857142854</v>
      </c>
      <c r="AC17" s="60" t="s">
        <v>134</v>
      </c>
      <c r="AD17" s="62">
        <f t="shared" si="2"/>
        <v>1515702899</v>
      </c>
      <c r="AE17" s="59">
        <f t="shared" si="3"/>
        <v>37.71909293681037</v>
      </c>
      <c r="AF17" s="60" t="s">
        <v>134</v>
      </c>
      <c r="AG17" s="57">
        <f t="shared" si="4"/>
        <v>6</v>
      </c>
      <c r="AH17" s="41" t="str">
        <f t="shared" si="5"/>
        <v>Dok</v>
      </c>
      <c r="AI17" s="62">
        <f t="shared" si="6"/>
        <v>1515702899</v>
      </c>
      <c r="AJ17" s="59"/>
      <c r="AK17" s="60" t="s">
        <v>134</v>
      </c>
      <c r="AL17" s="59"/>
      <c r="AM17" s="70"/>
      <c r="AP17" s="69"/>
    </row>
    <row r="18" spans="1:42" ht="60" x14ac:dyDescent="0.2">
      <c r="A18" s="12"/>
      <c r="B18" s="13"/>
      <c r="C18" s="21" t="s">
        <v>78</v>
      </c>
      <c r="D18" s="21" t="s">
        <v>53</v>
      </c>
      <c r="E18" s="16"/>
      <c r="F18" s="17"/>
      <c r="G18" s="18"/>
      <c r="H18" s="16"/>
      <c r="I18" s="17"/>
      <c r="J18" s="18"/>
      <c r="K18" s="16">
        <v>12</v>
      </c>
      <c r="L18" s="17" t="s">
        <v>49</v>
      </c>
      <c r="M18" s="18">
        <v>4013397000</v>
      </c>
      <c r="N18" s="16">
        <v>3</v>
      </c>
      <c r="O18" s="17" t="s">
        <v>49</v>
      </c>
      <c r="P18" s="18">
        <v>620199117</v>
      </c>
      <c r="Q18" s="16">
        <v>3</v>
      </c>
      <c r="R18" s="17" t="s">
        <v>49</v>
      </c>
      <c r="S18" s="18">
        <v>893606282</v>
      </c>
      <c r="T18" s="16"/>
      <c r="U18" s="17"/>
      <c r="V18" s="18"/>
      <c r="W18" s="16"/>
      <c r="X18" s="17"/>
      <c r="Y18" s="18"/>
      <c r="Z18" s="48">
        <f t="shared" si="0"/>
        <v>6</v>
      </c>
      <c r="AA18" s="17" t="str">
        <f t="shared" si="1"/>
        <v>Bln</v>
      </c>
      <c r="AB18" s="48">
        <f t="shared" ref="AB18:AB62" si="7">Z18/K18*100</f>
        <v>50</v>
      </c>
      <c r="AC18" s="30" t="s">
        <v>134</v>
      </c>
      <c r="AD18" s="36">
        <f t="shared" si="2"/>
        <v>1513805399</v>
      </c>
      <c r="AE18" s="47">
        <f t="shared" si="3"/>
        <v>37.718805266461302</v>
      </c>
      <c r="AF18" s="30" t="s">
        <v>134</v>
      </c>
      <c r="AG18" s="48">
        <f t="shared" si="4"/>
        <v>6</v>
      </c>
      <c r="AH18" s="17" t="str">
        <f t="shared" si="5"/>
        <v>Bln</v>
      </c>
      <c r="AI18" s="36">
        <f t="shared" si="6"/>
        <v>1513805399</v>
      </c>
      <c r="AJ18" s="47"/>
      <c r="AK18" s="30" t="s">
        <v>134</v>
      </c>
      <c r="AL18" s="47"/>
      <c r="AM18" s="11"/>
      <c r="AP18" s="20"/>
    </row>
    <row r="19" spans="1:42" ht="105" x14ac:dyDescent="0.2">
      <c r="A19" s="12"/>
      <c r="B19" s="13"/>
      <c r="C19" s="21" t="s">
        <v>79</v>
      </c>
      <c r="D19" s="24" t="s">
        <v>52</v>
      </c>
      <c r="E19" s="16"/>
      <c r="F19" s="17"/>
      <c r="G19" s="18"/>
      <c r="H19" s="16"/>
      <c r="I19" s="17"/>
      <c r="J19" s="18"/>
      <c r="K19" s="16">
        <v>1</v>
      </c>
      <c r="L19" s="17" t="s">
        <v>48</v>
      </c>
      <c r="M19" s="18">
        <v>2000000</v>
      </c>
      <c r="N19" s="16">
        <v>0</v>
      </c>
      <c r="O19" s="17" t="s">
        <v>48</v>
      </c>
      <c r="P19" s="18">
        <v>0</v>
      </c>
      <c r="Q19" s="16">
        <v>0</v>
      </c>
      <c r="R19" s="17" t="s">
        <v>48</v>
      </c>
      <c r="S19" s="18">
        <v>1897500</v>
      </c>
      <c r="T19" s="16"/>
      <c r="U19" s="17"/>
      <c r="V19" s="18"/>
      <c r="W19" s="16"/>
      <c r="X19" s="17"/>
      <c r="Y19" s="18"/>
      <c r="Z19" s="48">
        <f t="shared" si="0"/>
        <v>0</v>
      </c>
      <c r="AA19" s="17" t="str">
        <f t="shared" si="1"/>
        <v>Dok</v>
      </c>
      <c r="AB19" s="48">
        <f t="shared" si="7"/>
        <v>0</v>
      </c>
      <c r="AC19" s="30" t="s">
        <v>134</v>
      </c>
      <c r="AD19" s="36">
        <f t="shared" si="2"/>
        <v>1897500</v>
      </c>
      <c r="AE19" s="48">
        <f t="shared" si="3"/>
        <v>94.875</v>
      </c>
      <c r="AF19" s="30" t="s">
        <v>134</v>
      </c>
      <c r="AG19" s="48">
        <f t="shared" si="4"/>
        <v>0</v>
      </c>
      <c r="AH19" s="17" t="str">
        <f t="shared" si="5"/>
        <v>Dok</v>
      </c>
      <c r="AI19" s="36">
        <f t="shared" si="6"/>
        <v>1897500</v>
      </c>
      <c r="AJ19" s="47"/>
      <c r="AK19" s="30" t="s">
        <v>134</v>
      </c>
      <c r="AL19" s="47"/>
      <c r="AM19" s="11"/>
      <c r="AP19" s="20"/>
    </row>
    <row r="20" spans="1:42" ht="120" x14ac:dyDescent="0.2">
      <c r="A20" s="12"/>
      <c r="B20" s="13"/>
      <c r="C20" s="21" t="s">
        <v>80</v>
      </c>
      <c r="D20" s="24" t="s">
        <v>52</v>
      </c>
      <c r="E20" s="16"/>
      <c r="F20" s="17"/>
      <c r="G20" s="18"/>
      <c r="H20" s="16"/>
      <c r="I20" s="17"/>
      <c r="J20" s="18"/>
      <c r="K20" s="16">
        <v>12</v>
      </c>
      <c r="L20" s="17" t="s">
        <v>48</v>
      </c>
      <c r="M20" s="18">
        <v>1500000</v>
      </c>
      <c r="N20" s="16">
        <v>3</v>
      </c>
      <c r="O20" s="17" t="s">
        <v>48</v>
      </c>
      <c r="P20" s="18">
        <v>0</v>
      </c>
      <c r="Q20" s="16">
        <v>3</v>
      </c>
      <c r="R20" s="17" t="s">
        <v>48</v>
      </c>
      <c r="S20" s="18">
        <v>0</v>
      </c>
      <c r="T20" s="16"/>
      <c r="U20" s="17"/>
      <c r="V20" s="18"/>
      <c r="W20" s="16"/>
      <c r="X20" s="17"/>
      <c r="Y20" s="18"/>
      <c r="Z20" s="48">
        <f t="shared" si="0"/>
        <v>6</v>
      </c>
      <c r="AA20" s="17" t="str">
        <f t="shared" si="1"/>
        <v>Dok</v>
      </c>
      <c r="AB20" s="48">
        <f t="shared" si="7"/>
        <v>50</v>
      </c>
      <c r="AC20" s="30" t="s">
        <v>134</v>
      </c>
      <c r="AD20" s="36">
        <f t="shared" si="2"/>
        <v>0</v>
      </c>
      <c r="AE20" s="48">
        <f t="shared" si="3"/>
        <v>0</v>
      </c>
      <c r="AF20" s="30" t="s">
        <v>134</v>
      </c>
      <c r="AG20" s="48">
        <f t="shared" si="4"/>
        <v>6</v>
      </c>
      <c r="AH20" s="17" t="str">
        <f t="shared" si="5"/>
        <v>Dok</v>
      </c>
      <c r="AI20" s="36">
        <f t="shared" si="6"/>
        <v>0</v>
      </c>
      <c r="AJ20" s="47"/>
      <c r="AK20" s="30" t="s">
        <v>134</v>
      </c>
      <c r="AL20" s="47"/>
      <c r="AM20" s="11"/>
      <c r="AP20" s="20"/>
    </row>
    <row r="21" spans="1:42" ht="90" x14ac:dyDescent="0.2">
      <c r="A21" s="12"/>
      <c r="B21" s="13"/>
      <c r="C21" s="21" t="s">
        <v>81</v>
      </c>
      <c r="D21" s="24" t="s">
        <v>52</v>
      </c>
      <c r="E21" s="16"/>
      <c r="F21" s="17"/>
      <c r="G21" s="18"/>
      <c r="H21" s="16"/>
      <c r="I21" s="17"/>
      <c r="J21" s="18"/>
      <c r="K21" s="16">
        <v>1</v>
      </c>
      <c r="L21" s="17" t="s">
        <v>48</v>
      </c>
      <c r="M21" s="18">
        <v>1500000</v>
      </c>
      <c r="N21" s="16">
        <v>0</v>
      </c>
      <c r="O21" s="17" t="s">
        <v>48</v>
      </c>
      <c r="P21" s="18">
        <v>0</v>
      </c>
      <c r="Q21" s="16">
        <v>0</v>
      </c>
      <c r="R21" s="17" t="s">
        <v>48</v>
      </c>
      <c r="S21" s="18">
        <v>0</v>
      </c>
      <c r="T21" s="16"/>
      <c r="U21" s="17"/>
      <c r="V21" s="18"/>
      <c r="W21" s="16"/>
      <c r="X21" s="17"/>
      <c r="Y21" s="18"/>
      <c r="Z21" s="48">
        <f t="shared" si="0"/>
        <v>0</v>
      </c>
      <c r="AA21" s="17" t="str">
        <f t="shared" si="1"/>
        <v>Dok</v>
      </c>
      <c r="AB21" s="48">
        <f t="shared" si="7"/>
        <v>0</v>
      </c>
      <c r="AC21" s="30" t="s">
        <v>134</v>
      </c>
      <c r="AD21" s="36">
        <f t="shared" si="2"/>
        <v>0</v>
      </c>
      <c r="AE21" s="48">
        <f t="shared" si="3"/>
        <v>0</v>
      </c>
      <c r="AF21" s="30" t="s">
        <v>134</v>
      </c>
      <c r="AG21" s="48">
        <f t="shared" si="4"/>
        <v>0</v>
      </c>
      <c r="AH21" s="17" t="str">
        <f t="shared" si="5"/>
        <v>Dok</v>
      </c>
      <c r="AI21" s="36">
        <f t="shared" si="6"/>
        <v>0</v>
      </c>
      <c r="AJ21" s="47"/>
      <c r="AK21" s="30" t="s">
        <v>134</v>
      </c>
      <c r="AL21" s="47"/>
      <c r="AM21" s="11"/>
      <c r="AP21" s="20"/>
    </row>
    <row r="22" spans="1:42" s="68" customFormat="1" ht="96.75" customHeight="1" x14ac:dyDescent="0.25">
      <c r="A22" s="12"/>
      <c r="B22" s="13"/>
      <c r="C22" s="13" t="s">
        <v>82</v>
      </c>
      <c r="D22" s="15" t="s">
        <v>137</v>
      </c>
      <c r="E22" s="40"/>
      <c r="F22" s="41"/>
      <c r="G22" s="37"/>
      <c r="H22" s="40"/>
      <c r="I22" s="41"/>
      <c r="J22" s="37"/>
      <c r="K22" s="66">
        <v>1</v>
      </c>
      <c r="L22" s="67" t="s">
        <v>48</v>
      </c>
      <c r="M22" s="37">
        <f>SUM(M23:M27)</f>
        <v>409473796</v>
      </c>
      <c r="N22" s="66">
        <v>0</v>
      </c>
      <c r="O22" s="67" t="s">
        <v>48</v>
      </c>
      <c r="P22" s="37">
        <f>SUM(P23:P27)</f>
        <v>50051091</v>
      </c>
      <c r="Q22" s="66">
        <v>0</v>
      </c>
      <c r="R22" s="67" t="s">
        <v>48</v>
      </c>
      <c r="S22" s="37">
        <f>SUM(S23:S27)</f>
        <v>113934744</v>
      </c>
      <c r="T22" s="40"/>
      <c r="U22" s="41"/>
      <c r="V22" s="37"/>
      <c r="W22" s="40"/>
      <c r="X22" s="41"/>
      <c r="Y22" s="37"/>
      <c r="Z22" s="57">
        <f t="shared" si="0"/>
        <v>0</v>
      </c>
      <c r="AA22" s="41" t="str">
        <f t="shared" si="1"/>
        <v>Dok</v>
      </c>
      <c r="AB22" s="57">
        <f t="shared" si="7"/>
        <v>0</v>
      </c>
      <c r="AC22" s="60" t="s">
        <v>134</v>
      </c>
      <c r="AD22" s="62">
        <f t="shared" si="2"/>
        <v>163985835</v>
      </c>
      <c r="AE22" s="59">
        <f t="shared" si="3"/>
        <v>40.047943629584545</v>
      </c>
      <c r="AF22" s="60" t="s">
        <v>134</v>
      </c>
      <c r="AG22" s="57">
        <f t="shared" si="4"/>
        <v>0</v>
      </c>
      <c r="AH22" s="41" t="str">
        <f t="shared" si="5"/>
        <v>Dok</v>
      </c>
      <c r="AI22" s="62">
        <f t="shared" si="6"/>
        <v>163985835</v>
      </c>
      <c r="AJ22" s="59"/>
      <c r="AK22" s="60" t="s">
        <v>134</v>
      </c>
      <c r="AL22" s="59"/>
      <c r="AM22" s="70"/>
      <c r="AP22" s="69"/>
    </row>
    <row r="23" spans="1:42" ht="106.5" customHeight="1" x14ac:dyDescent="0.2">
      <c r="A23" s="12"/>
      <c r="B23" s="13"/>
      <c r="C23" s="24" t="s">
        <v>84</v>
      </c>
      <c r="D23" s="24" t="s">
        <v>83</v>
      </c>
      <c r="E23" s="16"/>
      <c r="F23" s="17"/>
      <c r="G23" s="18"/>
      <c r="H23" s="39"/>
      <c r="I23" s="17"/>
      <c r="J23" s="18"/>
      <c r="K23" s="16">
        <v>12</v>
      </c>
      <c r="L23" s="17" t="s">
        <v>49</v>
      </c>
      <c r="M23" s="18">
        <v>7344890</v>
      </c>
      <c r="N23" s="16">
        <v>3</v>
      </c>
      <c r="O23" s="17" t="s">
        <v>49</v>
      </c>
      <c r="P23" s="18">
        <v>0</v>
      </c>
      <c r="Q23" s="16">
        <v>3</v>
      </c>
      <c r="R23" s="17" t="s">
        <v>49</v>
      </c>
      <c r="S23" s="18">
        <v>4622000</v>
      </c>
      <c r="T23" s="39"/>
      <c r="U23" s="17"/>
      <c r="V23" s="18"/>
      <c r="W23" s="39"/>
      <c r="X23" s="17"/>
      <c r="Y23" s="18"/>
      <c r="Z23" s="48">
        <f t="shared" si="0"/>
        <v>6</v>
      </c>
      <c r="AA23" s="17" t="str">
        <f t="shared" si="1"/>
        <v>Bln</v>
      </c>
      <c r="AB23" s="48">
        <f t="shared" si="7"/>
        <v>50</v>
      </c>
      <c r="AC23" s="30" t="s">
        <v>134</v>
      </c>
      <c r="AD23" s="36">
        <f t="shared" si="2"/>
        <v>4622000</v>
      </c>
      <c r="AE23" s="48">
        <f t="shared" si="3"/>
        <v>62.928103756489207</v>
      </c>
      <c r="AF23" s="30" t="s">
        <v>134</v>
      </c>
      <c r="AG23" s="48">
        <f t="shared" si="4"/>
        <v>6</v>
      </c>
      <c r="AH23" s="17" t="str">
        <f t="shared" si="5"/>
        <v>Bln</v>
      </c>
      <c r="AI23" s="36">
        <f t="shared" si="6"/>
        <v>4622000</v>
      </c>
      <c r="AJ23" s="47"/>
      <c r="AK23" s="30" t="s">
        <v>134</v>
      </c>
      <c r="AL23" s="47"/>
      <c r="AM23" s="11"/>
      <c r="AP23" s="20"/>
    </row>
    <row r="24" spans="1:42" ht="60.75" customHeight="1" x14ac:dyDescent="0.2">
      <c r="A24" s="12"/>
      <c r="B24" s="13"/>
      <c r="C24" s="24" t="s">
        <v>85</v>
      </c>
      <c r="D24" s="24" t="s">
        <v>83</v>
      </c>
      <c r="E24" s="16"/>
      <c r="F24" s="17"/>
      <c r="G24" s="18"/>
      <c r="H24" s="39"/>
      <c r="I24" s="17"/>
      <c r="J24" s="18"/>
      <c r="K24" s="16">
        <v>12</v>
      </c>
      <c r="L24" s="17" t="s">
        <v>49</v>
      </c>
      <c r="M24" s="18">
        <v>121398906</v>
      </c>
      <c r="N24" s="16">
        <v>3</v>
      </c>
      <c r="O24" s="17" t="s">
        <v>49</v>
      </c>
      <c r="P24" s="18">
        <v>13953691</v>
      </c>
      <c r="Q24" s="16">
        <v>3</v>
      </c>
      <c r="R24" s="17" t="s">
        <v>49</v>
      </c>
      <c r="S24" s="18">
        <v>78565304</v>
      </c>
      <c r="T24" s="39"/>
      <c r="U24" s="17"/>
      <c r="V24" s="18"/>
      <c r="W24" s="39"/>
      <c r="X24" s="17"/>
      <c r="Y24" s="18"/>
      <c r="Z24" s="48">
        <f t="shared" si="0"/>
        <v>6</v>
      </c>
      <c r="AA24" s="17" t="str">
        <f t="shared" si="1"/>
        <v>Bln</v>
      </c>
      <c r="AB24" s="48">
        <f t="shared" si="7"/>
        <v>50</v>
      </c>
      <c r="AC24" s="30" t="s">
        <v>134</v>
      </c>
      <c r="AD24" s="36">
        <f t="shared" si="2"/>
        <v>92518995</v>
      </c>
      <c r="AE24" s="47">
        <f t="shared" si="3"/>
        <v>76.210732080238017</v>
      </c>
      <c r="AF24" s="30" t="s">
        <v>134</v>
      </c>
      <c r="AG24" s="48">
        <f t="shared" si="4"/>
        <v>6</v>
      </c>
      <c r="AH24" s="17" t="str">
        <f t="shared" si="5"/>
        <v>Bln</v>
      </c>
      <c r="AI24" s="36">
        <f t="shared" si="6"/>
        <v>92518995</v>
      </c>
      <c r="AJ24" s="47"/>
      <c r="AK24" s="30" t="s">
        <v>134</v>
      </c>
      <c r="AL24" s="47"/>
      <c r="AM24" s="11"/>
      <c r="AP24" s="20"/>
    </row>
    <row r="25" spans="1:42" ht="60" x14ac:dyDescent="0.2">
      <c r="A25" s="12"/>
      <c r="B25" s="13"/>
      <c r="C25" s="24" t="s">
        <v>86</v>
      </c>
      <c r="D25" s="21" t="s">
        <v>53</v>
      </c>
      <c r="E25" s="16"/>
      <c r="F25" s="22"/>
      <c r="G25" s="23"/>
      <c r="H25" s="38"/>
      <c r="I25" s="22"/>
      <c r="J25" s="23"/>
      <c r="K25" s="16">
        <v>12</v>
      </c>
      <c r="L25" s="17" t="s">
        <v>49</v>
      </c>
      <c r="M25" s="18">
        <v>33475000</v>
      </c>
      <c r="N25" s="16">
        <v>3</v>
      </c>
      <c r="O25" s="17" t="s">
        <v>49</v>
      </c>
      <c r="P25" s="18">
        <v>375000</v>
      </c>
      <c r="Q25" s="16">
        <v>3</v>
      </c>
      <c r="R25" s="17" t="s">
        <v>49</v>
      </c>
      <c r="S25" s="18">
        <v>3500000</v>
      </c>
      <c r="T25" s="39"/>
      <c r="U25" s="17"/>
      <c r="V25" s="18"/>
      <c r="W25" s="39"/>
      <c r="X25" s="17"/>
      <c r="Y25" s="18"/>
      <c r="Z25" s="48">
        <f t="shared" si="0"/>
        <v>6</v>
      </c>
      <c r="AA25" s="17" t="str">
        <f t="shared" si="1"/>
        <v>Bln</v>
      </c>
      <c r="AB25" s="48">
        <f t="shared" si="7"/>
        <v>50</v>
      </c>
      <c r="AC25" s="30" t="s">
        <v>134</v>
      </c>
      <c r="AD25" s="36">
        <f t="shared" si="2"/>
        <v>3875000</v>
      </c>
      <c r="AE25" s="47">
        <f t="shared" si="3"/>
        <v>11.57580283793876</v>
      </c>
      <c r="AF25" s="30" t="s">
        <v>134</v>
      </c>
      <c r="AG25" s="48">
        <f t="shared" si="4"/>
        <v>6</v>
      </c>
      <c r="AH25" s="17" t="str">
        <f t="shared" si="5"/>
        <v>Bln</v>
      </c>
      <c r="AI25" s="36">
        <f t="shared" si="6"/>
        <v>3875000</v>
      </c>
      <c r="AJ25" s="47"/>
      <c r="AK25" s="30" t="s">
        <v>134</v>
      </c>
      <c r="AL25" s="47"/>
      <c r="AM25" s="25"/>
      <c r="AP25" s="20">
        <f>P25+S25+V25+Y25</f>
        <v>3875000</v>
      </c>
    </row>
    <row r="26" spans="1:42" ht="65.25" customHeight="1" x14ac:dyDescent="0.2">
      <c r="A26" s="12"/>
      <c r="B26" s="13"/>
      <c r="C26" s="24" t="s">
        <v>87</v>
      </c>
      <c r="D26" s="21" t="s">
        <v>53</v>
      </c>
      <c r="E26" s="16"/>
      <c r="F26" s="17"/>
      <c r="G26" s="18"/>
      <c r="H26" s="39"/>
      <c r="I26" s="17"/>
      <c r="J26" s="18"/>
      <c r="K26" s="16">
        <v>12</v>
      </c>
      <c r="L26" s="17" t="s">
        <v>49</v>
      </c>
      <c r="M26" s="18">
        <v>32255000</v>
      </c>
      <c r="N26" s="16">
        <v>3</v>
      </c>
      <c r="O26" s="17" t="s">
        <v>49</v>
      </c>
      <c r="P26" s="18">
        <v>6761400</v>
      </c>
      <c r="Q26" s="16">
        <v>3</v>
      </c>
      <c r="R26" s="17" t="s">
        <v>49</v>
      </c>
      <c r="S26" s="18">
        <v>3957050</v>
      </c>
      <c r="T26" s="39"/>
      <c r="U26" s="17"/>
      <c r="V26" s="18"/>
      <c r="W26" s="39"/>
      <c r="X26" s="17"/>
      <c r="Y26" s="18"/>
      <c r="Z26" s="48">
        <f t="shared" si="0"/>
        <v>6</v>
      </c>
      <c r="AA26" s="17" t="str">
        <f t="shared" si="1"/>
        <v>Bln</v>
      </c>
      <c r="AB26" s="48">
        <f t="shared" si="7"/>
        <v>50</v>
      </c>
      <c r="AC26" s="30" t="s">
        <v>134</v>
      </c>
      <c r="AD26" s="36">
        <f t="shared" si="2"/>
        <v>10718450</v>
      </c>
      <c r="AE26" s="47">
        <f t="shared" si="3"/>
        <v>33.230351883428924</v>
      </c>
      <c r="AF26" s="30" t="s">
        <v>134</v>
      </c>
      <c r="AG26" s="48">
        <f t="shared" si="4"/>
        <v>6</v>
      </c>
      <c r="AH26" s="17" t="str">
        <f t="shared" si="5"/>
        <v>Bln</v>
      </c>
      <c r="AI26" s="36">
        <f t="shared" si="6"/>
        <v>10718450</v>
      </c>
      <c r="AJ26" s="47"/>
      <c r="AK26" s="30" t="s">
        <v>134</v>
      </c>
      <c r="AL26" s="47"/>
      <c r="AM26" s="11"/>
      <c r="AP26" s="20"/>
    </row>
    <row r="27" spans="1:42" ht="97.5" customHeight="1" x14ac:dyDescent="0.2">
      <c r="A27" s="12"/>
      <c r="B27" s="13"/>
      <c r="C27" s="24" t="s">
        <v>88</v>
      </c>
      <c r="D27" s="21" t="s">
        <v>53</v>
      </c>
      <c r="E27" s="16"/>
      <c r="F27" s="17"/>
      <c r="G27" s="18"/>
      <c r="H27" s="39"/>
      <c r="I27" s="17"/>
      <c r="J27" s="18"/>
      <c r="K27" s="16">
        <v>12</v>
      </c>
      <c r="L27" s="17" t="s">
        <v>49</v>
      </c>
      <c r="M27" s="18">
        <v>215000000</v>
      </c>
      <c r="N27" s="16">
        <v>3</v>
      </c>
      <c r="O27" s="17" t="s">
        <v>49</v>
      </c>
      <c r="P27" s="18">
        <v>28961000</v>
      </c>
      <c r="Q27" s="16">
        <v>3</v>
      </c>
      <c r="R27" s="17" t="s">
        <v>49</v>
      </c>
      <c r="S27" s="18">
        <v>23290390</v>
      </c>
      <c r="T27" s="39"/>
      <c r="U27" s="17"/>
      <c r="V27" s="18"/>
      <c r="W27" s="39"/>
      <c r="X27" s="17"/>
      <c r="Y27" s="18"/>
      <c r="Z27" s="48">
        <f t="shared" si="0"/>
        <v>6</v>
      </c>
      <c r="AA27" s="17" t="str">
        <f t="shared" si="1"/>
        <v>Bln</v>
      </c>
      <c r="AB27" s="48">
        <f t="shared" si="7"/>
        <v>50</v>
      </c>
      <c r="AC27" s="30" t="s">
        <v>134</v>
      </c>
      <c r="AD27" s="36">
        <f t="shared" si="2"/>
        <v>52251390</v>
      </c>
      <c r="AE27" s="47">
        <f t="shared" si="3"/>
        <v>24.302972093023257</v>
      </c>
      <c r="AF27" s="30" t="s">
        <v>134</v>
      </c>
      <c r="AG27" s="48">
        <f t="shared" si="4"/>
        <v>6</v>
      </c>
      <c r="AH27" s="17" t="str">
        <f t="shared" si="5"/>
        <v>Bln</v>
      </c>
      <c r="AI27" s="36">
        <f t="shared" si="6"/>
        <v>52251390</v>
      </c>
      <c r="AJ27" s="47"/>
      <c r="AK27" s="30" t="s">
        <v>134</v>
      </c>
      <c r="AL27" s="47"/>
      <c r="AM27" s="11"/>
      <c r="AP27" s="20"/>
    </row>
    <row r="28" spans="1:42" s="68" customFormat="1" ht="123.75" customHeight="1" x14ac:dyDescent="0.25">
      <c r="A28" s="12"/>
      <c r="B28" s="13"/>
      <c r="C28" s="15" t="s">
        <v>89</v>
      </c>
      <c r="D28" s="15" t="s">
        <v>138</v>
      </c>
      <c r="E28" s="40"/>
      <c r="F28" s="41"/>
      <c r="G28" s="37"/>
      <c r="H28" s="40"/>
      <c r="I28" s="41"/>
      <c r="J28" s="37"/>
      <c r="K28" s="40">
        <v>100</v>
      </c>
      <c r="L28" s="41" t="s">
        <v>134</v>
      </c>
      <c r="M28" s="37">
        <f>SUM(M29)</f>
        <v>11700000</v>
      </c>
      <c r="N28" s="40">
        <v>25</v>
      </c>
      <c r="O28" s="41" t="s">
        <v>134</v>
      </c>
      <c r="P28" s="37">
        <f>SUM(P29)</f>
        <v>0</v>
      </c>
      <c r="Q28" s="40">
        <v>25</v>
      </c>
      <c r="R28" s="41" t="s">
        <v>134</v>
      </c>
      <c r="S28" s="37">
        <f>SUM(S29)</f>
        <v>7463500</v>
      </c>
      <c r="T28" s="45"/>
      <c r="U28" s="41"/>
      <c r="V28" s="37"/>
      <c r="W28" s="45"/>
      <c r="X28" s="41"/>
      <c r="Y28" s="37"/>
      <c r="Z28" s="57">
        <f t="shared" si="0"/>
        <v>50</v>
      </c>
      <c r="AA28" s="41" t="str">
        <f t="shared" si="1"/>
        <v>%</v>
      </c>
      <c r="AB28" s="57">
        <f t="shared" si="7"/>
        <v>50</v>
      </c>
      <c r="AC28" s="60" t="s">
        <v>134</v>
      </c>
      <c r="AD28" s="62">
        <f t="shared" si="2"/>
        <v>7463500</v>
      </c>
      <c r="AE28" s="57">
        <f t="shared" si="3"/>
        <v>63.79059829059829</v>
      </c>
      <c r="AF28" s="60" t="s">
        <v>134</v>
      </c>
      <c r="AG28" s="57">
        <f t="shared" si="4"/>
        <v>50</v>
      </c>
      <c r="AH28" s="41" t="str">
        <f t="shared" si="5"/>
        <v>%</v>
      </c>
      <c r="AI28" s="62">
        <f t="shared" si="6"/>
        <v>7463500</v>
      </c>
      <c r="AJ28" s="59"/>
      <c r="AK28" s="60" t="s">
        <v>134</v>
      </c>
      <c r="AL28" s="59"/>
      <c r="AM28" s="70"/>
      <c r="AP28" s="69"/>
    </row>
    <row r="29" spans="1:42" ht="106.5" customHeight="1" x14ac:dyDescent="0.2">
      <c r="A29" s="12"/>
      <c r="B29" s="13"/>
      <c r="C29" s="24" t="s">
        <v>90</v>
      </c>
      <c r="D29" s="24" t="s">
        <v>83</v>
      </c>
      <c r="E29" s="16"/>
      <c r="F29" s="17"/>
      <c r="G29" s="18"/>
      <c r="H29" s="39"/>
      <c r="I29" s="17"/>
      <c r="J29" s="18"/>
      <c r="K29" s="16">
        <v>12</v>
      </c>
      <c r="L29" s="17" t="s">
        <v>49</v>
      </c>
      <c r="M29" s="18">
        <v>11700000</v>
      </c>
      <c r="N29" s="16">
        <v>3</v>
      </c>
      <c r="O29" s="17" t="s">
        <v>49</v>
      </c>
      <c r="P29" s="18">
        <v>0</v>
      </c>
      <c r="Q29" s="16">
        <v>3</v>
      </c>
      <c r="R29" s="17" t="s">
        <v>49</v>
      </c>
      <c r="S29" s="18">
        <v>7463500</v>
      </c>
      <c r="T29" s="39"/>
      <c r="U29" s="17"/>
      <c r="V29" s="18"/>
      <c r="W29" s="39"/>
      <c r="X29" s="17"/>
      <c r="Y29" s="18"/>
      <c r="Z29" s="48">
        <f t="shared" si="0"/>
        <v>6</v>
      </c>
      <c r="AA29" s="17" t="str">
        <f t="shared" si="1"/>
        <v>Bln</v>
      </c>
      <c r="AB29" s="48">
        <f t="shared" si="7"/>
        <v>50</v>
      </c>
      <c r="AC29" s="30" t="s">
        <v>134</v>
      </c>
      <c r="AD29" s="36">
        <f t="shared" si="2"/>
        <v>7463500</v>
      </c>
      <c r="AE29" s="48">
        <f t="shared" si="3"/>
        <v>63.79059829059829</v>
      </c>
      <c r="AF29" s="30" t="s">
        <v>134</v>
      </c>
      <c r="AG29" s="48">
        <f t="shared" si="4"/>
        <v>6</v>
      </c>
      <c r="AH29" s="17" t="str">
        <f t="shared" si="5"/>
        <v>Bln</v>
      </c>
      <c r="AI29" s="36">
        <f t="shared" si="6"/>
        <v>7463500</v>
      </c>
      <c r="AJ29" s="47"/>
      <c r="AK29" s="30" t="s">
        <v>134</v>
      </c>
      <c r="AL29" s="47"/>
      <c r="AM29" s="11"/>
      <c r="AP29" s="20"/>
    </row>
    <row r="30" spans="1:42" s="68" customFormat="1" ht="123.75" customHeight="1" x14ac:dyDescent="0.25">
      <c r="A30" s="12"/>
      <c r="B30" s="13"/>
      <c r="C30" s="15" t="s">
        <v>91</v>
      </c>
      <c r="D30" s="15" t="s">
        <v>138</v>
      </c>
      <c r="E30" s="40"/>
      <c r="F30" s="41"/>
      <c r="G30" s="37"/>
      <c r="H30" s="40"/>
      <c r="I30" s="41"/>
      <c r="J30" s="37"/>
      <c r="K30" s="40">
        <v>100</v>
      </c>
      <c r="L30" s="41" t="s">
        <v>134</v>
      </c>
      <c r="M30" s="37">
        <f>SUM(M31:M32)</f>
        <v>168888000</v>
      </c>
      <c r="N30" s="40">
        <v>25</v>
      </c>
      <c r="O30" s="41" t="s">
        <v>134</v>
      </c>
      <c r="P30" s="37">
        <f>SUM(P31:P32)</f>
        <v>30735025</v>
      </c>
      <c r="Q30" s="40">
        <v>25</v>
      </c>
      <c r="R30" s="41" t="s">
        <v>134</v>
      </c>
      <c r="S30" s="37">
        <f>SUM(S31:S32)</f>
        <v>28396491</v>
      </c>
      <c r="T30" s="45"/>
      <c r="U30" s="41"/>
      <c r="V30" s="37"/>
      <c r="W30" s="45"/>
      <c r="X30" s="41"/>
      <c r="Y30" s="37"/>
      <c r="Z30" s="57">
        <f t="shared" si="0"/>
        <v>50</v>
      </c>
      <c r="AA30" s="41" t="str">
        <f t="shared" si="1"/>
        <v>%</v>
      </c>
      <c r="AB30" s="57">
        <f>Z30/K30*100</f>
        <v>50</v>
      </c>
      <c r="AC30" s="60" t="s">
        <v>134</v>
      </c>
      <c r="AD30" s="62">
        <f t="shared" si="2"/>
        <v>59131516</v>
      </c>
      <c r="AE30" s="59">
        <f t="shared" si="3"/>
        <v>35.012266117190087</v>
      </c>
      <c r="AF30" s="60" t="s">
        <v>134</v>
      </c>
      <c r="AG30" s="57">
        <f t="shared" si="4"/>
        <v>50</v>
      </c>
      <c r="AH30" s="41" t="str">
        <f t="shared" si="5"/>
        <v>%</v>
      </c>
      <c r="AI30" s="62">
        <f t="shared" si="6"/>
        <v>59131516</v>
      </c>
      <c r="AJ30" s="59"/>
      <c r="AK30" s="60" t="s">
        <v>134</v>
      </c>
      <c r="AL30" s="59"/>
      <c r="AM30" s="70"/>
      <c r="AP30" s="69"/>
    </row>
    <row r="31" spans="1:42" ht="93" customHeight="1" x14ac:dyDescent="0.2">
      <c r="A31" s="12"/>
      <c r="B31" s="13"/>
      <c r="C31" s="24" t="s">
        <v>92</v>
      </c>
      <c r="D31" s="24" t="s">
        <v>53</v>
      </c>
      <c r="E31" s="16"/>
      <c r="F31" s="17"/>
      <c r="G31" s="18"/>
      <c r="H31" s="39"/>
      <c r="I31" s="17"/>
      <c r="J31" s="18"/>
      <c r="K31" s="16">
        <v>12</v>
      </c>
      <c r="L31" s="17" t="s">
        <v>49</v>
      </c>
      <c r="M31" s="18">
        <v>124200000</v>
      </c>
      <c r="N31" s="16">
        <v>3</v>
      </c>
      <c r="O31" s="17" t="s">
        <v>49</v>
      </c>
      <c r="P31" s="18">
        <v>20762025</v>
      </c>
      <c r="Q31" s="16">
        <v>3</v>
      </c>
      <c r="R31" s="17" t="s">
        <v>49</v>
      </c>
      <c r="S31" s="18">
        <v>14903691</v>
      </c>
      <c r="T31" s="39"/>
      <c r="U31" s="17"/>
      <c r="V31" s="18"/>
      <c r="W31" s="39"/>
      <c r="X31" s="17"/>
      <c r="Y31" s="18"/>
      <c r="Z31" s="48">
        <f t="shared" si="0"/>
        <v>6</v>
      </c>
      <c r="AA31" s="17" t="str">
        <f t="shared" si="1"/>
        <v>Bln</v>
      </c>
      <c r="AB31" s="48">
        <f t="shared" si="7"/>
        <v>50</v>
      </c>
      <c r="AC31" s="30" t="s">
        <v>134</v>
      </c>
      <c r="AD31" s="36">
        <f t="shared" si="2"/>
        <v>35665716</v>
      </c>
      <c r="AE31" s="47">
        <f t="shared" si="3"/>
        <v>28.716357487922707</v>
      </c>
      <c r="AF31" s="30" t="s">
        <v>134</v>
      </c>
      <c r="AG31" s="48">
        <f t="shared" si="4"/>
        <v>6</v>
      </c>
      <c r="AH31" s="17" t="str">
        <f t="shared" si="5"/>
        <v>Bln</v>
      </c>
      <c r="AI31" s="36">
        <f t="shared" si="6"/>
        <v>35665716</v>
      </c>
      <c r="AJ31" s="47"/>
      <c r="AK31" s="30" t="s">
        <v>134</v>
      </c>
      <c r="AL31" s="47"/>
      <c r="AM31" s="11"/>
      <c r="AP31" s="20">
        <f t="shared" ref="AP31:AP34" si="8">P31+S31+V31+Y31</f>
        <v>35665716</v>
      </c>
    </row>
    <row r="32" spans="1:42" ht="93" customHeight="1" x14ac:dyDescent="0.2">
      <c r="A32" s="12"/>
      <c r="B32" s="13"/>
      <c r="C32" s="24" t="s">
        <v>93</v>
      </c>
      <c r="D32" s="24" t="s">
        <v>53</v>
      </c>
      <c r="E32" s="16"/>
      <c r="F32" s="17"/>
      <c r="G32" s="18"/>
      <c r="H32" s="39"/>
      <c r="I32" s="17"/>
      <c r="J32" s="18"/>
      <c r="K32" s="16">
        <v>12</v>
      </c>
      <c r="L32" s="17" t="s">
        <v>49</v>
      </c>
      <c r="M32" s="18">
        <v>44688000</v>
      </c>
      <c r="N32" s="16">
        <v>3</v>
      </c>
      <c r="O32" s="17" t="s">
        <v>49</v>
      </c>
      <c r="P32" s="18">
        <v>9973000</v>
      </c>
      <c r="Q32" s="16">
        <v>3</v>
      </c>
      <c r="R32" s="17" t="s">
        <v>49</v>
      </c>
      <c r="S32" s="18">
        <v>13492800</v>
      </c>
      <c r="T32" s="39"/>
      <c r="U32" s="17"/>
      <c r="V32" s="18"/>
      <c r="W32" s="39"/>
      <c r="X32" s="17"/>
      <c r="Y32" s="18"/>
      <c r="Z32" s="48">
        <f t="shared" si="0"/>
        <v>6</v>
      </c>
      <c r="AA32" s="17" t="str">
        <f t="shared" si="1"/>
        <v>Bln</v>
      </c>
      <c r="AB32" s="48">
        <f t="shared" si="7"/>
        <v>50</v>
      </c>
      <c r="AC32" s="30" t="s">
        <v>134</v>
      </c>
      <c r="AD32" s="36">
        <f t="shared" si="2"/>
        <v>23465800</v>
      </c>
      <c r="AE32" s="47">
        <f t="shared" si="3"/>
        <v>52.510293591120657</v>
      </c>
      <c r="AF32" s="30" t="s">
        <v>134</v>
      </c>
      <c r="AG32" s="48">
        <f t="shared" si="4"/>
        <v>6</v>
      </c>
      <c r="AH32" s="17" t="str">
        <f t="shared" si="5"/>
        <v>Bln</v>
      </c>
      <c r="AI32" s="36">
        <f t="shared" si="6"/>
        <v>23465800</v>
      </c>
      <c r="AJ32" s="47"/>
      <c r="AK32" s="30" t="s">
        <v>134</v>
      </c>
      <c r="AL32" s="47"/>
      <c r="AM32" s="11"/>
      <c r="AP32" s="20">
        <f t="shared" si="8"/>
        <v>23465800</v>
      </c>
    </row>
    <row r="33" spans="1:42" s="68" customFormat="1" ht="123.75" customHeight="1" x14ac:dyDescent="0.25">
      <c r="A33" s="12"/>
      <c r="B33" s="13"/>
      <c r="C33" s="15" t="s">
        <v>94</v>
      </c>
      <c r="D33" s="15" t="s">
        <v>138</v>
      </c>
      <c r="E33" s="40"/>
      <c r="F33" s="41"/>
      <c r="G33" s="37"/>
      <c r="H33" s="40"/>
      <c r="I33" s="41"/>
      <c r="J33" s="37"/>
      <c r="K33" s="40">
        <v>100</v>
      </c>
      <c r="L33" s="41" t="s">
        <v>134</v>
      </c>
      <c r="M33" s="37">
        <f>SUM(M34:M36)</f>
        <v>134550000</v>
      </c>
      <c r="N33" s="40">
        <v>25</v>
      </c>
      <c r="O33" s="41" t="s">
        <v>134</v>
      </c>
      <c r="P33" s="37">
        <f>SUM(P34:P36)</f>
        <v>12485000</v>
      </c>
      <c r="Q33" s="40">
        <v>25</v>
      </c>
      <c r="R33" s="41" t="s">
        <v>134</v>
      </c>
      <c r="S33" s="37">
        <f>SUM(S34:S36)</f>
        <v>6681000</v>
      </c>
      <c r="T33" s="45"/>
      <c r="U33" s="41"/>
      <c r="V33" s="37"/>
      <c r="W33" s="45"/>
      <c r="X33" s="41"/>
      <c r="Y33" s="37"/>
      <c r="Z33" s="57">
        <f t="shared" si="0"/>
        <v>50</v>
      </c>
      <c r="AA33" s="41" t="str">
        <f t="shared" si="1"/>
        <v>%</v>
      </c>
      <c r="AB33" s="57">
        <f>Z33/K33*100</f>
        <v>50</v>
      </c>
      <c r="AC33" s="60" t="s">
        <v>134</v>
      </c>
      <c r="AD33" s="62">
        <f t="shared" si="2"/>
        <v>19166000</v>
      </c>
      <c r="AE33" s="59">
        <f t="shared" si="3"/>
        <v>14.244518766257897</v>
      </c>
      <c r="AF33" s="60" t="s">
        <v>134</v>
      </c>
      <c r="AG33" s="57">
        <f t="shared" si="4"/>
        <v>50</v>
      </c>
      <c r="AH33" s="41" t="str">
        <f t="shared" si="5"/>
        <v>%</v>
      </c>
      <c r="AI33" s="62">
        <f t="shared" si="6"/>
        <v>19166000</v>
      </c>
      <c r="AJ33" s="59"/>
      <c r="AK33" s="60" t="s">
        <v>134</v>
      </c>
      <c r="AL33" s="59"/>
      <c r="AM33" s="70"/>
      <c r="AP33" s="69"/>
    </row>
    <row r="34" spans="1:42" ht="182.25" customHeight="1" x14ac:dyDescent="0.2">
      <c r="A34" s="12"/>
      <c r="B34" s="13"/>
      <c r="C34" s="24" t="s">
        <v>95</v>
      </c>
      <c r="D34" s="24" t="s">
        <v>131</v>
      </c>
      <c r="E34" s="16"/>
      <c r="F34" s="17"/>
      <c r="G34" s="18"/>
      <c r="H34" s="39"/>
      <c r="I34" s="17"/>
      <c r="J34" s="18"/>
      <c r="K34" s="16">
        <v>12</v>
      </c>
      <c r="L34" s="17" t="s">
        <v>49</v>
      </c>
      <c r="M34" s="18">
        <v>31550000</v>
      </c>
      <c r="N34" s="16">
        <v>3</v>
      </c>
      <c r="O34" s="17" t="s">
        <v>49</v>
      </c>
      <c r="P34" s="18">
        <v>5646500</v>
      </c>
      <c r="Q34" s="16">
        <v>3</v>
      </c>
      <c r="R34" s="17" t="s">
        <v>49</v>
      </c>
      <c r="S34" s="18">
        <v>1796000</v>
      </c>
      <c r="T34" s="39"/>
      <c r="U34" s="17"/>
      <c r="V34" s="18"/>
      <c r="W34" s="39"/>
      <c r="X34" s="17"/>
      <c r="Y34" s="18"/>
      <c r="Z34" s="48">
        <f t="shared" si="0"/>
        <v>6</v>
      </c>
      <c r="AA34" s="17" t="str">
        <f t="shared" si="1"/>
        <v>Bln</v>
      </c>
      <c r="AB34" s="48">
        <f t="shared" si="7"/>
        <v>50</v>
      </c>
      <c r="AC34" s="30" t="s">
        <v>134</v>
      </c>
      <c r="AD34" s="36">
        <f t="shared" si="2"/>
        <v>7442500</v>
      </c>
      <c r="AE34" s="47">
        <f t="shared" si="3"/>
        <v>23.589540412044375</v>
      </c>
      <c r="AF34" s="30" t="s">
        <v>134</v>
      </c>
      <c r="AG34" s="48">
        <f t="shared" si="4"/>
        <v>6</v>
      </c>
      <c r="AH34" s="17" t="str">
        <f t="shared" si="5"/>
        <v>Bln</v>
      </c>
      <c r="AI34" s="36">
        <f t="shared" si="6"/>
        <v>7442500</v>
      </c>
      <c r="AJ34" s="47"/>
      <c r="AK34" s="30" t="s">
        <v>134</v>
      </c>
      <c r="AL34" s="47"/>
      <c r="AM34" s="11"/>
      <c r="AP34" s="20">
        <f t="shared" si="8"/>
        <v>7442500</v>
      </c>
    </row>
    <row r="35" spans="1:42" ht="99.75" customHeight="1" x14ac:dyDescent="0.2">
      <c r="A35" s="12"/>
      <c r="B35" s="13"/>
      <c r="C35" s="21" t="s">
        <v>96</v>
      </c>
      <c r="D35" s="24" t="s">
        <v>130</v>
      </c>
      <c r="E35" s="16"/>
      <c r="F35" s="17"/>
      <c r="G35" s="18"/>
      <c r="H35" s="39"/>
      <c r="I35" s="17"/>
      <c r="J35" s="18"/>
      <c r="K35" s="16">
        <v>12</v>
      </c>
      <c r="L35" s="17" t="s">
        <v>49</v>
      </c>
      <c r="M35" s="18">
        <v>85000000</v>
      </c>
      <c r="N35" s="16">
        <v>3</v>
      </c>
      <c r="O35" s="17" t="s">
        <v>49</v>
      </c>
      <c r="P35" s="18">
        <v>2610500</v>
      </c>
      <c r="Q35" s="16">
        <v>3</v>
      </c>
      <c r="R35" s="17" t="s">
        <v>49</v>
      </c>
      <c r="S35" s="18">
        <v>3405000</v>
      </c>
      <c r="T35" s="39"/>
      <c r="U35" s="17"/>
      <c r="V35" s="18"/>
      <c r="W35" s="39"/>
      <c r="X35" s="17"/>
      <c r="Y35" s="18"/>
      <c r="Z35" s="48">
        <f t="shared" si="0"/>
        <v>6</v>
      </c>
      <c r="AA35" s="17" t="str">
        <f t="shared" si="1"/>
        <v>Bln</v>
      </c>
      <c r="AB35" s="48">
        <f t="shared" si="7"/>
        <v>50</v>
      </c>
      <c r="AC35" s="30" t="s">
        <v>134</v>
      </c>
      <c r="AD35" s="36">
        <f t="shared" si="2"/>
        <v>6015500</v>
      </c>
      <c r="AE35" s="47">
        <f t="shared" si="3"/>
        <v>7.077058823529411</v>
      </c>
      <c r="AF35" s="30" t="s">
        <v>134</v>
      </c>
      <c r="AG35" s="48">
        <f t="shared" si="4"/>
        <v>6</v>
      </c>
      <c r="AH35" s="17" t="str">
        <f t="shared" si="5"/>
        <v>Bln</v>
      </c>
      <c r="AI35" s="36">
        <f t="shared" si="6"/>
        <v>6015500</v>
      </c>
      <c r="AJ35" s="47"/>
      <c r="AK35" s="30" t="s">
        <v>134</v>
      </c>
      <c r="AL35" s="47"/>
      <c r="AM35" s="11"/>
      <c r="AP35" s="20"/>
    </row>
    <row r="36" spans="1:42" ht="129" customHeight="1" x14ac:dyDescent="0.2">
      <c r="A36" s="12"/>
      <c r="B36" s="13"/>
      <c r="C36" s="21" t="s">
        <v>97</v>
      </c>
      <c r="D36" s="24" t="s">
        <v>132</v>
      </c>
      <c r="E36" s="16"/>
      <c r="F36" s="17"/>
      <c r="G36" s="18"/>
      <c r="H36" s="16"/>
      <c r="I36" s="17"/>
      <c r="J36" s="18"/>
      <c r="K36" s="16">
        <v>12</v>
      </c>
      <c r="L36" s="17" t="s">
        <v>49</v>
      </c>
      <c r="M36" s="18">
        <v>18000000</v>
      </c>
      <c r="N36" s="16">
        <v>3</v>
      </c>
      <c r="O36" s="17" t="s">
        <v>49</v>
      </c>
      <c r="P36" s="18">
        <v>4228000</v>
      </c>
      <c r="Q36" s="16">
        <v>3</v>
      </c>
      <c r="R36" s="17" t="s">
        <v>49</v>
      </c>
      <c r="S36" s="18">
        <v>1480000</v>
      </c>
      <c r="T36" s="16"/>
      <c r="U36" s="17"/>
      <c r="V36" s="18"/>
      <c r="W36" s="16"/>
      <c r="X36" s="17"/>
      <c r="Y36" s="18"/>
      <c r="Z36" s="48">
        <f t="shared" si="0"/>
        <v>6</v>
      </c>
      <c r="AA36" s="17" t="str">
        <f t="shared" si="1"/>
        <v>Bln</v>
      </c>
      <c r="AB36" s="48">
        <f t="shared" si="7"/>
        <v>50</v>
      </c>
      <c r="AC36" s="30" t="s">
        <v>134</v>
      </c>
      <c r="AD36" s="36">
        <f t="shared" si="2"/>
        <v>5708000</v>
      </c>
      <c r="AE36" s="47">
        <f t="shared" si="3"/>
        <v>31.711111111111112</v>
      </c>
      <c r="AF36" s="30" t="s">
        <v>134</v>
      </c>
      <c r="AG36" s="48">
        <f t="shared" si="4"/>
        <v>6</v>
      </c>
      <c r="AH36" s="17" t="str">
        <f t="shared" si="5"/>
        <v>Bln</v>
      </c>
      <c r="AI36" s="36">
        <f t="shared" si="6"/>
        <v>5708000</v>
      </c>
      <c r="AJ36" s="47"/>
      <c r="AK36" s="30" t="s">
        <v>134</v>
      </c>
      <c r="AL36" s="47"/>
      <c r="AM36" s="11"/>
      <c r="AP36" s="20"/>
    </row>
    <row r="37" spans="1:42" s="68" customFormat="1" ht="168" customHeight="1" x14ac:dyDescent="0.25">
      <c r="A37" s="43">
        <v>8</v>
      </c>
      <c r="B37" s="44" t="s">
        <v>23</v>
      </c>
      <c r="C37" s="44" t="s">
        <v>98</v>
      </c>
      <c r="D37" s="15" t="s">
        <v>140</v>
      </c>
      <c r="E37" s="45"/>
      <c r="F37" s="41"/>
      <c r="G37" s="46"/>
      <c r="H37" s="45"/>
      <c r="I37" s="41"/>
      <c r="J37" s="46"/>
      <c r="K37" s="45">
        <v>100</v>
      </c>
      <c r="L37" s="41" t="s">
        <v>134</v>
      </c>
      <c r="M37" s="46">
        <f>M39+M44+M47</f>
        <v>549602250</v>
      </c>
      <c r="N37" s="45">
        <v>100</v>
      </c>
      <c r="O37" s="41" t="s">
        <v>134</v>
      </c>
      <c r="P37" s="46">
        <f>P39+P44+P47</f>
        <v>90086000</v>
      </c>
      <c r="Q37" s="45">
        <v>0</v>
      </c>
      <c r="R37" s="41" t="s">
        <v>134</v>
      </c>
      <c r="S37" s="46">
        <f>S39+S44+S47</f>
        <v>30415500</v>
      </c>
      <c r="T37" s="45"/>
      <c r="U37" s="41"/>
      <c r="V37" s="37"/>
      <c r="W37" s="45"/>
      <c r="X37" s="41"/>
      <c r="Y37" s="37"/>
      <c r="Z37" s="57">
        <f t="shared" si="0"/>
        <v>100</v>
      </c>
      <c r="AA37" s="41" t="str">
        <f t="shared" si="1"/>
        <v>%</v>
      </c>
      <c r="AB37" s="57">
        <f t="shared" si="7"/>
        <v>100</v>
      </c>
      <c r="AC37" s="60" t="s">
        <v>134</v>
      </c>
      <c r="AD37" s="58">
        <f t="shared" si="2"/>
        <v>120501500</v>
      </c>
      <c r="AE37" s="61">
        <f t="shared" si="3"/>
        <v>21.925219556506544</v>
      </c>
      <c r="AF37" s="43" t="s">
        <v>134</v>
      </c>
      <c r="AG37" s="57">
        <f>SUM(H37,Z37)</f>
        <v>100</v>
      </c>
      <c r="AH37" s="41" t="str">
        <f t="shared" si="5"/>
        <v>%</v>
      </c>
      <c r="AI37" s="58">
        <f>SUM(J37,AD37)</f>
        <v>120501500</v>
      </c>
      <c r="AJ37" s="59"/>
      <c r="AK37" s="60" t="s">
        <v>134</v>
      </c>
      <c r="AL37" s="59"/>
      <c r="AM37" s="70"/>
      <c r="AP37" s="69"/>
    </row>
    <row r="38" spans="1:42" s="68" customFormat="1" ht="90.75" customHeight="1" x14ac:dyDescent="0.25">
      <c r="A38" s="12"/>
      <c r="B38" s="13"/>
      <c r="C38" s="14"/>
      <c r="D38" s="15" t="s">
        <v>141</v>
      </c>
      <c r="E38" s="45"/>
      <c r="F38" s="41"/>
      <c r="G38" s="74"/>
      <c r="H38" s="45"/>
      <c r="I38" s="41"/>
      <c r="J38" s="74"/>
      <c r="K38" s="45">
        <v>100</v>
      </c>
      <c r="L38" s="41" t="s">
        <v>134</v>
      </c>
      <c r="M38" s="74"/>
      <c r="N38" s="45">
        <v>100</v>
      </c>
      <c r="O38" s="41" t="s">
        <v>134</v>
      </c>
      <c r="P38" s="74"/>
      <c r="Q38" s="45">
        <v>0</v>
      </c>
      <c r="R38" s="41" t="s">
        <v>134</v>
      </c>
      <c r="S38" s="74"/>
      <c r="T38" s="45"/>
      <c r="U38" s="41"/>
      <c r="V38" s="37"/>
      <c r="W38" s="45"/>
      <c r="X38" s="41"/>
      <c r="Y38" s="37"/>
      <c r="Z38" s="57">
        <f t="shared" si="0"/>
        <v>100</v>
      </c>
      <c r="AA38" s="41" t="str">
        <f>L38</f>
        <v>%</v>
      </c>
      <c r="AB38" s="57">
        <f t="shared" si="7"/>
        <v>100</v>
      </c>
      <c r="AC38" s="60" t="s">
        <v>134</v>
      </c>
      <c r="AD38" s="75"/>
      <c r="AE38" s="76"/>
      <c r="AF38" s="77"/>
      <c r="AG38" s="57">
        <f>SUM(H38,Z38)</f>
        <v>100</v>
      </c>
      <c r="AH38" s="41" t="s">
        <v>134</v>
      </c>
      <c r="AI38" s="75"/>
      <c r="AJ38" s="59"/>
      <c r="AK38" s="60"/>
      <c r="AL38" s="59"/>
      <c r="AM38" s="70"/>
      <c r="AP38" s="69"/>
    </row>
    <row r="39" spans="1:42" s="68" customFormat="1" ht="78.75" x14ac:dyDescent="0.25">
      <c r="A39" s="12"/>
      <c r="B39" s="13"/>
      <c r="C39" s="14" t="s">
        <v>99</v>
      </c>
      <c r="D39" s="15" t="s">
        <v>104</v>
      </c>
      <c r="E39" s="40"/>
      <c r="F39" s="41"/>
      <c r="G39" s="37"/>
      <c r="H39" s="40"/>
      <c r="I39" s="41"/>
      <c r="J39" s="37"/>
      <c r="K39" s="40">
        <f>K40</f>
        <v>2</v>
      </c>
      <c r="L39" s="41" t="s">
        <v>48</v>
      </c>
      <c r="M39" s="37">
        <f>SUM(M40:M43)</f>
        <v>184674750</v>
      </c>
      <c r="N39" s="40">
        <f>N40</f>
        <v>0</v>
      </c>
      <c r="O39" s="41" t="s">
        <v>48</v>
      </c>
      <c r="P39" s="37">
        <f>SUM(P40:P43)</f>
        <v>67787500</v>
      </c>
      <c r="Q39" s="40">
        <f>Q40</f>
        <v>0</v>
      </c>
      <c r="R39" s="41" t="s">
        <v>48</v>
      </c>
      <c r="S39" s="37">
        <f>SUM(S40:S43)</f>
        <v>9117000</v>
      </c>
      <c r="T39" s="40"/>
      <c r="U39" s="41"/>
      <c r="V39" s="37"/>
      <c r="W39" s="40"/>
      <c r="X39" s="41"/>
      <c r="Y39" s="37"/>
      <c r="Z39" s="57">
        <f t="shared" si="0"/>
        <v>0</v>
      </c>
      <c r="AA39" s="41" t="str">
        <f t="shared" si="1"/>
        <v>Dok</v>
      </c>
      <c r="AB39" s="57">
        <f t="shared" si="7"/>
        <v>0</v>
      </c>
      <c r="AC39" s="60" t="s">
        <v>134</v>
      </c>
      <c r="AD39" s="62">
        <f t="shared" si="2"/>
        <v>76904500</v>
      </c>
      <c r="AE39" s="59">
        <f t="shared" si="3"/>
        <v>41.643213270899246</v>
      </c>
      <c r="AF39" s="60" t="s">
        <v>134</v>
      </c>
      <c r="AG39" s="57">
        <f t="shared" si="4"/>
        <v>0</v>
      </c>
      <c r="AH39" s="41" t="str">
        <f t="shared" si="5"/>
        <v>Dok</v>
      </c>
      <c r="AI39" s="62">
        <f t="shared" si="6"/>
        <v>76904500</v>
      </c>
      <c r="AJ39" s="59"/>
      <c r="AK39" s="60" t="s">
        <v>134</v>
      </c>
      <c r="AL39" s="59"/>
      <c r="AM39" s="70"/>
      <c r="AP39" s="69"/>
    </row>
    <row r="40" spans="1:42" ht="150" x14ac:dyDescent="0.2">
      <c r="A40" s="12"/>
      <c r="B40" s="13"/>
      <c r="C40" s="21" t="s">
        <v>100</v>
      </c>
      <c r="D40" s="24" t="s">
        <v>104</v>
      </c>
      <c r="E40" s="16"/>
      <c r="F40" s="17"/>
      <c r="G40" s="18"/>
      <c r="H40" s="16"/>
      <c r="I40" s="17"/>
      <c r="J40" s="18"/>
      <c r="K40" s="16">
        <v>2</v>
      </c>
      <c r="L40" s="17" t="s">
        <v>48</v>
      </c>
      <c r="M40" s="18">
        <v>20250000</v>
      </c>
      <c r="N40" s="16">
        <v>0</v>
      </c>
      <c r="O40" s="17" t="s">
        <v>48</v>
      </c>
      <c r="P40" s="18">
        <v>0</v>
      </c>
      <c r="Q40" s="16">
        <v>0</v>
      </c>
      <c r="R40" s="17" t="s">
        <v>48</v>
      </c>
      <c r="S40" s="18">
        <v>0</v>
      </c>
      <c r="T40" s="16"/>
      <c r="U40" s="17"/>
      <c r="V40" s="18"/>
      <c r="W40" s="16"/>
      <c r="X40" s="17"/>
      <c r="Y40" s="18"/>
      <c r="Z40" s="48">
        <f t="shared" si="0"/>
        <v>0</v>
      </c>
      <c r="AA40" s="17" t="str">
        <f t="shared" si="1"/>
        <v>Dok</v>
      </c>
      <c r="AB40" s="48">
        <f t="shared" si="7"/>
        <v>0</v>
      </c>
      <c r="AC40" s="30" t="s">
        <v>134</v>
      </c>
      <c r="AD40" s="36">
        <f t="shared" si="2"/>
        <v>0</v>
      </c>
      <c r="AE40" s="48">
        <f t="shared" si="3"/>
        <v>0</v>
      </c>
      <c r="AF40" s="30" t="s">
        <v>134</v>
      </c>
      <c r="AG40" s="48">
        <f t="shared" si="4"/>
        <v>0</v>
      </c>
      <c r="AH40" s="17" t="str">
        <f t="shared" si="5"/>
        <v>Dok</v>
      </c>
      <c r="AI40" s="36">
        <f t="shared" si="6"/>
        <v>0</v>
      </c>
      <c r="AJ40" s="47"/>
      <c r="AK40" s="30" t="s">
        <v>134</v>
      </c>
      <c r="AL40" s="47"/>
      <c r="AM40" s="11"/>
      <c r="AP40" s="20"/>
    </row>
    <row r="41" spans="1:42" ht="75" x14ac:dyDescent="0.2">
      <c r="A41" s="12"/>
      <c r="B41" s="13"/>
      <c r="C41" s="21" t="s">
        <v>101</v>
      </c>
      <c r="D41" s="24" t="s">
        <v>105</v>
      </c>
      <c r="E41" s="16"/>
      <c r="F41" s="17"/>
      <c r="G41" s="18"/>
      <c r="H41" s="16"/>
      <c r="I41" s="17"/>
      <c r="J41" s="18"/>
      <c r="K41" s="16">
        <v>4</v>
      </c>
      <c r="L41" s="17" t="s">
        <v>48</v>
      </c>
      <c r="M41" s="18">
        <v>18912500</v>
      </c>
      <c r="N41" s="16">
        <v>0</v>
      </c>
      <c r="O41" s="17" t="s">
        <v>48</v>
      </c>
      <c r="P41" s="18">
        <v>12187500</v>
      </c>
      <c r="Q41" s="16">
        <v>1</v>
      </c>
      <c r="R41" s="17" t="s">
        <v>48</v>
      </c>
      <c r="S41" s="18">
        <v>1800000</v>
      </c>
      <c r="T41" s="16"/>
      <c r="U41" s="17"/>
      <c r="V41" s="18"/>
      <c r="W41" s="16"/>
      <c r="X41" s="17"/>
      <c r="Y41" s="18"/>
      <c r="Z41" s="48">
        <f t="shared" si="0"/>
        <v>1</v>
      </c>
      <c r="AA41" s="17" t="str">
        <f t="shared" si="1"/>
        <v>Dok</v>
      </c>
      <c r="AB41" s="48">
        <f t="shared" si="7"/>
        <v>25</v>
      </c>
      <c r="AC41" s="30" t="s">
        <v>134</v>
      </c>
      <c r="AD41" s="36">
        <f t="shared" si="2"/>
        <v>13987500</v>
      </c>
      <c r="AE41" s="47">
        <f t="shared" si="3"/>
        <v>73.959021810971578</v>
      </c>
      <c r="AF41" s="30" t="s">
        <v>134</v>
      </c>
      <c r="AG41" s="48">
        <f t="shared" si="4"/>
        <v>1</v>
      </c>
      <c r="AH41" s="17" t="str">
        <f t="shared" si="5"/>
        <v>Dok</v>
      </c>
      <c r="AI41" s="36">
        <f t="shared" si="6"/>
        <v>13987500</v>
      </c>
      <c r="AJ41" s="47"/>
      <c r="AK41" s="30" t="s">
        <v>134</v>
      </c>
      <c r="AL41" s="47"/>
      <c r="AM41" s="11"/>
      <c r="AP41" s="20"/>
    </row>
    <row r="42" spans="1:42" ht="75" customHeight="1" x14ac:dyDescent="0.2">
      <c r="A42" s="12"/>
      <c r="B42" s="13"/>
      <c r="C42" s="21" t="s">
        <v>102</v>
      </c>
      <c r="D42" s="24" t="s">
        <v>106</v>
      </c>
      <c r="E42" s="16"/>
      <c r="F42" s="17"/>
      <c r="G42" s="18"/>
      <c r="H42" s="16"/>
      <c r="I42" s="17"/>
      <c r="J42" s="18"/>
      <c r="K42" s="16">
        <v>12</v>
      </c>
      <c r="L42" s="17" t="s">
        <v>55</v>
      </c>
      <c r="M42" s="18">
        <v>53887250</v>
      </c>
      <c r="N42" s="16">
        <v>0</v>
      </c>
      <c r="O42" s="17" t="s">
        <v>55</v>
      </c>
      <c r="P42" s="18">
        <v>36025000</v>
      </c>
      <c r="Q42" s="16">
        <v>12</v>
      </c>
      <c r="R42" s="17" t="s">
        <v>55</v>
      </c>
      <c r="S42" s="18">
        <v>4625000</v>
      </c>
      <c r="T42" s="16"/>
      <c r="U42" s="17"/>
      <c r="V42" s="18"/>
      <c r="W42" s="16"/>
      <c r="X42" s="17"/>
      <c r="Y42" s="18"/>
      <c r="Z42" s="48">
        <f t="shared" si="0"/>
        <v>12</v>
      </c>
      <c r="AA42" s="17" t="str">
        <f t="shared" si="1"/>
        <v>Lap</v>
      </c>
      <c r="AB42" s="48">
        <f t="shared" si="7"/>
        <v>100</v>
      </c>
      <c r="AC42" s="30" t="s">
        <v>134</v>
      </c>
      <c r="AD42" s="36">
        <f t="shared" si="2"/>
        <v>40650000</v>
      </c>
      <c r="AE42" s="47">
        <f t="shared" si="3"/>
        <v>75.435283856570905</v>
      </c>
      <c r="AF42" s="30" t="s">
        <v>134</v>
      </c>
      <c r="AG42" s="48">
        <f t="shared" si="4"/>
        <v>12</v>
      </c>
      <c r="AH42" s="17" t="str">
        <f t="shared" si="5"/>
        <v>Lap</v>
      </c>
      <c r="AI42" s="36">
        <f t="shared" si="6"/>
        <v>40650000</v>
      </c>
      <c r="AJ42" s="47"/>
      <c r="AK42" s="30" t="s">
        <v>134</v>
      </c>
      <c r="AL42" s="47"/>
      <c r="AM42" s="11"/>
      <c r="AP42" s="20"/>
    </row>
    <row r="43" spans="1:42" ht="150" x14ac:dyDescent="0.2">
      <c r="A43" s="12"/>
      <c r="B43" s="13"/>
      <c r="C43" s="21" t="s">
        <v>103</v>
      </c>
      <c r="D43" s="24" t="s">
        <v>107</v>
      </c>
      <c r="E43" s="16"/>
      <c r="F43" s="17"/>
      <c r="G43" s="18"/>
      <c r="H43" s="16"/>
      <c r="I43" s="17"/>
      <c r="J43" s="18"/>
      <c r="K43" s="16">
        <v>4</v>
      </c>
      <c r="L43" s="17" t="s">
        <v>48</v>
      </c>
      <c r="M43" s="18">
        <v>91625000</v>
      </c>
      <c r="N43" s="16">
        <v>0</v>
      </c>
      <c r="O43" s="17" t="s">
        <v>48</v>
      </c>
      <c r="P43" s="18">
        <v>19575000</v>
      </c>
      <c r="Q43" s="16">
        <v>1</v>
      </c>
      <c r="R43" s="17" t="s">
        <v>48</v>
      </c>
      <c r="S43" s="18">
        <v>2692000</v>
      </c>
      <c r="T43" s="16"/>
      <c r="U43" s="17"/>
      <c r="V43" s="18"/>
      <c r="W43" s="16"/>
      <c r="X43" s="17"/>
      <c r="Y43" s="18"/>
      <c r="Z43" s="48">
        <f t="shared" si="0"/>
        <v>1</v>
      </c>
      <c r="AA43" s="17" t="str">
        <f t="shared" si="1"/>
        <v>Dok</v>
      </c>
      <c r="AB43" s="48">
        <f t="shared" si="7"/>
        <v>25</v>
      </c>
      <c r="AC43" s="30" t="s">
        <v>134</v>
      </c>
      <c r="AD43" s="36">
        <f t="shared" si="2"/>
        <v>22267000</v>
      </c>
      <c r="AE43" s="47">
        <f t="shared" si="3"/>
        <v>24.30231923601637</v>
      </c>
      <c r="AF43" s="30" t="s">
        <v>134</v>
      </c>
      <c r="AG43" s="48">
        <f t="shared" si="4"/>
        <v>1</v>
      </c>
      <c r="AH43" s="17" t="str">
        <f t="shared" si="5"/>
        <v>Dok</v>
      </c>
      <c r="AI43" s="36">
        <f t="shared" si="6"/>
        <v>22267000</v>
      </c>
      <c r="AJ43" s="47"/>
      <c r="AK43" s="30" t="s">
        <v>134</v>
      </c>
      <c r="AL43" s="47"/>
      <c r="AM43" s="11"/>
      <c r="AP43" s="20"/>
    </row>
    <row r="44" spans="1:42" s="68" customFormat="1" ht="162.75" customHeight="1" x14ac:dyDescent="0.25">
      <c r="A44" s="12"/>
      <c r="B44" s="13"/>
      <c r="C44" s="14" t="s">
        <v>108</v>
      </c>
      <c r="D44" s="15" t="s">
        <v>56</v>
      </c>
      <c r="E44" s="40"/>
      <c r="F44" s="41"/>
      <c r="G44" s="37"/>
      <c r="H44" s="40"/>
      <c r="I44" s="41"/>
      <c r="J44" s="37"/>
      <c r="K44" s="40">
        <f>K45</f>
        <v>4</v>
      </c>
      <c r="L44" s="41" t="s">
        <v>57</v>
      </c>
      <c r="M44" s="37">
        <f>SUM(M45:M46)</f>
        <v>278667500</v>
      </c>
      <c r="N44" s="40">
        <f>N45</f>
        <v>0</v>
      </c>
      <c r="O44" s="41" t="s">
        <v>57</v>
      </c>
      <c r="P44" s="37">
        <f>SUM(P45:P46)</f>
        <v>12864400</v>
      </c>
      <c r="Q44" s="40">
        <f>Q45</f>
        <v>0</v>
      </c>
      <c r="R44" s="41" t="s">
        <v>57</v>
      </c>
      <c r="S44" s="37">
        <f>SUM(S45:S46)</f>
        <v>16798500</v>
      </c>
      <c r="T44" s="40"/>
      <c r="U44" s="41"/>
      <c r="V44" s="37"/>
      <c r="W44" s="40"/>
      <c r="X44" s="41"/>
      <c r="Y44" s="37"/>
      <c r="Z44" s="57">
        <f t="shared" si="0"/>
        <v>0</v>
      </c>
      <c r="AA44" s="41" t="str">
        <f t="shared" si="1"/>
        <v>Buku</v>
      </c>
      <c r="AB44" s="57">
        <f t="shared" si="7"/>
        <v>0</v>
      </c>
      <c r="AC44" s="60" t="s">
        <v>134</v>
      </c>
      <c r="AD44" s="62">
        <f t="shared" si="2"/>
        <v>29662900</v>
      </c>
      <c r="AE44" s="59">
        <f t="shared" si="3"/>
        <v>10.644549507926113</v>
      </c>
      <c r="AF44" s="60" t="s">
        <v>134</v>
      </c>
      <c r="AG44" s="57">
        <f t="shared" si="4"/>
        <v>0</v>
      </c>
      <c r="AH44" s="41" t="str">
        <f t="shared" si="5"/>
        <v>Buku</v>
      </c>
      <c r="AI44" s="62">
        <f t="shared" si="6"/>
        <v>29662900</v>
      </c>
      <c r="AJ44" s="59"/>
      <c r="AK44" s="60" t="s">
        <v>134</v>
      </c>
      <c r="AL44" s="59"/>
      <c r="AM44" s="70"/>
      <c r="AP44" s="69"/>
    </row>
    <row r="45" spans="1:42" ht="75" x14ac:dyDescent="0.2">
      <c r="A45" s="12"/>
      <c r="B45" s="13"/>
      <c r="C45" s="21" t="s">
        <v>109</v>
      </c>
      <c r="D45" s="24" t="s">
        <v>56</v>
      </c>
      <c r="E45" s="16"/>
      <c r="F45" s="17"/>
      <c r="G45" s="18"/>
      <c r="H45" s="16"/>
      <c r="I45" s="17"/>
      <c r="J45" s="18"/>
      <c r="K45" s="16">
        <v>4</v>
      </c>
      <c r="L45" s="17" t="s">
        <v>57</v>
      </c>
      <c r="M45" s="18">
        <v>129300000</v>
      </c>
      <c r="N45" s="16">
        <v>0</v>
      </c>
      <c r="O45" s="17" t="s">
        <v>57</v>
      </c>
      <c r="P45" s="18">
        <v>0</v>
      </c>
      <c r="Q45" s="16">
        <v>0</v>
      </c>
      <c r="R45" s="17" t="s">
        <v>57</v>
      </c>
      <c r="S45" s="18">
        <v>0</v>
      </c>
      <c r="T45" s="16"/>
      <c r="U45" s="17"/>
      <c r="V45" s="18"/>
      <c r="W45" s="16"/>
      <c r="X45" s="17"/>
      <c r="Y45" s="18"/>
      <c r="Z45" s="48">
        <f t="shared" si="0"/>
        <v>0</v>
      </c>
      <c r="AA45" s="17" t="str">
        <f t="shared" si="1"/>
        <v>Buku</v>
      </c>
      <c r="AB45" s="48">
        <f t="shared" si="7"/>
        <v>0</v>
      </c>
      <c r="AC45" s="30" t="s">
        <v>134</v>
      </c>
      <c r="AD45" s="36">
        <f t="shared" si="2"/>
        <v>0</v>
      </c>
      <c r="AE45" s="48">
        <f t="shared" si="3"/>
        <v>0</v>
      </c>
      <c r="AF45" s="30" t="s">
        <v>134</v>
      </c>
      <c r="AG45" s="48">
        <f t="shared" si="4"/>
        <v>0</v>
      </c>
      <c r="AH45" s="17" t="str">
        <f t="shared" si="5"/>
        <v>Buku</v>
      </c>
      <c r="AI45" s="36">
        <f t="shared" si="6"/>
        <v>0</v>
      </c>
      <c r="AJ45" s="47"/>
      <c r="AK45" s="30" t="s">
        <v>134</v>
      </c>
      <c r="AL45" s="47"/>
      <c r="AM45" s="11"/>
      <c r="AP45" s="20"/>
    </row>
    <row r="46" spans="1:42" ht="120" x14ac:dyDescent="0.2">
      <c r="A46" s="12"/>
      <c r="B46" s="13"/>
      <c r="C46" s="21" t="s">
        <v>110</v>
      </c>
      <c r="D46" s="24" t="s">
        <v>54</v>
      </c>
      <c r="E46" s="16"/>
      <c r="F46" s="17"/>
      <c r="G46" s="18"/>
      <c r="H46" s="16"/>
      <c r="I46" s="17"/>
      <c r="J46" s="18"/>
      <c r="K46" s="16">
        <v>3</v>
      </c>
      <c r="L46" s="17" t="s">
        <v>55</v>
      </c>
      <c r="M46" s="18">
        <v>149367500</v>
      </c>
      <c r="N46" s="16">
        <v>0</v>
      </c>
      <c r="O46" s="17" t="s">
        <v>55</v>
      </c>
      <c r="P46" s="18">
        <v>12864400</v>
      </c>
      <c r="Q46" s="16">
        <v>3</v>
      </c>
      <c r="R46" s="17" t="s">
        <v>55</v>
      </c>
      <c r="S46" s="18">
        <f>29662900-P46</f>
        <v>16798500</v>
      </c>
      <c r="T46" s="16"/>
      <c r="U46" s="17"/>
      <c r="V46" s="18"/>
      <c r="W46" s="16"/>
      <c r="X46" s="17"/>
      <c r="Y46" s="18"/>
      <c r="Z46" s="48">
        <f t="shared" si="0"/>
        <v>3</v>
      </c>
      <c r="AA46" s="17" t="str">
        <f t="shared" si="1"/>
        <v>Lap</v>
      </c>
      <c r="AB46" s="48">
        <f t="shared" si="7"/>
        <v>100</v>
      </c>
      <c r="AC46" s="30" t="s">
        <v>134</v>
      </c>
      <c r="AD46" s="36">
        <f t="shared" si="2"/>
        <v>29662900</v>
      </c>
      <c r="AE46" s="47">
        <f t="shared" si="3"/>
        <v>19.859005473078145</v>
      </c>
      <c r="AF46" s="30" t="s">
        <v>134</v>
      </c>
      <c r="AG46" s="48">
        <f t="shared" si="4"/>
        <v>3</v>
      </c>
      <c r="AH46" s="17" t="str">
        <f t="shared" si="5"/>
        <v>Lap</v>
      </c>
      <c r="AI46" s="36">
        <f t="shared" si="6"/>
        <v>29662900</v>
      </c>
      <c r="AJ46" s="47"/>
      <c r="AK46" s="30" t="s">
        <v>134</v>
      </c>
      <c r="AL46" s="47"/>
      <c r="AM46" s="11"/>
      <c r="AP46" s="20"/>
    </row>
    <row r="47" spans="1:42" s="68" customFormat="1" ht="114" customHeight="1" x14ac:dyDescent="0.25">
      <c r="A47" s="12"/>
      <c r="B47" s="13"/>
      <c r="C47" s="14" t="s">
        <v>111</v>
      </c>
      <c r="D47" s="15" t="s">
        <v>113</v>
      </c>
      <c r="E47" s="40"/>
      <c r="F47" s="41"/>
      <c r="G47" s="37"/>
      <c r="H47" s="40"/>
      <c r="I47" s="41"/>
      <c r="J47" s="37"/>
      <c r="K47" s="40">
        <f>K48</f>
        <v>38</v>
      </c>
      <c r="L47" s="41" t="s">
        <v>133</v>
      </c>
      <c r="M47" s="37">
        <f>SUM(M48)</f>
        <v>86260000</v>
      </c>
      <c r="N47" s="40">
        <f>N48</f>
        <v>0</v>
      </c>
      <c r="O47" s="41" t="s">
        <v>133</v>
      </c>
      <c r="P47" s="37">
        <f>SUM(P48)</f>
        <v>9434100</v>
      </c>
      <c r="Q47" s="40">
        <f>Q48</f>
        <v>0</v>
      </c>
      <c r="R47" s="41" t="s">
        <v>133</v>
      </c>
      <c r="S47" s="37">
        <f>SUM(S48)</f>
        <v>4500000</v>
      </c>
      <c r="T47" s="40"/>
      <c r="U47" s="41"/>
      <c r="V47" s="37"/>
      <c r="W47" s="40"/>
      <c r="X47" s="41"/>
      <c r="Y47" s="37"/>
      <c r="Z47" s="57">
        <f t="shared" si="0"/>
        <v>0</v>
      </c>
      <c r="AA47" s="41" t="str">
        <f t="shared" si="1"/>
        <v>OPD</v>
      </c>
      <c r="AB47" s="57">
        <f t="shared" si="7"/>
        <v>0</v>
      </c>
      <c r="AC47" s="60" t="s">
        <v>134</v>
      </c>
      <c r="AD47" s="62">
        <f t="shared" si="2"/>
        <v>13934100</v>
      </c>
      <c r="AE47" s="59">
        <f t="shared" si="3"/>
        <v>16.153605379086482</v>
      </c>
      <c r="AF47" s="60" t="s">
        <v>134</v>
      </c>
      <c r="AG47" s="57">
        <f t="shared" si="4"/>
        <v>0</v>
      </c>
      <c r="AH47" s="41" t="str">
        <f t="shared" si="5"/>
        <v>OPD</v>
      </c>
      <c r="AI47" s="62">
        <f t="shared" si="6"/>
        <v>13934100</v>
      </c>
      <c r="AJ47" s="59"/>
      <c r="AK47" s="60" t="s">
        <v>134</v>
      </c>
      <c r="AL47" s="59"/>
      <c r="AM47" s="70"/>
      <c r="AP47" s="69"/>
    </row>
    <row r="48" spans="1:42" ht="150" x14ac:dyDescent="0.2">
      <c r="A48" s="12"/>
      <c r="B48" s="13"/>
      <c r="C48" s="21" t="s">
        <v>112</v>
      </c>
      <c r="D48" s="24" t="s">
        <v>113</v>
      </c>
      <c r="E48" s="16"/>
      <c r="F48" s="17"/>
      <c r="G48" s="18"/>
      <c r="H48" s="16"/>
      <c r="I48" s="17"/>
      <c r="J48" s="18"/>
      <c r="K48" s="16">
        <v>38</v>
      </c>
      <c r="L48" s="17" t="s">
        <v>133</v>
      </c>
      <c r="M48" s="18">
        <v>86260000</v>
      </c>
      <c r="N48" s="16">
        <v>0</v>
      </c>
      <c r="O48" s="17" t="s">
        <v>133</v>
      </c>
      <c r="P48" s="18">
        <v>9434100</v>
      </c>
      <c r="Q48" s="16">
        <v>0</v>
      </c>
      <c r="R48" s="17" t="s">
        <v>133</v>
      </c>
      <c r="S48" s="18">
        <f>13934100-P48</f>
        <v>4500000</v>
      </c>
      <c r="T48" s="16"/>
      <c r="U48" s="17"/>
      <c r="V48" s="18"/>
      <c r="W48" s="16"/>
      <c r="X48" s="17"/>
      <c r="Y48" s="18"/>
      <c r="Z48" s="48">
        <f t="shared" si="0"/>
        <v>0</v>
      </c>
      <c r="AA48" s="17" t="str">
        <f t="shared" si="1"/>
        <v>OPD</v>
      </c>
      <c r="AB48" s="48">
        <f t="shared" si="7"/>
        <v>0</v>
      </c>
      <c r="AC48" s="30" t="s">
        <v>134</v>
      </c>
      <c r="AD48" s="36">
        <f t="shared" si="2"/>
        <v>13934100</v>
      </c>
      <c r="AE48" s="47">
        <f t="shared" si="3"/>
        <v>16.153605379086482</v>
      </c>
      <c r="AF48" s="30" t="s">
        <v>134</v>
      </c>
      <c r="AG48" s="48">
        <f t="shared" si="4"/>
        <v>0</v>
      </c>
      <c r="AH48" s="17" t="str">
        <f t="shared" si="5"/>
        <v>OPD</v>
      </c>
      <c r="AI48" s="36">
        <f t="shared" si="6"/>
        <v>13934100</v>
      </c>
      <c r="AJ48" s="47"/>
      <c r="AK48" s="30" t="s">
        <v>134</v>
      </c>
      <c r="AL48" s="47"/>
      <c r="AM48" s="11"/>
      <c r="AP48" s="20"/>
    </row>
    <row r="49" spans="1:42" s="68" customFormat="1" ht="148.5" customHeight="1" x14ac:dyDescent="0.25">
      <c r="A49" s="12"/>
      <c r="B49" s="13"/>
      <c r="C49" s="14" t="s">
        <v>114</v>
      </c>
      <c r="D49" s="15" t="s">
        <v>142</v>
      </c>
      <c r="E49" s="40"/>
      <c r="F49" s="41"/>
      <c r="G49" s="37"/>
      <c r="H49" s="40"/>
      <c r="I49" s="41"/>
      <c r="J49" s="37"/>
      <c r="K49" s="40">
        <v>100</v>
      </c>
      <c r="L49" s="41" t="s">
        <v>134</v>
      </c>
      <c r="M49" s="37">
        <f>M50+M54+M56</f>
        <v>239439800</v>
      </c>
      <c r="N49" s="40">
        <v>100</v>
      </c>
      <c r="O49" s="41" t="s">
        <v>134</v>
      </c>
      <c r="P49" s="37">
        <f>P50+P54+P56</f>
        <v>8404500</v>
      </c>
      <c r="Q49" s="40">
        <v>0</v>
      </c>
      <c r="R49" s="41" t="s">
        <v>134</v>
      </c>
      <c r="S49" s="37">
        <f>S50+S54+S56</f>
        <v>15000000</v>
      </c>
      <c r="T49" s="40"/>
      <c r="U49" s="41"/>
      <c r="V49" s="37"/>
      <c r="W49" s="40"/>
      <c r="X49" s="41"/>
      <c r="Y49" s="37"/>
      <c r="Z49" s="57">
        <f t="shared" si="0"/>
        <v>100</v>
      </c>
      <c r="AA49" s="41" t="str">
        <f t="shared" si="1"/>
        <v>%</v>
      </c>
      <c r="AB49" s="57">
        <f t="shared" si="7"/>
        <v>100</v>
      </c>
      <c r="AC49" s="60" t="s">
        <v>134</v>
      </c>
      <c r="AD49" s="62">
        <f t="shared" si="2"/>
        <v>23404500</v>
      </c>
      <c r="AE49" s="59">
        <f t="shared" si="3"/>
        <v>9.7746907573427642</v>
      </c>
      <c r="AF49" s="60" t="s">
        <v>134</v>
      </c>
      <c r="AG49" s="57">
        <f t="shared" si="4"/>
        <v>100</v>
      </c>
      <c r="AH49" s="41" t="str">
        <f t="shared" si="5"/>
        <v>%</v>
      </c>
      <c r="AI49" s="62">
        <f t="shared" si="6"/>
        <v>23404500</v>
      </c>
      <c r="AJ49" s="59"/>
      <c r="AK49" s="60" t="s">
        <v>134</v>
      </c>
      <c r="AL49" s="59"/>
      <c r="AM49" s="70"/>
      <c r="AP49" s="69"/>
    </row>
    <row r="50" spans="1:42" s="68" customFormat="1" ht="117.75" customHeight="1" x14ac:dyDescent="0.25">
      <c r="A50" s="12"/>
      <c r="B50" s="13"/>
      <c r="C50" s="14" t="s">
        <v>115</v>
      </c>
      <c r="D50" s="15" t="s">
        <v>119</v>
      </c>
      <c r="E50" s="40"/>
      <c r="F50" s="41"/>
      <c r="G50" s="37"/>
      <c r="H50" s="40"/>
      <c r="I50" s="41"/>
      <c r="J50" s="37"/>
      <c r="K50" s="40">
        <f>K52</f>
        <v>2</v>
      </c>
      <c r="L50" s="41" t="s">
        <v>48</v>
      </c>
      <c r="M50" s="37">
        <f>SUM(M51:M53)</f>
        <v>71897300</v>
      </c>
      <c r="N50" s="40">
        <f>N52</f>
        <v>0</v>
      </c>
      <c r="O50" s="41" t="s">
        <v>48</v>
      </c>
      <c r="P50" s="37">
        <f>SUM(P51:P53)</f>
        <v>1562100</v>
      </c>
      <c r="Q50" s="40">
        <f>Q52</f>
        <v>0</v>
      </c>
      <c r="R50" s="41" t="s">
        <v>48</v>
      </c>
      <c r="S50" s="37">
        <f>SUM(S51:S53)</f>
        <v>10200000</v>
      </c>
      <c r="T50" s="40"/>
      <c r="U50" s="41"/>
      <c r="V50" s="37"/>
      <c r="W50" s="40"/>
      <c r="X50" s="41"/>
      <c r="Y50" s="37"/>
      <c r="Z50" s="57">
        <f t="shared" si="0"/>
        <v>0</v>
      </c>
      <c r="AA50" s="41" t="str">
        <f t="shared" si="1"/>
        <v>Dok</v>
      </c>
      <c r="AB50" s="57">
        <f t="shared" si="7"/>
        <v>0</v>
      </c>
      <c r="AC50" s="60" t="s">
        <v>134</v>
      </c>
      <c r="AD50" s="62">
        <f t="shared" si="2"/>
        <v>11762100</v>
      </c>
      <c r="AE50" s="59">
        <f t="shared" si="3"/>
        <v>16.359585130456917</v>
      </c>
      <c r="AF50" s="60" t="s">
        <v>134</v>
      </c>
      <c r="AG50" s="57">
        <f t="shared" si="4"/>
        <v>0</v>
      </c>
      <c r="AH50" s="41" t="str">
        <f t="shared" si="5"/>
        <v>Dok</v>
      </c>
      <c r="AI50" s="62">
        <f t="shared" si="6"/>
        <v>11762100</v>
      </c>
      <c r="AJ50" s="59"/>
      <c r="AK50" s="60" t="s">
        <v>134</v>
      </c>
      <c r="AL50" s="59"/>
      <c r="AM50" s="70"/>
      <c r="AP50" s="69"/>
    </row>
    <row r="51" spans="1:42" ht="180" x14ac:dyDescent="0.2">
      <c r="A51" s="12"/>
      <c r="B51" s="13"/>
      <c r="C51" s="21" t="s">
        <v>116</v>
      </c>
      <c r="D51" s="24" t="s">
        <v>58</v>
      </c>
      <c r="E51" s="16"/>
      <c r="F51" s="17"/>
      <c r="G51" s="18"/>
      <c r="H51" s="16"/>
      <c r="I51" s="17"/>
      <c r="J51" s="18"/>
      <c r="K51" s="16">
        <v>6</v>
      </c>
      <c r="L51" s="17" t="s">
        <v>55</v>
      </c>
      <c r="M51" s="18">
        <v>10942500</v>
      </c>
      <c r="N51" s="16">
        <v>0</v>
      </c>
      <c r="O51" s="17" t="s">
        <v>55</v>
      </c>
      <c r="P51" s="18">
        <v>0</v>
      </c>
      <c r="Q51" s="16">
        <v>4</v>
      </c>
      <c r="R51" s="17" t="s">
        <v>55</v>
      </c>
      <c r="S51" s="18">
        <v>2175000</v>
      </c>
      <c r="T51" s="16"/>
      <c r="U51" s="17"/>
      <c r="V51" s="18"/>
      <c r="W51" s="16"/>
      <c r="X51" s="17"/>
      <c r="Y51" s="18"/>
      <c r="Z51" s="48">
        <f t="shared" si="0"/>
        <v>4</v>
      </c>
      <c r="AA51" s="17" t="str">
        <f t="shared" si="1"/>
        <v>Lap</v>
      </c>
      <c r="AB51" s="48">
        <f t="shared" si="7"/>
        <v>66.666666666666657</v>
      </c>
      <c r="AC51" s="30" t="s">
        <v>134</v>
      </c>
      <c r="AD51" s="36">
        <f t="shared" si="2"/>
        <v>2175000</v>
      </c>
      <c r="AE51" s="48">
        <f t="shared" si="3"/>
        <v>19.876627827278959</v>
      </c>
      <c r="AF51" s="30" t="s">
        <v>134</v>
      </c>
      <c r="AG51" s="48">
        <f t="shared" si="4"/>
        <v>4</v>
      </c>
      <c r="AH51" s="17" t="str">
        <f t="shared" si="5"/>
        <v>Lap</v>
      </c>
      <c r="AI51" s="36">
        <f t="shared" si="6"/>
        <v>2175000</v>
      </c>
      <c r="AJ51" s="47"/>
      <c r="AK51" s="30" t="s">
        <v>134</v>
      </c>
      <c r="AL51" s="47"/>
      <c r="AM51" s="11"/>
      <c r="AP51" s="20"/>
    </row>
    <row r="52" spans="1:42" ht="186.75" customHeight="1" x14ac:dyDescent="0.2">
      <c r="A52" s="12"/>
      <c r="B52" s="13"/>
      <c r="C52" s="21" t="s">
        <v>117</v>
      </c>
      <c r="D52" s="24" t="s">
        <v>119</v>
      </c>
      <c r="E52" s="16"/>
      <c r="F52" s="17"/>
      <c r="G52" s="18"/>
      <c r="H52" s="16"/>
      <c r="I52" s="17"/>
      <c r="J52" s="18"/>
      <c r="K52" s="16">
        <v>2</v>
      </c>
      <c r="L52" s="17" t="s">
        <v>48</v>
      </c>
      <c r="M52" s="18">
        <v>41750000</v>
      </c>
      <c r="N52" s="16">
        <v>0</v>
      </c>
      <c r="O52" s="17" t="s">
        <v>48</v>
      </c>
      <c r="P52" s="18">
        <v>0</v>
      </c>
      <c r="Q52" s="16">
        <v>0</v>
      </c>
      <c r="R52" s="17" t="s">
        <v>48</v>
      </c>
      <c r="S52" s="18">
        <v>562500</v>
      </c>
      <c r="T52" s="16"/>
      <c r="U52" s="17"/>
      <c r="V52" s="18"/>
      <c r="W52" s="16"/>
      <c r="X52" s="17"/>
      <c r="Y52" s="18"/>
      <c r="Z52" s="48">
        <f t="shared" si="0"/>
        <v>0</v>
      </c>
      <c r="AA52" s="17" t="str">
        <f t="shared" si="1"/>
        <v>Dok</v>
      </c>
      <c r="AB52" s="48">
        <f t="shared" si="7"/>
        <v>0</v>
      </c>
      <c r="AC52" s="30" t="s">
        <v>134</v>
      </c>
      <c r="AD52" s="36">
        <f t="shared" si="2"/>
        <v>562500</v>
      </c>
      <c r="AE52" s="48">
        <f t="shared" si="3"/>
        <v>1.347305389221557</v>
      </c>
      <c r="AF52" s="30" t="s">
        <v>134</v>
      </c>
      <c r="AG52" s="48">
        <f t="shared" si="4"/>
        <v>0</v>
      </c>
      <c r="AH52" s="17" t="str">
        <f t="shared" si="5"/>
        <v>Dok</v>
      </c>
      <c r="AI52" s="36">
        <f t="shared" si="6"/>
        <v>562500</v>
      </c>
      <c r="AJ52" s="47"/>
      <c r="AK52" s="30" t="s">
        <v>134</v>
      </c>
      <c r="AL52" s="47"/>
      <c r="AM52" s="11"/>
      <c r="AP52" s="20"/>
    </row>
    <row r="53" spans="1:42" ht="180" x14ac:dyDescent="0.2">
      <c r="A53" s="12"/>
      <c r="B53" s="13"/>
      <c r="C53" s="21" t="s">
        <v>118</v>
      </c>
      <c r="D53" s="24" t="s">
        <v>58</v>
      </c>
      <c r="E53" s="16"/>
      <c r="F53" s="17"/>
      <c r="G53" s="18"/>
      <c r="H53" s="16"/>
      <c r="I53" s="17"/>
      <c r="J53" s="18"/>
      <c r="K53" s="16">
        <v>6</v>
      </c>
      <c r="L53" s="17" t="s">
        <v>55</v>
      </c>
      <c r="M53" s="18">
        <v>19204800</v>
      </c>
      <c r="N53" s="16">
        <v>0</v>
      </c>
      <c r="O53" s="17" t="s">
        <v>55</v>
      </c>
      <c r="P53" s="18">
        <v>1562100</v>
      </c>
      <c r="Q53" s="16">
        <v>4</v>
      </c>
      <c r="R53" s="17" t="s">
        <v>55</v>
      </c>
      <c r="S53" s="18">
        <v>7462500</v>
      </c>
      <c r="T53" s="16"/>
      <c r="U53" s="17"/>
      <c r="V53" s="18"/>
      <c r="W53" s="16"/>
      <c r="X53" s="17"/>
      <c r="Y53" s="18"/>
      <c r="Z53" s="48">
        <f t="shared" si="0"/>
        <v>4</v>
      </c>
      <c r="AA53" s="17" t="str">
        <f t="shared" si="1"/>
        <v>Lap</v>
      </c>
      <c r="AB53" s="48">
        <f t="shared" si="7"/>
        <v>66.666666666666657</v>
      </c>
      <c r="AC53" s="30" t="s">
        <v>134</v>
      </c>
      <c r="AD53" s="36">
        <f t="shared" si="2"/>
        <v>9024600</v>
      </c>
      <c r="AE53" s="47">
        <f t="shared" si="3"/>
        <v>46.991377155711071</v>
      </c>
      <c r="AF53" s="30" t="s">
        <v>134</v>
      </c>
      <c r="AG53" s="48">
        <f t="shared" si="4"/>
        <v>4</v>
      </c>
      <c r="AH53" s="17" t="str">
        <f t="shared" si="5"/>
        <v>Lap</v>
      </c>
      <c r="AI53" s="36">
        <f t="shared" si="6"/>
        <v>9024600</v>
      </c>
      <c r="AJ53" s="47"/>
      <c r="AK53" s="30" t="s">
        <v>134</v>
      </c>
      <c r="AL53" s="47"/>
      <c r="AM53" s="11"/>
      <c r="AP53" s="20"/>
    </row>
    <row r="54" spans="1:42" s="68" customFormat="1" ht="110.25" x14ac:dyDescent="0.25">
      <c r="A54" s="12"/>
      <c r="B54" s="13"/>
      <c r="C54" s="14" t="s">
        <v>120</v>
      </c>
      <c r="D54" s="15" t="s">
        <v>119</v>
      </c>
      <c r="E54" s="40"/>
      <c r="F54" s="41"/>
      <c r="G54" s="37"/>
      <c r="H54" s="40"/>
      <c r="I54" s="41"/>
      <c r="J54" s="37"/>
      <c r="K54" s="40">
        <f>K50</f>
        <v>2</v>
      </c>
      <c r="L54" s="41" t="s">
        <v>48</v>
      </c>
      <c r="M54" s="37">
        <f>SUM(M55:M58)</f>
        <v>115030000</v>
      </c>
      <c r="N54" s="40">
        <f>N50</f>
        <v>0</v>
      </c>
      <c r="O54" s="41" t="s">
        <v>48</v>
      </c>
      <c r="P54" s="37">
        <f>SUM(P55:P58)</f>
        <v>5019600</v>
      </c>
      <c r="Q54" s="40">
        <f>Q50</f>
        <v>0</v>
      </c>
      <c r="R54" s="41" t="s">
        <v>48</v>
      </c>
      <c r="S54" s="37">
        <f>SUM(S55:S58)</f>
        <v>4275000</v>
      </c>
      <c r="T54" s="40"/>
      <c r="U54" s="41"/>
      <c r="V54" s="37"/>
      <c r="W54" s="40"/>
      <c r="X54" s="41"/>
      <c r="Y54" s="37"/>
      <c r="Z54" s="57">
        <f t="shared" si="0"/>
        <v>0</v>
      </c>
      <c r="AA54" s="41" t="str">
        <f t="shared" si="1"/>
        <v>Dok</v>
      </c>
      <c r="AB54" s="57">
        <f t="shared" si="7"/>
        <v>0</v>
      </c>
      <c r="AC54" s="60" t="s">
        <v>134</v>
      </c>
      <c r="AD54" s="62">
        <f t="shared" si="2"/>
        <v>9294600</v>
      </c>
      <c r="AE54" s="59">
        <f t="shared" si="3"/>
        <v>8.0801530035642877</v>
      </c>
      <c r="AF54" s="60" t="s">
        <v>134</v>
      </c>
      <c r="AG54" s="57">
        <f t="shared" si="4"/>
        <v>0</v>
      </c>
      <c r="AH54" s="41" t="str">
        <f t="shared" si="5"/>
        <v>Dok</v>
      </c>
      <c r="AI54" s="62">
        <f t="shared" si="6"/>
        <v>9294600</v>
      </c>
      <c r="AJ54" s="59"/>
      <c r="AK54" s="60" t="s">
        <v>134</v>
      </c>
      <c r="AL54" s="59"/>
      <c r="AM54" s="70"/>
      <c r="AP54" s="69"/>
    </row>
    <row r="55" spans="1:42" ht="180" x14ac:dyDescent="0.2">
      <c r="A55" s="12"/>
      <c r="B55" s="13"/>
      <c r="C55" s="21" t="s">
        <v>121</v>
      </c>
      <c r="D55" s="24" t="s">
        <v>58</v>
      </c>
      <c r="E55" s="16"/>
      <c r="F55" s="42"/>
      <c r="G55" s="18"/>
      <c r="H55" s="16"/>
      <c r="I55" s="42"/>
      <c r="J55" s="18"/>
      <c r="K55" s="16">
        <v>6</v>
      </c>
      <c r="L55" s="17" t="s">
        <v>55</v>
      </c>
      <c r="M55" s="18">
        <v>10005000</v>
      </c>
      <c r="N55" s="16">
        <v>0</v>
      </c>
      <c r="O55" s="17" t="s">
        <v>55</v>
      </c>
      <c r="P55" s="18">
        <v>1374000</v>
      </c>
      <c r="Q55" s="16">
        <v>4</v>
      </c>
      <c r="R55" s="17" t="s">
        <v>55</v>
      </c>
      <c r="S55" s="18">
        <v>3225000</v>
      </c>
      <c r="T55" s="16"/>
      <c r="U55" s="42"/>
      <c r="V55" s="18"/>
      <c r="W55" s="16"/>
      <c r="X55" s="42"/>
      <c r="Y55" s="18"/>
      <c r="Z55" s="48">
        <f t="shared" si="0"/>
        <v>4</v>
      </c>
      <c r="AA55" s="42" t="str">
        <f t="shared" si="1"/>
        <v>Lap</v>
      </c>
      <c r="AB55" s="48">
        <f t="shared" si="7"/>
        <v>66.666666666666657</v>
      </c>
      <c r="AC55" s="30" t="s">
        <v>134</v>
      </c>
      <c r="AD55" s="36">
        <f t="shared" si="2"/>
        <v>4599000</v>
      </c>
      <c r="AE55" s="47">
        <f t="shared" si="3"/>
        <v>45.967016491754123</v>
      </c>
      <c r="AF55" s="30" t="s">
        <v>134</v>
      </c>
      <c r="AG55" s="48">
        <f t="shared" si="4"/>
        <v>4</v>
      </c>
      <c r="AH55" s="42" t="str">
        <f t="shared" si="5"/>
        <v>Lap</v>
      </c>
      <c r="AI55" s="36">
        <f t="shared" si="6"/>
        <v>4599000</v>
      </c>
      <c r="AJ55" s="47"/>
      <c r="AK55" s="30" t="s">
        <v>134</v>
      </c>
      <c r="AL55" s="47"/>
      <c r="AM55" s="11"/>
      <c r="AP55" s="20"/>
    </row>
    <row r="56" spans="1:42" s="68" customFormat="1" ht="110.25" x14ac:dyDescent="0.25">
      <c r="A56" s="12"/>
      <c r="B56" s="13"/>
      <c r="C56" s="14" t="s">
        <v>122</v>
      </c>
      <c r="D56" s="15" t="s">
        <v>119</v>
      </c>
      <c r="E56" s="40"/>
      <c r="F56" s="41"/>
      <c r="G56" s="37"/>
      <c r="H56" s="40"/>
      <c r="I56" s="41"/>
      <c r="J56" s="37"/>
      <c r="K56" s="40">
        <f>K54</f>
        <v>2</v>
      </c>
      <c r="L56" s="41" t="s">
        <v>48</v>
      </c>
      <c r="M56" s="37">
        <f>SUM(M57:M58)</f>
        <v>52512500</v>
      </c>
      <c r="N56" s="40">
        <f>N54</f>
        <v>0</v>
      </c>
      <c r="O56" s="41" t="s">
        <v>48</v>
      </c>
      <c r="P56" s="37">
        <f>SUM(P57:P58)</f>
        <v>1822800</v>
      </c>
      <c r="Q56" s="40">
        <f>Q54</f>
        <v>0</v>
      </c>
      <c r="R56" s="41" t="s">
        <v>48</v>
      </c>
      <c r="S56" s="37">
        <f>SUM(S57:S58)</f>
        <v>525000</v>
      </c>
      <c r="T56" s="40"/>
      <c r="U56" s="41"/>
      <c r="V56" s="37"/>
      <c r="W56" s="40"/>
      <c r="X56" s="41"/>
      <c r="Y56" s="37"/>
      <c r="Z56" s="57">
        <f t="shared" si="0"/>
        <v>0</v>
      </c>
      <c r="AA56" s="41" t="str">
        <f t="shared" si="1"/>
        <v>Dok</v>
      </c>
      <c r="AB56" s="57">
        <f t="shared" si="7"/>
        <v>0</v>
      </c>
      <c r="AC56" s="60" t="s">
        <v>134</v>
      </c>
      <c r="AD56" s="62">
        <f t="shared" si="2"/>
        <v>2347800</v>
      </c>
      <c r="AE56" s="59">
        <f t="shared" si="3"/>
        <v>4.4709354915496311</v>
      </c>
      <c r="AF56" s="60" t="s">
        <v>134</v>
      </c>
      <c r="AG56" s="57">
        <f t="shared" si="4"/>
        <v>0</v>
      </c>
      <c r="AH56" s="41" t="str">
        <f t="shared" si="5"/>
        <v>Dok</v>
      </c>
      <c r="AI56" s="62">
        <f t="shared" si="6"/>
        <v>2347800</v>
      </c>
      <c r="AJ56" s="59"/>
      <c r="AK56" s="60" t="s">
        <v>134</v>
      </c>
      <c r="AL56" s="59"/>
      <c r="AM56" s="70"/>
      <c r="AP56" s="69"/>
    </row>
    <row r="57" spans="1:42" ht="165" x14ac:dyDescent="0.2">
      <c r="A57" s="12"/>
      <c r="B57" s="13"/>
      <c r="C57" s="21" t="s">
        <v>123</v>
      </c>
      <c r="D57" s="24" t="s">
        <v>119</v>
      </c>
      <c r="E57" s="16"/>
      <c r="F57" s="42"/>
      <c r="G57" s="18"/>
      <c r="H57" s="16"/>
      <c r="I57" s="42"/>
      <c r="J57" s="18"/>
      <c r="K57" s="16">
        <v>2</v>
      </c>
      <c r="L57" s="42" t="s">
        <v>48</v>
      </c>
      <c r="M57" s="18">
        <v>42500000</v>
      </c>
      <c r="N57" s="16">
        <v>0</v>
      </c>
      <c r="O57" s="42" t="s">
        <v>48</v>
      </c>
      <c r="P57" s="18">
        <v>0</v>
      </c>
      <c r="Q57" s="16">
        <v>0</v>
      </c>
      <c r="R57" s="42" t="s">
        <v>48</v>
      </c>
      <c r="S57" s="18">
        <v>0</v>
      </c>
      <c r="T57" s="16"/>
      <c r="U57" s="42"/>
      <c r="V57" s="18"/>
      <c r="W57" s="16"/>
      <c r="X57" s="42"/>
      <c r="Y57" s="18"/>
      <c r="Z57" s="48">
        <f t="shared" si="0"/>
        <v>0</v>
      </c>
      <c r="AA57" s="42" t="str">
        <f t="shared" si="1"/>
        <v>Dok</v>
      </c>
      <c r="AB57" s="48">
        <f t="shared" si="7"/>
        <v>0</v>
      </c>
      <c r="AC57" s="30" t="s">
        <v>134</v>
      </c>
      <c r="AD57" s="36">
        <f t="shared" si="2"/>
        <v>0</v>
      </c>
      <c r="AE57" s="48">
        <f t="shared" si="3"/>
        <v>0</v>
      </c>
      <c r="AF57" s="30" t="s">
        <v>134</v>
      </c>
      <c r="AG57" s="48">
        <f t="shared" si="4"/>
        <v>0</v>
      </c>
      <c r="AH57" s="42" t="str">
        <f t="shared" si="5"/>
        <v>Dok</v>
      </c>
      <c r="AI57" s="36">
        <f t="shared" si="6"/>
        <v>0</v>
      </c>
      <c r="AJ57" s="47"/>
      <c r="AK57" s="30" t="s">
        <v>134</v>
      </c>
      <c r="AL57" s="47"/>
      <c r="AM57" s="11"/>
      <c r="AP57" s="20"/>
    </row>
    <row r="58" spans="1:42" ht="165" x14ac:dyDescent="0.2">
      <c r="A58" s="12"/>
      <c r="B58" s="13"/>
      <c r="C58" s="21" t="s">
        <v>124</v>
      </c>
      <c r="D58" s="24" t="s">
        <v>58</v>
      </c>
      <c r="E58" s="16"/>
      <c r="F58" s="42"/>
      <c r="G58" s="18"/>
      <c r="H58" s="16"/>
      <c r="I58" s="42"/>
      <c r="J58" s="18"/>
      <c r="K58" s="16">
        <v>6</v>
      </c>
      <c r="L58" s="17" t="s">
        <v>55</v>
      </c>
      <c r="M58" s="18">
        <v>10012500</v>
      </c>
      <c r="N58" s="16">
        <v>0</v>
      </c>
      <c r="O58" s="17" t="s">
        <v>55</v>
      </c>
      <c r="P58" s="18">
        <v>1822800</v>
      </c>
      <c r="Q58" s="16">
        <v>4</v>
      </c>
      <c r="R58" s="17" t="s">
        <v>55</v>
      </c>
      <c r="S58" s="18">
        <v>525000</v>
      </c>
      <c r="T58" s="16"/>
      <c r="U58" s="42"/>
      <c r="V58" s="18"/>
      <c r="W58" s="16"/>
      <c r="X58" s="42"/>
      <c r="Y58" s="18"/>
      <c r="Z58" s="48">
        <f t="shared" si="0"/>
        <v>4</v>
      </c>
      <c r="AA58" s="42" t="str">
        <f t="shared" si="1"/>
        <v>Lap</v>
      </c>
      <c r="AB58" s="48">
        <f t="shared" si="7"/>
        <v>66.666666666666657</v>
      </c>
      <c r="AC58" s="30" t="s">
        <v>134</v>
      </c>
      <c r="AD58" s="36">
        <f t="shared" si="2"/>
        <v>2347800</v>
      </c>
      <c r="AE58" s="47">
        <f t="shared" si="3"/>
        <v>23.448689138576778</v>
      </c>
      <c r="AF58" s="30" t="s">
        <v>134</v>
      </c>
      <c r="AG58" s="48">
        <f t="shared" si="4"/>
        <v>4</v>
      </c>
      <c r="AH58" s="42" t="str">
        <f t="shared" si="5"/>
        <v>Lap</v>
      </c>
      <c r="AI58" s="36">
        <f t="shared" si="6"/>
        <v>2347800</v>
      </c>
      <c r="AJ58" s="47"/>
      <c r="AK58" s="30" t="s">
        <v>134</v>
      </c>
      <c r="AL58" s="47"/>
      <c r="AM58" s="11"/>
      <c r="AP58" s="20"/>
    </row>
    <row r="59" spans="1:42" s="68" customFormat="1" ht="115.5" customHeight="1" x14ac:dyDescent="0.25">
      <c r="A59" s="12"/>
      <c r="B59" s="13"/>
      <c r="C59" s="14" t="s">
        <v>125</v>
      </c>
      <c r="D59" s="15" t="s">
        <v>143</v>
      </c>
      <c r="E59" s="40"/>
      <c r="F59" s="41"/>
      <c r="G59" s="37"/>
      <c r="H59" s="40"/>
      <c r="I59" s="41"/>
      <c r="J59" s="37"/>
      <c r="K59" s="40">
        <v>11.288</v>
      </c>
      <c r="L59" s="41" t="s">
        <v>134</v>
      </c>
      <c r="M59" s="37">
        <f>M60</f>
        <v>269161500</v>
      </c>
      <c r="N59" s="40"/>
      <c r="O59" s="41" t="s">
        <v>134</v>
      </c>
      <c r="P59" s="37">
        <f>P60</f>
        <v>16230000</v>
      </c>
      <c r="Q59" s="40"/>
      <c r="R59" s="41" t="s">
        <v>134</v>
      </c>
      <c r="S59" s="37">
        <f>S60</f>
        <v>112458500</v>
      </c>
      <c r="T59" s="40"/>
      <c r="U59" s="41"/>
      <c r="V59" s="37"/>
      <c r="W59" s="40"/>
      <c r="X59" s="41"/>
      <c r="Y59" s="37"/>
      <c r="Z59" s="57">
        <f t="shared" si="0"/>
        <v>0</v>
      </c>
      <c r="AA59" s="41" t="str">
        <f t="shared" si="1"/>
        <v>%</v>
      </c>
      <c r="AB59" s="57">
        <f t="shared" si="7"/>
        <v>0</v>
      </c>
      <c r="AC59" s="60" t="s">
        <v>134</v>
      </c>
      <c r="AD59" s="62">
        <f t="shared" si="2"/>
        <v>128688500</v>
      </c>
      <c r="AE59" s="59">
        <f t="shared" si="3"/>
        <v>47.810886772439595</v>
      </c>
      <c r="AF59" s="60" t="s">
        <v>134</v>
      </c>
      <c r="AG59" s="57">
        <f t="shared" si="4"/>
        <v>0</v>
      </c>
      <c r="AH59" s="41" t="str">
        <f t="shared" si="5"/>
        <v>%</v>
      </c>
      <c r="AI59" s="62">
        <f t="shared" si="6"/>
        <v>128688500</v>
      </c>
      <c r="AJ59" s="59"/>
      <c r="AK59" s="60" t="s">
        <v>134</v>
      </c>
      <c r="AL59" s="59"/>
      <c r="AM59" s="70"/>
      <c r="AP59" s="69"/>
    </row>
    <row r="60" spans="1:42" s="68" customFormat="1" ht="113.25" customHeight="1" x14ac:dyDescent="0.25">
      <c r="A60" s="12"/>
      <c r="B60" s="13"/>
      <c r="C60" s="14" t="s">
        <v>126</v>
      </c>
      <c r="D60" s="15" t="s">
        <v>129</v>
      </c>
      <c r="E60" s="40"/>
      <c r="F60" s="41"/>
      <c r="G60" s="37"/>
      <c r="H60" s="40"/>
      <c r="I60" s="41"/>
      <c r="J60" s="37"/>
      <c r="K60" s="40">
        <f>K62</f>
        <v>2</v>
      </c>
      <c r="L60" s="41" t="s">
        <v>48</v>
      </c>
      <c r="M60" s="37">
        <f>SUM(M61:M62)</f>
        <v>269161500</v>
      </c>
      <c r="N60" s="40">
        <f>N62</f>
        <v>0</v>
      </c>
      <c r="O60" s="41" t="s">
        <v>48</v>
      </c>
      <c r="P60" s="37">
        <f>SUM(P61:P62)</f>
        <v>16230000</v>
      </c>
      <c r="Q60" s="40">
        <f>Q62</f>
        <v>1</v>
      </c>
      <c r="R60" s="41" t="s">
        <v>48</v>
      </c>
      <c r="S60" s="37">
        <f>SUM(S61:S62)</f>
        <v>112458500</v>
      </c>
      <c r="T60" s="40"/>
      <c r="U60" s="41"/>
      <c r="V60" s="37"/>
      <c r="W60" s="40"/>
      <c r="X60" s="41"/>
      <c r="Y60" s="37"/>
      <c r="Z60" s="57">
        <f t="shared" si="0"/>
        <v>1</v>
      </c>
      <c r="AA60" s="41" t="str">
        <f t="shared" si="1"/>
        <v>Dok</v>
      </c>
      <c r="AB60" s="57">
        <f t="shared" si="7"/>
        <v>50</v>
      </c>
      <c r="AC60" s="60" t="s">
        <v>134</v>
      </c>
      <c r="AD60" s="62">
        <f t="shared" si="2"/>
        <v>128688500</v>
      </c>
      <c r="AE60" s="59">
        <f t="shared" si="3"/>
        <v>47.810886772439595</v>
      </c>
      <c r="AF60" s="60" t="s">
        <v>134</v>
      </c>
      <c r="AG60" s="57">
        <f t="shared" si="4"/>
        <v>1</v>
      </c>
      <c r="AH60" s="41" t="str">
        <f t="shared" si="5"/>
        <v>Dok</v>
      </c>
      <c r="AI60" s="62">
        <f t="shared" si="6"/>
        <v>128688500</v>
      </c>
      <c r="AJ60" s="59"/>
      <c r="AK60" s="60" t="s">
        <v>134</v>
      </c>
      <c r="AL60" s="59"/>
      <c r="AM60" s="70"/>
      <c r="AP60" s="69"/>
    </row>
    <row r="61" spans="1:42" ht="150" x14ac:dyDescent="0.2">
      <c r="A61" s="12"/>
      <c r="B61" s="13"/>
      <c r="C61" s="21" t="s">
        <v>127</v>
      </c>
      <c r="D61" s="24" t="s">
        <v>59</v>
      </c>
      <c r="E61" s="16"/>
      <c r="F61" s="17"/>
      <c r="G61" s="18"/>
      <c r="H61" s="16"/>
      <c r="I61" s="17"/>
      <c r="J61" s="18"/>
      <c r="K61" s="16">
        <v>2</v>
      </c>
      <c r="L61" s="17" t="s">
        <v>55</v>
      </c>
      <c r="M61" s="18">
        <v>245862500</v>
      </c>
      <c r="N61" s="16">
        <v>0</v>
      </c>
      <c r="O61" s="17" t="s">
        <v>55</v>
      </c>
      <c r="P61" s="18">
        <v>16230000</v>
      </c>
      <c r="Q61" s="16">
        <v>1</v>
      </c>
      <c r="R61" s="17" t="s">
        <v>55</v>
      </c>
      <c r="S61" s="18">
        <v>112458500</v>
      </c>
      <c r="T61" s="16"/>
      <c r="U61" s="17"/>
      <c r="V61" s="18"/>
      <c r="W61" s="16"/>
      <c r="X61" s="17"/>
      <c r="Y61" s="18"/>
      <c r="Z61" s="48">
        <f t="shared" si="0"/>
        <v>1</v>
      </c>
      <c r="AA61" s="17" t="str">
        <f t="shared" si="1"/>
        <v>Lap</v>
      </c>
      <c r="AB61" s="48">
        <f t="shared" si="7"/>
        <v>50</v>
      </c>
      <c r="AC61" s="30" t="s">
        <v>134</v>
      </c>
      <c r="AD61" s="36">
        <f t="shared" si="2"/>
        <v>128688500</v>
      </c>
      <c r="AE61" s="47">
        <f t="shared" si="3"/>
        <v>52.34165437998881</v>
      </c>
      <c r="AF61" s="30" t="s">
        <v>134</v>
      </c>
      <c r="AG61" s="48">
        <f t="shared" si="4"/>
        <v>1</v>
      </c>
      <c r="AH61" s="17" t="str">
        <f t="shared" si="5"/>
        <v>Lap</v>
      </c>
      <c r="AI61" s="36">
        <f t="shared" si="6"/>
        <v>128688500</v>
      </c>
      <c r="AJ61" s="47"/>
      <c r="AK61" s="30" t="s">
        <v>134</v>
      </c>
      <c r="AL61" s="47"/>
      <c r="AM61" s="11"/>
      <c r="AP61" s="20"/>
    </row>
    <row r="62" spans="1:42" ht="52.5" customHeight="1" x14ac:dyDescent="0.2">
      <c r="A62" s="12"/>
      <c r="B62" s="13"/>
      <c r="C62" s="21" t="s">
        <v>128</v>
      </c>
      <c r="D62" s="24" t="s">
        <v>129</v>
      </c>
      <c r="E62" s="16"/>
      <c r="F62" s="17"/>
      <c r="G62" s="18"/>
      <c r="H62" s="16"/>
      <c r="I62" s="17"/>
      <c r="J62" s="18"/>
      <c r="K62" s="16">
        <v>2</v>
      </c>
      <c r="L62" s="17" t="s">
        <v>48</v>
      </c>
      <c r="M62" s="18">
        <v>23299000</v>
      </c>
      <c r="N62" s="16">
        <v>0</v>
      </c>
      <c r="O62" s="17" t="s">
        <v>48</v>
      </c>
      <c r="P62" s="18">
        <v>0</v>
      </c>
      <c r="Q62" s="16">
        <v>1</v>
      </c>
      <c r="R62" s="17" t="s">
        <v>48</v>
      </c>
      <c r="S62" s="18">
        <v>0</v>
      </c>
      <c r="T62" s="16"/>
      <c r="U62" s="17"/>
      <c r="V62" s="18"/>
      <c r="W62" s="16"/>
      <c r="X62" s="17"/>
      <c r="Y62" s="18"/>
      <c r="Z62" s="48">
        <f t="shared" si="0"/>
        <v>1</v>
      </c>
      <c r="AA62" s="17" t="str">
        <f t="shared" si="1"/>
        <v>Dok</v>
      </c>
      <c r="AB62" s="48">
        <f t="shared" si="7"/>
        <v>50</v>
      </c>
      <c r="AC62" s="30" t="s">
        <v>134</v>
      </c>
      <c r="AD62" s="36">
        <f t="shared" si="2"/>
        <v>0</v>
      </c>
      <c r="AE62" s="47">
        <f t="shared" si="3"/>
        <v>0</v>
      </c>
      <c r="AF62" s="30" t="s">
        <v>134</v>
      </c>
      <c r="AG62" s="48">
        <f t="shared" si="4"/>
        <v>1</v>
      </c>
      <c r="AH62" s="17" t="str">
        <f t="shared" si="5"/>
        <v>Dok</v>
      </c>
      <c r="AI62" s="36">
        <f t="shared" si="6"/>
        <v>0</v>
      </c>
      <c r="AJ62" s="47"/>
      <c r="AK62" s="30" t="s">
        <v>134</v>
      </c>
      <c r="AL62" s="47"/>
      <c r="AM62" s="11"/>
      <c r="AP62" s="20"/>
    </row>
    <row r="63" spans="1:42" ht="15" x14ac:dyDescent="0.2">
      <c r="A63" s="92" t="s">
        <v>24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4"/>
      <c r="AB63" s="65">
        <f>AVERAGE(AB13:AB62)</f>
        <v>38.690476190476197</v>
      </c>
      <c r="AC63" s="51"/>
      <c r="AD63" s="49"/>
      <c r="AE63" s="65">
        <f>AVERAGE(AE13,AE37,AE49,AE59)</f>
        <v>29.174837508788862</v>
      </c>
      <c r="AF63" s="51"/>
      <c r="AG63" s="50"/>
      <c r="AH63" s="51"/>
      <c r="AI63" s="50"/>
      <c r="AJ63" s="50"/>
      <c r="AK63" s="51"/>
      <c r="AL63" s="52"/>
      <c r="AM63" s="11"/>
    </row>
    <row r="64" spans="1:42" ht="15" x14ac:dyDescent="0.2">
      <c r="A64" s="92" t="s">
        <v>25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4"/>
      <c r="AB64" s="26" t="str">
        <f>IF(AB63&gt;=91,"Sangat Tinggi",IF(AB63&gt;=76,"Tinggi",IF(AB63&gt;=66,"Sedang",IF(AB63&gt;=51,"Rendah",IF(AB63&lt;=50,"Sangat Rendah")))))</f>
        <v>Sangat Rendah</v>
      </c>
      <c r="AC64" s="51"/>
      <c r="AD64" s="53"/>
      <c r="AE64" s="71" t="str">
        <f>IF(AE63&gt;=91,"Sangat Tinggi",IF(AE63&gt;=76,"Tinggi",IF(AE63&gt;=66,"Sedang",IF(AE63&gt;=51,"Rendah",IF(AE63&lt;=50,"Sangat Rendah")))))</f>
        <v>Sangat Rendah</v>
      </c>
      <c r="AF64" s="51"/>
      <c r="AG64" s="54"/>
      <c r="AH64" s="51"/>
      <c r="AI64" s="55"/>
      <c r="AJ64" s="54"/>
      <c r="AK64" s="51"/>
      <c r="AL64" s="56"/>
      <c r="AM64" s="11"/>
    </row>
    <row r="65" spans="1:39" ht="15" x14ac:dyDescent="0.2">
      <c r="A65" s="95" t="s">
        <v>26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11"/>
    </row>
    <row r="66" spans="1:39" ht="15" x14ac:dyDescent="0.2">
      <c r="A66" s="95" t="s">
        <v>27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11"/>
    </row>
    <row r="67" spans="1:39" ht="15" x14ac:dyDescent="0.2">
      <c r="A67" s="95" t="s">
        <v>28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11"/>
    </row>
    <row r="68" spans="1:39" ht="15" x14ac:dyDescent="0.2">
      <c r="A68" s="95" t="s">
        <v>29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27"/>
    </row>
    <row r="69" spans="1:39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78"/>
      <c r="AB69" s="28"/>
      <c r="AC69" s="78"/>
      <c r="AD69" s="28"/>
      <c r="AE69" s="72"/>
      <c r="AF69" s="78"/>
      <c r="AG69" s="28"/>
      <c r="AH69" s="78"/>
      <c r="AI69" s="28"/>
      <c r="AJ69" s="28"/>
      <c r="AK69" s="78"/>
      <c r="AL69" s="28"/>
    </row>
    <row r="70" spans="1:39" ht="15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90" t="s">
        <v>68</v>
      </c>
      <c r="AA70" s="90"/>
      <c r="AB70" s="90"/>
      <c r="AC70" s="90"/>
      <c r="AD70" s="90"/>
      <c r="AE70" s="90"/>
      <c r="AF70" s="78"/>
      <c r="AG70" s="28"/>
      <c r="AH70" s="90" t="s">
        <v>67</v>
      </c>
      <c r="AI70" s="90"/>
      <c r="AJ70" s="90"/>
      <c r="AK70" s="90"/>
      <c r="AL70" s="90"/>
      <c r="AM70" s="90"/>
    </row>
    <row r="71" spans="1:39" ht="15.75" x14ac:dyDescent="0.25">
      <c r="A71" s="34"/>
      <c r="B71" s="35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90" t="s">
        <v>145</v>
      </c>
      <c r="AA71" s="90"/>
      <c r="AB71" s="90"/>
      <c r="AC71" s="90"/>
      <c r="AD71" s="90"/>
      <c r="AE71" s="90"/>
      <c r="AF71" s="78"/>
      <c r="AG71" s="28"/>
      <c r="AH71" s="90" t="s">
        <v>145</v>
      </c>
      <c r="AI71" s="90"/>
      <c r="AJ71" s="90"/>
      <c r="AK71" s="90"/>
      <c r="AL71" s="90"/>
      <c r="AM71" s="90"/>
    </row>
    <row r="72" spans="1:39" ht="15" x14ac:dyDescent="0.2">
      <c r="Z72" s="90" t="s">
        <v>66</v>
      </c>
      <c r="AA72" s="90"/>
      <c r="AB72" s="90"/>
      <c r="AC72" s="90"/>
      <c r="AD72" s="90"/>
      <c r="AE72" s="90"/>
      <c r="AH72" s="90" t="s">
        <v>66</v>
      </c>
      <c r="AI72" s="90"/>
      <c r="AJ72" s="90"/>
      <c r="AK72" s="90"/>
      <c r="AL72" s="90"/>
      <c r="AM72" s="90"/>
    </row>
    <row r="73" spans="1:39" ht="15" x14ac:dyDescent="0.2">
      <c r="Z73" s="90" t="s">
        <v>65</v>
      </c>
      <c r="AA73" s="90"/>
      <c r="AB73" s="90"/>
      <c r="AC73" s="90"/>
      <c r="AD73" s="90"/>
      <c r="AE73" s="90"/>
      <c r="AH73" s="90" t="s">
        <v>65</v>
      </c>
      <c r="AI73" s="90"/>
      <c r="AJ73" s="90"/>
      <c r="AK73" s="90"/>
      <c r="AL73" s="90"/>
      <c r="AM73" s="90"/>
    </row>
    <row r="74" spans="1:39" ht="51" x14ac:dyDescent="0.2">
      <c r="A74" s="31" t="s">
        <v>30</v>
      </c>
      <c r="B74" s="31" t="s">
        <v>31</v>
      </c>
      <c r="C74" s="31" t="s">
        <v>32</v>
      </c>
      <c r="Z74" s="28"/>
      <c r="AA74" s="78"/>
      <c r="AB74" s="28"/>
      <c r="AC74" s="78"/>
      <c r="AD74" s="28"/>
      <c r="AH74" s="28"/>
      <c r="AI74" s="78"/>
      <c r="AJ74" s="28"/>
      <c r="AK74" s="78"/>
      <c r="AL74" s="28"/>
    </row>
    <row r="75" spans="1:39" ht="25.5" x14ac:dyDescent="0.25">
      <c r="A75" s="32" t="s">
        <v>33</v>
      </c>
      <c r="B75" s="32" t="s">
        <v>34</v>
      </c>
      <c r="C75" s="32" t="s">
        <v>35</v>
      </c>
      <c r="Z75" s="91" t="s">
        <v>64</v>
      </c>
      <c r="AA75" s="91"/>
      <c r="AB75" s="91"/>
      <c r="AC75" s="91"/>
      <c r="AD75" s="91"/>
      <c r="AE75" s="91"/>
      <c r="AH75" s="91" t="s">
        <v>64</v>
      </c>
      <c r="AI75" s="91"/>
      <c r="AJ75" s="91"/>
      <c r="AK75" s="91"/>
      <c r="AL75" s="91"/>
      <c r="AM75" s="91"/>
    </row>
    <row r="76" spans="1:39" ht="25.5" x14ac:dyDescent="0.2">
      <c r="A76" s="32" t="s">
        <v>36</v>
      </c>
      <c r="B76" s="32" t="s">
        <v>37</v>
      </c>
      <c r="C76" s="32" t="s">
        <v>38</v>
      </c>
      <c r="Z76" s="96" t="s">
        <v>63</v>
      </c>
      <c r="AA76" s="96"/>
      <c r="AB76" s="96"/>
      <c r="AC76" s="96"/>
      <c r="AD76" s="96"/>
      <c r="AE76" s="96"/>
      <c r="AH76" s="96" t="s">
        <v>63</v>
      </c>
      <c r="AI76" s="96"/>
      <c r="AJ76" s="96"/>
      <c r="AK76" s="96"/>
      <c r="AL76" s="96"/>
      <c r="AM76" s="96"/>
    </row>
    <row r="77" spans="1:39" ht="25.5" x14ac:dyDescent="0.2">
      <c r="A77" s="32" t="s">
        <v>39</v>
      </c>
      <c r="B77" s="32" t="s">
        <v>40</v>
      </c>
      <c r="C77" s="32" t="s">
        <v>41</v>
      </c>
    </row>
    <row r="78" spans="1:39" ht="25.5" x14ac:dyDescent="0.2">
      <c r="A78" s="32" t="s">
        <v>42</v>
      </c>
      <c r="B78" s="32" t="s">
        <v>43</v>
      </c>
      <c r="C78" s="32" t="s">
        <v>44</v>
      </c>
    </row>
    <row r="79" spans="1:39" ht="25.5" x14ac:dyDescent="0.2">
      <c r="A79" s="32" t="s">
        <v>45</v>
      </c>
      <c r="B79" s="33" t="s">
        <v>46</v>
      </c>
      <c r="C79" s="32" t="s">
        <v>47</v>
      </c>
    </row>
  </sheetData>
  <mergeCells count="82">
    <mergeCell ref="A6:AL6"/>
    <mergeCell ref="A1:AL1"/>
    <mergeCell ref="A2:AL2"/>
    <mergeCell ref="A3:AL3"/>
    <mergeCell ref="A4:AL4"/>
    <mergeCell ref="A5:AL5"/>
    <mergeCell ref="AJ7:AL8"/>
    <mergeCell ref="AM7:AM8"/>
    <mergeCell ref="A7:A9"/>
    <mergeCell ref="B7:B9"/>
    <mergeCell ref="C7:C9"/>
    <mergeCell ref="D7:D9"/>
    <mergeCell ref="E7:G9"/>
    <mergeCell ref="H7:J9"/>
    <mergeCell ref="Z9:AF9"/>
    <mergeCell ref="K7:M8"/>
    <mergeCell ref="N7:Y8"/>
    <mergeCell ref="Z7:AF8"/>
    <mergeCell ref="AG7:AI8"/>
    <mergeCell ref="AJ10:AL10"/>
    <mergeCell ref="AG9:AI9"/>
    <mergeCell ref="AJ9:AL9"/>
    <mergeCell ref="A10:A12"/>
    <mergeCell ref="B10:B12"/>
    <mergeCell ref="C10:C12"/>
    <mergeCell ref="D10:D12"/>
    <mergeCell ref="E10:G10"/>
    <mergeCell ref="H10:J10"/>
    <mergeCell ref="K10:M10"/>
    <mergeCell ref="N10:P10"/>
    <mergeCell ref="K9:M9"/>
    <mergeCell ref="N9:P9"/>
    <mergeCell ref="Q9:S9"/>
    <mergeCell ref="T9:V9"/>
    <mergeCell ref="W9:Y9"/>
    <mergeCell ref="Q10:S10"/>
    <mergeCell ref="T10:V10"/>
    <mergeCell ref="W10:Y10"/>
    <mergeCell ref="Z10:AF10"/>
    <mergeCell ref="AG10:AI10"/>
    <mergeCell ref="S11:S12"/>
    <mergeCell ref="T11:U12"/>
    <mergeCell ref="V11:V12"/>
    <mergeCell ref="E11:F12"/>
    <mergeCell ref="G11:G12"/>
    <mergeCell ref="H11:I12"/>
    <mergeCell ref="J11:J12"/>
    <mergeCell ref="K11:L12"/>
    <mergeCell ref="M11:M12"/>
    <mergeCell ref="A68:AL68"/>
    <mergeCell ref="AJ11:AK11"/>
    <mergeCell ref="Z12:AA12"/>
    <mergeCell ref="AB12:AC12"/>
    <mergeCell ref="AE12:AF12"/>
    <mergeCell ref="AG12:AH12"/>
    <mergeCell ref="AJ12:AK12"/>
    <mergeCell ref="W11:X12"/>
    <mergeCell ref="Y11:Y12"/>
    <mergeCell ref="Z11:AA11"/>
    <mergeCell ref="AB11:AC11"/>
    <mergeCell ref="AE11:AF11"/>
    <mergeCell ref="AG11:AH11"/>
    <mergeCell ref="N11:O12"/>
    <mergeCell ref="P11:P12"/>
    <mergeCell ref="Q11:R12"/>
    <mergeCell ref="A63:AA63"/>
    <mergeCell ref="A64:AA64"/>
    <mergeCell ref="A65:AL65"/>
    <mergeCell ref="A66:AL66"/>
    <mergeCell ref="A67:AL67"/>
    <mergeCell ref="Z70:AE70"/>
    <mergeCell ref="AH70:AM70"/>
    <mergeCell ref="Z71:AE71"/>
    <mergeCell ref="AH71:AM71"/>
    <mergeCell ref="Z72:AE72"/>
    <mergeCell ref="AH72:AM72"/>
    <mergeCell ref="Z73:AE73"/>
    <mergeCell ref="AH73:AM73"/>
    <mergeCell ref="Z75:AE75"/>
    <mergeCell ref="AH75:AM75"/>
    <mergeCell ref="Z76:AE76"/>
    <mergeCell ref="AH76:AM76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79"/>
  <sheetViews>
    <sheetView showRuler="0" view="pageBreakPreview" topLeftCell="B61" zoomScale="60" zoomScaleNormal="40" zoomScalePageLayoutView="55" workbookViewId="0">
      <selection activeCell="J76" sqref="J7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hidden="1" customWidth="1"/>
    <col min="21" max="21" width="8" style="2" hidden="1" customWidth="1"/>
    <col min="22" max="22" width="18.28515625" style="2" hidden="1" customWidth="1"/>
    <col min="23" max="23" width="9" style="2" hidden="1" customWidth="1"/>
    <col min="24" max="24" width="7.5703125" style="2" hidden="1" customWidth="1"/>
    <col min="25" max="25" width="17.85546875" style="2" hidden="1" customWidth="1"/>
    <col min="26" max="26" width="8" style="2" customWidth="1"/>
    <col min="27" max="27" width="5.5703125" style="4" customWidth="1"/>
    <col min="28" max="28" width="11.42578125" style="2" customWidth="1"/>
    <col min="29" max="29" width="5.5703125" style="4" customWidth="1"/>
    <col min="30" max="30" width="19" style="2" customWidth="1"/>
    <col min="31" max="31" width="8" style="73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10.85546875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"/>
    </row>
    <row r="2" spans="1:45" ht="23.25" x14ac:dyDescent="0.3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3"/>
    </row>
    <row r="3" spans="1:45" ht="23.25" x14ac:dyDescent="0.35">
      <c r="A3" s="134" t="s">
        <v>50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3"/>
    </row>
    <row r="4" spans="1:45" ht="23.25" x14ac:dyDescent="0.35">
      <c r="A4" s="135" t="s">
        <v>148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"/>
    </row>
    <row r="5" spans="1:45" ht="18" x14ac:dyDescent="0.2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</row>
    <row r="6" spans="1:45" ht="18" x14ac:dyDescent="0.25">
      <c r="A6" s="133" t="s">
        <v>50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</row>
    <row r="7" spans="1:45" ht="81" customHeight="1" x14ac:dyDescent="0.2">
      <c r="A7" s="126" t="s">
        <v>3</v>
      </c>
      <c r="B7" s="126" t="s">
        <v>4</v>
      </c>
      <c r="C7" s="127" t="s">
        <v>5</v>
      </c>
      <c r="D7" s="127" t="s">
        <v>6</v>
      </c>
      <c r="E7" s="120" t="s">
        <v>7</v>
      </c>
      <c r="F7" s="121"/>
      <c r="G7" s="128"/>
      <c r="H7" s="120" t="s">
        <v>69</v>
      </c>
      <c r="I7" s="121"/>
      <c r="J7" s="128"/>
      <c r="K7" s="120" t="s">
        <v>70</v>
      </c>
      <c r="L7" s="121"/>
      <c r="M7" s="121"/>
      <c r="N7" s="120" t="s">
        <v>8</v>
      </c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8"/>
      <c r="Z7" s="120" t="s">
        <v>60</v>
      </c>
      <c r="AA7" s="121"/>
      <c r="AB7" s="121"/>
      <c r="AC7" s="121"/>
      <c r="AD7" s="121"/>
      <c r="AE7" s="121"/>
      <c r="AF7" s="128"/>
      <c r="AG7" s="120" t="s">
        <v>71</v>
      </c>
      <c r="AH7" s="121"/>
      <c r="AI7" s="128"/>
      <c r="AJ7" s="120" t="s">
        <v>72</v>
      </c>
      <c r="AK7" s="121"/>
      <c r="AL7" s="121"/>
      <c r="AM7" s="124" t="s">
        <v>9</v>
      </c>
      <c r="AO7" s="4"/>
      <c r="AP7" s="4"/>
      <c r="AQ7" s="4"/>
      <c r="AR7" s="4"/>
      <c r="AS7" s="4"/>
    </row>
    <row r="8" spans="1:45" ht="18" customHeight="1" x14ac:dyDescent="0.2">
      <c r="A8" s="126"/>
      <c r="B8" s="126"/>
      <c r="C8" s="127"/>
      <c r="D8" s="127"/>
      <c r="E8" s="129"/>
      <c r="F8" s="130"/>
      <c r="G8" s="131"/>
      <c r="H8" s="129"/>
      <c r="I8" s="130"/>
      <c r="J8" s="131"/>
      <c r="K8" s="122"/>
      <c r="L8" s="123"/>
      <c r="M8" s="123"/>
      <c r="N8" s="122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32"/>
      <c r="Z8" s="122"/>
      <c r="AA8" s="123"/>
      <c r="AB8" s="123"/>
      <c r="AC8" s="123"/>
      <c r="AD8" s="123"/>
      <c r="AE8" s="123"/>
      <c r="AF8" s="132"/>
      <c r="AG8" s="122"/>
      <c r="AH8" s="123"/>
      <c r="AI8" s="132"/>
      <c r="AJ8" s="122"/>
      <c r="AK8" s="123"/>
      <c r="AL8" s="123"/>
      <c r="AM8" s="125"/>
    </row>
    <row r="9" spans="1:45" ht="15.75" customHeight="1" x14ac:dyDescent="0.2">
      <c r="A9" s="126"/>
      <c r="B9" s="126"/>
      <c r="C9" s="127"/>
      <c r="D9" s="127"/>
      <c r="E9" s="122"/>
      <c r="F9" s="123"/>
      <c r="G9" s="132"/>
      <c r="H9" s="122"/>
      <c r="I9" s="123"/>
      <c r="J9" s="132"/>
      <c r="K9" s="117">
        <v>2021</v>
      </c>
      <c r="L9" s="118"/>
      <c r="M9" s="119"/>
      <c r="N9" s="112" t="s">
        <v>10</v>
      </c>
      <c r="O9" s="113"/>
      <c r="P9" s="114"/>
      <c r="Q9" s="112" t="s">
        <v>11</v>
      </c>
      <c r="R9" s="113"/>
      <c r="S9" s="114"/>
      <c r="T9" s="112" t="s">
        <v>12</v>
      </c>
      <c r="U9" s="113"/>
      <c r="V9" s="114"/>
      <c r="W9" s="112" t="s">
        <v>13</v>
      </c>
      <c r="X9" s="113"/>
      <c r="Y9" s="114"/>
      <c r="Z9" s="112">
        <v>2021</v>
      </c>
      <c r="AA9" s="113"/>
      <c r="AB9" s="113"/>
      <c r="AC9" s="113"/>
      <c r="AD9" s="113"/>
      <c r="AE9" s="113"/>
      <c r="AF9" s="114"/>
      <c r="AG9" s="112">
        <v>2021</v>
      </c>
      <c r="AH9" s="113"/>
      <c r="AI9" s="114"/>
      <c r="AJ9" s="112">
        <v>2021</v>
      </c>
      <c r="AK9" s="113"/>
      <c r="AL9" s="114"/>
      <c r="AM9" s="5"/>
    </row>
    <row r="10" spans="1:45" s="7" customFormat="1" ht="15.75" x14ac:dyDescent="0.25">
      <c r="A10" s="103">
        <v>1</v>
      </c>
      <c r="B10" s="103">
        <v>2</v>
      </c>
      <c r="C10" s="103">
        <v>3</v>
      </c>
      <c r="D10" s="103">
        <v>4</v>
      </c>
      <c r="E10" s="97">
        <v>5</v>
      </c>
      <c r="F10" s="116"/>
      <c r="G10" s="98"/>
      <c r="H10" s="97">
        <v>6</v>
      </c>
      <c r="I10" s="116"/>
      <c r="J10" s="98"/>
      <c r="K10" s="106">
        <v>7</v>
      </c>
      <c r="L10" s="107"/>
      <c r="M10" s="108"/>
      <c r="N10" s="106">
        <v>8</v>
      </c>
      <c r="O10" s="107"/>
      <c r="P10" s="108"/>
      <c r="Q10" s="106">
        <v>9</v>
      </c>
      <c r="R10" s="107"/>
      <c r="S10" s="108"/>
      <c r="T10" s="106">
        <v>10</v>
      </c>
      <c r="U10" s="107"/>
      <c r="V10" s="108"/>
      <c r="W10" s="106">
        <v>11</v>
      </c>
      <c r="X10" s="107"/>
      <c r="Y10" s="108"/>
      <c r="Z10" s="109">
        <v>12</v>
      </c>
      <c r="AA10" s="110"/>
      <c r="AB10" s="110"/>
      <c r="AC10" s="110"/>
      <c r="AD10" s="110"/>
      <c r="AE10" s="110"/>
      <c r="AF10" s="111"/>
      <c r="AG10" s="109">
        <v>13</v>
      </c>
      <c r="AH10" s="110"/>
      <c r="AI10" s="111"/>
      <c r="AJ10" s="109">
        <v>14</v>
      </c>
      <c r="AK10" s="110"/>
      <c r="AL10" s="111"/>
      <c r="AM10" s="6">
        <v>15</v>
      </c>
    </row>
    <row r="11" spans="1:45" s="7" customFormat="1" ht="87" customHeight="1" x14ac:dyDescent="0.2">
      <c r="A11" s="115"/>
      <c r="B11" s="115"/>
      <c r="C11" s="115"/>
      <c r="D11" s="115"/>
      <c r="E11" s="101" t="s">
        <v>14</v>
      </c>
      <c r="F11" s="102"/>
      <c r="G11" s="104" t="s">
        <v>15</v>
      </c>
      <c r="H11" s="101" t="s">
        <v>14</v>
      </c>
      <c r="I11" s="102"/>
      <c r="J11" s="104" t="s">
        <v>15</v>
      </c>
      <c r="K11" s="101" t="s">
        <v>14</v>
      </c>
      <c r="L11" s="102"/>
      <c r="M11" s="103" t="s">
        <v>15</v>
      </c>
      <c r="N11" s="101" t="s">
        <v>14</v>
      </c>
      <c r="O11" s="102"/>
      <c r="P11" s="103" t="s">
        <v>15</v>
      </c>
      <c r="Q11" s="101" t="s">
        <v>14</v>
      </c>
      <c r="R11" s="102"/>
      <c r="S11" s="103" t="s">
        <v>15</v>
      </c>
      <c r="T11" s="101" t="s">
        <v>14</v>
      </c>
      <c r="U11" s="102"/>
      <c r="V11" s="103" t="s">
        <v>15</v>
      </c>
      <c r="W11" s="101" t="s">
        <v>14</v>
      </c>
      <c r="X11" s="102"/>
      <c r="Y11" s="103" t="s">
        <v>15</v>
      </c>
      <c r="Z11" s="97" t="s">
        <v>16</v>
      </c>
      <c r="AA11" s="98"/>
      <c r="AB11" s="97" t="s">
        <v>61</v>
      </c>
      <c r="AC11" s="98"/>
      <c r="AD11" s="8" t="s">
        <v>17</v>
      </c>
      <c r="AE11" s="97" t="s">
        <v>62</v>
      </c>
      <c r="AF11" s="98"/>
      <c r="AG11" s="97" t="s">
        <v>18</v>
      </c>
      <c r="AH11" s="98"/>
      <c r="AI11" s="8" t="s">
        <v>19</v>
      </c>
      <c r="AJ11" s="97" t="s">
        <v>20</v>
      </c>
      <c r="AK11" s="98"/>
      <c r="AL11" s="8" t="s">
        <v>21</v>
      </c>
      <c r="AM11" s="9"/>
    </row>
    <row r="12" spans="1:45" s="7" customFormat="1" ht="15.75" x14ac:dyDescent="0.2">
      <c r="A12" s="104"/>
      <c r="B12" s="104"/>
      <c r="C12" s="104"/>
      <c r="D12" s="104"/>
      <c r="E12" s="99"/>
      <c r="F12" s="100"/>
      <c r="G12" s="105"/>
      <c r="H12" s="99"/>
      <c r="I12" s="100"/>
      <c r="J12" s="105"/>
      <c r="K12" s="99"/>
      <c r="L12" s="100"/>
      <c r="M12" s="104"/>
      <c r="N12" s="99"/>
      <c r="O12" s="100"/>
      <c r="P12" s="104"/>
      <c r="Q12" s="99"/>
      <c r="R12" s="100"/>
      <c r="S12" s="104"/>
      <c r="T12" s="99"/>
      <c r="U12" s="100"/>
      <c r="V12" s="104"/>
      <c r="W12" s="99"/>
      <c r="X12" s="100"/>
      <c r="Y12" s="104"/>
      <c r="Z12" s="99" t="s">
        <v>14</v>
      </c>
      <c r="AA12" s="100"/>
      <c r="AB12" s="99" t="s">
        <v>14</v>
      </c>
      <c r="AC12" s="100"/>
      <c r="AD12" s="10" t="s">
        <v>15</v>
      </c>
      <c r="AE12" s="99" t="s">
        <v>15</v>
      </c>
      <c r="AF12" s="100"/>
      <c r="AG12" s="99" t="s">
        <v>14</v>
      </c>
      <c r="AH12" s="100"/>
      <c r="AI12" s="10" t="s">
        <v>15</v>
      </c>
      <c r="AJ12" s="99" t="s">
        <v>14</v>
      </c>
      <c r="AK12" s="100"/>
      <c r="AL12" s="10" t="s">
        <v>15</v>
      </c>
      <c r="AM12" s="63"/>
    </row>
    <row r="13" spans="1:45" s="68" customFormat="1" ht="139.5" customHeight="1" x14ac:dyDescent="0.25">
      <c r="A13" s="43">
        <v>1</v>
      </c>
      <c r="B13" s="13" t="s">
        <v>22</v>
      </c>
      <c r="C13" s="44" t="s">
        <v>73</v>
      </c>
      <c r="D13" s="15" t="s">
        <v>139</v>
      </c>
      <c r="E13" s="40"/>
      <c r="F13" s="41"/>
      <c r="G13" s="46"/>
      <c r="H13" s="40"/>
      <c r="I13" s="41"/>
      <c r="J13" s="46"/>
      <c r="K13" s="40">
        <v>100</v>
      </c>
      <c r="L13" s="41" t="s">
        <v>134</v>
      </c>
      <c r="M13" s="46">
        <f>M14+M17+M22+M28+M30+M33</f>
        <v>4752508796</v>
      </c>
      <c r="N13" s="40">
        <v>25</v>
      </c>
      <c r="O13" s="41" t="s">
        <v>134</v>
      </c>
      <c r="P13" s="46">
        <f>P14+P17+P22+P28+P30+P33</f>
        <v>713470233</v>
      </c>
      <c r="Q13" s="40"/>
      <c r="R13" s="41"/>
      <c r="S13" s="46"/>
      <c r="T13" s="64"/>
      <c r="U13" s="41"/>
      <c r="V13" s="46"/>
      <c r="W13" s="64"/>
      <c r="X13" s="41"/>
      <c r="Y13" s="46"/>
      <c r="Z13" s="57">
        <f>SUM(N13,Q13,T13,W13)</f>
        <v>25</v>
      </c>
      <c r="AA13" s="41" t="str">
        <f>L13</f>
        <v>%</v>
      </c>
      <c r="AB13" s="57">
        <f>Z13/K13*100</f>
        <v>25</v>
      </c>
      <c r="AC13" s="60" t="s">
        <v>134</v>
      </c>
      <c r="AD13" s="58">
        <f>SUM(P13,S13,V13,Y13)</f>
        <v>713470233</v>
      </c>
      <c r="AE13" s="61">
        <f>AD13/M13*100</f>
        <v>15.012496843782802</v>
      </c>
      <c r="AF13" s="43" t="s">
        <v>134</v>
      </c>
      <c r="AG13" s="59">
        <f>SUM(H13,Z13)</f>
        <v>25</v>
      </c>
      <c r="AH13" s="41" t="str">
        <f>O13</f>
        <v>%</v>
      </c>
      <c r="AI13" s="58">
        <f>SUM(J13,AD13)</f>
        <v>713470233</v>
      </c>
      <c r="AJ13" s="59"/>
      <c r="AK13" s="60" t="s">
        <v>134</v>
      </c>
      <c r="AL13" s="61"/>
      <c r="AM13" s="19" t="s">
        <v>51</v>
      </c>
      <c r="AP13" s="69">
        <f>P13+S13+V13+Y13</f>
        <v>713470233</v>
      </c>
    </row>
    <row r="14" spans="1:45" s="68" customFormat="1" ht="147.75" customHeight="1" x14ac:dyDescent="0.25">
      <c r="A14" s="43">
        <v>2</v>
      </c>
      <c r="B14" s="44" t="s">
        <v>23</v>
      </c>
      <c r="C14" s="15" t="s">
        <v>74</v>
      </c>
      <c r="D14" s="15" t="s">
        <v>135</v>
      </c>
      <c r="E14" s="40"/>
      <c r="F14" s="41"/>
      <c r="G14" s="37"/>
      <c r="H14" s="40"/>
      <c r="I14" s="41"/>
      <c r="J14" s="37"/>
      <c r="K14" s="40">
        <f>SUM(K15:K16)</f>
        <v>8</v>
      </c>
      <c r="L14" s="41" t="s">
        <v>48</v>
      </c>
      <c r="M14" s="37">
        <f>SUM(M15:M16)</f>
        <v>9500000</v>
      </c>
      <c r="N14" s="40">
        <f>SUM(N15:N16)</f>
        <v>1</v>
      </c>
      <c r="O14" s="41" t="s">
        <v>48</v>
      </c>
      <c r="P14" s="37">
        <f>SUM(P15:P16)</f>
        <v>0</v>
      </c>
      <c r="Q14" s="40"/>
      <c r="R14" s="41"/>
      <c r="S14" s="37"/>
      <c r="T14" s="40"/>
      <c r="U14" s="41"/>
      <c r="V14" s="37"/>
      <c r="W14" s="40"/>
      <c r="X14" s="41"/>
      <c r="Y14" s="37"/>
      <c r="Z14" s="57">
        <f t="shared" ref="Z14:Z62" si="0">SUM(N14,Q14,T14,W14)</f>
        <v>1</v>
      </c>
      <c r="AA14" s="41" t="str">
        <f t="shared" ref="AA14:AA62" si="1">L14</f>
        <v>Dok</v>
      </c>
      <c r="AB14" s="57">
        <f>Z14/K14*100</f>
        <v>12.5</v>
      </c>
      <c r="AC14" s="60" t="s">
        <v>134</v>
      </c>
      <c r="AD14" s="62">
        <f t="shared" ref="AD14:AD62" si="2">SUM(P14,S14,V14,Y14)</f>
        <v>0</v>
      </c>
      <c r="AE14" s="57">
        <f t="shared" ref="AE14:AE62" si="3">AD14/M14*100</f>
        <v>0</v>
      </c>
      <c r="AF14" s="60" t="s">
        <v>134</v>
      </c>
      <c r="AG14" s="57">
        <f t="shared" ref="AG14:AG62" si="4">SUM(H14,Z14)</f>
        <v>1</v>
      </c>
      <c r="AH14" s="41" t="str">
        <f t="shared" ref="AH14:AH62" si="5">O14</f>
        <v>Dok</v>
      </c>
      <c r="AI14" s="62">
        <f t="shared" ref="AI14:AI62" si="6">SUM(J14,AD14)</f>
        <v>0</v>
      </c>
      <c r="AJ14" s="59"/>
      <c r="AK14" s="60" t="s">
        <v>134</v>
      </c>
      <c r="AL14" s="59"/>
      <c r="AM14" s="70"/>
      <c r="AP14" s="69"/>
    </row>
    <row r="15" spans="1:45" ht="90" x14ac:dyDescent="0.2">
      <c r="A15" s="12"/>
      <c r="B15" s="13"/>
      <c r="C15" s="21" t="s">
        <v>75</v>
      </c>
      <c r="D15" s="24" t="s">
        <v>146</v>
      </c>
      <c r="E15" s="16"/>
      <c r="F15" s="17"/>
      <c r="G15" s="18"/>
      <c r="H15" s="16"/>
      <c r="I15" s="17"/>
      <c r="J15" s="18"/>
      <c r="K15" s="16">
        <v>4</v>
      </c>
      <c r="L15" s="17" t="s">
        <v>48</v>
      </c>
      <c r="M15" s="18">
        <v>7000000</v>
      </c>
      <c r="N15" s="16">
        <v>0</v>
      </c>
      <c r="O15" s="17" t="s">
        <v>48</v>
      </c>
      <c r="P15" s="18">
        <v>0</v>
      </c>
      <c r="Q15" s="16"/>
      <c r="R15" s="17"/>
      <c r="S15" s="18"/>
      <c r="T15" s="16"/>
      <c r="U15" s="17"/>
      <c r="V15" s="18"/>
      <c r="W15" s="16"/>
      <c r="X15" s="17"/>
      <c r="Y15" s="18"/>
      <c r="Z15" s="48">
        <f t="shared" si="0"/>
        <v>0</v>
      </c>
      <c r="AA15" s="17" t="str">
        <f t="shared" si="1"/>
        <v>Dok</v>
      </c>
      <c r="AB15" s="48">
        <f>Z15/K15*100</f>
        <v>0</v>
      </c>
      <c r="AC15" s="30" t="s">
        <v>134</v>
      </c>
      <c r="AD15" s="36">
        <f t="shared" si="2"/>
        <v>0</v>
      </c>
      <c r="AE15" s="48">
        <f t="shared" si="3"/>
        <v>0</v>
      </c>
      <c r="AF15" s="30" t="s">
        <v>134</v>
      </c>
      <c r="AG15" s="48">
        <f t="shared" si="4"/>
        <v>0</v>
      </c>
      <c r="AH15" s="17" t="str">
        <f t="shared" si="5"/>
        <v>Dok</v>
      </c>
      <c r="AI15" s="36">
        <f t="shared" si="6"/>
        <v>0</v>
      </c>
      <c r="AJ15" s="47"/>
      <c r="AK15" s="30" t="s">
        <v>134</v>
      </c>
      <c r="AL15" s="47"/>
      <c r="AM15" s="11"/>
      <c r="AP15" s="20"/>
    </row>
    <row r="16" spans="1:45" ht="90" x14ac:dyDescent="0.2">
      <c r="A16" s="12"/>
      <c r="B16" s="13"/>
      <c r="C16" s="21" t="s">
        <v>76</v>
      </c>
      <c r="D16" s="24" t="s">
        <v>147</v>
      </c>
      <c r="E16" s="16"/>
      <c r="F16" s="17"/>
      <c r="G16" s="18"/>
      <c r="H16" s="16"/>
      <c r="I16" s="17"/>
      <c r="J16" s="18"/>
      <c r="K16" s="16">
        <v>4</v>
      </c>
      <c r="L16" s="17" t="s">
        <v>48</v>
      </c>
      <c r="M16" s="18">
        <v>2500000</v>
      </c>
      <c r="N16" s="16">
        <v>1</v>
      </c>
      <c r="O16" s="17" t="s">
        <v>48</v>
      </c>
      <c r="P16" s="18">
        <v>0</v>
      </c>
      <c r="Q16" s="16"/>
      <c r="R16" s="17"/>
      <c r="S16" s="18"/>
      <c r="T16" s="16"/>
      <c r="U16" s="17"/>
      <c r="V16" s="18"/>
      <c r="W16" s="16"/>
      <c r="X16" s="17"/>
      <c r="Y16" s="18"/>
      <c r="Z16" s="48">
        <f t="shared" si="0"/>
        <v>1</v>
      </c>
      <c r="AA16" s="17" t="str">
        <f t="shared" si="1"/>
        <v>Dok</v>
      </c>
      <c r="AB16" s="48">
        <f>Z16/K16*100</f>
        <v>25</v>
      </c>
      <c r="AC16" s="30" t="s">
        <v>134</v>
      </c>
      <c r="AD16" s="36">
        <f t="shared" si="2"/>
        <v>0</v>
      </c>
      <c r="AE16" s="48">
        <f t="shared" si="3"/>
        <v>0</v>
      </c>
      <c r="AF16" s="30" t="s">
        <v>134</v>
      </c>
      <c r="AG16" s="48">
        <f t="shared" si="4"/>
        <v>1</v>
      </c>
      <c r="AH16" s="17" t="str">
        <f t="shared" si="5"/>
        <v>Dok</v>
      </c>
      <c r="AI16" s="36">
        <f t="shared" si="6"/>
        <v>0</v>
      </c>
      <c r="AJ16" s="47"/>
      <c r="AK16" s="30" t="s">
        <v>134</v>
      </c>
      <c r="AL16" s="47"/>
      <c r="AM16" s="11"/>
      <c r="AP16" s="20"/>
    </row>
    <row r="17" spans="1:42" s="68" customFormat="1" ht="94.5" x14ac:dyDescent="0.25">
      <c r="A17" s="12"/>
      <c r="B17" s="13"/>
      <c r="C17" s="14" t="s">
        <v>77</v>
      </c>
      <c r="D17" s="15" t="s">
        <v>136</v>
      </c>
      <c r="E17" s="40"/>
      <c r="F17" s="41"/>
      <c r="G17" s="37"/>
      <c r="H17" s="40"/>
      <c r="I17" s="41"/>
      <c r="J17" s="37"/>
      <c r="K17" s="66">
        <f>SUM(K19:K21)</f>
        <v>14</v>
      </c>
      <c r="L17" s="67" t="s">
        <v>48</v>
      </c>
      <c r="M17" s="37">
        <f>SUM(M18:M21)</f>
        <v>4018397000</v>
      </c>
      <c r="N17" s="66">
        <f>SUM(N19:N21)</f>
        <v>3</v>
      </c>
      <c r="O17" s="67" t="s">
        <v>48</v>
      </c>
      <c r="P17" s="37">
        <f>SUM(P18:P21)</f>
        <v>620199117</v>
      </c>
      <c r="Q17" s="66"/>
      <c r="R17" s="67"/>
      <c r="S17" s="37"/>
      <c r="T17" s="40"/>
      <c r="U17" s="41"/>
      <c r="V17" s="37"/>
      <c r="W17" s="40"/>
      <c r="X17" s="41"/>
      <c r="Y17" s="37"/>
      <c r="Z17" s="57">
        <f t="shared" si="0"/>
        <v>3</v>
      </c>
      <c r="AA17" s="41" t="str">
        <f t="shared" si="1"/>
        <v>Dok</v>
      </c>
      <c r="AB17" s="59">
        <f>Z17/K17*100</f>
        <v>21.428571428571427</v>
      </c>
      <c r="AC17" s="60" t="s">
        <v>134</v>
      </c>
      <c r="AD17" s="62">
        <f t="shared" si="2"/>
        <v>620199117</v>
      </c>
      <c r="AE17" s="59">
        <f t="shared" si="3"/>
        <v>15.433993132087249</v>
      </c>
      <c r="AF17" s="60" t="s">
        <v>134</v>
      </c>
      <c r="AG17" s="57">
        <f t="shared" si="4"/>
        <v>3</v>
      </c>
      <c r="AH17" s="41" t="str">
        <f t="shared" si="5"/>
        <v>Dok</v>
      </c>
      <c r="AI17" s="62">
        <f t="shared" si="6"/>
        <v>620199117</v>
      </c>
      <c r="AJ17" s="59"/>
      <c r="AK17" s="60" t="s">
        <v>134</v>
      </c>
      <c r="AL17" s="59"/>
      <c r="AM17" s="70"/>
      <c r="AP17" s="69"/>
    </row>
    <row r="18" spans="1:42" ht="60" x14ac:dyDescent="0.2">
      <c r="A18" s="12"/>
      <c r="B18" s="13"/>
      <c r="C18" s="21" t="s">
        <v>78</v>
      </c>
      <c r="D18" s="21" t="s">
        <v>53</v>
      </c>
      <c r="E18" s="16"/>
      <c r="F18" s="17"/>
      <c r="G18" s="18"/>
      <c r="H18" s="16"/>
      <c r="I18" s="17"/>
      <c r="J18" s="18"/>
      <c r="K18" s="16">
        <v>12</v>
      </c>
      <c r="L18" s="17" t="s">
        <v>49</v>
      </c>
      <c r="M18" s="18">
        <v>4013397000</v>
      </c>
      <c r="N18" s="16">
        <v>3</v>
      </c>
      <c r="O18" s="17" t="s">
        <v>49</v>
      </c>
      <c r="P18" s="18">
        <v>620199117</v>
      </c>
      <c r="Q18" s="16"/>
      <c r="R18" s="17"/>
      <c r="S18" s="18"/>
      <c r="T18" s="16"/>
      <c r="U18" s="17"/>
      <c r="V18" s="18"/>
      <c r="W18" s="16"/>
      <c r="X18" s="17"/>
      <c r="Y18" s="18"/>
      <c r="Z18" s="48">
        <f t="shared" si="0"/>
        <v>3</v>
      </c>
      <c r="AA18" s="17" t="str">
        <f t="shared" si="1"/>
        <v>Bln</v>
      </c>
      <c r="AB18" s="48">
        <f t="shared" ref="AB18:AB62" si="7">Z18/K18*100</f>
        <v>25</v>
      </c>
      <c r="AC18" s="30" t="s">
        <v>134</v>
      </c>
      <c r="AD18" s="36">
        <f t="shared" si="2"/>
        <v>620199117</v>
      </c>
      <c r="AE18" s="47">
        <f t="shared" si="3"/>
        <v>15.453221223816133</v>
      </c>
      <c r="AF18" s="30" t="s">
        <v>134</v>
      </c>
      <c r="AG18" s="48">
        <f t="shared" si="4"/>
        <v>3</v>
      </c>
      <c r="AH18" s="17" t="str">
        <f t="shared" si="5"/>
        <v>Bln</v>
      </c>
      <c r="AI18" s="36">
        <f t="shared" si="6"/>
        <v>620199117</v>
      </c>
      <c r="AJ18" s="47"/>
      <c r="AK18" s="30" t="s">
        <v>134</v>
      </c>
      <c r="AL18" s="47"/>
      <c r="AM18" s="11"/>
      <c r="AP18" s="20"/>
    </row>
    <row r="19" spans="1:42" ht="105" x14ac:dyDescent="0.2">
      <c r="A19" s="12"/>
      <c r="B19" s="13"/>
      <c r="C19" s="21" t="s">
        <v>79</v>
      </c>
      <c r="D19" s="24" t="s">
        <v>52</v>
      </c>
      <c r="E19" s="16"/>
      <c r="F19" s="17"/>
      <c r="G19" s="18"/>
      <c r="H19" s="16"/>
      <c r="I19" s="17"/>
      <c r="J19" s="18"/>
      <c r="K19" s="16">
        <v>1</v>
      </c>
      <c r="L19" s="17" t="s">
        <v>48</v>
      </c>
      <c r="M19" s="18">
        <v>2000000</v>
      </c>
      <c r="N19" s="16">
        <v>0</v>
      </c>
      <c r="O19" s="17" t="s">
        <v>48</v>
      </c>
      <c r="P19" s="18">
        <v>0</v>
      </c>
      <c r="Q19" s="16"/>
      <c r="R19" s="17"/>
      <c r="S19" s="18"/>
      <c r="T19" s="16"/>
      <c r="U19" s="17"/>
      <c r="V19" s="18"/>
      <c r="W19" s="16"/>
      <c r="X19" s="17"/>
      <c r="Y19" s="18"/>
      <c r="Z19" s="48">
        <f t="shared" si="0"/>
        <v>0</v>
      </c>
      <c r="AA19" s="17" t="str">
        <f t="shared" si="1"/>
        <v>Dok</v>
      </c>
      <c r="AB19" s="48">
        <f t="shared" si="7"/>
        <v>0</v>
      </c>
      <c r="AC19" s="30" t="s">
        <v>134</v>
      </c>
      <c r="AD19" s="36">
        <f t="shared" si="2"/>
        <v>0</v>
      </c>
      <c r="AE19" s="48">
        <f t="shared" si="3"/>
        <v>0</v>
      </c>
      <c r="AF19" s="30" t="s">
        <v>134</v>
      </c>
      <c r="AG19" s="48">
        <f t="shared" si="4"/>
        <v>0</v>
      </c>
      <c r="AH19" s="17" t="str">
        <f t="shared" si="5"/>
        <v>Dok</v>
      </c>
      <c r="AI19" s="36">
        <f t="shared" si="6"/>
        <v>0</v>
      </c>
      <c r="AJ19" s="47"/>
      <c r="AK19" s="30" t="s">
        <v>134</v>
      </c>
      <c r="AL19" s="47"/>
      <c r="AM19" s="11"/>
      <c r="AP19" s="20"/>
    </row>
    <row r="20" spans="1:42" ht="120" x14ac:dyDescent="0.2">
      <c r="A20" s="12"/>
      <c r="B20" s="13"/>
      <c r="C20" s="21" t="s">
        <v>80</v>
      </c>
      <c r="D20" s="24" t="s">
        <v>52</v>
      </c>
      <c r="E20" s="16"/>
      <c r="F20" s="17"/>
      <c r="G20" s="18"/>
      <c r="H20" s="16"/>
      <c r="I20" s="17"/>
      <c r="J20" s="18"/>
      <c r="K20" s="16">
        <v>12</v>
      </c>
      <c r="L20" s="17" t="s">
        <v>48</v>
      </c>
      <c r="M20" s="18">
        <v>1500000</v>
      </c>
      <c r="N20" s="16">
        <v>3</v>
      </c>
      <c r="O20" s="17" t="s">
        <v>48</v>
      </c>
      <c r="P20" s="18">
        <v>0</v>
      </c>
      <c r="Q20" s="16"/>
      <c r="R20" s="17"/>
      <c r="S20" s="18"/>
      <c r="T20" s="16"/>
      <c r="U20" s="17"/>
      <c r="V20" s="18"/>
      <c r="W20" s="16"/>
      <c r="X20" s="17"/>
      <c r="Y20" s="18"/>
      <c r="Z20" s="48">
        <f t="shared" si="0"/>
        <v>3</v>
      </c>
      <c r="AA20" s="17" t="str">
        <f t="shared" si="1"/>
        <v>Dok</v>
      </c>
      <c r="AB20" s="48">
        <f t="shared" ref="AB20:AB28" si="8">Z20/K20*100</f>
        <v>25</v>
      </c>
      <c r="AC20" s="30" t="s">
        <v>134</v>
      </c>
      <c r="AD20" s="36">
        <f t="shared" si="2"/>
        <v>0</v>
      </c>
      <c r="AE20" s="48">
        <f t="shared" si="3"/>
        <v>0</v>
      </c>
      <c r="AF20" s="30" t="s">
        <v>134</v>
      </c>
      <c r="AG20" s="48">
        <f t="shared" si="4"/>
        <v>3</v>
      </c>
      <c r="AH20" s="17" t="str">
        <f t="shared" si="5"/>
        <v>Dok</v>
      </c>
      <c r="AI20" s="36">
        <f t="shared" si="6"/>
        <v>0</v>
      </c>
      <c r="AJ20" s="47"/>
      <c r="AK20" s="30" t="s">
        <v>134</v>
      </c>
      <c r="AL20" s="47"/>
      <c r="AM20" s="11"/>
      <c r="AP20" s="20"/>
    </row>
    <row r="21" spans="1:42" ht="90" x14ac:dyDescent="0.2">
      <c r="A21" s="12"/>
      <c r="B21" s="13"/>
      <c r="C21" s="21" t="s">
        <v>81</v>
      </c>
      <c r="D21" s="24" t="s">
        <v>52</v>
      </c>
      <c r="E21" s="16"/>
      <c r="F21" s="17"/>
      <c r="G21" s="18"/>
      <c r="H21" s="16"/>
      <c r="I21" s="17"/>
      <c r="J21" s="18"/>
      <c r="K21" s="16">
        <v>1</v>
      </c>
      <c r="L21" s="17" t="s">
        <v>48</v>
      </c>
      <c r="M21" s="18">
        <v>1500000</v>
      </c>
      <c r="N21" s="16">
        <v>0</v>
      </c>
      <c r="O21" s="17" t="s">
        <v>48</v>
      </c>
      <c r="P21" s="18">
        <v>0</v>
      </c>
      <c r="Q21" s="16"/>
      <c r="R21" s="17"/>
      <c r="S21" s="18"/>
      <c r="T21" s="16"/>
      <c r="U21" s="17"/>
      <c r="V21" s="18"/>
      <c r="W21" s="16"/>
      <c r="X21" s="17"/>
      <c r="Y21" s="18"/>
      <c r="Z21" s="48">
        <f t="shared" si="0"/>
        <v>0</v>
      </c>
      <c r="AA21" s="17" t="str">
        <f t="shared" si="1"/>
        <v>Dok</v>
      </c>
      <c r="AB21" s="48">
        <f t="shared" si="8"/>
        <v>0</v>
      </c>
      <c r="AC21" s="30" t="s">
        <v>134</v>
      </c>
      <c r="AD21" s="36">
        <f t="shared" si="2"/>
        <v>0</v>
      </c>
      <c r="AE21" s="48">
        <f t="shared" si="3"/>
        <v>0</v>
      </c>
      <c r="AF21" s="30" t="s">
        <v>134</v>
      </c>
      <c r="AG21" s="48">
        <f t="shared" si="4"/>
        <v>0</v>
      </c>
      <c r="AH21" s="17" t="str">
        <f t="shared" si="5"/>
        <v>Dok</v>
      </c>
      <c r="AI21" s="36">
        <f t="shared" si="6"/>
        <v>0</v>
      </c>
      <c r="AJ21" s="47"/>
      <c r="AK21" s="30" t="s">
        <v>134</v>
      </c>
      <c r="AL21" s="47"/>
      <c r="AM21" s="11"/>
      <c r="AP21" s="20"/>
    </row>
    <row r="22" spans="1:42" s="68" customFormat="1" ht="96.75" customHeight="1" x14ac:dyDescent="0.25">
      <c r="A22" s="12"/>
      <c r="B22" s="13"/>
      <c r="C22" s="13" t="s">
        <v>82</v>
      </c>
      <c r="D22" s="15" t="s">
        <v>137</v>
      </c>
      <c r="E22" s="40"/>
      <c r="F22" s="41"/>
      <c r="G22" s="37"/>
      <c r="H22" s="40"/>
      <c r="I22" s="41"/>
      <c r="J22" s="37"/>
      <c r="K22" s="66">
        <v>1</v>
      </c>
      <c r="L22" s="67" t="s">
        <v>48</v>
      </c>
      <c r="M22" s="37">
        <f>SUM(M23:M27)</f>
        <v>409473796</v>
      </c>
      <c r="N22" s="66">
        <v>0</v>
      </c>
      <c r="O22" s="67" t="s">
        <v>48</v>
      </c>
      <c r="P22" s="37">
        <f>SUM(P23:P27)</f>
        <v>50051091</v>
      </c>
      <c r="Q22" s="66"/>
      <c r="R22" s="67"/>
      <c r="S22" s="37"/>
      <c r="T22" s="40"/>
      <c r="U22" s="41"/>
      <c r="V22" s="37"/>
      <c r="W22" s="40"/>
      <c r="X22" s="41"/>
      <c r="Y22" s="37"/>
      <c r="Z22" s="57">
        <f t="shared" si="0"/>
        <v>0</v>
      </c>
      <c r="AA22" s="41" t="str">
        <f t="shared" si="1"/>
        <v>Dok</v>
      </c>
      <c r="AB22" s="57">
        <f t="shared" si="8"/>
        <v>0</v>
      </c>
      <c r="AC22" s="60" t="s">
        <v>134</v>
      </c>
      <c r="AD22" s="62">
        <f t="shared" si="2"/>
        <v>50051091</v>
      </c>
      <c r="AE22" s="59">
        <f t="shared" si="3"/>
        <v>12.223270814623751</v>
      </c>
      <c r="AF22" s="60" t="s">
        <v>134</v>
      </c>
      <c r="AG22" s="57">
        <f t="shared" si="4"/>
        <v>0</v>
      </c>
      <c r="AH22" s="41" t="str">
        <f t="shared" si="5"/>
        <v>Dok</v>
      </c>
      <c r="AI22" s="62">
        <f t="shared" si="6"/>
        <v>50051091</v>
      </c>
      <c r="AJ22" s="59"/>
      <c r="AK22" s="60" t="s">
        <v>134</v>
      </c>
      <c r="AL22" s="59"/>
      <c r="AM22" s="70"/>
      <c r="AP22" s="69"/>
    </row>
    <row r="23" spans="1:42" ht="106.5" customHeight="1" x14ac:dyDescent="0.2">
      <c r="A23" s="12"/>
      <c r="B23" s="13"/>
      <c r="C23" s="24" t="s">
        <v>84</v>
      </c>
      <c r="D23" s="24" t="s">
        <v>83</v>
      </c>
      <c r="E23" s="16"/>
      <c r="F23" s="17"/>
      <c r="G23" s="18"/>
      <c r="H23" s="39"/>
      <c r="I23" s="17"/>
      <c r="J23" s="18"/>
      <c r="K23" s="16">
        <v>12</v>
      </c>
      <c r="L23" s="17" t="s">
        <v>49</v>
      </c>
      <c r="M23" s="18">
        <v>7344890</v>
      </c>
      <c r="N23" s="16">
        <v>3</v>
      </c>
      <c r="O23" s="17" t="s">
        <v>49</v>
      </c>
      <c r="P23" s="18">
        <v>0</v>
      </c>
      <c r="Q23" s="16"/>
      <c r="R23" s="17"/>
      <c r="S23" s="18"/>
      <c r="T23" s="39"/>
      <c r="U23" s="17"/>
      <c r="V23" s="18"/>
      <c r="W23" s="39"/>
      <c r="X23" s="17"/>
      <c r="Y23" s="18"/>
      <c r="Z23" s="48">
        <f t="shared" si="0"/>
        <v>3</v>
      </c>
      <c r="AA23" s="17" t="str">
        <f t="shared" si="1"/>
        <v>Bln</v>
      </c>
      <c r="AB23" s="48">
        <f t="shared" si="8"/>
        <v>25</v>
      </c>
      <c r="AC23" s="30" t="s">
        <v>134</v>
      </c>
      <c r="AD23" s="36">
        <f t="shared" si="2"/>
        <v>0</v>
      </c>
      <c r="AE23" s="48">
        <f t="shared" si="3"/>
        <v>0</v>
      </c>
      <c r="AF23" s="30" t="s">
        <v>134</v>
      </c>
      <c r="AG23" s="48">
        <f t="shared" si="4"/>
        <v>3</v>
      </c>
      <c r="AH23" s="17" t="str">
        <f t="shared" si="5"/>
        <v>Bln</v>
      </c>
      <c r="AI23" s="36">
        <f t="shared" si="6"/>
        <v>0</v>
      </c>
      <c r="AJ23" s="47"/>
      <c r="AK23" s="30" t="s">
        <v>134</v>
      </c>
      <c r="AL23" s="47"/>
      <c r="AM23" s="11"/>
      <c r="AP23" s="20"/>
    </row>
    <row r="24" spans="1:42" ht="60.75" customHeight="1" x14ac:dyDescent="0.2">
      <c r="A24" s="12"/>
      <c r="B24" s="13"/>
      <c r="C24" s="24" t="s">
        <v>85</v>
      </c>
      <c r="D24" s="24" t="s">
        <v>83</v>
      </c>
      <c r="E24" s="16"/>
      <c r="F24" s="17"/>
      <c r="G24" s="18"/>
      <c r="H24" s="39"/>
      <c r="I24" s="17"/>
      <c r="J24" s="18"/>
      <c r="K24" s="16">
        <v>12</v>
      </c>
      <c r="L24" s="17" t="s">
        <v>49</v>
      </c>
      <c r="M24" s="18">
        <v>121398906</v>
      </c>
      <c r="N24" s="16">
        <v>3</v>
      </c>
      <c r="O24" s="17" t="s">
        <v>49</v>
      </c>
      <c r="P24" s="18">
        <v>13953691</v>
      </c>
      <c r="Q24" s="16"/>
      <c r="R24" s="17"/>
      <c r="S24" s="18"/>
      <c r="T24" s="39"/>
      <c r="U24" s="17"/>
      <c r="V24" s="18"/>
      <c r="W24" s="39"/>
      <c r="X24" s="17"/>
      <c r="Y24" s="18"/>
      <c r="Z24" s="48">
        <f t="shared" si="0"/>
        <v>3</v>
      </c>
      <c r="AA24" s="17" t="str">
        <f t="shared" si="1"/>
        <v>Bln</v>
      </c>
      <c r="AB24" s="48">
        <f t="shared" si="8"/>
        <v>25</v>
      </c>
      <c r="AC24" s="30" t="s">
        <v>134</v>
      </c>
      <c r="AD24" s="36">
        <f t="shared" si="2"/>
        <v>13953691</v>
      </c>
      <c r="AE24" s="47">
        <f t="shared" si="3"/>
        <v>11.494082986217355</v>
      </c>
      <c r="AF24" s="30" t="s">
        <v>134</v>
      </c>
      <c r="AG24" s="48">
        <f t="shared" si="4"/>
        <v>3</v>
      </c>
      <c r="AH24" s="17" t="str">
        <f t="shared" si="5"/>
        <v>Bln</v>
      </c>
      <c r="AI24" s="36">
        <f t="shared" si="6"/>
        <v>13953691</v>
      </c>
      <c r="AJ24" s="47"/>
      <c r="AK24" s="30" t="s">
        <v>134</v>
      </c>
      <c r="AL24" s="47"/>
      <c r="AM24" s="11"/>
      <c r="AP24" s="20"/>
    </row>
    <row r="25" spans="1:42" ht="60" x14ac:dyDescent="0.2">
      <c r="A25" s="12"/>
      <c r="B25" s="13"/>
      <c r="C25" s="24" t="s">
        <v>86</v>
      </c>
      <c r="D25" s="21" t="s">
        <v>53</v>
      </c>
      <c r="E25" s="16"/>
      <c r="F25" s="22"/>
      <c r="G25" s="23"/>
      <c r="H25" s="38"/>
      <c r="I25" s="22"/>
      <c r="J25" s="23"/>
      <c r="K25" s="16">
        <v>12</v>
      </c>
      <c r="L25" s="17" t="s">
        <v>49</v>
      </c>
      <c r="M25" s="18">
        <v>33475000</v>
      </c>
      <c r="N25" s="16">
        <v>3</v>
      </c>
      <c r="O25" s="17" t="s">
        <v>49</v>
      </c>
      <c r="P25" s="18">
        <v>375000</v>
      </c>
      <c r="Q25" s="16"/>
      <c r="R25" s="17"/>
      <c r="S25" s="18"/>
      <c r="T25" s="39"/>
      <c r="U25" s="17"/>
      <c r="V25" s="18"/>
      <c r="W25" s="39"/>
      <c r="X25" s="17"/>
      <c r="Y25" s="18"/>
      <c r="Z25" s="48">
        <f t="shared" si="0"/>
        <v>3</v>
      </c>
      <c r="AA25" s="17" t="str">
        <f t="shared" si="1"/>
        <v>Bln</v>
      </c>
      <c r="AB25" s="48">
        <f t="shared" si="8"/>
        <v>25</v>
      </c>
      <c r="AC25" s="30" t="s">
        <v>134</v>
      </c>
      <c r="AD25" s="36">
        <f t="shared" si="2"/>
        <v>375000</v>
      </c>
      <c r="AE25" s="47">
        <f t="shared" si="3"/>
        <v>1.1202389843166543</v>
      </c>
      <c r="AF25" s="30" t="s">
        <v>134</v>
      </c>
      <c r="AG25" s="48">
        <f t="shared" si="4"/>
        <v>3</v>
      </c>
      <c r="AH25" s="17" t="str">
        <f t="shared" si="5"/>
        <v>Bln</v>
      </c>
      <c r="AI25" s="36">
        <f t="shared" si="6"/>
        <v>375000</v>
      </c>
      <c r="AJ25" s="47"/>
      <c r="AK25" s="30" t="s">
        <v>134</v>
      </c>
      <c r="AL25" s="47"/>
      <c r="AM25" s="25"/>
      <c r="AP25" s="20">
        <f>P25+S25+V25+Y25</f>
        <v>375000</v>
      </c>
    </row>
    <row r="26" spans="1:42" ht="65.25" customHeight="1" x14ac:dyDescent="0.2">
      <c r="A26" s="12"/>
      <c r="B26" s="13"/>
      <c r="C26" s="24" t="s">
        <v>87</v>
      </c>
      <c r="D26" s="21" t="s">
        <v>53</v>
      </c>
      <c r="E26" s="16"/>
      <c r="F26" s="17"/>
      <c r="G26" s="18"/>
      <c r="H26" s="39"/>
      <c r="I26" s="17"/>
      <c r="J26" s="18"/>
      <c r="K26" s="16">
        <v>12</v>
      </c>
      <c r="L26" s="17" t="s">
        <v>49</v>
      </c>
      <c r="M26" s="18">
        <v>32255000</v>
      </c>
      <c r="N26" s="16">
        <v>3</v>
      </c>
      <c r="O26" s="17" t="s">
        <v>49</v>
      </c>
      <c r="P26" s="18">
        <v>6761400</v>
      </c>
      <c r="Q26" s="16"/>
      <c r="R26" s="17"/>
      <c r="S26" s="18"/>
      <c r="T26" s="39"/>
      <c r="U26" s="17"/>
      <c r="V26" s="18"/>
      <c r="W26" s="39"/>
      <c r="X26" s="17"/>
      <c r="Y26" s="18"/>
      <c r="Z26" s="48">
        <f t="shared" si="0"/>
        <v>3</v>
      </c>
      <c r="AA26" s="17" t="str">
        <f t="shared" si="1"/>
        <v>Bln</v>
      </c>
      <c r="AB26" s="48">
        <f t="shared" si="8"/>
        <v>25</v>
      </c>
      <c r="AC26" s="30" t="s">
        <v>134</v>
      </c>
      <c r="AD26" s="36">
        <f t="shared" si="2"/>
        <v>6761400</v>
      </c>
      <c r="AE26" s="47">
        <f t="shared" si="3"/>
        <v>20.962331421485043</v>
      </c>
      <c r="AF26" s="30" t="s">
        <v>134</v>
      </c>
      <c r="AG26" s="48">
        <f t="shared" si="4"/>
        <v>3</v>
      </c>
      <c r="AH26" s="17" t="str">
        <f t="shared" si="5"/>
        <v>Bln</v>
      </c>
      <c r="AI26" s="36">
        <f t="shared" si="6"/>
        <v>6761400</v>
      </c>
      <c r="AJ26" s="47"/>
      <c r="AK26" s="30" t="s">
        <v>134</v>
      </c>
      <c r="AL26" s="47"/>
      <c r="AM26" s="11"/>
      <c r="AP26" s="20"/>
    </row>
    <row r="27" spans="1:42" ht="97.5" customHeight="1" x14ac:dyDescent="0.2">
      <c r="A27" s="12"/>
      <c r="B27" s="13"/>
      <c r="C27" s="24" t="s">
        <v>88</v>
      </c>
      <c r="D27" s="21" t="s">
        <v>53</v>
      </c>
      <c r="E27" s="16"/>
      <c r="F27" s="17"/>
      <c r="G27" s="18"/>
      <c r="H27" s="39"/>
      <c r="I27" s="17"/>
      <c r="J27" s="18"/>
      <c r="K27" s="16">
        <v>12</v>
      </c>
      <c r="L27" s="17" t="s">
        <v>49</v>
      </c>
      <c r="M27" s="18">
        <v>215000000</v>
      </c>
      <c r="N27" s="16">
        <v>3</v>
      </c>
      <c r="O27" s="17" t="s">
        <v>49</v>
      </c>
      <c r="P27" s="18">
        <v>28961000</v>
      </c>
      <c r="Q27" s="16"/>
      <c r="R27" s="17"/>
      <c r="S27" s="18"/>
      <c r="T27" s="39"/>
      <c r="U27" s="17"/>
      <c r="V27" s="18"/>
      <c r="W27" s="39"/>
      <c r="X27" s="17"/>
      <c r="Y27" s="18"/>
      <c r="Z27" s="48">
        <f t="shared" si="0"/>
        <v>3</v>
      </c>
      <c r="AA27" s="17" t="str">
        <f t="shared" si="1"/>
        <v>Bln</v>
      </c>
      <c r="AB27" s="48">
        <f t="shared" si="8"/>
        <v>25</v>
      </c>
      <c r="AC27" s="30" t="s">
        <v>134</v>
      </c>
      <c r="AD27" s="36">
        <f t="shared" si="2"/>
        <v>28961000</v>
      </c>
      <c r="AE27" s="47">
        <f t="shared" si="3"/>
        <v>13.470232558139536</v>
      </c>
      <c r="AF27" s="30" t="s">
        <v>134</v>
      </c>
      <c r="AG27" s="48">
        <f t="shared" si="4"/>
        <v>3</v>
      </c>
      <c r="AH27" s="17" t="str">
        <f t="shared" si="5"/>
        <v>Bln</v>
      </c>
      <c r="AI27" s="36">
        <f t="shared" si="6"/>
        <v>28961000</v>
      </c>
      <c r="AJ27" s="47"/>
      <c r="AK27" s="30" t="s">
        <v>134</v>
      </c>
      <c r="AL27" s="47"/>
      <c r="AM27" s="11"/>
      <c r="AP27" s="20"/>
    </row>
    <row r="28" spans="1:42" s="68" customFormat="1" ht="123.75" customHeight="1" x14ac:dyDescent="0.25">
      <c r="A28" s="12"/>
      <c r="B28" s="13"/>
      <c r="C28" s="15" t="s">
        <v>89</v>
      </c>
      <c r="D28" s="15" t="s">
        <v>138</v>
      </c>
      <c r="E28" s="40"/>
      <c r="F28" s="41"/>
      <c r="G28" s="37"/>
      <c r="H28" s="40"/>
      <c r="I28" s="41"/>
      <c r="J28" s="37"/>
      <c r="K28" s="40">
        <v>100</v>
      </c>
      <c r="L28" s="41" t="s">
        <v>134</v>
      </c>
      <c r="M28" s="37">
        <f>SUM(M29)</f>
        <v>11700000</v>
      </c>
      <c r="N28" s="40">
        <v>25</v>
      </c>
      <c r="O28" s="41" t="s">
        <v>134</v>
      </c>
      <c r="P28" s="37">
        <f>SUM(P29)</f>
        <v>0</v>
      </c>
      <c r="Q28" s="40"/>
      <c r="R28" s="41"/>
      <c r="S28" s="37"/>
      <c r="T28" s="45"/>
      <c r="U28" s="41"/>
      <c r="V28" s="37"/>
      <c r="W28" s="45"/>
      <c r="X28" s="41"/>
      <c r="Y28" s="37"/>
      <c r="Z28" s="57">
        <f t="shared" si="0"/>
        <v>25</v>
      </c>
      <c r="AA28" s="41" t="str">
        <f t="shared" si="1"/>
        <v>%</v>
      </c>
      <c r="AB28" s="57">
        <f t="shared" si="8"/>
        <v>25</v>
      </c>
      <c r="AC28" s="60" t="s">
        <v>134</v>
      </c>
      <c r="AD28" s="62">
        <f t="shared" si="2"/>
        <v>0</v>
      </c>
      <c r="AE28" s="57">
        <f t="shared" si="3"/>
        <v>0</v>
      </c>
      <c r="AF28" s="60" t="s">
        <v>134</v>
      </c>
      <c r="AG28" s="57">
        <f t="shared" si="4"/>
        <v>25</v>
      </c>
      <c r="AH28" s="41" t="str">
        <f t="shared" si="5"/>
        <v>%</v>
      </c>
      <c r="AI28" s="62">
        <f t="shared" si="6"/>
        <v>0</v>
      </c>
      <c r="AJ28" s="59"/>
      <c r="AK28" s="60" t="s">
        <v>134</v>
      </c>
      <c r="AL28" s="59"/>
      <c r="AM28" s="70"/>
      <c r="AP28" s="69"/>
    </row>
    <row r="29" spans="1:42" ht="106.5" customHeight="1" x14ac:dyDescent="0.2">
      <c r="A29" s="12"/>
      <c r="B29" s="13"/>
      <c r="C29" s="24" t="s">
        <v>90</v>
      </c>
      <c r="D29" s="24" t="s">
        <v>83</v>
      </c>
      <c r="E29" s="16"/>
      <c r="F29" s="17"/>
      <c r="G29" s="18"/>
      <c r="H29" s="39"/>
      <c r="I29" s="17"/>
      <c r="J29" s="18"/>
      <c r="K29" s="16">
        <v>12</v>
      </c>
      <c r="L29" s="17" t="s">
        <v>49</v>
      </c>
      <c r="M29" s="18">
        <v>11700000</v>
      </c>
      <c r="N29" s="16">
        <v>3</v>
      </c>
      <c r="O29" s="17" t="s">
        <v>49</v>
      </c>
      <c r="P29" s="18">
        <v>0</v>
      </c>
      <c r="Q29" s="16"/>
      <c r="R29" s="17"/>
      <c r="S29" s="18"/>
      <c r="T29" s="39"/>
      <c r="U29" s="17"/>
      <c r="V29" s="18"/>
      <c r="W29" s="39"/>
      <c r="X29" s="17"/>
      <c r="Y29" s="18"/>
      <c r="Z29" s="48">
        <f t="shared" si="0"/>
        <v>3</v>
      </c>
      <c r="AA29" s="17" t="str">
        <f t="shared" si="1"/>
        <v>Bln</v>
      </c>
      <c r="AB29" s="48">
        <f t="shared" si="7"/>
        <v>25</v>
      </c>
      <c r="AC29" s="30" t="s">
        <v>134</v>
      </c>
      <c r="AD29" s="36">
        <f t="shared" si="2"/>
        <v>0</v>
      </c>
      <c r="AE29" s="48">
        <f t="shared" si="3"/>
        <v>0</v>
      </c>
      <c r="AF29" s="30" t="s">
        <v>134</v>
      </c>
      <c r="AG29" s="48">
        <f t="shared" si="4"/>
        <v>3</v>
      </c>
      <c r="AH29" s="17" t="str">
        <f t="shared" si="5"/>
        <v>Bln</v>
      </c>
      <c r="AI29" s="36">
        <f t="shared" si="6"/>
        <v>0</v>
      </c>
      <c r="AJ29" s="47"/>
      <c r="AK29" s="30" t="s">
        <v>134</v>
      </c>
      <c r="AL29" s="47"/>
      <c r="AM29" s="11"/>
      <c r="AP29" s="20"/>
    </row>
    <row r="30" spans="1:42" s="68" customFormat="1" ht="123.75" customHeight="1" x14ac:dyDescent="0.25">
      <c r="A30" s="12"/>
      <c r="B30" s="13"/>
      <c r="C30" s="15" t="s">
        <v>91</v>
      </c>
      <c r="D30" s="15" t="s">
        <v>138</v>
      </c>
      <c r="E30" s="40"/>
      <c r="F30" s="41"/>
      <c r="G30" s="37"/>
      <c r="H30" s="40"/>
      <c r="I30" s="41"/>
      <c r="J30" s="37"/>
      <c r="K30" s="40">
        <v>100</v>
      </c>
      <c r="L30" s="41" t="s">
        <v>134</v>
      </c>
      <c r="M30" s="37">
        <f>SUM(M31:M32)</f>
        <v>168888000</v>
      </c>
      <c r="N30" s="40">
        <v>25</v>
      </c>
      <c r="O30" s="41" t="s">
        <v>134</v>
      </c>
      <c r="P30" s="37">
        <f>SUM(P31:P32)</f>
        <v>30735025</v>
      </c>
      <c r="Q30" s="40"/>
      <c r="R30" s="41"/>
      <c r="S30" s="37"/>
      <c r="T30" s="45"/>
      <c r="U30" s="41"/>
      <c r="V30" s="37"/>
      <c r="W30" s="45"/>
      <c r="X30" s="41"/>
      <c r="Y30" s="37"/>
      <c r="Z30" s="57">
        <f t="shared" si="0"/>
        <v>25</v>
      </c>
      <c r="AA30" s="41" t="str">
        <f t="shared" si="1"/>
        <v>%</v>
      </c>
      <c r="AB30" s="57">
        <f>Z30/K30*100</f>
        <v>25</v>
      </c>
      <c r="AC30" s="60" t="s">
        <v>134</v>
      </c>
      <c r="AD30" s="62">
        <f t="shared" si="2"/>
        <v>30735025</v>
      </c>
      <c r="AE30" s="59">
        <f t="shared" si="3"/>
        <v>18.198465847188668</v>
      </c>
      <c r="AF30" s="60" t="s">
        <v>134</v>
      </c>
      <c r="AG30" s="57">
        <f t="shared" si="4"/>
        <v>25</v>
      </c>
      <c r="AH30" s="41" t="str">
        <f t="shared" si="5"/>
        <v>%</v>
      </c>
      <c r="AI30" s="62">
        <f t="shared" si="6"/>
        <v>30735025</v>
      </c>
      <c r="AJ30" s="59"/>
      <c r="AK30" s="60" t="s">
        <v>134</v>
      </c>
      <c r="AL30" s="59"/>
      <c r="AM30" s="70"/>
      <c r="AP30" s="69"/>
    </row>
    <row r="31" spans="1:42" ht="93" customHeight="1" x14ac:dyDescent="0.2">
      <c r="A31" s="12"/>
      <c r="B31" s="13"/>
      <c r="C31" s="24" t="s">
        <v>92</v>
      </c>
      <c r="D31" s="24" t="s">
        <v>53</v>
      </c>
      <c r="E31" s="16"/>
      <c r="F31" s="17"/>
      <c r="G31" s="18"/>
      <c r="H31" s="39"/>
      <c r="I31" s="17"/>
      <c r="J31" s="18"/>
      <c r="K31" s="16">
        <v>12</v>
      </c>
      <c r="L31" s="17" t="s">
        <v>49</v>
      </c>
      <c r="M31" s="18">
        <v>124200000</v>
      </c>
      <c r="N31" s="16">
        <v>3</v>
      </c>
      <c r="O31" s="17" t="s">
        <v>49</v>
      </c>
      <c r="P31" s="18">
        <v>20762025</v>
      </c>
      <c r="Q31" s="16"/>
      <c r="R31" s="17"/>
      <c r="S31" s="18"/>
      <c r="T31" s="39"/>
      <c r="U31" s="17"/>
      <c r="V31" s="18"/>
      <c r="W31" s="39"/>
      <c r="X31" s="17"/>
      <c r="Y31" s="18"/>
      <c r="Z31" s="48">
        <f t="shared" si="0"/>
        <v>3</v>
      </c>
      <c r="AA31" s="17" t="str">
        <f t="shared" si="1"/>
        <v>Bln</v>
      </c>
      <c r="AB31" s="48">
        <f t="shared" si="7"/>
        <v>25</v>
      </c>
      <c r="AC31" s="30" t="s">
        <v>134</v>
      </c>
      <c r="AD31" s="36">
        <f t="shared" si="2"/>
        <v>20762025</v>
      </c>
      <c r="AE31" s="47">
        <f t="shared" si="3"/>
        <v>16.716606280193236</v>
      </c>
      <c r="AF31" s="30" t="s">
        <v>134</v>
      </c>
      <c r="AG31" s="48">
        <f t="shared" si="4"/>
        <v>3</v>
      </c>
      <c r="AH31" s="17" t="str">
        <f t="shared" si="5"/>
        <v>Bln</v>
      </c>
      <c r="AI31" s="36">
        <f t="shared" si="6"/>
        <v>20762025</v>
      </c>
      <c r="AJ31" s="47"/>
      <c r="AK31" s="30" t="s">
        <v>134</v>
      </c>
      <c r="AL31" s="47"/>
      <c r="AM31" s="11"/>
      <c r="AP31" s="20">
        <f t="shared" ref="AP31:AP34" si="9">P31+S31+V31+Y31</f>
        <v>20762025</v>
      </c>
    </row>
    <row r="32" spans="1:42" ht="93" customHeight="1" x14ac:dyDescent="0.2">
      <c r="A32" s="12"/>
      <c r="B32" s="13"/>
      <c r="C32" s="24" t="s">
        <v>93</v>
      </c>
      <c r="D32" s="24" t="s">
        <v>53</v>
      </c>
      <c r="E32" s="16"/>
      <c r="F32" s="17"/>
      <c r="G32" s="18"/>
      <c r="H32" s="39"/>
      <c r="I32" s="17"/>
      <c r="J32" s="18"/>
      <c r="K32" s="16">
        <v>12</v>
      </c>
      <c r="L32" s="17" t="s">
        <v>49</v>
      </c>
      <c r="M32" s="18">
        <v>44688000</v>
      </c>
      <c r="N32" s="16">
        <v>3</v>
      </c>
      <c r="O32" s="17" t="s">
        <v>49</v>
      </c>
      <c r="P32" s="18">
        <v>9973000</v>
      </c>
      <c r="Q32" s="16"/>
      <c r="R32" s="17"/>
      <c r="S32" s="18"/>
      <c r="T32" s="39"/>
      <c r="U32" s="17"/>
      <c r="V32" s="18"/>
      <c r="W32" s="39"/>
      <c r="X32" s="17"/>
      <c r="Y32" s="18"/>
      <c r="Z32" s="48">
        <f t="shared" si="0"/>
        <v>3</v>
      </c>
      <c r="AA32" s="17" t="str">
        <f t="shared" si="1"/>
        <v>Bln</v>
      </c>
      <c r="AB32" s="48">
        <f t="shared" si="7"/>
        <v>25</v>
      </c>
      <c r="AC32" s="30" t="s">
        <v>134</v>
      </c>
      <c r="AD32" s="36">
        <f t="shared" si="2"/>
        <v>9973000</v>
      </c>
      <c r="AE32" s="47">
        <f t="shared" si="3"/>
        <v>22.316953097028286</v>
      </c>
      <c r="AF32" s="30" t="s">
        <v>134</v>
      </c>
      <c r="AG32" s="48">
        <f t="shared" si="4"/>
        <v>3</v>
      </c>
      <c r="AH32" s="17" t="str">
        <f t="shared" si="5"/>
        <v>Bln</v>
      </c>
      <c r="AI32" s="36">
        <f t="shared" si="6"/>
        <v>9973000</v>
      </c>
      <c r="AJ32" s="47"/>
      <c r="AK32" s="30" t="s">
        <v>134</v>
      </c>
      <c r="AL32" s="47"/>
      <c r="AM32" s="11"/>
      <c r="AP32" s="20">
        <f t="shared" ref="AP32" si="10">P32+S32+V32+Y32</f>
        <v>9973000</v>
      </c>
    </row>
    <row r="33" spans="1:42" s="68" customFormat="1" ht="123.75" customHeight="1" x14ac:dyDescent="0.25">
      <c r="A33" s="12"/>
      <c r="B33" s="13"/>
      <c r="C33" s="15" t="s">
        <v>94</v>
      </c>
      <c r="D33" s="15" t="s">
        <v>138</v>
      </c>
      <c r="E33" s="40"/>
      <c r="F33" s="41"/>
      <c r="G33" s="37"/>
      <c r="H33" s="40"/>
      <c r="I33" s="41"/>
      <c r="J33" s="37"/>
      <c r="K33" s="40">
        <v>100</v>
      </c>
      <c r="L33" s="41" t="s">
        <v>134</v>
      </c>
      <c r="M33" s="37">
        <f>SUM(M34:M36)</f>
        <v>134550000</v>
      </c>
      <c r="N33" s="40">
        <v>25</v>
      </c>
      <c r="O33" s="41" t="s">
        <v>134</v>
      </c>
      <c r="P33" s="37">
        <f>SUM(P34:P36)</f>
        <v>12485000</v>
      </c>
      <c r="Q33" s="40"/>
      <c r="R33" s="41"/>
      <c r="S33" s="37"/>
      <c r="T33" s="45"/>
      <c r="U33" s="41"/>
      <c r="V33" s="37"/>
      <c r="W33" s="45"/>
      <c r="X33" s="41"/>
      <c r="Y33" s="37"/>
      <c r="Z33" s="57">
        <f t="shared" si="0"/>
        <v>25</v>
      </c>
      <c r="AA33" s="41" t="str">
        <f t="shared" si="1"/>
        <v>%</v>
      </c>
      <c r="AB33" s="57">
        <f>Z33/K33*100</f>
        <v>25</v>
      </c>
      <c r="AC33" s="60" t="s">
        <v>134</v>
      </c>
      <c r="AD33" s="62">
        <f t="shared" si="2"/>
        <v>12485000</v>
      </c>
      <c r="AE33" s="59">
        <f t="shared" si="3"/>
        <v>9.2790784095131915</v>
      </c>
      <c r="AF33" s="60" t="s">
        <v>134</v>
      </c>
      <c r="AG33" s="57">
        <f t="shared" si="4"/>
        <v>25</v>
      </c>
      <c r="AH33" s="41" t="str">
        <f t="shared" si="5"/>
        <v>%</v>
      </c>
      <c r="AI33" s="62">
        <f t="shared" si="6"/>
        <v>12485000</v>
      </c>
      <c r="AJ33" s="59"/>
      <c r="AK33" s="60" t="s">
        <v>134</v>
      </c>
      <c r="AL33" s="59"/>
      <c r="AM33" s="70"/>
      <c r="AP33" s="69"/>
    </row>
    <row r="34" spans="1:42" ht="182.25" customHeight="1" x14ac:dyDescent="0.2">
      <c r="A34" s="12"/>
      <c r="B34" s="13"/>
      <c r="C34" s="24" t="s">
        <v>95</v>
      </c>
      <c r="D34" s="24" t="s">
        <v>131</v>
      </c>
      <c r="E34" s="16"/>
      <c r="F34" s="17"/>
      <c r="G34" s="18"/>
      <c r="H34" s="39"/>
      <c r="I34" s="17"/>
      <c r="J34" s="18"/>
      <c r="K34" s="16">
        <v>12</v>
      </c>
      <c r="L34" s="17" t="s">
        <v>49</v>
      </c>
      <c r="M34" s="18">
        <v>31550000</v>
      </c>
      <c r="N34" s="16">
        <v>3</v>
      </c>
      <c r="O34" s="17" t="s">
        <v>49</v>
      </c>
      <c r="P34" s="18">
        <v>5646500</v>
      </c>
      <c r="Q34" s="16"/>
      <c r="R34" s="17"/>
      <c r="S34" s="18"/>
      <c r="T34" s="39"/>
      <c r="U34" s="17"/>
      <c r="V34" s="18"/>
      <c r="W34" s="39"/>
      <c r="X34" s="17"/>
      <c r="Y34" s="18"/>
      <c r="Z34" s="48">
        <f t="shared" si="0"/>
        <v>3</v>
      </c>
      <c r="AA34" s="17" t="str">
        <f t="shared" si="1"/>
        <v>Bln</v>
      </c>
      <c r="AB34" s="48">
        <f t="shared" si="7"/>
        <v>25</v>
      </c>
      <c r="AC34" s="30" t="s">
        <v>134</v>
      </c>
      <c r="AD34" s="36">
        <f t="shared" si="2"/>
        <v>5646500</v>
      </c>
      <c r="AE34" s="47">
        <f t="shared" si="3"/>
        <v>17.896988906497626</v>
      </c>
      <c r="AF34" s="30" t="s">
        <v>134</v>
      </c>
      <c r="AG34" s="48">
        <f t="shared" si="4"/>
        <v>3</v>
      </c>
      <c r="AH34" s="17" t="str">
        <f t="shared" si="5"/>
        <v>Bln</v>
      </c>
      <c r="AI34" s="36">
        <f t="shared" si="6"/>
        <v>5646500</v>
      </c>
      <c r="AJ34" s="47"/>
      <c r="AK34" s="30" t="s">
        <v>134</v>
      </c>
      <c r="AL34" s="47"/>
      <c r="AM34" s="11"/>
      <c r="AP34" s="20">
        <f t="shared" si="9"/>
        <v>5646500</v>
      </c>
    </row>
    <row r="35" spans="1:42" ht="99.75" customHeight="1" x14ac:dyDescent="0.2">
      <c r="A35" s="12"/>
      <c r="B35" s="13"/>
      <c r="C35" s="21" t="s">
        <v>96</v>
      </c>
      <c r="D35" s="24" t="s">
        <v>130</v>
      </c>
      <c r="E35" s="16"/>
      <c r="F35" s="17"/>
      <c r="G35" s="18"/>
      <c r="H35" s="39"/>
      <c r="I35" s="17"/>
      <c r="J35" s="18"/>
      <c r="K35" s="16">
        <v>12</v>
      </c>
      <c r="L35" s="17" t="s">
        <v>49</v>
      </c>
      <c r="M35" s="18">
        <v>85000000</v>
      </c>
      <c r="N35" s="16">
        <v>3</v>
      </c>
      <c r="O35" s="17" t="s">
        <v>49</v>
      </c>
      <c r="P35" s="18">
        <v>2610500</v>
      </c>
      <c r="Q35" s="16"/>
      <c r="R35" s="17"/>
      <c r="S35" s="18"/>
      <c r="T35" s="39"/>
      <c r="U35" s="17"/>
      <c r="V35" s="18"/>
      <c r="W35" s="39"/>
      <c r="X35" s="17"/>
      <c r="Y35" s="18"/>
      <c r="Z35" s="48">
        <f t="shared" si="0"/>
        <v>3</v>
      </c>
      <c r="AA35" s="17" t="str">
        <f t="shared" si="1"/>
        <v>Bln</v>
      </c>
      <c r="AB35" s="48">
        <f t="shared" si="7"/>
        <v>25</v>
      </c>
      <c r="AC35" s="30" t="s">
        <v>134</v>
      </c>
      <c r="AD35" s="36">
        <f t="shared" si="2"/>
        <v>2610500</v>
      </c>
      <c r="AE35" s="47">
        <f t="shared" si="3"/>
        <v>3.071176470588235</v>
      </c>
      <c r="AF35" s="30" t="s">
        <v>134</v>
      </c>
      <c r="AG35" s="48">
        <f t="shared" si="4"/>
        <v>3</v>
      </c>
      <c r="AH35" s="17" t="str">
        <f t="shared" si="5"/>
        <v>Bln</v>
      </c>
      <c r="AI35" s="36">
        <f t="shared" si="6"/>
        <v>2610500</v>
      </c>
      <c r="AJ35" s="47"/>
      <c r="AK35" s="30" t="s">
        <v>134</v>
      </c>
      <c r="AL35" s="47"/>
      <c r="AM35" s="11"/>
      <c r="AP35" s="20"/>
    </row>
    <row r="36" spans="1:42" ht="129" customHeight="1" x14ac:dyDescent="0.2">
      <c r="A36" s="12"/>
      <c r="B36" s="13"/>
      <c r="C36" s="21" t="s">
        <v>97</v>
      </c>
      <c r="D36" s="24" t="s">
        <v>132</v>
      </c>
      <c r="E36" s="16"/>
      <c r="F36" s="17"/>
      <c r="G36" s="18"/>
      <c r="H36" s="16"/>
      <c r="I36" s="17"/>
      <c r="J36" s="18"/>
      <c r="K36" s="16">
        <v>12</v>
      </c>
      <c r="L36" s="17" t="s">
        <v>49</v>
      </c>
      <c r="M36" s="18">
        <v>18000000</v>
      </c>
      <c r="N36" s="16">
        <v>3</v>
      </c>
      <c r="O36" s="17" t="s">
        <v>49</v>
      </c>
      <c r="P36" s="18">
        <v>4228000</v>
      </c>
      <c r="Q36" s="16"/>
      <c r="R36" s="17"/>
      <c r="S36" s="18"/>
      <c r="T36" s="16"/>
      <c r="U36" s="17"/>
      <c r="V36" s="18"/>
      <c r="W36" s="16"/>
      <c r="X36" s="17"/>
      <c r="Y36" s="18"/>
      <c r="Z36" s="48">
        <f t="shared" si="0"/>
        <v>3</v>
      </c>
      <c r="AA36" s="17" t="str">
        <f t="shared" si="1"/>
        <v>Bln</v>
      </c>
      <c r="AB36" s="48">
        <f t="shared" si="7"/>
        <v>25</v>
      </c>
      <c r="AC36" s="30" t="s">
        <v>134</v>
      </c>
      <c r="AD36" s="36">
        <f t="shared" si="2"/>
        <v>4228000</v>
      </c>
      <c r="AE36" s="47">
        <f t="shared" si="3"/>
        <v>23.488888888888891</v>
      </c>
      <c r="AF36" s="30" t="s">
        <v>134</v>
      </c>
      <c r="AG36" s="48">
        <f t="shared" si="4"/>
        <v>3</v>
      </c>
      <c r="AH36" s="17" t="str">
        <f t="shared" si="5"/>
        <v>Bln</v>
      </c>
      <c r="AI36" s="36">
        <f t="shared" si="6"/>
        <v>4228000</v>
      </c>
      <c r="AJ36" s="47"/>
      <c r="AK36" s="30" t="s">
        <v>134</v>
      </c>
      <c r="AL36" s="47"/>
      <c r="AM36" s="11"/>
      <c r="AP36" s="20"/>
    </row>
    <row r="37" spans="1:42" s="68" customFormat="1" ht="168" customHeight="1" x14ac:dyDescent="0.25">
      <c r="A37" s="43">
        <v>8</v>
      </c>
      <c r="B37" s="44" t="s">
        <v>23</v>
      </c>
      <c r="C37" s="44" t="s">
        <v>98</v>
      </c>
      <c r="D37" s="15" t="s">
        <v>140</v>
      </c>
      <c r="E37" s="45"/>
      <c r="F37" s="41"/>
      <c r="G37" s="46"/>
      <c r="H37" s="45"/>
      <c r="I37" s="41"/>
      <c r="J37" s="46"/>
      <c r="K37" s="45">
        <v>100</v>
      </c>
      <c r="L37" s="41" t="s">
        <v>134</v>
      </c>
      <c r="M37" s="46">
        <f>M39+M44+M47</f>
        <v>549602250</v>
      </c>
      <c r="N37" s="45">
        <v>100</v>
      </c>
      <c r="O37" s="41" t="s">
        <v>134</v>
      </c>
      <c r="P37" s="46">
        <f>P39+P44+P47</f>
        <v>90086000</v>
      </c>
      <c r="Q37" s="45"/>
      <c r="R37" s="41"/>
      <c r="S37" s="46"/>
      <c r="T37" s="45"/>
      <c r="U37" s="41"/>
      <c r="V37" s="37"/>
      <c r="W37" s="45"/>
      <c r="X37" s="41"/>
      <c r="Y37" s="37"/>
      <c r="Z37" s="57">
        <f t="shared" si="0"/>
        <v>100</v>
      </c>
      <c r="AA37" s="41" t="str">
        <f t="shared" si="1"/>
        <v>%</v>
      </c>
      <c r="AB37" s="57">
        <f t="shared" ref="AB37:AB44" si="11">Z37/K37*100</f>
        <v>100</v>
      </c>
      <c r="AC37" s="60" t="s">
        <v>134</v>
      </c>
      <c r="AD37" s="58">
        <f t="shared" si="2"/>
        <v>90086000</v>
      </c>
      <c r="AE37" s="61">
        <f t="shared" si="3"/>
        <v>16.39112649193121</v>
      </c>
      <c r="AF37" s="43" t="s">
        <v>134</v>
      </c>
      <c r="AG37" s="57">
        <f>SUM(H37,Z37)</f>
        <v>100</v>
      </c>
      <c r="AH37" s="41" t="str">
        <f t="shared" si="5"/>
        <v>%</v>
      </c>
      <c r="AI37" s="58">
        <f>SUM(J37,AD37)</f>
        <v>90086000</v>
      </c>
      <c r="AJ37" s="59"/>
      <c r="AK37" s="60" t="s">
        <v>134</v>
      </c>
      <c r="AL37" s="59"/>
      <c r="AM37" s="70"/>
      <c r="AP37" s="69"/>
    </row>
    <row r="38" spans="1:42" s="68" customFormat="1" ht="90.75" customHeight="1" x14ac:dyDescent="0.25">
      <c r="A38" s="12"/>
      <c r="B38" s="13"/>
      <c r="C38" s="14"/>
      <c r="D38" s="15" t="s">
        <v>141</v>
      </c>
      <c r="E38" s="45"/>
      <c r="F38" s="41"/>
      <c r="G38" s="74"/>
      <c r="H38" s="45"/>
      <c r="I38" s="41"/>
      <c r="J38" s="74"/>
      <c r="K38" s="45">
        <v>100</v>
      </c>
      <c r="L38" s="41" t="s">
        <v>134</v>
      </c>
      <c r="M38" s="74"/>
      <c r="N38" s="45">
        <v>100</v>
      </c>
      <c r="O38" s="41" t="s">
        <v>134</v>
      </c>
      <c r="P38" s="74"/>
      <c r="Q38" s="45"/>
      <c r="R38" s="41"/>
      <c r="S38" s="74"/>
      <c r="T38" s="45"/>
      <c r="U38" s="41"/>
      <c r="V38" s="37"/>
      <c r="W38" s="45"/>
      <c r="X38" s="41"/>
      <c r="Y38" s="37"/>
      <c r="Z38" s="57">
        <f t="shared" si="0"/>
        <v>100</v>
      </c>
      <c r="AA38" s="41" t="str">
        <f>L38</f>
        <v>%</v>
      </c>
      <c r="AB38" s="57">
        <f t="shared" si="11"/>
        <v>100</v>
      </c>
      <c r="AC38" s="60" t="s">
        <v>134</v>
      </c>
      <c r="AD38" s="75"/>
      <c r="AE38" s="76"/>
      <c r="AF38" s="77"/>
      <c r="AG38" s="57">
        <f>SUM(H38,Z38)</f>
        <v>100</v>
      </c>
      <c r="AH38" s="41" t="s">
        <v>134</v>
      </c>
      <c r="AI38" s="75"/>
      <c r="AJ38" s="59"/>
      <c r="AK38" s="60"/>
      <c r="AL38" s="59"/>
      <c r="AM38" s="70"/>
      <c r="AP38" s="69"/>
    </row>
    <row r="39" spans="1:42" s="68" customFormat="1" ht="78.75" x14ac:dyDescent="0.25">
      <c r="A39" s="12"/>
      <c r="B39" s="13"/>
      <c r="C39" s="14" t="s">
        <v>99</v>
      </c>
      <c r="D39" s="15" t="s">
        <v>104</v>
      </c>
      <c r="E39" s="40"/>
      <c r="F39" s="41"/>
      <c r="G39" s="37"/>
      <c r="H39" s="40"/>
      <c r="I39" s="41"/>
      <c r="J39" s="37"/>
      <c r="K39" s="40">
        <f>K40</f>
        <v>2</v>
      </c>
      <c r="L39" s="41" t="s">
        <v>48</v>
      </c>
      <c r="M39" s="37">
        <f>SUM(M40:M43)</f>
        <v>184674750</v>
      </c>
      <c r="N39" s="40">
        <f>N40</f>
        <v>0</v>
      </c>
      <c r="O39" s="41" t="s">
        <v>48</v>
      </c>
      <c r="P39" s="37">
        <f>SUM(P40:P43)</f>
        <v>67787500</v>
      </c>
      <c r="Q39" s="40"/>
      <c r="R39" s="41"/>
      <c r="S39" s="37"/>
      <c r="T39" s="40"/>
      <c r="U39" s="41"/>
      <c r="V39" s="37"/>
      <c r="W39" s="40"/>
      <c r="X39" s="41"/>
      <c r="Y39" s="37"/>
      <c r="Z39" s="57">
        <f t="shared" si="0"/>
        <v>0</v>
      </c>
      <c r="AA39" s="41" t="str">
        <f t="shared" si="1"/>
        <v>Dok</v>
      </c>
      <c r="AB39" s="57">
        <f t="shared" si="11"/>
        <v>0</v>
      </c>
      <c r="AC39" s="60" t="s">
        <v>134</v>
      </c>
      <c r="AD39" s="62">
        <f t="shared" si="2"/>
        <v>67787500</v>
      </c>
      <c r="AE39" s="59">
        <f t="shared" si="3"/>
        <v>36.706425756634296</v>
      </c>
      <c r="AF39" s="60" t="s">
        <v>134</v>
      </c>
      <c r="AG39" s="57">
        <f t="shared" si="4"/>
        <v>0</v>
      </c>
      <c r="AH39" s="41" t="str">
        <f t="shared" si="5"/>
        <v>Dok</v>
      </c>
      <c r="AI39" s="62">
        <f t="shared" si="6"/>
        <v>67787500</v>
      </c>
      <c r="AJ39" s="59"/>
      <c r="AK39" s="60" t="s">
        <v>134</v>
      </c>
      <c r="AL39" s="59"/>
      <c r="AM39" s="70"/>
      <c r="AP39" s="69"/>
    </row>
    <row r="40" spans="1:42" ht="150" x14ac:dyDescent="0.2">
      <c r="A40" s="12"/>
      <c r="B40" s="13"/>
      <c r="C40" s="21" t="s">
        <v>100</v>
      </c>
      <c r="D40" s="24" t="s">
        <v>104</v>
      </c>
      <c r="E40" s="16"/>
      <c r="F40" s="17"/>
      <c r="G40" s="18"/>
      <c r="H40" s="16"/>
      <c r="I40" s="17"/>
      <c r="J40" s="18"/>
      <c r="K40" s="16">
        <v>2</v>
      </c>
      <c r="L40" s="17" t="s">
        <v>48</v>
      </c>
      <c r="M40" s="18">
        <v>20250000</v>
      </c>
      <c r="N40" s="16">
        <v>0</v>
      </c>
      <c r="O40" s="17" t="s">
        <v>48</v>
      </c>
      <c r="P40" s="18">
        <v>0</v>
      </c>
      <c r="Q40" s="16"/>
      <c r="R40" s="17"/>
      <c r="S40" s="18"/>
      <c r="T40" s="16"/>
      <c r="U40" s="17"/>
      <c r="V40" s="18"/>
      <c r="W40" s="16"/>
      <c r="X40" s="17"/>
      <c r="Y40" s="18"/>
      <c r="Z40" s="48">
        <f t="shared" si="0"/>
        <v>0</v>
      </c>
      <c r="AA40" s="17" t="str">
        <f t="shared" si="1"/>
        <v>Dok</v>
      </c>
      <c r="AB40" s="48">
        <f t="shared" si="11"/>
        <v>0</v>
      </c>
      <c r="AC40" s="30" t="s">
        <v>134</v>
      </c>
      <c r="AD40" s="36">
        <f t="shared" si="2"/>
        <v>0</v>
      </c>
      <c r="AE40" s="48">
        <f t="shared" si="3"/>
        <v>0</v>
      </c>
      <c r="AF40" s="30" t="s">
        <v>134</v>
      </c>
      <c r="AG40" s="48">
        <f t="shared" si="4"/>
        <v>0</v>
      </c>
      <c r="AH40" s="17" t="str">
        <f t="shared" si="5"/>
        <v>Dok</v>
      </c>
      <c r="AI40" s="36">
        <f t="shared" si="6"/>
        <v>0</v>
      </c>
      <c r="AJ40" s="47"/>
      <c r="AK40" s="30" t="s">
        <v>134</v>
      </c>
      <c r="AL40" s="47"/>
      <c r="AM40" s="11"/>
      <c r="AP40" s="20"/>
    </row>
    <row r="41" spans="1:42" ht="75" x14ac:dyDescent="0.2">
      <c r="A41" s="12"/>
      <c r="B41" s="13"/>
      <c r="C41" s="21" t="s">
        <v>101</v>
      </c>
      <c r="D41" s="24" t="s">
        <v>105</v>
      </c>
      <c r="E41" s="16"/>
      <c r="F41" s="17"/>
      <c r="G41" s="18"/>
      <c r="H41" s="16"/>
      <c r="I41" s="17"/>
      <c r="J41" s="18"/>
      <c r="K41" s="16">
        <v>4</v>
      </c>
      <c r="L41" s="17" t="s">
        <v>48</v>
      </c>
      <c r="M41" s="18">
        <v>18912500</v>
      </c>
      <c r="N41" s="16">
        <v>0</v>
      </c>
      <c r="O41" s="17" t="s">
        <v>48</v>
      </c>
      <c r="P41" s="18">
        <v>12187500</v>
      </c>
      <c r="Q41" s="16"/>
      <c r="R41" s="17"/>
      <c r="S41" s="18"/>
      <c r="T41" s="16"/>
      <c r="U41" s="17"/>
      <c r="V41" s="18"/>
      <c r="W41" s="16"/>
      <c r="X41" s="17"/>
      <c r="Y41" s="18"/>
      <c r="Z41" s="48">
        <f t="shared" si="0"/>
        <v>0</v>
      </c>
      <c r="AA41" s="17" t="str">
        <f t="shared" si="1"/>
        <v>Dok</v>
      </c>
      <c r="AB41" s="48">
        <f t="shared" si="11"/>
        <v>0</v>
      </c>
      <c r="AC41" s="30" t="s">
        <v>134</v>
      </c>
      <c r="AD41" s="36">
        <f t="shared" si="2"/>
        <v>12187500</v>
      </c>
      <c r="AE41" s="47">
        <f t="shared" si="3"/>
        <v>64.441506939854605</v>
      </c>
      <c r="AF41" s="30" t="s">
        <v>134</v>
      </c>
      <c r="AG41" s="48">
        <f t="shared" si="4"/>
        <v>0</v>
      </c>
      <c r="AH41" s="17" t="str">
        <f t="shared" si="5"/>
        <v>Dok</v>
      </c>
      <c r="AI41" s="36">
        <f t="shared" si="6"/>
        <v>12187500</v>
      </c>
      <c r="AJ41" s="47"/>
      <c r="AK41" s="30" t="s">
        <v>134</v>
      </c>
      <c r="AL41" s="47"/>
      <c r="AM41" s="11"/>
      <c r="AP41" s="20"/>
    </row>
    <row r="42" spans="1:42" ht="75" customHeight="1" x14ac:dyDescent="0.2">
      <c r="A42" s="12"/>
      <c r="B42" s="13"/>
      <c r="C42" s="21" t="s">
        <v>102</v>
      </c>
      <c r="D42" s="24" t="s">
        <v>106</v>
      </c>
      <c r="E42" s="16"/>
      <c r="F42" s="17"/>
      <c r="G42" s="18"/>
      <c r="H42" s="16"/>
      <c r="I42" s="17"/>
      <c r="J42" s="18"/>
      <c r="K42" s="16">
        <v>12</v>
      </c>
      <c r="L42" s="17" t="s">
        <v>55</v>
      </c>
      <c r="M42" s="18">
        <v>53887250</v>
      </c>
      <c r="N42" s="16">
        <v>0</v>
      </c>
      <c r="O42" s="17" t="s">
        <v>55</v>
      </c>
      <c r="P42" s="18">
        <v>36025000</v>
      </c>
      <c r="Q42" s="16"/>
      <c r="R42" s="17"/>
      <c r="S42" s="18"/>
      <c r="T42" s="16"/>
      <c r="U42" s="17"/>
      <c r="V42" s="18"/>
      <c r="W42" s="16"/>
      <c r="X42" s="17"/>
      <c r="Y42" s="18"/>
      <c r="Z42" s="48">
        <f t="shared" si="0"/>
        <v>0</v>
      </c>
      <c r="AA42" s="17" t="str">
        <f t="shared" si="1"/>
        <v>Lap</v>
      </c>
      <c r="AB42" s="48">
        <f t="shared" si="11"/>
        <v>0</v>
      </c>
      <c r="AC42" s="30" t="s">
        <v>134</v>
      </c>
      <c r="AD42" s="36">
        <f t="shared" si="2"/>
        <v>36025000</v>
      </c>
      <c r="AE42" s="47">
        <f t="shared" si="3"/>
        <v>66.852548608437061</v>
      </c>
      <c r="AF42" s="30" t="s">
        <v>134</v>
      </c>
      <c r="AG42" s="48">
        <f t="shared" si="4"/>
        <v>0</v>
      </c>
      <c r="AH42" s="17" t="str">
        <f t="shared" si="5"/>
        <v>Lap</v>
      </c>
      <c r="AI42" s="36">
        <f t="shared" si="6"/>
        <v>36025000</v>
      </c>
      <c r="AJ42" s="47"/>
      <c r="AK42" s="30" t="s">
        <v>134</v>
      </c>
      <c r="AL42" s="47"/>
      <c r="AM42" s="11"/>
      <c r="AP42" s="20"/>
    </row>
    <row r="43" spans="1:42" ht="150" x14ac:dyDescent="0.2">
      <c r="A43" s="12"/>
      <c r="B43" s="13"/>
      <c r="C43" s="21" t="s">
        <v>103</v>
      </c>
      <c r="D43" s="24" t="s">
        <v>107</v>
      </c>
      <c r="E43" s="16"/>
      <c r="F43" s="17"/>
      <c r="G43" s="18"/>
      <c r="H43" s="16"/>
      <c r="I43" s="17"/>
      <c r="J43" s="18"/>
      <c r="K43" s="16">
        <v>4</v>
      </c>
      <c r="L43" s="17" t="s">
        <v>48</v>
      </c>
      <c r="M43" s="18">
        <v>91625000</v>
      </c>
      <c r="N43" s="16">
        <v>0</v>
      </c>
      <c r="O43" s="17" t="s">
        <v>48</v>
      </c>
      <c r="P43" s="18">
        <v>19575000</v>
      </c>
      <c r="Q43" s="16"/>
      <c r="R43" s="17"/>
      <c r="S43" s="18"/>
      <c r="T43" s="16"/>
      <c r="U43" s="17"/>
      <c r="V43" s="18"/>
      <c r="W43" s="16"/>
      <c r="X43" s="17"/>
      <c r="Y43" s="18"/>
      <c r="Z43" s="48">
        <f t="shared" si="0"/>
        <v>0</v>
      </c>
      <c r="AA43" s="17" t="str">
        <f t="shared" si="1"/>
        <v>Dok</v>
      </c>
      <c r="AB43" s="48">
        <f t="shared" si="11"/>
        <v>0</v>
      </c>
      <c r="AC43" s="30" t="s">
        <v>134</v>
      </c>
      <c r="AD43" s="36">
        <f t="shared" si="2"/>
        <v>19575000</v>
      </c>
      <c r="AE43" s="47">
        <f t="shared" si="3"/>
        <v>21.36425648021828</v>
      </c>
      <c r="AF43" s="30" t="s">
        <v>134</v>
      </c>
      <c r="AG43" s="48">
        <f t="shared" si="4"/>
        <v>0</v>
      </c>
      <c r="AH43" s="17" t="str">
        <f t="shared" si="5"/>
        <v>Dok</v>
      </c>
      <c r="AI43" s="36">
        <f t="shared" si="6"/>
        <v>19575000</v>
      </c>
      <c r="AJ43" s="47"/>
      <c r="AK43" s="30" t="s">
        <v>134</v>
      </c>
      <c r="AL43" s="47"/>
      <c r="AM43" s="11"/>
      <c r="AP43" s="20"/>
    </row>
    <row r="44" spans="1:42" s="68" customFormat="1" ht="162.75" customHeight="1" x14ac:dyDescent="0.25">
      <c r="A44" s="12"/>
      <c r="B44" s="13"/>
      <c r="C44" s="14" t="s">
        <v>108</v>
      </c>
      <c r="D44" s="15" t="s">
        <v>56</v>
      </c>
      <c r="E44" s="40"/>
      <c r="F44" s="41"/>
      <c r="G44" s="37"/>
      <c r="H44" s="40"/>
      <c r="I44" s="41"/>
      <c r="J44" s="37"/>
      <c r="K44" s="40">
        <f>K45</f>
        <v>4</v>
      </c>
      <c r="L44" s="41" t="s">
        <v>57</v>
      </c>
      <c r="M44" s="37">
        <f>SUM(M45:M46)</f>
        <v>278667500</v>
      </c>
      <c r="N44" s="40">
        <f>N45</f>
        <v>0</v>
      </c>
      <c r="O44" s="41" t="s">
        <v>57</v>
      </c>
      <c r="P44" s="37">
        <f>SUM(P45:P46)</f>
        <v>12864400</v>
      </c>
      <c r="Q44" s="40"/>
      <c r="R44" s="41"/>
      <c r="S44" s="37"/>
      <c r="T44" s="40"/>
      <c r="U44" s="41"/>
      <c r="V44" s="37"/>
      <c r="W44" s="40"/>
      <c r="X44" s="41"/>
      <c r="Y44" s="37"/>
      <c r="Z44" s="57">
        <f t="shared" si="0"/>
        <v>0</v>
      </c>
      <c r="AA44" s="41" t="str">
        <f t="shared" si="1"/>
        <v>Buku</v>
      </c>
      <c r="AB44" s="57">
        <f t="shared" si="11"/>
        <v>0</v>
      </c>
      <c r="AC44" s="60" t="s">
        <v>134</v>
      </c>
      <c r="AD44" s="62">
        <f t="shared" si="2"/>
        <v>12864400</v>
      </c>
      <c r="AE44" s="59">
        <f t="shared" si="3"/>
        <v>4.6163976782366083</v>
      </c>
      <c r="AF44" s="60" t="s">
        <v>134</v>
      </c>
      <c r="AG44" s="57">
        <f t="shared" si="4"/>
        <v>0</v>
      </c>
      <c r="AH44" s="41" t="str">
        <f t="shared" si="5"/>
        <v>Buku</v>
      </c>
      <c r="AI44" s="62">
        <f t="shared" si="6"/>
        <v>12864400</v>
      </c>
      <c r="AJ44" s="59"/>
      <c r="AK44" s="60" t="s">
        <v>134</v>
      </c>
      <c r="AL44" s="59"/>
      <c r="AM44" s="70"/>
      <c r="AP44" s="69"/>
    </row>
    <row r="45" spans="1:42" ht="75" x14ac:dyDescent="0.2">
      <c r="A45" s="12"/>
      <c r="B45" s="13"/>
      <c r="C45" s="21" t="s">
        <v>109</v>
      </c>
      <c r="D45" s="24" t="s">
        <v>56</v>
      </c>
      <c r="E45" s="16"/>
      <c r="F45" s="17"/>
      <c r="G45" s="18"/>
      <c r="H45" s="16"/>
      <c r="I45" s="17"/>
      <c r="J45" s="18"/>
      <c r="K45" s="16">
        <v>4</v>
      </c>
      <c r="L45" s="17" t="s">
        <v>57</v>
      </c>
      <c r="M45" s="18">
        <v>129300000</v>
      </c>
      <c r="N45" s="16">
        <v>0</v>
      </c>
      <c r="O45" s="17" t="s">
        <v>57</v>
      </c>
      <c r="P45" s="18">
        <v>0</v>
      </c>
      <c r="Q45" s="16"/>
      <c r="R45" s="17"/>
      <c r="S45" s="18"/>
      <c r="T45" s="16"/>
      <c r="U45" s="17"/>
      <c r="V45" s="18"/>
      <c r="W45" s="16"/>
      <c r="X45" s="17"/>
      <c r="Y45" s="18"/>
      <c r="Z45" s="48">
        <f t="shared" si="0"/>
        <v>0</v>
      </c>
      <c r="AA45" s="17" t="str">
        <f t="shared" si="1"/>
        <v>Buku</v>
      </c>
      <c r="AB45" s="48">
        <f t="shared" si="7"/>
        <v>0</v>
      </c>
      <c r="AC45" s="30" t="s">
        <v>134</v>
      </c>
      <c r="AD45" s="36">
        <f t="shared" si="2"/>
        <v>0</v>
      </c>
      <c r="AE45" s="48">
        <f t="shared" si="3"/>
        <v>0</v>
      </c>
      <c r="AF45" s="30" t="s">
        <v>134</v>
      </c>
      <c r="AG45" s="48">
        <f t="shared" si="4"/>
        <v>0</v>
      </c>
      <c r="AH45" s="17" t="str">
        <f t="shared" si="5"/>
        <v>Buku</v>
      </c>
      <c r="AI45" s="36">
        <f t="shared" si="6"/>
        <v>0</v>
      </c>
      <c r="AJ45" s="47"/>
      <c r="AK45" s="30" t="s">
        <v>134</v>
      </c>
      <c r="AL45" s="47"/>
      <c r="AM45" s="11"/>
      <c r="AP45" s="20"/>
    </row>
    <row r="46" spans="1:42" ht="120" x14ac:dyDescent="0.2">
      <c r="A46" s="12"/>
      <c r="B46" s="13"/>
      <c r="C46" s="21" t="s">
        <v>110</v>
      </c>
      <c r="D46" s="24" t="s">
        <v>54</v>
      </c>
      <c r="E46" s="16"/>
      <c r="F46" s="17"/>
      <c r="G46" s="18"/>
      <c r="H46" s="16"/>
      <c r="I46" s="17"/>
      <c r="J46" s="18"/>
      <c r="K46" s="16">
        <v>3</v>
      </c>
      <c r="L46" s="17" t="s">
        <v>55</v>
      </c>
      <c r="M46" s="18">
        <v>149367500</v>
      </c>
      <c r="N46" s="16">
        <v>0</v>
      </c>
      <c r="O46" s="17" t="s">
        <v>55</v>
      </c>
      <c r="P46" s="18">
        <v>12864400</v>
      </c>
      <c r="Q46" s="16"/>
      <c r="R46" s="17"/>
      <c r="S46" s="18"/>
      <c r="T46" s="16"/>
      <c r="U46" s="17"/>
      <c r="V46" s="18"/>
      <c r="W46" s="16"/>
      <c r="X46" s="17"/>
      <c r="Y46" s="18"/>
      <c r="Z46" s="48">
        <f t="shared" si="0"/>
        <v>0</v>
      </c>
      <c r="AA46" s="17" t="str">
        <f t="shared" si="1"/>
        <v>Lap</v>
      </c>
      <c r="AB46" s="48">
        <f t="shared" si="7"/>
        <v>0</v>
      </c>
      <c r="AC46" s="30" t="s">
        <v>134</v>
      </c>
      <c r="AD46" s="36">
        <f t="shared" si="2"/>
        <v>12864400</v>
      </c>
      <c r="AE46" s="47">
        <f t="shared" si="3"/>
        <v>8.6125830585636098</v>
      </c>
      <c r="AF46" s="30" t="s">
        <v>134</v>
      </c>
      <c r="AG46" s="48">
        <f t="shared" si="4"/>
        <v>0</v>
      </c>
      <c r="AH46" s="17" t="str">
        <f t="shared" si="5"/>
        <v>Lap</v>
      </c>
      <c r="AI46" s="36">
        <f t="shared" si="6"/>
        <v>12864400</v>
      </c>
      <c r="AJ46" s="47"/>
      <c r="AK46" s="30" t="s">
        <v>134</v>
      </c>
      <c r="AL46" s="47"/>
      <c r="AM46" s="11"/>
      <c r="AP46" s="20"/>
    </row>
    <row r="47" spans="1:42" s="68" customFormat="1" ht="114" customHeight="1" x14ac:dyDescent="0.25">
      <c r="A47" s="12"/>
      <c r="B47" s="13"/>
      <c r="C47" s="14" t="s">
        <v>111</v>
      </c>
      <c r="D47" s="15" t="s">
        <v>113</v>
      </c>
      <c r="E47" s="40"/>
      <c r="F47" s="41"/>
      <c r="G47" s="37"/>
      <c r="H47" s="40"/>
      <c r="I47" s="41"/>
      <c r="J47" s="37"/>
      <c r="K47" s="40">
        <f>K48</f>
        <v>38</v>
      </c>
      <c r="L47" s="41" t="s">
        <v>133</v>
      </c>
      <c r="M47" s="37">
        <f>SUM(M48)</f>
        <v>86260000</v>
      </c>
      <c r="N47" s="40">
        <f>N48</f>
        <v>0</v>
      </c>
      <c r="O47" s="41" t="s">
        <v>133</v>
      </c>
      <c r="P47" s="37">
        <f>SUM(P48)</f>
        <v>9434100</v>
      </c>
      <c r="Q47" s="40"/>
      <c r="R47" s="41"/>
      <c r="S47" s="37"/>
      <c r="T47" s="40"/>
      <c r="U47" s="41"/>
      <c r="V47" s="37"/>
      <c r="W47" s="40"/>
      <c r="X47" s="41"/>
      <c r="Y47" s="37"/>
      <c r="Z47" s="57">
        <f t="shared" si="0"/>
        <v>0</v>
      </c>
      <c r="AA47" s="41" t="str">
        <f t="shared" si="1"/>
        <v>OPD</v>
      </c>
      <c r="AB47" s="57">
        <f t="shared" si="7"/>
        <v>0</v>
      </c>
      <c r="AC47" s="60" t="s">
        <v>134</v>
      </c>
      <c r="AD47" s="62">
        <f t="shared" si="2"/>
        <v>9434100</v>
      </c>
      <c r="AE47" s="59">
        <f t="shared" si="3"/>
        <v>10.93681891954556</v>
      </c>
      <c r="AF47" s="60" t="s">
        <v>134</v>
      </c>
      <c r="AG47" s="57">
        <f t="shared" si="4"/>
        <v>0</v>
      </c>
      <c r="AH47" s="41" t="str">
        <f t="shared" si="5"/>
        <v>OPD</v>
      </c>
      <c r="AI47" s="62">
        <f t="shared" si="6"/>
        <v>9434100</v>
      </c>
      <c r="AJ47" s="59"/>
      <c r="AK47" s="60" t="s">
        <v>134</v>
      </c>
      <c r="AL47" s="59"/>
      <c r="AM47" s="70"/>
      <c r="AP47" s="69"/>
    </row>
    <row r="48" spans="1:42" ht="150" x14ac:dyDescent="0.2">
      <c r="A48" s="12"/>
      <c r="B48" s="13"/>
      <c r="C48" s="21" t="s">
        <v>112</v>
      </c>
      <c r="D48" s="24" t="s">
        <v>113</v>
      </c>
      <c r="E48" s="16"/>
      <c r="F48" s="17"/>
      <c r="G48" s="18"/>
      <c r="H48" s="16"/>
      <c r="I48" s="17"/>
      <c r="J48" s="18"/>
      <c r="K48" s="16">
        <v>38</v>
      </c>
      <c r="L48" s="17" t="s">
        <v>133</v>
      </c>
      <c r="M48" s="18">
        <v>86260000</v>
      </c>
      <c r="N48" s="16">
        <v>0</v>
      </c>
      <c r="O48" s="17" t="s">
        <v>133</v>
      </c>
      <c r="P48" s="18">
        <v>9434100</v>
      </c>
      <c r="Q48" s="16"/>
      <c r="R48" s="17"/>
      <c r="S48" s="18"/>
      <c r="T48" s="16"/>
      <c r="U48" s="17"/>
      <c r="V48" s="18"/>
      <c r="W48" s="16"/>
      <c r="X48" s="17"/>
      <c r="Y48" s="18"/>
      <c r="Z48" s="48">
        <f t="shared" si="0"/>
        <v>0</v>
      </c>
      <c r="AA48" s="17" t="str">
        <f t="shared" si="1"/>
        <v>OPD</v>
      </c>
      <c r="AB48" s="48">
        <f t="shared" si="7"/>
        <v>0</v>
      </c>
      <c r="AC48" s="30" t="s">
        <v>134</v>
      </c>
      <c r="AD48" s="36">
        <f t="shared" si="2"/>
        <v>9434100</v>
      </c>
      <c r="AE48" s="47">
        <f t="shared" si="3"/>
        <v>10.93681891954556</v>
      </c>
      <c r="AF48" s="30" t="s">
        <v>134</v>
      </c>
      <c r="AG48" s="48">
        <f t="shared" si="4"/>
        <v>0</v>
      </c>
      <c r="AH48" s="17" t="str">
        <f t="shared" si="5"/>
        <v>OPD</v>
      </c>
      <c r="AI48" s="36">
        <f t="shared" si="6"/>
        <v>9434100</v>
      </c>
      <c r="AJ48" s="47"/>
      <c r="AK48" s="30" t="s">
        <v>134</v>
      </c>
      <c r="AL48" s="47"/>
      <c r="AM48" s="11"/>
      <c r="AP48" s="20"/>
    </row>
    <row r="49" spans="1:42" s="68" customFormat="1" ht="148.5" customHeight="1" x14ac:dyDescent="0.25">
      <c r="A49" s="12"/>
      <c r="B49" s="13"/>
      <c r="C49" s="14" t="s">
        <v>114</v>
      </c>
      <c r="D49" s="15" t="s">
        <v>142</v>
      </c>
      <c r="E49" s="40"/>
      <c r="F49" s="41"/>
      <c r="G49" s="37"/>
      <c r="H49" s="40"/>
      <c r="I49" s="41"/>
      <c r="J49" s="37"/>
      <c r="K49" s="40">
        <v>100</v>
      </c>
      <c r="L49" s="41" t="s">
        <v>134</v>
      </c>
      <c r="M49" s="37">
        <f>M50+M54+M56</f>
        <v>239439800</v>
      </c>
      <c r="N49" s="40">
        <v>100</v>
      </c>
      <c r="O49" s="41" t="s">
        <v>134</v>
      </c>
      <c r="P49" s="37">
        <f>P50+P54+P56</f>
        <v>8404500</v>
      </c>
      <c r="Q49" s="40"/>
      <c r="R49" s="41"/>
      <c r="S49" s="37"/>
      <c r="T49" s="40"/>
      <c r="U49" s="41"/>
      <c r="V49" s="37"/>
      <c r="W49" s="40"/>
      <c r="X49" s="41"/>
      <c r="Y49" s="37"/>
      <c r="Z49" s="57">
        <f t="shared" si="0"/>
        <v>100</v>
      </c>
      <c r="AA49" s="41" t="str">
        <f t="shared" si="1"/>
        <v>%</v>
      </c>
      <c r="AB49" s="57">
        <f t="shared" si="7"/>
        <v>100</v>
      </c>
      <c r="AC49" s="60" t="s">
        <v>134</v>
      </c>
      <c r="AD49" s="62">
        <f t="shared" si="2"/>
        <v>8404500</v>
      </c>
      <c r="AE49" s="59">
        <f t="shared" si="3"/>
        <v>3.5100680839192147</v>
      </c>
      <c r="AF49" s="60" t="s">
        <v>134</v>
      </c>
      <c r="AG49" s="57">
        <f t="shared" si="4"/>
        <v>100</v>
      </c>
      <c r="AH49" s="41" t="str">
        <f t="shared" si="5"/>
        <v>%</v>
      </c>
      <c r="AI49" s="62">
        <f t="shared" si="6"/>
        <v>8404500</v>
      </c>
      <c r="AJ49" s="59"/>
      <c r="AK49" s="60" t="s">
        <v>134</v>
      </c>
      <c r="AL49" s="59"/>
      <c r="AM49" s="70"/>
      <c r="AP49" s="69"/>
    </row>
    <row r="50" spans="1:42" s="68" customFormat="1" ht="117.75" customHeight="1" x14ac:dyDescent="0.25">
      <c r="A50" s="12"/>
      <c r="B50" s="13"/>
      <c r="C50" s="14" t="s">
        <v>115</v>
      </c>
      <c r="D50" s="15" t="s">
        <v>119</v>
      </c>
      <c r="E50" s="40"/>
      <c r="F50" s="41"/>
      <c r="G50" s="37"/>
      <c r="H50" s="40"/>
      <c r="I50" s="41"/>
      <c r="J50" s="37"/>
      <c r="K50" s="40">
        <f>K52</f>
        <v>2</v>
      </c>
      <c r="L50" s="41" t="s">
        <v>48</v>
      </c>
      <c r="M50" s="37">
        <f>SUM(M51:M53)</f>
        <v>71897300</v>
      </c>
      <c r="N50" s="40">
        <f>N52</f>
        <v>0</v>
      </c>
      <c r="O50" s="41" t="s">
        <v>48</v>
      </c>
      <c r="P50" s="37">
        <f>SUM(P51:P53)</f>
        <v>1562100</v>
      </c>
      <c r="Q50" s="40"/>
      <c r="R50" s="41"/>
      <c r="S50" s="37"/>
      <c r="T50" s="40"/>
      <c r="U50" s="41"/>
      <c r="V50" s="37"/>
      <c r="W50" s="40"/>
      <c r="X50" s="41"/>
      <c r="Y50" s="37"/>
      <c r="Z50" s="57">
        <f t="shared" si="0"/>
        <v>0</v>
      </c>
      <c r="AA50" s="41" t="str">
        <f t="shared" si="1"/>
        <v>Dok</v>
      </c>
      <c r="AB50" s="57">
        <f t="shared" si="7"/>
        <v>0</v>
      </c>
      <c r="AC50" s="60" t="s">
        <v>134</v>
      </c>
      <c r="AD50" s="62">
        <f t="shared" si="2"/>
        <v>1562100</v>
      </c>
      <c r="AE50" s="59">
        <f t="shared" si="3"/>
        <v>2.1726824234011568</v>
      </c>
      <c r="AF50" s="60" t="s">
        <v>134</v>
      </c>
      <c r="AG50" s="57">
        <f t="shared" si="4"/>
        <v>0</v>
      </c>
      <c r="AH50" s="41" t="str">
        <f t="shared" si="5"/>
        <v>Dok</v>
      </c>
      <c r="AI50" s="62">
        <f t="shared" si="6"/>
        <v>1562100</v>
      </c>
      <c r="AJ50" s="59"/>
      <c r="AK50" s="60" t="s">
        <v>134</v>
      </c>
      <c r="AL50" s="59"/>
      <c r="AM50" s="70"/>
      <c r="AP50" s="69"/>
    </row>
    <row r="51" spans="1:42" ht="180" x14ac:dyDescent="0.2">
      <c r="A51" s="12"/>
      <c r="B51" s="13"/>
      <c r="C51" s="21" t="s">
        <v>116</v>
      </c>
      <c r="D51" s="24" t="s">
        <v>58</v>
      </c>
      <c r="E51" s="16"/>
      <c r="F51" s="17"/>
      <c r="G51" s="18"/>
      <c r="H51" s="16"/>
      <c r="I51" s="17"/>
      <c r="J51" s="18"/>
      <c r="K51" s="16">
        <v>6</v>
      </c>
      <c r="L51" s="17" t="s">
        <v>55</v>
      </c>
      <c r="M51" s="18">
        <v>10942500</v>
      </c>
      <c r="N51" s="16">
        <v>0</v>
      </c>
      <c r="O51" s="17" t="s">
        <v>55</v>
      </c>
      <c r="P51" s="18">
        <v>0</v>
      </c>
      <c r="Q51" s="16"/>
      <c r="R51" s="17"/>
      <c r="S51" s="18"/>
      <c r="T51" s="16"/>
      <c r="U51" s="17"/>
      <c r="V51" s="18"/>
      <c r="W51" s="16"/>
      <c r="X51" s="17"/>
      <c r="Y51" s="18"/>
      <c r="Z51" s="48">
        <f t="shared" si="0"/>
        <v>0</v>
      </c>
      <c r="AA51" s="17" t="str">
        <f t="shared" si="1"/>
        <v>Lap</v>
      </c>
      <c r="AB51" s="48">
        <f t="shared" si="7"/>
        <v>0</v>
      </c>
      <c r="AC51" s="30" t="s">
        <v>134</v>
      </c>
      <c r="AD51" s="36">
        <f t="shared" si="2"/>
        <v>0</v>
      </c>
      <c r="AE51" s="48">
        <f t="shared" si="3"/>
        <v>0</v>
      </c>
      <c r="AF51" s="30" t="s">
        <v>134</v>
      </c>
      <c r="AG51" s="48">
        <f t="shared" si="4"/>
        <v>0</v>
      </c>
      <c r="AH51" s="17" t="str">
        <f t="shared" si="5"/>
        <v>Lap</v>
      </c>
      <c r="AI51" s="36">
        <f t="shared" si="6"/>
        <v>0</v>
      </c>
      <c r="AJ51" s="47"/>
      <c r="AK51" s="30" t="s">
        <v>134</v>
      </c>
      <c r="AL51" s="47"/>
      <c r="AM51" s="11"/>
      <c r="AP51" s="20"/>
    </row>
    <row r="52" spans="1:42" ht="186.75" customHeight="1" x14ac:dyDescent="0.2">
      <c r="A52" s="12"/>
      <c r="B52" s="13"/>
      <c r="C52" s="21" t="s">
        <v>117</v>
      </c>
      <c r="D52" s="24" t="s">
        <v>119</v>
      </c>
      <c r="E52" s="16"/>
      <c r="F52" s="17"/>
      <c r="G52" s="18"/>
      <c r="H52" s="16"/>
      <c r="I52" s="17"/>
      <c r="J52" s="18"/>
      <c r="K52" s="16">
        <v>2</v>
      </c>
      <c r="L52" s="17" t="s">
        <v>48</v>
      </c>
      <c r="M52" s="18">
        <v>41750000</v>
      </c>
      <c r="N52" s="16">
        <v>0</v>
      </c>
      <c r="O52" s="17" t="s">
        <v>48</v>
      </c>
      <c r="P52" s="18">
        <v>0</v>
      </c>
      <c r="Q52" s="16"/>
      <c r="R52" s="17"/>
      <c r="S52" s="18"/>
      <c r="T52" s="16"/>
      <c r="U52" s="17"/>
      <c r="V52" s="18"/>
      <c r="W52" s="16"/>
      <c r="X52" s="17"/>
      <c r="Y52" s="18"/>
      <c r="Z52" s="48">
        <f t="shared" si="0"/>
        <v>0</v>
      </c>
      <c r="AA52" s="17" t="str">
        <f t="shared" si="1"/>
        <v>Dok</v>
      </c>
      <c r="AB52" s="48">
        <f t="shared" si="7"/>
        <v>0</v>
      </c>
      <c r="AC52" s="30" t="s">
        <v>134</v>
      </c>
      <c r="AD52" s="36">
        <f t="shared" si="2"/>
        <v>0</v>
      </c>
      <c r="AE52" s="48">
        <f t="shared" si="3"/>
        <v>0</v>
      </c>
      <c r="AF52" s="30" t="s">
        <v>134</v>
      </c>
      <c r="AG52" s="48">
        <f t="shared" si="4"/>
        <v>0</v>
      </c>
      <c r="AH52" s="17" t="str">
        <f t="shared" si="5"/>
        <v>Dok</v>
      </c>
      <c r="AI52" s="36">
        <f t="shared" si="6"/>
        <v>0</v>
      </c>
      <c r="AJ52" s="47"/>
      <c r="AK52" s="30" t="s">
        <v>134</v>
      </c>
      <c r="AL52" s="47"/>
      <c r="AM52" s="11"/>
      <c r="AP52" s="20"/>
    </row>
    <row r="53" spans="1:42" ht="180" x14ac:dyDescent="0.2">
      <c r="A53" s="12"/>
      <c r="B53" s="13"/>
      <c r="C53" s="21" t="s">
        <v>118</v>
      </c>
      <c r="D53" s="24" t="s">
        <v>58</v>
      </c>
      <c r="E53" s="16"/>
      <c r="F53" s="17"/>
      <c r="G53" s="18"/>
      <c r="H53" s="16"/>
      <c r="I53" s="17"/>
      <c r="J53" s="18"/>
      <c r="K53" s="16">
        <v>6</v>
      </c>
      <c r="L53" s="17" t="s">
        <v>55</v>
      </c>
      <c r="M53" s="18">
        <v>19204800</v>
      </c>
      <c r="N53" s="16">
        <v>0</v>
      </c>
      <c r="O53" s="17" t="s">
        <v>55</v>
      </c>
      <c r="P53" s="18">
        <v>1562100</v>
      </c>
      <c r="Q53" s="16"/>
      <c r="R53" s="17"/>
      <c r="S53" s="18"/>
      <c r="T53" s="16"/>
      <c r="U53" s="17"/>
      <c r="V53" s="18"/>
      <c r="W53" s="16"/>
      <c r="X53" s="17"/>
      <c r="Y53" s="18"/>
      <c r="Z53" s="48">
        <f t="shared" si="0"/>
        <v>0</v>
      </c>
      <c r="AA53" s="17" t="str">
        <f t="shared" si="1"/>
        <v>Lap</v>
      </c>
      <c r="AB53" s="48">
        <f t="shared" si="7"/>
        <v>0</v>
      </c>
      <c r="AC53" s="30" t="s">
        <v>134</v>
      </c>
      <c r="AD53" s="36">
        <f t="shared" si="2"/>
        <v>1562100</v>
      </c>
      <c r="AE53" s="47">
        <f t="shared" si="3"/>
        <v>8.1339040239940008</v>
      </c>
      <c r="AF53" s="30" t="s">
        <v>134</v>
      </c>
      <c r="AG53" s="48">
        <f t="shared" si="4"/>
        <v>0</v>
      </c>
      <c r="AH53" s="17" t="str">
        <f t="shared" si="5"/>
        <v>Lap</v>
      </c>
      <c r="AI53" s="36">
        <f t="shared" si="6"/>
        <v>1562100</v>
      </c>
      <c r="AJ53" s="47"/>
      <c r="AK53" s="30" t="s">
        <v>134</v>
      </c>
      <c r="AL53" s="47"/>
      <c r="AM53" s="11"/>
      <c r="AP53" s="20"/>
    </row>
    <row r="54" spans="1:42" s="68" customFormat="1" ht="110.25" x14ac:dyDescent="0.25">
      <c r="A54" s="12"/>
      <c r="B54" s="13"/>
      <c r="C54" s="14" t="s">
        <v>120</v>
      </c>
      <c r="D54" s="15" t="s">
        <v>119</v>
      </c>
      <c r="E54" s="40"/>
      <c r="F54" s="41"/>
      <c r="G54" s="37"/>
      <c r="H54" s="40"/>
      <c r="I54" s="41"/>
      <c r="J54" s="37"/>
      <c r="K54" s="40">
        <f>K50</f>
        <v>2</v>
      </c>
      <c r="L54" s="41" t="s">
        <v>48</v>
      </c>
      <c r="M54" s="37">
        <f>SUM(M55:M58)</f>
        <v>115030000</v>
      </c>
      <c r="N54" s="40">
        <f>N50</f>
        <v>0</v>
      </c>
      <c r="O54" s="41" t="s">
        <v>48</v>
      </c>
      <c r="P54" s="37">
        <f>SUM(P55:P58)</f>
        <v>5019600</v>
      </c>
      <c r="Q54" s="40"/>
      <c r="R54" s="41"/>
      <c r="S54" s="37"/>
      <c r="T54" s="40"/>
      <c r="U54" s="41"/>
      <c r="V54" s="37"/>
      <c r="W54" s="40"/>
      <c r="X54" s="41"/>
      <c r="Y54" s="37"/>
      <c r="Z54" s="57">
        <f t="shared" si="0"/>
        <v>0</v>
      </c>
      <c r="AA54" s="41" t="str">
        <f t="shared" si="1"/>
        <v>Dok</v>
      </c>
      <c r="AB54" s="57">
        <f t="shared" si="7"/>
        <v>0</v>
      </c>
      <c r="AC54" s="60" t="s">
        <v>134</v>
      </c>
      <c r="AD54" s="62">
        <f t="shared" si="2"/>
        <v>5019600</v>
      </c>
      <c r="AE54" s="59">
        <f t="shared" si="3"/>
        <v>4.3637312005563773</v>
      </c>
      <c r="AF54" s="60" t="s">
        <v>134</v>
      </c>
      <c r="AG54" s="57">
        <f t="shared" si="4"/>
        <v>0</v>
      </c>
      <c r="AH54" s="41" t="str">
        <f t="shared" si="5"/>
        <v>Dok</v>
      </c>
      <c r="AI54" s="62">
        <f t="shared" si="6"/>
        <v>5019600</v>
      </c>
      <c r="AJ54" s="59"/>
      <c r="AK54" s="60" t="s">
        <v>134</v>
      </c>
      <c r="AL54" s="59"/>
      <c r="AM54" s="70"/>
      <c r="AP54" s="69"/>
    </row>
    <row r="55" spans="1:42" ht="180" x14ac:dyDescent="0.2">
      <c r="A55" s="12"/>
      <c r="B55" s="13"/>
      <c r="C55" s="21" t="s">
        <v>121</v>
      </c>
      <c r="D55" s="24" t="s">
        <v>58</v>
      </c>
      <c r="E55" s="16"/>
      <c r="F55" s="42"/>
      <c r="G55" s="18"/>
      <c r="H55" s="16"/>
      <c r="I55" s="42"/>
      <c r="J55" s="18"/>
      <c r="K55" s="16">
        <v>6</v>
      </c>
      <c r="L55" s="17" t="s">
        <v>55</v>
      </c>
      <c r="M55" s="18">
        <v>10005000</v>
      </c>
      <c r="N55" s="16">
        <v>0</v>
      </c>
      <c r="O55" s="17" t="s">
        <v>55</v>
      </c>
      <c r="P55" s="18">
        <v>1374000</v>
      </c>
      <c r="Q55" s="16"/>
      <c r="R55" s="17"/>
      <c r="S55" s="18"/>
      <c r="T55" s="16"/>
      <c r="U55" s="42"/>
      <c r="V55" s="18"/>
      <c r="W55" s="16"/>
      <c r="X55" s="42"/>
      <c r="Y55" s="18"/>
      <c r="Z55" s="48">
        <f t="shared" si="0"/>
        <v>0</v>
      </c>
      <c r="AA55" s="42" t="str">
        <f t="shared" si="1"/>
        <v>Lap</v>
      </c>
      <c r="AB55" s="48">
        <f t="shared" si="7"/>
        <v>0</v>
      </c>
      <c r="AC55" s="30" t="s">
        <v>134</v>
      </c>
      <c r="AD55" s="36">
        <f t="shared" si="2"/>
        <v>1374000</v>
      </c>
      <c r="AE55" s="47">
        <f t="shared" si="3"/>
        <v>13.73313343328336</v>
      </c>
      <c r="AF55" s="30" t="s">
        <v>134</v>
      </c>
      <c r="AG55" s="48">
        <f t="shared" si="4"/>
        <v>0</v>
      </c>
      <c r="AH55" s="42" t="str">
        <f t="shared" si="5"/>
        <v>Lap</v>
      </c>
      <c r="AI55" s="36">
        <f t="shared" si="6"/>
        <v>1374000</v>
      </c>
      <c r="AJ55" s="47"/>
      <c r="AK55" s="30" t="s">
        <v>134</v>
      </c>
      <c r="AL55" s="47"/>
      <c r="AM55" s="11"/>
      <c r="AP55" s="20"/>
    </row>
    <row r="56" spans="1:42" s="68" customFormat="1" ht="110.25" x14ac:dyDescent="0.25">
      <c r="A56" s="12"/>
      <c r="B56" s="13"/>
      <c r="C56" s="14" t="s">
        <v>122</v>
      </c>
      <c r="D56" s="15" t="s">
        <v>119</v>
      </c>
      <c r="E56" s="40"/>
      <c r="F56" s="41"/>
      <c r="G56" s="37"/>
      <c r="H56" s="40"/>
      <c r="I56" s="41"/>
      <c r="J56" s="37"/>
      <c r="K56" s="40">
        <f>K54</f>
        <v>2</v>
      </c>
      <c r="L56" s="41" t="s">
        <v>48</v>
      </c>
      <c r="M56" s="37">
        <f>SUM(M57:M58)</f>
        <v>52512500</v>
      </c>
      <c r="N56" s="40">
        <f>N54</f>
        <v>0</v>
      </c>
      <c r="O56" s="41" t="s">
        <v>48</v>
      </c>
      <c r="P56" s="37">
        <f>SUM(P57:P58)</f>
        <v>1822800</v>
      </c>
      <c r="Q56" s="40"/>
      <c r="R56" s="41"/>
      <c r="S56" s="37"/>
      <c r="T56" s="40"/>
      <c r="U56" s="41"/>
      <c r="V56" s="37"/>
      <c r="W56" s="40"/>
      <c r="X56" s="41"/>
      <c r="Y56" s="37"/>
      <c r="Z56" s="57">
        <f t="shared" si="0"/>
        <v>0</v>
      </c>
      <c r="AA56" s="41" t="str">
        <f t="shared" si="1"/>
        <v>Dok</v>
      </c>
      <c r="AB56" s="57">
        <f t="shared" si="7"/>
        <v>0</v>
      </c>
      <c r="AC56" s="60" t="s">
        <v>134</v>
      </c>
      <c r="AD56" s="62">
        <f t="shared" si="2"/>
        <v>1822800</v>
      </c>
      <c r="AE56" s="59">
        <f t="shared" si="3"/>
        <v>3.4711735301118782</v>
      </c>
      <c r="AF56" s="60" t="s">
        <v>134</v>
      </c>
      <c r="AG56" s="57">
        <f t="shared" si="4"/>
        <v>0</v>
      </c>
      <c r="AH56" s="41" t="str">
        <f t="shared" si="5"/>
        <v>Dok</v>
      </c>
      <c r="AI56" s="62">
        <f t="shared" si="6"/>
        <v>1822800</v>
      </c>
      <c r="AJ56" s="59"/>
      <c r="AK56" s="60" t="s">
        <v>134</v>
      </c>
      <c r="AL56" s="59"/>
      <c r="AM56" s="70"/>
      <c r="AP56" s="69"/>
    </row>
    <row r="57" spans="1:42" ht="165" x14ac:dyDescent="0.2">
      <c r="A57" s="12"/>
      <c r="B57" s="13"/>
      <c r="C57" s="21" t="s">
        <v>123</v>
      </c>
      <c r="D57" s="24" t="s">
        <v>119</v>
      </c>
      <c r="E57" s="16"/>
      <c r="F57" s="42"/>
      <c r="G57" s="18"/>
      <c r="H57" s="16"/>
      <c r="I57" s="42"/>
      <c r="J57" s="18"/>
      <c r="K57" s="16">
        <v>2</v>
      </c>
      <c r="L57" s="42" t="s">
        <v>48</v>
      </c>
      <c r="M57" s="18">
        <v>42500000</v>
      </c>
      <c r="N57" s="16">
        <v>0</v>
      </c>
      <c r="O57" s="42" t="s">
        <v>48</v>
      </c>
      <c r="P57" s="18">
        <v>0</v>
      </c>
      <c r="Q57" s="16"/>
      <c r="R57" s="42"/>
      <c r="S57" s="18"/>
      <c r="T57" s="16"/>
      <c r="U57" s="42"/>
      <c r="V57" s="18"/>
      <c r="W57" s="16"/>
      <c r="X57" s="42"/>
      <c r="Y57" s="18"/>
      <c r="Z57" s="48">
        <f t="shared" si="0"/>
        <v>0</v>
      </c>
      <c r="AA57" s="42" t="str">
        <f t="shared" si="1"/>
        <v>Dok</v>
      </c>
      <c r="AB57" s="48">
        <f t="shared" si="7"/>
        <v>0</v>
      </c>
      <c r="AC57" s="30" t="s">
        <v>134</v>
      </c>
      <c r="AD57" s="36">
        <f t="shared" si="2"/>
        <v>0</v>
      </c>
      <c r="AE57" s="48">
        <f t="shared" si="3"/>
        <v>0</v>
      </c>
      <c r="AF57" s="30" t="s">
        <v>134</v>
      </c>
      <c r="AG57" s="48">
        <f t="shared" si="4"/>
        <v>0</v>
      </c>
      <c r="AH57" s="42" t="str">
        <f t="shared" si="5"/>
        <v>Dok</v>
      </c>
      <c r="AI57" s="36">
        <f t="shared" si="6"/>
        <v>0</v>
      </c>
      <c r="AJ57" s="47"/>
      <c r="AK57" s="30" t="s">
        <v>134</v>
      </c>
      <c r="AL57" s="47"/>
      <c r="AM57" s="11"/>
      <c r="AP57" s="20"/>
    </row>
    <row r="58" spans="1:42" ht="165" x14ac:dyDescent="0.2">
      <c r="A58" s="12"/>
      <c r="B58" s="13"/>
      <c r="C58" s="21" t="s">
        <v>124</v>
      </c>
      <c r="D58" s="24" t="s">
        <v>58</v>
      </c>
      <c r="E58" s="16"/>
      <c r="F58" s="42"/>
      <c r="G58" s="18"/>
      <c r="H58" s="16"/>
      <c r="I58" s="42"/>
      <c r="J58" s="18"/>
      <c r="K58" s="16">
        <v>6</v>
      </c>
      <c r="L58" s="17" t="s">
        <v>55</v>
      </c>
      <c r="M58" s="18">
        <v>10012500</v>
      </c>
      <c r="N58" s="16">
        <v>0</v>
      </c>
      <c r="O58" s="17" t="s">
        <v>55</v>
      </c>
      <c r="P58" s="18">
        <v>1822800</v>
      </c>
      <c r="Q58" s="16"/>
      <c r="R58" s="17"/>
      <c r="S58" s="18"/>
      <c r="T58" s="16"/>
      <c r="U58" s="42"/>
      <c r="V58" s="18"/>
      <c r="W58" s="16"/>
      <c r="X58" s="42"/>
      <c r="Y58" s="18"/>
      <c r="Z58" s="48">
        <f t="shared" si="0"/>
        <v>0</v>
      </c>
      <c r="AA58" s="42" t="str">
        <f t="shared" si="1"/>
        <v>Lap</v>
      </c>
      <c r="AB58" s="48">
        <f t="shared" si="7"/>
        <v>0</v>
      </c>
      <c r="AC58" s="30" t="s">
        <v>134</v>
      </c>
      <c r="AD58" s="36">
        <f t="shared" si="2"/>
        <v>1822800</v>
      </c>
      <c r="AE58" s="47">
        <f t="shared" si="3"/>
        <v>18.205243445692883</v>
      </c>
      <c r="AF58" s="30" t="s">
        <v>134</v>
      </c>
      <c r="AG58" s="48">
        <f t="shared" si="4"/>
        <v>0</v>
      </c>
      <c r="AH58" s="42" t="str">
        <f t="shared" si="5"/>
        <v>Lap</v>
      </c>
      <c r="AI58" s="36">
        <f t="shared" si="6"/>
        <v>1822800</v>
      </c>
      <c r="AJ58" s="47"/>
      <c r="AK58" s="30" t="s">
        <v>134</v>
      </c>
      <c r="AL58" s="47"/>
      <c r="AM58" s="11"/>
      <c r="AP58" s="20"/>
    </row>
    <row r="59" spans="1:42" s="68" customFormat="1" ht="115.5" customHeight="1" x14ac:dyDescent="0.25">
      <c r="A59" s="12"/>
      <c r="B59" s="13"/>
      <c r="C59" s="14" t="s">
        <v>125</v>
      </c>
      <c r="D59" s="15" t="s">
        <v>143</v>
      </c>
      <c r="E59" s="40"/>
      <c r="F59" s="41"/>
      <c r="G59" s="37"/>
      <c r="H59" s="40"/>
      <c r="I59" s="41"/>
      <c r="J59" s="37"/>
      <c r="K59" s="40">
        <v>11.288</v>
      </c>
      <c r="L59" s="41" t="s">
        <v>134</v>
      </c>
      <c r="M59" s="37">
        <f>M60</f>
        <v>269161500</v>
      </c>
      <c r="N59" s="40"/>
      <c r="O59" s="41" t="s">
        <v>134</v>
      </c>
      <c r="P59" s="37">
        <f>P60</f>
        <v>16230000</v>
      </c>
      <c r="Q59" s="40"/>
      <c r="R59" s="41"/>
      <c r="S59" s="37"/>
      <c r="T59" s="40"/>
      <c r="U59" s="41"/>
      <c r="V59" s="37"/>
      <c r="W59" s="40"/>
      <c r="X59" s="41"/>
      <c r="Y59" s="37"/>
      <c r="Z59" s="57">
        <f t="shared" si="0"/>
        <v>0</v>
      </c>
      <c r="AA59" s="41" t="str">
        <f t="shared" si="1"/>
        <v>%</v>
      </c>
      <c r="AB59" s="57">
        <f t="shared" si="7"/>
        <v>0</v>
      </c>
      <c r="AC59" s="60" t="s">
        <v>134</v>
      </c>
      <c r="AD59" s="62">
        <f t="shared" si="2"/>
        <v>16230000</v>
      </c>
      <c r="AE59" s="59">
        <f t="shared" si="3"/>
        <v>6.0298371052323603</v>
      </c>
      <c r="AF59" s="60" t="s">
        <v>134</v>
      </c>
      <c r="AG59" s="57">
        <f t="shared" si="4"/>
        <v>0</v>
      </c>
      <c r="AH59" s="41" t="str">
        <f t="shared" si="5"/>
        <v>%</v>
      </c>
      <c r="AI59" s="62">
        <f t="shared" si="6"/>
        <v>16230000</v>
      </c>
      <c r="AJ59" s="59"/>
      <c r="AK59" s="60" t="s">
        <v>134</v>
      </c>
      <c r="AL59" s="59"/>
      <c r="AM59" s="70"/>
      <c r="AP59" s="69"/>
    </row>
    <row r="60" spans="1:42" s="68" customFormat="1" ht="113.25" customHeight="1" x14ac:dyDescent="0.25">
      <c r="A60" s="12"/>
      <c r="B60" s="13"/>
      <c r="C60" s="14" t="s">
        <v>126</v>
      </c>
      <c r="D60" s="15" t="s">
        <v>129</v>
      </c>
      <c r="E60" s="40"/>
      <c r="F60" s="41"/>
      <c r="G60" s="37"/>
      <c r="H60" s="40"/>
      <c r="I60" s="41"/>
      <c r="J60" s="37"/>
      <c r="K60" s="40">
        <f>K62</f>
        <v>2</v>
      </c>
      <c r="L60" s="41" t="s">
        <v>48</v>
      </c>
      <c r="M60" s="37">
        <f>SUM(M61:M62)</f>
        <v>269161500</v>
      </c>
      <c r="N60" s="40">
        <f>N62</f>
        <v>0</v>
      </c>
      <c r="O60" s="41" t="s">
        <v>48</v>
      </c>
      <c r="P60" s="37">
        <f>SUM(P61:P62)</f>
        <v>16230000</v>
      </c>
      <c r="Q60" s="40"/>
      <c r="R60" s="41"/>
      <c r="S60" s="37"/>
      <c r="T60" s="40"/>
      <c r="U60" s="41"/>
      <c r="V60" s="37"/>
      <c r="W60" s="40"/>
      <c r="X60" s="41"/>
      <c r="Y60" s="37"/>
      <c r="Z60" s="57">
        <f t="shared" si="0"/>
        <v>0</v>
      </c>
      <c r="AA60" s="41" t="str">
        <f t="shared" si="1"/>
        <v>Dok</v>
      </c>
      <c r="AB60" s="57">
        <f t="shared" si="7"/>
        <v>0</v>
      </c>
      <c r="AC60" s="60" t="s">
        <v>134</v>
      </c>
      <c r="AD60" s="62">
        <f t="shared" si="2"/>
        <v>16230000</v>
      </c>
      <c r="AE60" s="59">
        <f t="shared" si="3"/>
        <v>6.0298371052323603</v>
      </c>
      <c r="AF60" s="60" t="s">
        <v>134</v>
      </c>
      <c r="AG60" s="57">
        <f t="shared" si="4"/>
        <v>0</v>
      </c>
      <c r="AH60" s="41" t="str">
        <f t="shared" si="5"/>
        <v>Dok</v>
      </c>
      <c r="AI60" s="62">
        <f t="shared" si="6"/>
        <v>16230000</v>
      </c>
      <c r="AJ60" s="59"/>
      <c r="AK60" s="60" t="s">
        <v>134</v>
      </c>
      <c r="AL60" s="59"/>
      <c r="AM60" s="70"/>
      <c r="AP60" s="69"/>
    </row>
    <row r="61" spans="1:42" ht="150" x14ac:dyDescent="0.2">
      <c r="A61" s="12"/>
      <c r="B61" s="13"/>
      <c r="C61" s="21" t="s">
        <v>127</v>
      </c>
      <c r="D61" s="24" t="s">
        <v>59</v>
      </c>
      <c r="E61" s="16"/>
      <c r="F61" s="17"/>
      <c r="G61" s="18"/>
      <c r="H61" s="16"/>
      <c r="I61" s="17"/>
      <c r="J61" s="18"/>
      <c r="K61" s="16">
        <v>2</v>
      </c>
      <c r="L61" s="17" t="s">
        <v>55</v>
      </c>
      <c r="M61" s="18">
        <v>245862500</v>
      </c>
      <c r="N61" s="16">
        <v>0</v>
      </c>
      <c r="O61" s="17" t="s">
        <v>55</v>
      </c>
      <c r="P61" s="18">
        <v>16230000</v>
      </c>
      <c r="Q61" s="16"/>
      <c r="R61" s="17"/>
      <c r="S61" s="18"/>
      <c r="T61" s="16"/>
      <c r="U61" s="17"/>
      <c r="V61" s="18"/>
      <c r="W61" s="16"/>
      <c r="X61" s="17"/>
      <c r="Y61" s="18"/>
      <c r="Z61" s="48">
        <f t="shared" si="0"/>
        <v>0</v>
      </c>
      <c r="AA61" s="17" t="str">
        <f t="shared" si="1"/>
        <v>Lap</v>
      </c>
      <c r="AB61" s="48">
        <f t="shared" si="7"/>
        <v>0</v>
      </c>
      <c r="AC61" s="30" t="s">
        <v>134</v>
      </c>
      <c r="AD61" s="36">
        <f t="shared" si="2"/>
        <v>16230000</v>
      </c>
      <c r="AE61" s="47">
        <f t="shared" si="3"/>
        <v>6.6012506990696025</v>
      </c>
      <c r="AF61" s="30" t="s">
        <v>134</v>
      </c>
      <c r="AG61" s="48">
        <f t="shared" si="4"/>
        <v>0</v>
      </c>
      <c r="AH61" s="17" t="str">
        <f t="shared" si="5"/>
        <v>Lap</v>
      </c>
      <c r="AI61" s="36">
        <f t="shared" si="6"/>
        <v>16230000</v>
      </c>
      <c r="AJ61" s="47"/>
      <c r="AK61" s="30" t="s">
        <v>134</v>
      </c>
      <c r="AL61" s="47"/>
      <c r="AM61" s="11"/>
      <c r="AP61" s="20"/>
    </row>
    <row r="62" spans="1:42" ht="52.5" customHeight="1" x14ac:dyDescent="0.2">
      <c r="A62" s="12"/>
      <c r="B62" s="13"/>
      <c r="C62" s="21" t="s">
        <v>128</v>
      </c>
      <c r="D62" s="24" t="s">
        <v>129</v>
      </c>
      <c r="E62" s="16"/>
      <c r="F62" s="17"/>
      <c r="G62" s="18"/>
      <c r="H62" s="16"/>
      <c r="I62" s="17"/>
      <c r="J62" s="18"/>
      <c r="K62" s="16">
        <v>2</v>
      </c>
      <c r="L62" s="17" t="s">
        <v>48</v>
      </c>
      <c r="M62" s="18">
        <v>23299000</v>
      </c>
      <c r="N62" s="16">
        <v>0</v>
      </c>
      <c r="O62" s="17" t="s">
        <v>48</v>
      </c>
      <c r="P62" s="18">
        <v>0</v>
      </c>
      <c r="Q62" s="16"/>
      <c r="R62" s="17"/>
      <c r="S62" s="18"/>
      <c r="T62" s="16"/>
      <c r="U62" s="17"/>
      <c r="V62" s="18"/>
      <c r="W62" s="16"/>
      <c r="X62" s="17"/>
      <c r="Y62" s="18"/>
      <c r="Z62" s="48">
        <f t="shared" si="0"/>
        <v>0</v>
      </c>
      <c r="AA62" s="17" t="str">
        <f t="shared" si="1"/>
        <v>Dok</v>
      </c>
      <c r="AB62" s="48">
        <f t="shared" si="7"/>
        <v>0</v>
      </c>
      <c r="AC62" s="30" t="s">
        <v>134</v>
      </c>
      <c r="AD62" s="36">
        <f t="shared" si="2"/>
        <v>0</v>
      </c>
      <c r="AE62" s="47">
        <f t="shared" si="3"/>
        <v>0</v>
      </c>
      <c r="AF62" s="30" t="s">
        <v>134</v>
      </c>
      <c r="AG62" s="48">
        <f t="shared" si="4"/>
        <v>0</v>
      </c>
      <c r="AH62" s="17" t="str">
        <f t="shared" si="5"/>
        <v>Dok</v>
      </c>
      <c r="AI62" s="36">
        <f t="shared" si="6"/>
        <v>0</v>
      </c>
      <c r="AJ62" s="47"/>
      <c r="AK62" s="30" t="s">
        <v>134</v>
      </c>
      <c r="AL62" s="47"/>
      <c r="AM62" s="11"/>
      <c r="AP62" s="20"/>
    </row>
    <row r="63" spans="1:42" ht="15" x14ac:dyDescent="0.2">
      <c r="A63" s="92" t="s">
        <v>24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4"/>
      <c r="AB63" s="65">
        <f>AVERAGE(AB13:AB62)</f>
        <v>15.678571428571429</v>
      </c>
      <c r="AC63" s="51"/>
      <c r="AD63" s="49"/>
      <c r="AE63" s="65">
        <f>AVERAGE(AE13,AE37,AE49,AE59)</f>
        <v>10.235882131216396</v>
      </c>
      <c r="AF63" s="51"/>
      <c r="AG63" s="50"/>
      <c r="AH63" s="51"/>
      <c r="AI63" s="50"/>
      <c r="AJ63" s="50"/>
      <c r="AK63" s="51"/>
      <c r="AL63" s="52"/>
      <c r="AM63" s="11"/>
    </row>
    <row r="64" spans="1:42" ht="15" x14ac:dyDescent="0.2">
      <c r="A64" s="92" t="s">
        <v>25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4"/>
      <c r="AB64" s="26" t="str">
        <f>IF(AB63&gt;=91,"Sangat Tinggi",IF(AB63&gt;=76,"Tinggi",IF(AB63&gt;=66,"Sedang",IF(AB63&gt;=51,"Rendah",IF(AB63&lt;=50,"Sangat Rendah")))))</f>
        <v>Sangat Rendah</v>
      </c>
      <c r="AC64" s="51"/>
      <c r="AD64" s="53"/>
      <c r="AE64" s="71" t="str">
        <f>IF(AE63&gt;=91,"Sangat Tinggi",IF(AE63&gt;=76,"Tinggi",IF(AE63&gt;=66,"Sedang",IF(AE63&gt;=51,"Rendah",IF(AE63&lt;=50,"Sangat Rendah")))))</f>
        <v>Sangat Rendah</v>
      </c>
      <c r="AF64" s="51"/>
      <c r="AG64" s="54"/>
      <c r="AH64" s="51"/>
      <c r="AI64" s="55"/>
      <c r="AJ64" s="54"/>
      <c r="AK64" s="51"/>
      <c r="AL64" s="56"/>
      <c r="AM64" s="11"/>
    </row>
    <row r="65" spans="1:39" ht="15" x14ac:dyDescent="0.2">
      <c r="A65" s="95" t="s">
        <v>26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11"/>
    </row>
    <row r="66" spans="1:39" ht="15" x14ac:dyDescent="0.2">
      <c r="A66" s="95" t="s">
        <v>27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11"/>
    </row>
    <row r="67" spans="1:39" ht="15" x14ac:dyDescent="0.2">
      <c r="A67" s="95" t="s">
        <v>28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11"/>
    </row>
    <row r="68" spans="1:39" ht="15" x14ac:dyDescent="0.2">
      <c r="A68" s="95" t="s">
        <v>29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27"/>
    </row>
    <row r="69" spans="1:39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9"/>
      <c r="AB69" s="28"/>
      <c r="AC69" s="29"/>
      <c r="AD69" s="28"/>
      <c r="AE69" s="72"/>
      <c r="AF69" s="29"/>
      <c r="AG69" s="28"/>
      <c r="AH69" s="29"/>
      <c r="AI69" s="28"/>
      <c r="AJ69" s="28"/>
      <c r="AK69" s="29"/>
      <c r="AL69" s="28"/>
    </row>
    <row r="70" spans="1:39" ht="15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90" t="s">
        <v>68</v>
      </c>
      <c r="AA70" s="90"/>
      <c r="AB70" s="90"/>
      <c r="AC70" s="90"/>
      <c r="AD70" s="90"/>
      <c r="AE70" s="90"/>
      <c r="AF70" s="29"/>
      <c r="AG70" s="28"/>
      <c r="AH70" s="90" t="s">
        <v>67</v>
      </c>
      <c r="AI70" s="90"/>
      <c r="AJ70" s="90"/>
      <c r="AK70" s="90"/>
      <c r="AL70" s="90"/>
      <c r="AM70" s="90"/>
    </row>
    <row r="71" spans="1:39" ht="15.75" x14ac:dyDescent="0.25">
      <c r="A71" s="34"/>
      <c r="B71" s="35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90" t="s">
        <v>145</v>
      </c>
      <c r="AA71" s="90"/>
      <c r="AB71" s="90"/>
      <c r="AC71" s="90"/>
      <c r="AD71" s="90"/>
      <c r="AE71" s="90"/>
      <c r="AF71" s="29"/>
      <c r="AG71" s="28"/>
      <c r="AH71" s="90" t="s">
        <v>145</v>
      </c>
      <c r="AI71" s="90"/>
      <c r="AJ71" s="90"/>
      <c r="AK71" s="90"/>
      <c r="AL71" s="90"/>
      <c r="AM71" s="90"/>
    </row>
    <row r="72" spans="1:39" ht="15" x14ac:dyDescent="0.2">
      <c r="Z72" s="90" t="s">
        <v>66</v>
      </c>
      <c r="AA72" s="90"/>
      <c r="AB72" s="90"/>
      <c r="AC72" s="90"/>
      <c r="AD72" s="90"/>
      <c r="AE72" s="90"/>
      <c r="AH72" s="90" t="s">
        <v>66</v>
      </c>
      <c r="AI72" s="90"/>
      <c r="AJ72" s="90"/>
      <c r="AK72" s="90"/>
      <c r="AL72" s="90"/>
      <c r="AM72" s="90"/>
    </row>
    <row r="73" spans="1:39" ht="15" x14ac:dyDescent="0.2">
      <c r="Z73" s="90" t="s">
        <v>65</v>
      </c>
      <c r="AA73" s="90"/>
      <c r="AB73" s="90"/>
      <c r="AC73" s="90"/>
      <c r="AD73" s="90"/>
      <c r="AE73" s="90"/>
      <c r="AH73" s="90" t="s">
        <v>65</v>
      </c>
      <c r="AI73" s="90"/>
      <c r="AJ73" s="90"/>
      <c r="AK73" s="90"/>
      <c r="AL73" s="90"/>
      <c r="AM73" s="90"/>
    </row>
    <row r="74" spans="1:39" ht="51" x14ac:dyDescent="0.2">
      <c r="A74" s="31" t="s">
        <v>30</v>
      </c>
      <c r="B74" s="31" t="s">
        <v>31</v>
      </c>
      <c r="C74" s="31" t="s">
        <v>32</v>
      </c>
      <c r="Z74" s="28"/>
      <c r="AA74" s="29"/>
      <c r="AB74" s="28"/>
      <c r="AC74" s="29"/>
      <c r="AD74" s="28"/>
      <c r="AH74" s="28"/>
      <c r="AI74" s="29"/>
      <c r="AJ74" s="28"/>
      <c r="AK74" s="29"/>
      <c r="AL74" s="28"/>
    </row>
    <row r="75" spans="1:39" ht="25.5" x14ac:dyDescent="0.25">
      <c r="A75" s="32" t="s">
        <v>33</v>
      </c>
      <c r="B75" s="32" t="s">
        <v>34</v>
      </c>
      <c r="C75" s="32" t="s">
        <v>35</v>
      </c>
      <c r="Z75" s="91" t="s">
        <v>64</v>
      </c>
      <c r="AA75" s="91"/>
      <c r="AB75" s="91"/>
      <c r="AC75" s="91"/>
      <c r="AD75" s="91"/>
      <c r="AE75" s="91"/>
      <c r="AH75" s="91" t="s">
        <v>64</v>
      </c>
      <c r="AI75" s="91"/>
      <c r="AJ75" s="91"/>
      <c r="AK75" s="91"/>
      <c r="AL75" s="91"/>
      <c r="AM75" s="91"/>
    </row>
    <row r="76" spans="1:39" ht="25.5" x14ac:dyDescent="0.2">
      <c r="A76" s="32" t="s">
        <v>36</v>
      </c>
      <c r="B76" s="32" t="s">
        <v>37</v>
      </c>
      <c r="C76" s="32" t="s">
        <v>38</v>
      </c>
      <c r="Z76" s="96" t="s">
        <v>63</v>
      </c>
      <c r="AA76" s="96"/>
      <c r="AB76" s="96"/>
      <c r="AC76" s="96"/>
      <c r="AD76" s="96"/>
      <c r="AE76" s="96"/>
      <c r="AH76" s="96" t="s">
        <v>63</v>
      </c>
      <c r="AI76" s="96"/>
      <c r="AJ76" s="96"/>
      <c r="AK76" s="96"/>
      <c r="AL76" s="96"/>
      <c r="AM76" s="96"/>
    </row>
    <row r="77" spans="1:39" ht="25.5" x14ac:dyDescent="0.2">
      <c r="A77" s="32" t="s">
        <v>39</v>
      </c>
      <c r="B77" s="32" t="s">
        <v>40</v>
      </c>
      <c r="C77" s="32" t="s">
        <v>41</v>
      </c>
    </row>
    <row r="78" spans="1:39" ht="25.5" x14ac:dyDescent="0.2">
      <c r="A78" s="32" t="s">
        <v>42</v>
      </c>
      <c r="B78" s="32" t="s">
        <v>43</v>
      </c>
      <c r="C78" s="32" t="s">
        <v>44</v>
      </c>
    </row>
    <row r="79" spans="1:39" ht="25.5" x14ac:dyDescent="0.2">
      <c r="A79" s="32" t="s">
        <v>45</v>
      </c>
      <c r="B79" s="33" t="s">
        <v>46</v>
      </c>
      <c r="C79" s="32" t="s">
        <v>47</v>
      </c>
    </row>
  </sheetData>
  <mergeCells count="82"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68:AL68"/>
    <mergeCell ref="A65:AL65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63:AA63"/>
    <mergeCell ref="AJ11:AK11"/>
    <mergeCell ref="A64:AA64"/>
    <mergeCell ref="A66:AL66"/>
    <mergeCell ref="A67:AL67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Z73:AE73"/>
    <mergeCell ref="AH73:AM73"/>
    <mergeCell ref="Z75:AE75"/>
    <mergeCell ref="AH75:AM75"/>
    <mergeCell ref="Z76:AE76"/>
    <mergeCell ref="AH76:AM76"/>
    <mergeCell ref="Z70:AE70"/>
    <mergeCell ref="AH70:AM70"/>
    <mergeCell ref="Z71:AE71"/>
    <mergeCell ref="AH71:AM71"/>
    <mergeCell ref="Z72:AE72"/>
    <mergeCell ref="AH72:AM72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Bappelitbangda renja P2021 cash</vt:lpstr>
      <vt:lpstr>Bappelitbangda renja P 2021</vt:lpstr>
      <vt:lpstr>Bappelitbangda renja murni 2022</vt:lpstr>
      <vt:lpstr>'Bappelitbangda renja murni 2022'!Print_Area</vt:lpstr>
      <vt:lpstr>'Bappelitbangda renja P 2021'!Print_Area</vt:lpstr>
      <vt:lpstr>'Bappelitbangda renja P2021 cash'!Print_Area</vt:lpstr>
      <vt:lpstr>'Bappelitbangda renja murni 2022'!Print_Titles</vt:lpstr>
      <vt:lpstr>'Bappelitbangda renja P 2021'!Print_Titles</vt:lpstr>
      <vt:lpstr>'Bappelitbangda renja P2021 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2020-04-23T01:11:24Z</cp:lastPrinted>
  <dcterms:created xsi:type="dcterms:W3CDTF">2020-03-18T05:59:44Z</dcterms:created>
  <dcterms:modified xsi:type="dcterms:W3CDTF">2022-01-18T07:57:44Z</dcterms:modified>
</cp:coreProperties>
</file>