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8872E22-359F-45B5-8F7C-93277133A02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inas Perdagangan tw 4" sheetId="1" r:id="rId1"/>
  </sheets>
  <definedNames>
    <definedName name="_xlnm.Print_Area" localSheetId="0">'Dinas Perdagangan tw 4'!$A$1:$AE$89</definedName>
    <definedName name="_xlnm.Print_Titles" localSheetId="0">'Dinas Perdagangan tw 4'!$7:$12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3" i="1" l="1"/>
  <c r="T67" i="1" l="1"/>
  <c r="S59" i="1"/>
  <c r="T46" i="1"/>
  <c r="T45" i="1"/>
  <c r="U45" i="1" s="1"/>
  <c r="T49" i="1"/>
  <c r="M46" i="1"/>
  <c r="T48" i="1"/>
  <c r="T47" i="1"/>
  <c r="W47" i="1"/>
  <c r="T42" i="1"/>
  <c r="U42" i="1" s="1"/>
  <c r="T38" i="1" l="1"/>
  <c r="T35" i="1"/>
  <c r="Q34" i="1"/>
  <c r="M26" i="1"/>
  <c r="O26" i="1"/>
  <c r="Q26" i="1"/>
  <c r="S26" i="1"/>
  <c r="T14" i="1"/>
  <c r="U14" i="1" s="1"/>
  <c r="T15" i="1"/>
  <c r="Z15" i="1" s="1"/>
  <c r="T16" i="1"/>
  <c r="Z16" i="1" s="1"/>
  <c r="T17" i="1"/>
  <c r="Z17" i="1" s="1"/>
  <c r="T13" i="1"/>
  <c r="Z13" i="1" s="1"/>
  <c r="Z14" i="1" l="1"/>
  <c r="U13" i="1"/>
  <c r="AD13" i="1"/>
  <c r="W26" i="1"/>
  <c r="AD14" i="1"/>
  <c r="U17" i="1"/>
  <c r="U16" i="1"/>
  <c r="U15" i="1"/>
  <c r="S67" i="1"/>
  <c r="S66" i="1" s="1"/>
  <c r="Q67" i="1"/>
  <c r="Q66" i="1" s="1"/>
  <c r="S63" i="1"/>
  <c r="S62" i="1" s="1"/>
  <c r="Q63" i="1"/>
  <c r="Q62" i="1" s="1"/>
  <c r="S58" i="1"/>
  <c r="Q59" i="1"/>
  <c r="Q58" i="1" s="1"/>
  <c r="O59" i="1"/>
  <c r="M59" i="1"/>
  <c r="S56" i="1"/>
  <c r="Q56" i="1"/>
  <c r="S53" i="1"/>
  <c r="Q53" i="1"/>
  <c r="S49" i="1"/>
  <c r="Q49" i="1"/>
  <c r="S46" i="1"/>
  <c r="Q46" i="1"/>
  <c r="Q43" i="1"/>
  <c r="Q42" i="1" s="1"/>
  <c r="S38" i="1"/>
  <c r="Q38" i="1"/>
  <c r="S35" i="1"/>
  <c r="Q35" i="1"/>
  <c r="S21" i="1"/>
  <c r="Q21" i="1"/>
  <c r="S18" i="1"/>
  <c r="Q18" i="1"/>
  <c r="Q45" i="1" l="1"/>
  <c r="S45" i="1"/>
  <c r="S52" i="1"/>
  <c r="Q52" i="1"/>
  <c r="S13" i="1"/>
  <c r="Q13" i="1"/>
  <c r="T26" i="1" l="1"/>
  <c r="N21" i="1"/>
  <c r="L18" i="1"/>
  <c r="H18" i="1"/>
  <c r="T22" i="1"/>
  <c r="O21" i="1" l="1"/>
  <c r="O67" i="1"/>
  <c r="O66" i="1" s="1"/>
  <c r="O63" i="1"/>
  <c r="O62" i="1" s="1"/>
  <c r="O56" i="1"/>
  <c r="O53" i="1"/>
  <c r="O49" i="1"/>
  <c r="O46" i="1"/>
  <c r="O43" i="1"/>
  <c r="O42" i="1" s="1"/>
  <c r="O38" i="1"/>
  <c r="O35" i="1"/>
  <c r="O18" i="1"/>
  <c r="I63" i="1"/>
  <c r="K46" i="1"/>
  <c r="I26" i="1"/>
  <c r="I21" i="1"/>
  <c r="I18" i="1"/>
  <c r="O45" i="1" l="1"/>
  <c r="O52" i="1"/>
  <c r="O13" i="1"/>
  <c r="T63" i="1" l="1"/>
  <c r="M49" i="1" l="1"/>
  <c r="M45" i="1" s="1"/>
  <c r="W45" i="1" s="1"/>
  <c r="G43" i="1" l="1"/>
  <c r="G42" i="1" s="1"/>
  <c r="I43" i="1"/>
  <c r="I42" i="1" s="1"/>
  <c r="I38" i="1"/>
  <c r="G67" i="1" l="1"/>
  <c r="G66" i="1" s="1"/>
  <c r="I67" i="1"/>
  <c r="I66" i="1" s="1"/>
  <c r="G63" i="1"/>
  <c r="G62" i="1" s="1"/>
  <c r="I62" i="1"/>
  <c r="G59" i="1"/>
  <c r="G58" i="1" s="1"/>
  <c r="I59" i="1"/>
  <c r="I58" i="1" s="1"/>
  <c r="I56" i="1"/>
  <c r="G56" i="1"/>
  <c r="G53" i="1"/>
  <c r="I53" i="1"/>
  <c r="G49" i="1"/>
  <c r="I49" i="1"/>
  <c r="G46" i="1"/>
  <c r="I46" i="1"/>
  <c r="G38" i="1"/>
  <c r="K38" i="1"/>
  <c r="G35" i="1"/>
  <c r="I35" i="1"/>
  <c r="I13" i="1" s="1"/>
  <c r="K35" i="1"/>
  <c r="G33" i="1"/>
  <c r="I33" i="1"/>
  <c r="G26" i="1"/>
  <c r="G21" i="1"/>
  <c r="G18" i="1"/>
  <c r="G52" i="1" l="1"/>
  <c r="G45" i="1"/>
  <c r="G13" i="1"/>
  <c r="I45" i="1"/>
  <c r="I52" i="1"/>
  <c r="K59" i="1" l="1"/>
  <c r="W61" i="1"/>
  <c r="AA61" i="1" s="1"/>
  <c r="T61" i="1"/>
  <c r="Z61" i="1" s="1"/>
  <c r="AA41" i="1"/>
  <c r="Z41" i="1"/>
  <c r="X61" i="1" l="1"/>
  <c r="U61" i="1"/>
  <c r="E19" i="1"/>
  <c r="E18" i="1" s="1"/>
  <c r="T62" i="1" l="1"/>
  <c r="M56" i="1"/>
  <c r="W68" i="1" l="1"/>
  <c r="AA68" i="1" s="1"/>
  <c r="T68" i="1"/>
  <c r="Z68" i="1" s="1"/>
  <c r="T66" i="1"/>
  <c r="Z66" i="1" s="1"/>
  <c r="W65" i="1"/>
  <c r="AA65" i="1" s="1"/>
  <c r="T65" i="1"/>
  <c r="Z65" i="1" s="1"/>
  <c r="W64" i="1"/>
  <c r="AA64" i="1" s="1"/>
  <c r="T64" i="1"/>
  <c r="Z64" i="1" s="1"/>
  <c r="Z63" i="1"/>
  <c r="Z62" i="1"/>
  <c r="W60" i="1"/>
  <c r="AA60" i="1" s="1"/>
  <c r="Z60" i="1"/>
  <c r="T59" i="1"/>
  <c r="Z59" i="1" s="1"/>
  <c r="T58" i="1"/>
  <c r="Z58" i="1" s="1"/>
  <c r="W57" i="1"/>
  <c r="AA57" i="1" s="1"/>
  <c r="T57" i="1"/>
  <c r="Z57" i="1" s="1"/>
  <c r="W56" i="1"/>
  <c r="AA56" i="1" s="1"/>
  <c r="W55" i="1"/>
  <c r="AA55" i="1" s="1"/>
  <c r="T55" i="1"/>
  <c r="Z55" i="1" s="1"/>
  <c r="W54" i="1"/>
  <c r="AA54" i="1" s="1"/>
  <c r="T54" i="1"/>
  <c r="Z54" i="1" s="1"/>
  <c r="Z53" i="1"/>
  <c r="T52" i="1"/>
  <c r="Z52" i="1" s="1"/>
  <c r="W51" i="1"/>
  <c r="AA51" i="1" s="1"/>
  <c r="T51" i="1"/>
  <c r="Z51" i="1" s="1"/>
  <c r="W50" i="1"/>
  <c r="AA50" i="1" s="1"/>
  <c r="T50" i="1"/>
  <c r="Z50" i="1" s="1"/>
  <c r="Z49" i="1"/>
  <c r="W48" i="1"/>
  <c r="AA48" i="1" s="1"/>
  <c r="Z48" i="1"/>
  <c r="AA47" i="1"/>
  <c r="Z47" i="1"/>
  <c r="Z46" i="1"/>
  <c r="Z45" i="1"/>
  <c r="T44" i="1"/>
  <c r="Z44" i="1" s="1"/>
  <c r="T43" i="1"/>
  <c r="Z43" i="1" s="1"/>
  <c r="Z42" i="1"/>
  <c r="W40" i="1"/>
  <c r="AA40" i="1" s="1"/>
  <c r="T40" i="1"/>
  <c r="Z40" i="1" s="1"/>
  <c r="W39" i="1"/>
  <c r="AA39" i="1" s="1"/>
  <c r="T39" i="1"/>
  <c r="Z39" i="1" s="1"/>
  <c r="Z38" i="1"/>
  <c r="W37" i="1"/>
  <c r="AA37" i="1" s="1"/>
  <c r="T37" i="1"/>
  <c r="Z37" i="1" s="1"/>
  <c r="W36" i="1"/>
  <c r="AA36" i="1" s="1"/>
  <c r="T36" i="1"/>
  <c r="Z36" i="1" s="1"/>
  <c r="Z35" i="1"/>
  <c r="AA34" i="1"/>
  <c r="Z34" i="1"/>
  <c r="Z33" i="1"/>
  <c r="W32" i="1"/>
  <c r="AA32" i="1" s="1"/>
  <c r="T32" i="1"/>
  <c r="Z32" i="1" s="1"/>
  <c r="W31" i="1"/>
  <c r="AA31" i="1" s="1"/>
  <c r="T31" i="1"/>
  <c r="Z31" i="1" s="1"/>
  <c r="W30" i="1"/>
  <c r="AA30" i="1" s="1"/>
  <c r="T30" i="1"/>
  <c r="Z30" i="1" s="1"/>
  <c r="W29" i="1"/>
  <c r="AA29" i="1" s="1"/>
  <c r="T29" i="1"/>
  <c r="Z29" i="1" s="1"/>
  <c r="W28" i="1"/>
  <c r="AA28" i="1" s="1"/>
  <c r="T28" i="1"/>
  <c r="Z28" i="1" s="1"/>
  <c r="W27" i="1"/>
  <c r="AA27" i="1" s="1"/>
  <c r="T27" i="1"/>
  <c r="Z27" i="1" s="1"/>
  <c r="Z26" i="1"/>
  <c r="W25" i="1"/>
  <c r="AA25" i="1" s="1"/>
  <c r="T25" i="1"/>
  <c r="Z25" i="1" s="1"/>
  <c r="W24" i="1"/>
  <c r="AA24" i="1" s="1"/>
  <c r="T24" i="1"/>
  <c r="Z24" i="1" s="1"/>
  <c r="W23" i="1"/>
  <c r="AA23" i="1" s="1"/>
  <c r="T23" i="1"/>
  <c r="Z23" i="1" s="1"/>
  <c r="W22" i="1"/>
  <c r="AA22" i="1" s="1"/>
  <c r="Z22" i="1"/>
  <c r="W20" i="1"/>
  <c r="AA20" i="1" s="1"/>
  <c r="T20" i="1"/>
  <c r="Z20" i="1" s="1"/>
  <c r="W19" i="1"/>
  <c r="AA19" i="1" s="1"/>
  <c r="T19" i="1"/>
  <c r="Z19" i="1" s="1"/>
  <c r="X25" i="1" l="1"/>
  <c r="X31" i="1"/>
  <c r="X65" i="1"/>
  <c r="X64" i="1"/>
  <c r="X57" i="1"/>
  <c r="X55" i="1"/>
  <c r="X47" i="1"/>
  <c r="X27" i="1"/>
  <c r="X19" i="1"/>
  <c r="X29" i="1"/>
  <c r="X37" i="1"/>
  <c r="X39" i="1"/>
  <c r="X40" i="1"/>
  <c r="X23" i="1"/>
  <c r="X22" i="1"/>
  <c r="X30" i="1"/>
  <c r="X50" i="1"/>
  <c r="X54" i="1"/>
  <c r="X51" i="1"/>
  <c r="X20" i="1"/>
  <c r="X24" i="1"/>
  <c r="X28" i="1"/>
  <c r="X32" i="1"/>
  <c r="X36" i="1"/>
  <c r="X48" i="1"/>
  <c r="X68" i="1"/>
  <c r="U19" i="1"/>
  <c r="U20" i="1"/>
  <c r="U22" i="1"/>
  <c r="U23" i="1"/>
  <c r="U24" i="1"/>
  <c r="U25" i="1"/>
  <c r="U26" i="1"/>
  <c r="U27" i="1"/>
  <c r="U28" i="1"/>
  <c r="U29" i="1"/>
  <c r="U30" i="1"/>
  <c r="U31" i="1"/>
  <c r="U32" i="1"/>
  <c r="U35" i="1"/>
  <c r="U36" i="1"/>
  <c r="U37" i="1"/>
  <c r="U38" i="1"/>
  <c r="U39" i="1"/>
  <c r="U40" i="1"/>
  <c r="U43" i="1"/>
  <c r="U44" i="1"/>
  <c r="U46" i="1"/>
  <c r="U47" i="1"/>
  <c r="U48" i="1"/>
  <c r="U49" i="1"/>
  <c r="U50" i="1"/>
  <c r="U51" i="1"/>
  <c r="U52" i="1"/>
  <c r="U53" i="1"/>
  <c r="U54" i="1"/>
  <c r="U55" i="1"/>
  <c r="U57" i="1"/>
  <c r="U58" i="1"/>
  <c r="U59" i="1"/>
  <c r="U62" i="1"/>
  <c r="U63" i="1"/>
  <c r="U64" i="1"/>
  <c r="U65" i="1"/>
  <c r="U66" i="1"/>
  <c r="U68" i="1"/>
  <c r="T56" i="1"/>
  <c r="Z56" i="1" s="1"/>
  <c r="Z67" i="1"/>
  <c r="M67" i="1"/>
  <c r="W67" i="1" s="1"/>
  <c r="K67" i="1"/>
  <c r="K66" i="1" s="1"/>
  <c r="M63" i="1"/>
  <c r="M62" i="1" s="1"/>
  <c r="K63" i="1"/>
  <c r="K62" i="1" s="1"/>
  <c r="M58" i="1"/>
  <c r="K58" i="1"/>
  <c r="K56" i="1"/>
  <c r="X56" i="1" s="1"/>
  <c r="M53" i="1"/>
  <c r="K53" i="1"/>
  <c r="W49" i="1"/>
  <c r="K49" i="1"/>
  <c r="K45" i="1" s="1"/>
  <c r="M43" i="1"/>
  <c r="K43" i="1"/>
  <c r="K42" i="1" s="1"/>
  <c r="M38" i="1"/>
  <c r="W38" i="1" s="1"/>
  <c r="M35" i="1"/>
  <c r="W35" i="1" s="1"/>
  <c r="K26" i="1"/>
  <c r="M21" i="1"/>
  <c r="K21" i="1"/>
  <c r="M18" i="1"/>
  <c r="K18" i="1"/>
  <c r="T18" i="1"/>
  <c r="Z18" i="1" s="1"/>
  <c r="W18" i="1" l="1"/>
  <c r="AA18" i="1" s="1"/>
  <c r="M13" i="1"/>
  <c r="W21" i="1"/>
  <c r="AA21" i="1" s="1"/>
  <c r="K13" i="1"/>
  <c r="T21" i="1"/>
  <c r="U21" i="1" s="1"/>
  <c r="U18" i="1"/>
  <c r="M42" i="1"/>
  <c r="AA67" i="1"/>
  <c r="X67" i="1"/>
  <c r="AA33" i="1"/>
  <c r="AA38" i="1"/>
  <c r="X38" i="1"/>
  <c r="AA49" i="1"/>
  <c r="X49" i="1"/>
  <c r="W62" i="1"/>
  <c r="W63" i="1"/>
  <c r="AA26" i="1"/>
  <c r="X26" i="1"/>
  <c r="W58" i="1"/>
  <c r="W59" i="1"/>
  <c r="U56" i="1"/>
  <c r="AA35" i="1"/>
  <c r="X35" i="1"/>
  <c r="W46" i="1"/>
  <c r="M52" i="1"/>
  <c r="W52" i="1" s="1"/>
  <c r="W53" i="1"/>
  <c r="M66" i="1"/>
  <c r="W66" i="1" s="1"/>
  <c r="U67" i="1"/>
  <c r="K52" i="1"/>
  <c r="X18" i="1" l="1"/>
  <c r="X21" i="1"/>
  <c r="Z21" i="1"/>
  <c r="AA52" i="1"/>
  <c r="X52" i="1"/>
  <c r="AA62" i="1"/>
  <c r="X62" i="1"/>
  <c r="AA53" i="1"/>
  <c r="X53" i="1"/>
  <c r="AA58" i="1"/>
  <c r="X58" i="1"/>
  <c r="AA63" i="1"/>
  <c r="X63" i="1"/>
  <c r="AA46" i="1"/>
  <c r="X46" i="1"/>
  <c r="AA66" i="1"/>
  <c r="X66" i="1"/>
  <c r="AA45" i="1"/>
  <c r="X45" i="1"/>
  <c r="AA59" i="1"/>
  <c r="X59" i="1"/>
  <c r="W13" i="1"/>
  <c r="X15" i="1" l="1"/>
  <c r="X14" i="1"/>
  <c r="X17" i="1"/>
  <c r="X13" i="1"/>
  <c r="X16" i="1"/>
  <c r="AA13" i="1"/>
  <c r="U69" i="1"/>
  <c r="U70" i="1" l="1"/>
  <c r="W44" i="1"/>
  <c r="AA44" i="1" s="1"/>
  <c r="S43" i="1"/>
  <c r="W43" i="1" s="1"/>
  <c r="X44" i="1" l="1"/>
  <c r="S42" i="1"/>
  <c r="W42" i="1" s="1"/>
  <c r="AA42" i="1" s="1"/>
  <c r="AA43" i="1"/>
  <c r="X43" i="1"/>
  <c r="X42" i="1" l="1"/>
  <c r="X69" i="1" l="1"/>
  <c r="X7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42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>Jumlah nilai ekspor tahun n-n-1/jumlah nilai ekspor tahun n-1X100</t>
        </r>
      </text>
    </comment>
    <comment ref="J43" authorId="0" shapeId="0" xr:uid="{00000000-0006-0000-0000-000002000000}">
      <text>
        <r>
          <rPr>
            <b/>
            <sz val="12"/>
            <color indexed="81"/>
            <rFont val="Tahoma"/>
            <family val="2"/>
          </rPr>
          <t>Jumlah objek pengawasan yang dilakukan pengawasan/Jumlah seluruh objek pengawasanX100</t>
        </r>
      </text>
    </comment>
    <comment ref="J66" authorId="0" shapeId="0" xr:uid="{00000000-0006-0000-0000-000003000000}">
      <text>
        <r>
          <rPr>
            <b/>
            <sz val="12"/>
            <color indexed="81"/>
            <rFont val="Tahoma"/>
            <family val="2"/>
          </rPr>
          <t>Jumlah nilai ekspor tahun n-n-1/jumlah nilai ekspor tahun n-1X100</t>
        </r>
      </text>
    </comment>
  </commentList>
</comments>
</file>

<file path=xl/sharedStrings.xml><?xml version="1.0" encoding="utf-8"?>
<sst xmlns="http://schemas.openxmlformats.org/spreadsheetml/2006/main" count="411" uniqueCount="185">
  <si>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</si>
  <si>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</si>
  <si>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</si>
  <si>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</si>
  <si>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</si>
  <si>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</si>
  <si>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</si>
  <si>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</si>
  <si>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</si>
  <si>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</si>
  <si>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</si>
  <si>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</si>
  <si>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</si>
  <si>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</si>
  <si>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</si>
  <si>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</si>
  <si>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</si>
  <si>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</si>
  <si>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</si>
  <si>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</si>
  <si>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</si>
  <si>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</si>
  <si>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</si>
  <si>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Meningkatnya Kinerja Keuangan dan Kinerja Birokrasi</t>
  </si>
  <si>
    <t>Rata-rata Capaian Kinerja (%)</t>
  </si>
  <si>
    <t>Predikat Kinerja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</si>
  <si>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</si>
  <si>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</si>
  <si>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</si>
  <si>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</si>
  <si>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</si>
  <si>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</si>
  <si>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</si>
  <si>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</si>
  <si>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</si>
  <si>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</si>
  <si>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</si>
  <si>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</si>
  <si>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</si>
  <si>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</si>
  <si>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</si>
  <si>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</si>
  <si>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</si>
  <si>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</si>
  <si>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DINAS PERDAGANGAN</t>
  </si>
  <si>
    <t>Dinas Perdagangan</t>
  </si>
  <si>
    <t>[kolom (12)(K) : kolom (7)(K)] x 100%</t>
  </si>
  <si>
    <t>[kolom (13)(Rp) : kolom (5)(Rp)] x 100%</t>
  </si>
  <si>
    <t>Realisasi dan Tingkat Capaian Kinerja dan Anggaran Renja Perangkat Daerah yang Dievaluasi</t>
  </si>
  <si>
    <t>Disusun</t>
  </si>
  <si>
    <t>Kabupaten Hulu Sungai Selatan</t>
  </si>
  <si>
    <t>Kepala Dinas Perdagangan</t>
  </si>
  <si>
    <t>SUDIONO, ST, M.Si</t>
  </si>
  <si>
    <t>NIP. 19690321 200003 1 005</t>
  </si>
  <si>
    <t>Program Penunjang Urusan Pemerintahan Daerah Kabupaten/Kota</t>
  </si>
  <si>
    <t>Perencanaan, Penganggaran, dan Evaluasi Kinerja Perangkat Daerah</t>
  </si>
  <si>
    <t>Penyusunan Dokumen Perencanaan Perangkat Daerah</t>
  </si>
  <si>
    <t>Evaluasi Kinerja Perangkat Daerah</t>
  </si>
  <si>
    <t>Administrasi Keuangan Perangkat Daerah</t>
  </si>
  <si>
    <t>Penyediaan Gaji dan Tunjangan ASN</t>
  </si>
  <si>
    <t>Koordinasi dan Penyusunan Laporan Keuangan Akhir Tahun SKPD</t>
  </si>
  <si>
    <t>Koordinasi dan Penyusunan Laporan Keuangan Bulanan/Triwulanan/Semesteran SKPD</t>
  </si>
  <si>
    <t>Penyusunan Pelaporan dan Analisis Prognosis Realisasi Anggaran</t>
  </si>
  <si>
    <t>Administrasi Umum Perangkat Daerah</t>
  </si>
  <si>
    <t>Penyediaan Komponen Instalasi Listrik/Penerangan Bangunan Kantor</t>
  </si>
  <si>
    <t>Penyediaan Peralatan dan Perlengkapan Kantor</t>
  </si>
  <si>
    <t>Penyediaan Bahan Logistik Kantor</t>
  </si>
  <si>
    <t>Penyediaan Barang Cetakan dan Penggandaan</t>
  </si>
  <si>
    <t>Penyediaan Bahan Bacaan dan Peraturan Perundang-undangan</t>
  </si>
  <si>
    <t>Penyelenggaraan Rapat Koordinasi dan Konsultasi SKPD</t>
  </si>
  <si>
    <t>Pengadaan Barang Milik Daerah Penunjang Urusan Pemerintah Daerah</t>
  </si>
  <si>
    <t>Pengadaan Peralatan dan Mesin Lainnya</t>
  </si>
  <si>
    <t>Penyediaan Jasa Penunjang Urusan Pemerintahan Daerah</t>
  </si>
  <si>
    <t>Penyediaan Jasa Komunikasi, Sumber Daya Air dan Listrik</t>
  </si>
  <si>
    <t>Penyediaan Jasa Pelayanan Umum Kantor</t>
  </si>
  <si>
    <t>Pemeliharaan Barang Milik Daerah Penunjang Urusan Pemerintahan Daerah</t>
  </si>
  <si>
    <t>Penyediaan Jasa Pemeliharaan, Biaya Pemeliharaan, Pajak, dan Perizinan Kendaraan Dinas Operasional atau Lapangan</t>
  </si>
  <si>
    <t>Pemeliharaan/Rehabilitasi Gedung Kantor dan Bangunan Lainnya</t>
  </si>
  <si>
    <t>Pemeliharaan/Rehabilitasi Sarana dan Prasarana Gedung Kantor atau Bangunan Lainnya</t>
  </si>
  <si>
    <t>Program Perizinan Dan Pendaftaran Perusahaan</t>
  </si>
  <si>
    <t>Pengendalian Fasilitas Penyimpanan Bahan Berbahaya dan Pengawasan Distribusi, Pengemasan dan Pelabelan Bahan Berbahaya di Tingkat Daerah Kabupaten/ Kota</t>
  </si>
  <si>
    <t>Pengawasan Distribusi, Pengemasan dan Pelabelan Bahan Berbahaya Terhadap Pengguna Akhir Bahan Berbahaya (PA-B2) maupun Produsen B2 (P-B2)</t>
  </si>
  <si>
    <t>Program Peningkatan Sarana Distribusi Perdagangan</t>
  </si>
  <si>
    <t>Pembangunan dan Pengelolaan Sarana Distribusi Perdagangan</t>
  </si>
  <si>
    <t>Penyediaan Sarana Distribusi Perdagangan</t>
  </si>
  <si>
    <t>Fasilitasi Pengelolaan Sarana Distribusi Perdagangan</t>
  </si>
  <si>
    <t>Pembinaan Terhadap Pengelola Sarana Distribusi Perdagangan Masyarakat di Wilayah Kerjanya</t>
  </si>
  <si>
    <t>Pembinaan dan Pengendalian Pengelola Sarana Distribusi Perdagangan</t>
  </si>
  <si>
    <t>Pemberdayaan Pengelola Sarana Distribusi Perdagangan</t>
  </si>
  <si>
    <t>Program Stabilisasi Harga Barang Kebutuhan Pokok Dan Barang Penting</t>
  </si>
  <si>
    <t>Pengendalian Harga, dan Stok Barang Kebutuhan Pokok dan Barang Penting di Tingkat Pasar Kabupaten/Kota</t>
  </si>
  <si>
    <t>Pelaksanaan Operasi Pasar Reguler dan Pasar Khusus yang Berdampak dalam 1 (satu) Kabupaten/Kota</t>
  </si>
  <si>
    <t>Pengawasan Pupuk dan Pestisida Bersubsidi di Tingkat Daerah Kabupaten/Kota</t>
  </si>
  <si>
    <t>Pengawasan Penyaluran dan Penggunaan Pupuk dan Pestisida Bersubsidi</t>
  </si>
  <si>
    <t>Program Pengembangan Ekspor</t>
  </si>
  <si>
    <t>Penyelenggaraan Promosi Dagang melalui Pameran Dagang dan Misi Dagang bagi Produk Ekspor Unggulan yang terdapat pada 1 (satu) Daerah Kabupaten/Kota</t>
  </si>
  <si>
    <t>Pameran Dagang Lokal</t>
  </si>
  <si>
    <t>Program Standardisasi Dan Perlindungan Konsumen</t>
  </si>
  <si>
    <t>Pelaksanaan Metrologi Legal, Berupa Tera, Tera Ulang, dan Pengawasan</t>
  </si>
  <si>
    <t>Pelaksanaan Metrologi Legal, Berupa Tera, Tera Ulang</t>
  </si>
  <si>
    <t>Pengawasan/Penyuluhan Metrologi Legal</t>
  </si>
  <si>
    <t>Program Penggunaan Dan Pemasaran Produk Dalam Negeri</t>
  </si>
  <si>
    <t>Pelaksanaan Promosi, Pemasaran dan Peningkatan Penggunaan Produk Dalam Negeri</t>
  </si>
  <si>
    <t>Pemantauan Harga dan Stok Barang Kebutuhan Pokok dan Barang Penting pada Pasar Rakyat yang Terintegrasi dalam Sistem Informasi Perdagangan</t>
  </si>
  <si>
    <t>Peningkatan Sistem dan Jaringan Informasi Perdagangan</t>
  </si>
  <si>
    <t>%</t>
  </si>
  <si>
    <t>Aplikasi</t>
  </si>
  <si>
    <t>Kontribusi PAD dari Pelaksanaan Metrologi Legal</t>
  </si>
  <si>
    <t>Jumlah Pengelola Pasar yang Berkinerja Baik</t>
  </si>
  <si>
    <t>Pengelola</t>
  </si>
  <si>
    <t>Target Kinerja dan Anggaran Renja Perangkat Daerah Tahun Berjalan (Tahun 2022) yang Dievaluasi</t>
  </si>
  <si>
    <t>Realisasi Kinerja dan Anggaran Renstra Perangkat Daerah s/d Tahun 2022</t>
  </si>
  <si>
    <t>Tingkat Capaian Kinerja dan Realisasi Anggaran Renstra Perangkat Daerah s/d Tahun 2022 (%)</t>
  </si>
  <si>
    <t>Realisasi Capaian Kinerja Renstra Perangkat Daerah sampai dengan Renja Perangkat Daerah Tahun Lalu (2021)</t>
  </si>
  <si>
    <t>Jumlah Dokumen Perencanaan Perangkat Daerah</t>
  </si>
  <si>
    <t>Jumlah Laporan Evaluasi Kinerja Perangkat Daerah</t>
  </si>
  <si>
    <t>Jumlah Orang yang Menerima Gaji dan Tunjangan ASN</t>
  </si>
  <si>
    <t>Jumlah Laporan Keuangan Akhir Tahun SKPD dan Laporan Hasil Koordinasi Penyusunan Laporan Keuangan Akhir Tahun SKPD</t>
  </si>
  <si>
    <t>Jumlah Laporan Keuangan Bulanan/Triwulanan/Semesteran SKPD dan Laporan Koordinasi Penyusunan Laporan Keuangan Bulanan/Triwulanan/Semesteran SKPD</t>
  </si>
  <si>
    <t>Jumlah Dokumen Pelaporan dan Analisis Prognosis Realisasi Anggaran</t>
  </si>
  <si>
    <t>Jumlah Paket Komponen Instalasi Listrik/Penerangan Bangunan Kantor yang Disediakan</t>
  </si>
  <si>
    <t>Jumlah Paket Peralatan dan Perlengkapan Kantor yang Disediakan</t>
  </si>
  <si>
    <t>Jumlah Paket Bahan Logistik Kantor yang Disediakan</t>
  </si>
  <si>
    <t>Jumlah Paket Barang Cetakan dan Penggandaan yang Disediakan</t>
  </si>
  <si>
    <t>Jumlah Dokumen Bahan Bacaan dan Peraturan Perundang-Undangan yang Disediakan</t>
  </si>
  <si>
    <t>Jumlah Laporan Penyelenggaraan Rapat Koordinasi dan Konsultasi SKPD</t>
  </si>
  <si>
    <t>Jumlah Unit Peralatan dan Mesin Lainnya yang Disediakan</t>
  </si>
  <si>
    <t>Jumlah Laporan Penyediaan Jasa Komunikasi, Sumber Daya Air dan Listrik yang Disediakan</t>
  </si>
  <si>
    <t>Jumlah Laporan Penyediaan Jasa Pelayanan Umum Kantor yang Disediakan</t>
  </si>
  <si>
    <t>Jumlah Kendaraan Dinas Operasional atau Lapangan yang Dipelihara dan dibayarkan Pajak dan Perizinannya</t>
  </si>
  <si>
    <t>Jumlah Gedung Kantor dan Bangunan Lainnya yang  Dipelihara/Direhabilitasi</t>
  </si>
  <si>
    <t>Jumlah Sarana dan Prasarana Gedung Kantor atau Bangunan Lainnya yang Dipelihara/Direhabilitasi</t>
  </si>
  <si>
    <t>Jumlah Laporan Hasil Pengawasan Distribusi, Pengemasan dan Pelabelan Bahan Berbahaya Terhadap Distributor B2, Pengguna Akhir Bahan Berbahaya (PA-B2) maupun Produsen B2 (P-B2)</t>
  </si>
  <si>
    <t>Jumlah Sarana Distribusi Perdagangan</t>
  </si>
  <si>
    <t>Jumlah Fasilitasi Pengelolaan Sarana Distribusi Perdagangan</t>
  </si>
  <si>
    <t>Jumlah Dokumen Hasil Pembinaan dan Pengendalian kepada Pengelola Sarana Distribusi Perdagangan</t>
  </si>
  <si>
    <t>Jumlah Laporan Pemantauan Harga dan Stok Barang Kebutuhan Pokok dan Barang Penting pada Pasar Rakyat yang Terintegrasi dalam Sistem  Informasi Perdagangan</t>
  </si>
  <si>
    <t>Jumlah Laporan Pelaksanaan Operasi Pasar Reguler dan Pasar Khusus yang Berdampak dalam 1 (Satu) Kabupaten/Kota</t>
  </si>
  <si>
    <t>Jumlah Laporan Pengawasan Penyaluran dan Penggunaan Pupuk dan Pestisida Bersubsidi dengan Realisasi Minimal 90%</t>
  </si>
  <si>
    <t>Jumlah Pelaku Usaha di Bidang Metrologi Legal yang Dibina</t>
  </si>
  <si>
    <t>Jumlah Data dan Informasi Sistem dan Jaringan Informasi Perdagangan</t>
  </si>
  <si>
    <t>Pameran Dagang Nasional</t>
  </si>
  <si>
    <t>Jumlah Alat Ukur, Alat Takar, Alat Timbang, dan Alat Perlengkapan Ditera Ulang</t>
  </si>
  <si>
    <t>Jumlah Pelaku Usaha yang Difasilitasi dalam Pameran Dagang Lokal</t>
  </si>
  <si>
    <t>Faktor penghambat pencapaian kinerja: 
- beberapa kegiatan memang tidak direncanakan untuk dilaksanakan pada triwulan I
- terdapat perubahan indikator kinerja pada sub kegiatan pengawasan/penyuluhan metrologi legal, dari jumlah sosialisasi yang dilaksanakan menjadi jumlah pelaku usaha di bidang metrologi yang dibina.</t>
  </si>
  <si>
    <t>Tindak lanjut yang diperlukan dalam triwulan berikutnya*): memaksimalkan kegiatan kemetrologian agar target bisa tercapai dan melaksanakan kegiatan sesuai dengan waktu yang dijadwalkan untuk triwulan II.</t>
  </si>
  <si>
    <t>Faktor pendorong keberhasilan pencapaian: adanya dukungan dari SKPD terkait sehingga target pelaksanaan operasi pasar murah reguler dan khusus serta pemantauan Harga dan Stok Barang Kebutuhan Pokok dan Barang Penting pada Pasar Rakyat dapat tercapai</t>
  </si>
  <si>
    <t>Tindak lanjut yang diperlukan dalam Renja Perangkat Daerah Kabupaten berikutnya*): melaksanakan kegiatan sesuai dengan waktu yang dijadwalkan untuk triwulan II.</t>
  </si>
  <si>
    <t>-</t>
  </si>
  <si>
    <t>Paket</t>
  </si>
  <si>
    <t>Unit</t>
  </si>
  <si>
    <t>Pelaku Usaha</t>
  </si>
  <si>
    <t>Laporan</t>
  </si>
  <si>
    <t>Dokumen</t>
  </si>
  <si>
    <t>Orang</t>
  </si>
  <si>
    <t>Layanan administrasi umum sesuai dengan kebutuhan</t>
  </si>
  <si>
    <t>Pengadaan barang milik daerah penunjang urusan pemerintah daerah sesuai kebutuhan</t>
  </si>
  <si>
    <t>Layanan jasa penunjang urusan pemerintahan daerah sesuai kebutuhan</t>
  </si>
  <si>
    <t>Persentase komoditas barang beredar yang sesuai standar</t>
  </si>
  <si>
    <t>Kegiatan</t>
  </si>
  <si>
    <t>Rupiah</t>
  </si>
  <si>
    <t>UTTP</t>
  </si>
  <si>
    <t>Dokumen administrasi keuangan sesuai dengan standar</t>
  </si>
  <si>
    <t xml:space="preserve">Jumlah sarana distribusi perdagangan sesuai peruntukkannya </t>
  </si>
  <si>
    <t>Pasar</t>
  </si>
  <si>
    <t>Persentase Penyaluran Pupuk bersubsidi dan pestisida yang tepat waktu tepat jumlah dan tepat sasaran</t>
  </si>
  <si>
    <t>Jumlah UTTP yang ditera / tera ulang atau ukur ulang</t>
  </si>
  <si>
    <t>Kandangan,   Januari 2023</t>
  </si>
  <si>
    <t>PERIODE PELAKSANAAN TRIWULAN IV TAHUN 2022</t>
  </si>
  <si>
    <t>Jumlah laporan data objek kerja</t>
  </si>
  <si>
    <t>Skor perencanaan Kinerja</t>
  </si>
  <si>
    <t>Skor pengukuran Kinerja</t>
  </si>
  <si>
    <t>Skor pelaporan Kinerja</t>
  </si>
  <si>
    <t>Skor evaluasi akuntabilitas Internal</t>
  </si>
  <si>
    <t>Skor Capaian Kinerja</t>
  </si>
  <si>
    <t>Jumlah Pengawasan perdagangan yang dilaksanakan</t>
  </si>
  <si>
    <t>PAD yang diterima dari Pengelolaan Pasar</t>
  </si>
  <si>
    <t>Persentase Koefisien Variasi Harga antar waktu</t>
  </si>
  <si>
    <t>Kerjasama antar wilayah yang dilaksanakan</t>
  </si>
  <si>
    <t>Persentase Pedagang yang Menggunakan Aplikasi Berbasis Online</t>
  </si>
  <si>
    <t xml:space="preserve">Jumlah Objek Pantau Harga barang kebutuhan pokok dan barang penting </t>
  </si>
  <si>
    <t xml:space="preserve">Persentase Promosi Dagang melalui Pameran </t>
  </si>
  <si>
    <t>Persen</t>
  </si>
  <si>
    <t xml:space="preserve">Jumlah Promosi pengenalan produk lokal secara online 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</si>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</sst>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;[Red]#,##0"/>
    <numFmt numFmtId="167" formatCode="#,##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6"/>
      <color rgb="FFFF0000"/>
      <name val="Calibri"/>
      <family val="2"/>
      <scheme val="minor"/>
    </font>
    <font>
      <sz val="12"/>
      <color rgb="FF7030A0"/>
      <name val="Arial"/>
      <family val="2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9" fillId="0" borderId="0"/>
  </cellStyleXfs>
  <cellXfs count="20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4" fillId="0" borderId="11" xfId="0" applyFont="1" applyBorder="1"/>
    <xf numFmtId="164" fontId="8" fillId="0" borderId="0" xfId="1" quotePrefix="1" applyNumberFormat="1" applyFont="1" applyFill="1" applyBorder="1" applyAlignment="1">
      <alignment vertical="top"/>
    </xf>
    <xf numFmtId="0" fontId="8" fillId="4" borderId="2" xfId="0" applyFont="1" applyFill="1" applyBorder="1" applyAlignment="1">
      <alignment horizontal="left"/>
    </xf>
    <xf numFmtId="0" fontId="4" fillId="0" borderId="15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10" fillId="5" borderId="16" xfId="3" applyFont="1" applyFill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0" fontId="12" fillId="0" borderId="16" xfId="3" applyFont="1" applyBorder="1" applyAlignment="1">
      <alignment horizontal="center" vertical="center" wrapText="1"/>
    </xf>
    <xf numFmtId="0" fontId="6" fillId="0" borderId="0" xfId="0" applyFont="1"/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0" fontId="4" fillId="3" borderId="15" xfId="0" applyFont="1" applyFill="1" applyBorder="1"/>
    <xf numFmtId="2" fontId="8" fillId="4" borderId="2" xfId="0" applyNumberFormat="1" applyFont="1" applyFill="1" applyBorder="1" applyAlignment="1">
      <alignment horizontal="center" vertical="center"/>
    </xf>
    <xf numFmtId="1" fontId="8" fillId="0" borderId="0" xfId="0" applyNumberFormat="1" applyFont="1"/>
    <xf numFmtId="1" fontId="4" fillId="0" borderId="0" xfId="0" applyNumberFormat="1" applyFont="1"/>
    <xf numFmtId="0" fontId="16" fillId="0" borderId="0" xfId="0" applyFont="1"/>
    <xf numFmtId="0" fontId="18" fillId="0" borderId="0" xfId="0" applyFont="1"/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1" quotePrefix="1" applyNumberFormat="1" applyFont="1" applyFill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1" fontId="6" fillId="0" borderId="15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1" fontId="8" fillId="0" borderId="2" xfId="2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164" fontId="8" fillId="0" borderId="2" xfId="1" quotePrefix="1" applyNumberFormat="1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 wrapText="1"/>
    </xf>
    <xf numFmtId="1" fontId="17" fillId="0" borderId="15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1" fontId="6" fillId="0" borderId="2" xfId="0" applyNumberFormat="1" applyFont="1" applyBorder="1" applyAlignment="1">
      <alignment horizontal="center" vertical="center"/>
    </xf>
    <xf numFmtId="41" fontId="8" fillId="0" borderId="15" xfId="2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164" fontId="8" fillId="0" borderId="15" xfId="1" quotePrefix="1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 wrapText="1"/>
    </xf>
    <xf numFmtId="1" fontId="16" fillId="0" borderId="15" xfId="0" applyNumberFormat="1" applyFont="1" applyBorder="1" applyAlignment="1">
      <alignment horizontal="center" vertical="center" wrapText="1"/>
    </xf>
    <xf numFmtId="41" fontId="8" fillId="0" borderId="2" xfId="2" quotePrefix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 vertical="center"/>
    </xf>
    <xf numFmtId="1" fontId="8" fillId="0" borderId="2" xfId="2" applyNumberFormat="1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 wrapText="1"/>
    </xf>
    <xf numFmtId="3" fontId="6" fillId="0" borderId="2" xfId="0" quotePrefix="1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3" fontId="6" fillId="0" borderId="2" xfId="2" applyNumberFormat="1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 wrapText="1"/>
    </xf>
    <xf numFmtId="3" fontId="8" fillId="0" borderId="2" xfId="0" quotePrefix="1" applyNumberFormat="1" applyFont="1" applyBorder="1" applyAlignment="1">
      <alignment horizontal="center" vertical="center" wrapText="1"/>
    </xf>
    <xf numFmtId="3" fontId="8" fillId="0" borderId="2" xfId="2" applyNumberFormat="1" applyFont="1" applyFill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/>
    </xf>
    <xf numFmtId="164" fontId="6" fillId="0" borderId="15" xfId="1" quotePrefix="1" applyNumberFormat="1" applyFont="1" applyFill="1" applyBorder="1" applyAlignment="1">
      <alignment horizontal="center" vertical="center"/>
    </xf>
    <xf numFmtId="0" fontId="16" fillId="0" borderId="15" xfId="0" quotePrefix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 wrapText="1"/>
    </xf>
    <xf numFmtId="1" fontId="8" fillId="0" borderId="2" xfId="0" quotePrefix="1" applyNumberFormat="1" applyFont="1" applyBorder="1" applyAlignment="1">
      <alignment horizontal="center" vertical="center" wrapText="1"/>
    </xf>
    <xf numFmtId="4" fontId="6" fillId="0" borderId="2" xfId="0" quotePrefix="1" applyNumberFormat="1" applyFont="1" applyBorder="1" applyAlignment="1">
      <alignment horizontal="center" vertical="center" wrapText="1"/>
    </xf>
    <xf numFmtId="3" fontId="17" fillId="0" borderId="2" xfId="0" quotePrefix="1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/>
    </xf>
    <xf numFmtId="1" fontId="6" fillId="0" borderId="2" xfId="0" quotePrefix="1" applyNumberFormat="1" applyFont="1" applyBorder="1" applyAlignment="1">
      <alignment horizontal="center" vertical="center" wrapText="1"/>
    </xf>
    <xf numFmtId="1" fontId="6" fillId="0" borderId="15" xfId="0" quotePrefix="1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9" fontId="6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41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9" fontId="6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top" wrapText="1"/>
    </xf>
    <xf numFmtId="9" fontId="8" fillId="0" borderId="2" xfId="0" applyNumberFormat="1" applyFont="1" applyBorder="1" applyAlignment="1">
      <alignment horizontal="center" vertical="center"/>
    </xf>
    <xf numFmtId="9" fontId="8" fillId="0" borderId="15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9" fontId="6" fillId="0" borderId="2" xfId="0" applyNumberFormat="1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17" fillId="0" borderId="2" xfId="0" quotePrefix="1" applyNumberFormat="1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3" fontId="16" fillId="0" borderId="2" xfId="0" quotePrefix="1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15" xfId="0" quotePrefix="1" applyFont="1" applyBorder="1" applyAlignment="1">
      <alignment horizontal="center" vertical="center" wrapText="1"/>
    </xf>
    <xf numFmtId="9" fontId="6" fillId="0" borderId="15" xfId="0" applyNumberFormat="1" applyFont="1" applyBorder="1" applyAlignment="1">
      <alignment horizontal="center" vertical="center" wrapText="1"/>
    </xf>
    <xf numFmtId="1" fontId="17" fillId="0" borderId="15" xfId="0" quotePrefix="1" applyNumberFormat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left" vertical="top" wrapText="1"/>
    </xf>
    <xf numFmtId="165" fontId="6" fillId="0" borderId="2" xfId="0" applyNumberFormat="1" applyFont="1" applyBorder="1" applyAlignment="1">
      <alignment horizontal="center" vertical="center" wrapText="1"/>
    </xf>
    <xf numFmtId="166" fontId="6" fillId="0" borderId="2" xfId="0" quotePrefix="1" applyNumberFormat="1" applyFont="1" applyBorder="1" applyAlignment="1">
      <alignment horizontal="center" vertical="center" wrapText="1"/>
    </xf>
    <xf numFmtId="164" fontId="16" fillId="0" borderId="2" xfId="1" quotePrefix="1" applyNumberFormat="1" applyFont="1" applyFill="1" applyBorder="1" applyAlignment="1">
      <alignment vertical="center"/>
    </xf>
    <xf numFmtId="0" fontId="6" fillId="6" borderId="15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left" vertical="top" wrapText="1"/>
    </xf>
    <xf numFmtId="0" fontId="8" fillId="6" borderId="9" xfId="0" applyFont="1" applyFill="1" applyBorder="1" applyAlignment="1">
      <alignment horizontal="left" vertical="top" wrapText="1"/>
    </xf>
    <xf numFmtId="0" fontId="8" fillId="6" borderId="15" xfId="0" applyFont="1" applyFill="1" applyBorder="1" applyAlignment="1">
      <alignment horizontal="left" vertical="top" wrapText="1"/>
    </xf>
    <xf numFmtId="164" fontId="6" fillId="0" borderId="6" xfId="1" quotePrefix="1" applyNumberFormat="1" applyFont="1" applyFill="1" applyBorder="1" applyAlignment="1">
      <alignment horizontal="center" vertical="center"/>
    </xf>
    <xf numFmtId="9" fontId="8" fillId="0" borderId="15" xfId="0" applyNumberFormat="1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left" vertical="top" wrapText="1"/>
    </xf>
    <xf numFmtId="167" fontId="6" fillId="0" borderId="2" xfId="0" quotePrefix="1" applyNumberFormat="1" applyFont="1" applyBorder="1" applyAlignment="1">
      <alignment horizontal="center" vertical="center" wrapText="1"/>
    </xf>
    <xf numFmtId="165" fontId="6" fillId="0" borderId="2" xfId="0" quotePrefix="1" applyNumberFormat="1" applyFont="1" applyBorder="1" applyAlignment="1">
      <alignment horizontal="center" vertical="center" wrapText="1"/>
    </xf>
    <xf numFmtId="41" fontId="19" fillId="7" borderId="0" xfId="2" applyFont="1" applyFill="1" applyAlignment="1">
      <alignment horizontal="center" vertical="center"/>
    </xf>
    <xf numFmtId="164" fontId="8" fillId="7" borderId="2" xfId="1" quotePrefix="1" applyNumberFormat="1" applyFont="1" applyFill="1" applyBorder="1" applyAlignment="1">
      <alignment horizontal="center" vertical="center"/>
    </xf>
    <xf numFmtId="164" fontId="6" fillId="4" borderId="2" xfId="1" quotePrefix="1" applyNumberFormat="1" applyFont="1" applyFill="1" applyBorder="1" applyAlignment="1">
      <alignment horizontal="center" vertical="center"/>
    </xf>
    <xf numFmtId="41" fontId="8" fillId="4" borderId="0" xfId="2" applyFont="1" applyFill="1" applyAlignment="1">
      <alignment horizontal="center" vertical="center"/>
    </xf>
    <xf numFmtId="164" fontId="8" fillId="4" borderId="2" xfId="1" quotePrefix="1" applyNumberFormat="1" applyFont="1" applyFill="1" applyBorder="1" applyAlignment="1">
      <alignment horizontal="center" vertical="center"/>
    </xf>
    <xf numFmtId="164" fontId="8" fillId="4" borderId="15" xfId="1" quotePrefix="1" applyNumberFormat="1" applyFont="1" applyFill="1" applyBorder="1" applyAlignment="1">
      <alignment horizontal="center" vertical="center"/>
    </xf>
    <xf numFmtId="164" fontId="6" fillId="4" borderId="6" xfId="1" quotePrefix="1" applyNumberFormat="1" applyFont="1" applyFill="1" applyBorder="1" applyAlignment="1">
      <alignment horizontal="center" vertical="center"/>
    </xf>
    <xf numFmtId="164" fontId="6" fillId="4" borderId="15" xfId="1" quotePrefix="1" applyNumberFormat="1" applyFont="1" applyFill="1" applyBorder="1" applyAlignment="1">
      <alignment horizontal="center" vertical="center"/>
    </xf>
    <xf numFmtId="164" fontId="8" fillId="8" borderId="2" xfId="1" quotePrefix="1" applyNumberFormat="1" applyFont="1" applyFill="1" applyBorder="1" applyAlignment="1">
      <alignment horizontal="center" vertical="center"/>
    </xf>
    <xf numFmtId="164" fontId="20" fillId="7" borderId="2" xfId="1" quotePrefix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left" vertical="top"/>
    </xf>
    <xf numFmtId="0" fontId="8" fillId="4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0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17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/>
    </xf>
    <xf numFmtId="3" fontId="21" fillId="0" borderId="2" xfId="0" applyNumberFormat="1" applyFont="1" applyBorder="1" applyAlignment="1">
      <alignment horizontal="center" vertical="top"/>
    </xf>
    <xf numFmtId="3" fontId="21" fillId="0" borderId="15" xfId="0" applyNumberFormat="1" applyFont="1" applyBorder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center" vertical="center" wrapText="1"/>
    </xf>
    <xf numFmtId="2" fontId="17" fillId="0" borderId="2" xfId="0" quotePrefix="1" applyNumberFormat="1" applyFont="1" applyBorder="1" applyAlignment="1">
      <alignment horizontal="center" vertical="center" wrapText="1"/>
    </xf>
    <xf numFmtId="2" fontId="6" fillId="0" borderId="2" xfId="0" quotePrefix="1" applyNumberFormat="1" applyFont="1" applyBorder="1" applyAlignment="1">
      <alignment horizontal="center" vertical="center" wrapText="1"/>
    </xf>
  </cellXfs>
  <cellStyles count="4">
    <cellStyle name="Comma" xfId="1" builtinId="3"/>
    <cellStyle name="Comma [0]" xfId="2" builtinId="6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K85"/>
  <sheetViews>
    <sheetView tabSelected="1" showRuler="0" view="pageBreakPreview" topLeftCell="A62" zoomScale="40" zoomScaleNormal="40" zoomScaleSheetLayoutView="40" zoomScalePageLayoutView="55" workbookViewId="0">
      <selection activeCell="A74" sqref="A74:AD74"/>
    </sheetView>
  </sheetViews>
  <sheetFormatPr defaultColWidth="9.1796875" defaultRowHeight="14" x14ac:dyDescent="0.3"/>
  <cols>
    <col min="1" max="1" width="6.453125" style="2" customWidth="1"/>
    <col min="2" max="2" width="21" style="2" customWidth="1"/>
    <col min="3" max="3" width="25.7265625" style="2" customWidth="1"/>
    <col min="4" max="4" width="21.453125" style="2" customWidth="1"/>
    <col min="5" max="5" width="21.6328125" style="2" customWidth="1"/>
    <col min="6" max="6" width="17.81640625" style="2" customWidth="1"/>
    <col min="7" max="7" width="22.81640625" style="2" customWidth="1"/>
    <col min="8" max="8" width="16.6328125" style="2" customWidth="1"/>
    <col min="9" max="9" width="25.54296875" style="2" customWidth="1"/>
    <col min="10" max="10" width="19.90625" style="33" customWidth="1"/>
    <col min="11" max="11" width="23.90625" style="2" customWidth="1"/>
    <col min="12" max="12" width="23.08984375" style="33" customWidth="1"/>
    <col min="13" max="13" width="39.90625" style="2" customWidth="1"/>
    <col min="14" max="14" width="25.54296875" style="2" customWidth="1"/>
    <col min="15" max="15" width="27.54296875" style="2" customWidth="1"/>
    <col min="16" max="16" width="30.36328125" style="2" customWidth="1"/>
    <col min="17" max="17" width="26.453125" style="2" customWidth="1"/>
    <col min="18" max="18" width="29" style="2" customWidth="1"/>
    <col min="19" max="19" width="39.1796875" style="2" customWidth="1"/>
    <col min="20" max="20" width="20.1796875" style="31" bestFit="1" customWidth="1"/>
    <col min="21" max="21" width="15.26953125" style="2" bestFit="1" customWidth="1"/>
    <col min="22" max="22" width="5.54296875" style="4" customWidth="1"/>
    <col min="23" max="23" width="21.7265625" style="2" bestFit="1" customWidth="1"/>
    <col min="24" max="24" width="21" style="2" customWidth="1"/>
    <col min="25" max="25" width="5.54296875" style="4" customWidth="1"/>
    <col min="26" max="26" width="21.26953125" style="2" customWidth="1"/>
    <col min="27" max="27" width="24.1796875" style="2" customWidth="1"/>
    <col min="28" max="28" width="8" style="2" customWidth="1"/>
    <col min="29" max="29" width="5.54296875" style="4" customWidth="1"/>
    <col min="30" max="30" width="13.1796875" style="2" customWidth="1"/>
    <col min="31" max="31" width="18.6328125" style="2" customWidth="1"/>
    <col min="32" max="32" width="9.1796875" style="2"/>
    <col min="33" max="37" width="19.54296875" style="2" customWidth="1"/>
    <col min="38" max="16384" width="9.1796875" style="2"/>
  </cols>
  <sheetData>
    <row r="1" spans="1:37" ht="23" x14ac:dyDescent="0.5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"/>
    </row>
    <row r="2" spans="1:37" ht="23" x14ac:dyDescent="0.5">
      <c r="A2" s="190" t="s">
        <v>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3"/>
    </row>
    <row r="3" spans="1:37" ht="23" x14ac:dyDescent="0.5">
      <c r="A3" s="190" t="s">
        <v>44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3"/>
    </row>
    <row r="4" spans="1:37" ht="23" x14ac:dyDescent="0.45">
      <c r="A4" s="191" t="s">
        <v>168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"/>
    </row>
    <row r="5" spans="1:37" ht="18" x14ac:dyDescent="0.3">
      <c r="A5" s="192" t="s">
        <v>2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</row>
    <row r="6" spans="1:37" ht="18" x14ac:dyDescent="0.4">
      <c r="A6" s="189" t="s">
        <v>44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</row>
    <row r="7" spans="1:37" ht="81" customHeight="1" x14ac:dyDescent="0.3">
      <c r="A7" s="182" t="s">
        <v>3</v>
      </c>
      <c r="B7" s="182" t="s">
        <v>4</v>
      </c>
      <c r="C7" s="183" t="s">
        <v>5</v>
      </c>
      <c r="D7" s="183" t="s">
        <v>6</v>
      </c>
      <c r="E7" s="176" t="s">
        <v>7</v>
      </c>
      <c r="F7" s="177"/>
      <c r="G7" s="184"/>
      <c r="H7" s="176" t="s">
        <v>113</v>
      </c>
      <c r="I7" s="184"/>
      <c r="J7" s="176" t="s">
        <v>110</v>
      </c>
      <c r="K7" s="177"/>
      <c r="L7" s="176" t="s">
        <v>8</v>
      </c>
      <c r="M7" s="177"/>
      <c r="N7" s="177"/>
      <c r="O7" s="177"/>
      <c r="P7" s="177"/>
      <c r="Q7" s="177"/>
      <c r="R7" s="177"/>
      <c r="S7" s="184"/>
      <c r="T7" s="176" t="s">
        <v>48</v>
      </c>
      <c r="U7" s="177"/>
      <c r="V7" s="177"/>
      <c r="W7" s="177"/>
      <c r="X7" s="177"/>
      <c r="Y7" s="184"/>
      <c r="Z7" s="176" t="s">
        <v>111</v>
      </c>
      <c r="AA7" s="184"/>
      <c r="AB7" s="176" t="s">
        <v>112</v>
      </c>
      <c r="AC7" s="177"/>
      <c r="AD7" s="177"/>
      <c r="AE7" s="180" t="s">
        <v>9</v>
      </c>
      <c r="AG7" s="4"/>
      <c r="AH7" s="4"/>
      <c r="AI7" s="4"/>
      <c r="AJ7" s="4"/>
      <c r="AK7" s="4"/>
    </row>
    <row r="8" spans="1:37" ht="18" customHeight="1" x14ac:dyDescent="0.3">
      <c r="A8" s="182"/>
      <c r="B8" s="182"/>
      <c r="C8" s="183"/>
      <c r="D8" s="183"/>
      <c r="E8" s="185"/>
      <c r="F8" s="186"/>
      <c r="G8" s="187"/>
      <c r="H8" s="185"/>
      <c r="I8" s="187"/>
      <c r="J8" s="178"/>
      <c r="K8" s="179"/>
      <c r="L8" s="178"/>
      <c r="M8" s="179"/>
      <c r="N8" s="179"/>
      <c r="O8" s="179"/>
      <c r="P8" s="179"/>
      <c r="Q8" s="179"/>
      <c r="R8" s="179"/>
      <c r="S8" s="188"/>
      <c r="T8" s="178"/>
      <c r="U8" s="179"/>
      <c r="V8" s="179"/>
      <c r="W8" s="179"/>
      <c r="X8" s="179"/>
      <c r="Y8" s="188"/>
      <c r="Z8" s="178"/>
      <c r="AA8" s="188"/>
      <c r="AB8" s="178"/>
      <c r="AC8" s="179"/>
      <c r="AD8" s="179"/>
      <c r="AE8" s="181"/>
    </row>
    <row r="9" spans="1:37" ht="15.75" customHeight="1" x14ac:dyDescent="0.3">
      <c r="A9" s="182"/>
      <c r="B9" s="182"/>
      <c r="C9" s="183"/>
      <c r="D9" s="183"/>
      <c r="E9" s="178"/>
      <c r="F9" s="179"/>
      <c r="G9" s="188"/>
      <c r="H9" s="178"/>
      <c r="I9" s="188"/>
      <c r="J9" s="174">
        <v>2022</v>
      </c>
      <c r="K9" s="175"/>
      <c r="L9" s="169" t="s">
        <v>10</v>
      </c>
      <c r="M9" s="170"/>
      <c r="N9" s="169" t="s">
        <v>11</v>
      </c>
      <c r="O9" s="170"/>
      <c r="P9" s="169" t="s">
        <v>12</v>
      </c>
      <c r="Q9" s="170"/>
      <c r="R9" s="169" t="s">
        <v>13</v>
      </c>
      <c r="S9" s="170"/>
      <c r="T9" s="169">
        <v>2022</v>
      </c>
      <c r="U9" s="171"/>
      <c r="V9" s="171"/>
      <c r="W9" s="171"/>
      <c r="X9" s="171"/>
      <c r="Y9" s="170"/>
      <c r="Z9" s="169">
        <v>2022</v>
      </c>
      <c r="AA9" s="170"/>
      <c r="AB9" s="169">
        <v>2022</v>
      </c>
      <c r="AC9" s="171"/>
      <c r="AD9" s="170"/>
      <c r="AE9" s="5"/>
    </row>
    <row r="10" spans="1:37" s="7" customFormat="1" ht="15.5" x14ac:dyDescent="0.35">
      <c r="A10" s="155">
        <v>1</v>
      </c>
      <c r="B10" s="155">
        <v>2</v>
      </c>
      <c r="C10" s="155">
        <v>3</v>
      </c>
      <c r="D10" s="155">
        <v>4</v>
      </c>
      <c r="E10" s="157">
        <v>5</v>
      </c>
      <c r="F10" s="173"/>
      <c r="G10" s="158"/>
      <c r="H10" s="157">
        <v>6</v>
      </c>
      <c r="I10" s="158"/>
      <c r="J10" s="164">
        <v>7</v>
      </c>
      <c r="K10" s="165"/>
      <c r="L10" s="164">
        <v>8</v>
      </c>
      <c r="M10" s="165"/>
      <c r="N10" s="164">
        <v>9</v>
      </c>
      <c r="O10" s="165"/>
      <c r="P10" s="164">
        <v>10</v>
      </c>
      <c r="Q10" s="165"/>
      <c r="R10" s="164">
        <v>11</v>
      </c>
      <c r="S10" s="165"/>
      <c r="T10" s="166">
        <v>12</v>
      </c>
      <c r="U10" s="167"/>
      <c r="V10" s="167"/>
      <c r="W10" s="167"/>
      <c r="X10" s="167"/>
      <c r="Y10" s="168"/>
      <c r="Z10" s="166">
        <v>13</v>
      </c>
      <c r="AA10" s="168"/>
      <c r="AB10" s="166">
        <v>14</v>
      </c>
      <c r="AC10" s="167"/>
      <c r="AD10" s="168"/>
      <c r="AE10" s="6">
        <v>15</v>
      </c>
    </row>
    <row r="11" spans="1:37" s="7" customFormat="1" ht="88.5" customHeight="1" x14ac:dyDescent="0.3">
      <c r="A11" s="172"/>
      <c r="B11" s="172"/>
      <c r="C11" s="172"/>
      <c r="D11" s="172"/>
      <c r="E11" s="153" t="s">
        <v>14</v>
      </c>
      <c r="F11" s="162"/>
      <c r="G11" s="156" t="s">
        <v>15</v>
      </c>
      <c r="H11" s="153" t="s">
        <v>14</v>
      </c>
      <c r="I11" s="156" t="s">
        <v>15</v>
      </c>
      <c r="J11" s="160" t="s">
        <v>14</v>
      </c>
      <c r="K11" s="155" t="s">
        <v>15</v>
      </c>
      <c r="L11" s="160" t="s">
        <v>14</v>
      </c>
      <c r="M11" s="155" t="s">
        <v>15</v>
      </c>
      <c r="N11" s="153" t="s">
        <v>14</v>
      </c>
      <c r="O11" s="155" t="s">
        <v>15</v>
      </c>
      <c r="P11" s="153" t="s">
        <v>14</v>
      </c>
      <c r="Q11" s="155" t="s">
        <v>15</v>
      </c>
      <c r="R11" s="153" t="s">
        <v>14</v>
      </c>
      <c r="S11" s="155" t="s">
        <v>15</v>
      </c>
      <c r="T11" s="36" t="s">
        <v>16</v>
      </c>
      <c r="U11" s="157" t="s">
        <v>46</v>
      </c>
      <c r="V11" s="158"/>
      <c r="W11" s="8" t="s">
        <v>17</v>
      </c>
      <c r="X11" s="157" t="s">
        <v>47</v>
      </c>
      <c r="Y11" s="158"/>
      <c r="Z11" s="36" t="s">
        <v>18</v>
      </c>
      <c r="AA11" s="8" t="s">
        <v>19</v>
      </c>
      <c r="AB11" s="157" t="s">
        <v>20</v>
      </c>
      <c r="AC11" s="158"/>
      <c r="AD11" s="8" t="s">
        <v>21</v>
      </c>
      <c r="AE11" s="9"/>
    </row>
    <row r="12" spans="1:37" s="7" customFormat="1" ht="15.5" x14ac:dyDescent="0.3">
      <c r="A12" s="156"/>
      <c r="B12" s="156"/>
      <c r="C12" s="156"/>
      <c r="D12" s="156"/>
      <c r="E12" s="154"/>
      <c r="F12" s="159"/>
      <c r="G12" s="163"/>
      <c r="H12" s="154"/>
      <c r="I12" s="163"/>
      <c r="J12" s="161"/>
      <c r="K12" s="156"/>
      <c r="L12" s="161"/>
      <c r="M12" s="156"/>
      <c r="N12" s="154"/>
      <c r="O12" s="156"/>
      <c r="P12" s="154"/>
      <c r="Q12" s="156"/>
      <c r="R12" s="154"/>
      <c r="S12" s="156"/>
      <c r="T12" s="34" t="s">
        <v>14</v>
      </c>
      <c r="U12" s="154" t="s">
        <v>14</v>
      </c>
      <c r="V12" s="159"/>
      <c r="W12" s="35" t="s">
        <v>15</v>
      </c>
      <c r="X12" s="154" t="s">
        <v>15</v>
      </c>
      <c r="Y12" s="159"/>
      <c r="Z12" s="34" t="s">
        <v>14</v>
      </c>
      <c r="AA12" s="35" t="s">
        <v>15</v>
      </c>
      <c r="AB12" s="154" t="s">
        <v>14</v>
      </c>
      <c r="AC12" s="159"/>
      <c r="AD12" s="35" t="s">
        <v>15</v>
      </c>
      <c r="AE12" s="28"/>
    </row>
    <row r="13" spans="1:37" ht="62.5" customHeight="1" x14ac:dyDescent="0.3">
      <c r="A13" s="37">
        <v>1</v>
      </c>
      <c r="B13" s="98" t="s">
        <v>22</v>
      </c>
      <c r="C13" s="97" t="s">
        <v>54</v>
      </c>
      <c r="D13" s="97" t="s">
        <v>170</v>
      </c>
      <c r="E13" s="194">
        <v>26</v>
      </c>
      <c r="F13" s="102" t="s">
        <v>105</v>
      </c>
      <c r="G13" s="40">
        <f>SUM(G18,G21,G26,G35,G38)</f>
        <v>10571332730</v>
      </c>
      <c r="H13" s="39">
        <v>25.28</v>
      </c>
      <c r="I13" s="40">
        <f>SUM(I18,I21,I26,I35,I38)</f>
        <v>4617893811</v>
      </c>
      <c r="J13" s="103">
        <v>26</v>
      </c>
      <c r="K13" s="138">
        <f>SUM(K18,K21,K26,K35,K38)</f>
        <v>5317222770</v>
      </c>
      <c r="L13" s="39">
        <v>26</v>
      </c>
      <c r="M13" s="40">
        <f>M18+M21+M26+M33+M35+M38</f>
        <v>902380043</v>
      </c>
      <c r="N13" s="39">
        <v>26</v>
      </c>
      <c r="O13" s="40">
        <f>O18+O21+O26+O33+O35+O38</f>
        <v>2581346991</v>
      </c>
      <c r="P13" s="39">
        <v>26</v>
      </c>
      <c r="Q13" s="40">
        <f>Q18+Q21+Q26+Q33+Q35+Q38</f>
        <v>331569663</v>
      </c>
      <c r="R13" s="39">
        <v>26</v>
      </c>
      <c r="S13" s="40">
        <f>S18+S21+S26+S33+S35+S38</f>
        <v>1212566037</v>
      </c>
      <c r="T13" s="60">
        <f>AVERAGE(L13,N13,P13,R13)</f>
        <v>26</v>
      </c>
      <c r="U13" s="60">
        <f>T13/J13*100</f>
        <v>100</v>
      </c>
      <c r="V13" s="46" t="s">
        <v>105</v>
      </c>
      <c r="W13" s="104">
        <f t="shared" ref="W13:W32" si="0">SUM(M13,O13,Q13,S13)</f>
        <v>5027862734</v>
      </c>
      <c r="X13" s="105">
        <f>W13/K13*100</f>
        <v>94.558060692273756</v>
      </c>
      <c r="Y13" s="37" t="s">
        <v>105</v>
      </c>
      <c r="Z13" s="105">
        <f t="shared" ref="Z13:Z48" si="1">SUM(H13,T13)</f>
        <v>51.28</v>
      </c>
      <c r="AA13" s="104">
        <f t="shared" ref="AA13:AA48" si="2">SUM(I13,W13)</f>
        <v>9645756545</v>
      </c>
      <c r="AB13" s="46"/>
      <c r="AC13" s="195" t="s">
        <v>105</v>
      </c>
      <c r="AD13" s="196">
        <f>SUM(H13,T13)</f>
        <v>51.28</v>
      </c>
      <c r="AE13" s="47" t="s">
        <v>45</v>
      </c>
      <c r="AH13" s="11"/>
    </row>
    <row r="14" spans="1:37" ht="62.5" customHeight="1" x14ac:dyDescent="0.3">
      <c r="A14" s="37"/>
      <c r="B14" s="98"/>
      <c r="C14" s="96"/>
      <c r="D14" s="97" t="s">
        <v>171</v>
      </c>
      <c r="E14" s="194">
        <v>22</v>
      </c>
      <c r="F14" s="106"/>
      <c r="G14" s="40"/>
      <c r="H14" s="38">
        <v>21.25</v>
      </c>
      <c r="I14" s="40"/>
      <c r="J14" s="193">
        <v>22</v>
      </c>
      <c r="K14" s="138">
        <v>21.25</v>
      </c>
      <c r="L14" s="194">
        <v>22</v>
      </c>
      <c r="M14" s="40"/>
      <c r="N14" s="38">
        <v>22</v>
      </c>
      <c r="O14" s="40"/>
      <c r="P14" s="38">
        <v>22</v>
      </c>
      <c r="Q14" s="40"/>
      <c r="R14" s="38">
        <v>22</v>
      </c>
      <c r="S14" s="40"/>
      <c r="T14" s="60">
        <f t="shared" ref="T14:T17" si="3">AVERAGE(L14,N14,P14,R14)</f>
        <v>22</v>
      </c>
      <c r="U14" s="60">
        <f t="shared" ref="U14:U17" si="4">T14/J14*100</f>
        <v>100</v>
      </c>
      <c r="V14" s="42"/>
      <c r="W14" s="61"/>
      <c r="X14" s="105">
        <f>W13/K13*100</f>
        <v>94.558060692273756</v>
      </c>
      <c r="Y14" s="46" t="s">
        <v>105</v>
      </c>
      <c r="Z14" s="45">
        <f t="shared" si="1"/>
        <v>43.25</v>
      </c>
      <c r="AA14" s="61"/>
      <c r="AB14" s="46"/>
      <c r="AC14" s="195" t="s">
        <v>105</v>
      </c>
      <c r="AD14" s="196">
        <f>SUM(H14,T14)</f>
        <v>43.25</v>
      </c>
      <c r="AE14" s="47"/>
      <c r="AH14" s="11"/>
    </row>
    <row r="15" spans="1:37" ht="62.5" customHeight="1" x14ac:dyDescent="0.3">
      <c r="A15" s="37"/>
      <c r="B15" s="98"/>
      <c r="C15" s="96"/>
      <c r="D15" s="97" t="s">
        <v>172</v>
      </c>
      <c r="E15" s="194">
        <v>12</v>
      </c>
      <c r="F15" s="106"/>
      <c r="G15" s="40"/>
      <c r="H15" s="38">
        <v>12.9</v>
      </c>
      <c r="I15" s="40"/>
      <c r="J15" s="193">
        <v>12</v>
      </c>
      <c r="K15" s="138">
        <v>12.9</v>
      </c>
      <c r="L15" s="194">
        <v>12</v>
      </c>
      <c r="M15" s="40"/>
      <c r="N15" s="38">
        <v>12</v>
      </c>
      <c r="O15" s="40"/>
      <c r="P15" s="38">
        <v>12</v>
      </c>
      <c r="Q15" s="40"/>
      <c r="R15" s="38">
        <v>12</v>
      </c>
      <c r="S15" s="40"/>
      <c r="T15" s="60">
        <f t="shared" si="3"/>
        <v>12</v>
      </c>
      <c r="U15" s="60">
        <f t="shared" si="4"/>
        <v>100</v>
      </c>
      <c r="V15" s="42"/>
      <c r="W15" s="61"/>
      <c r="X15" s="105">
        <f>W13/K13*100</f>
        <v>94.558060692273756</v>
      </c>
      <c r="Y15" s="46" t="s">
        <v>105</v>
      </c>
      <c r="Z15" s="45">
        <f t="shared" si="1"/>
        <v>24.9</v>
      </c>
      <c r="AA15" s="61"/>
      <c r="AB15" s="46"/>
      <c r="AC15" s="195" t="s">
        <v>105</v>
      </c>
      <c r="AD15" s="197"/>
      <c r="AE15" s="47"/>
      <c r="AH15" s="11"/>
    </row>
    <row r="16" spans="1:37" ht="62.5" customHeight="1" x14ac:dyDescent="0.3">
      <c r="A16" s="37"/>
      <c r="B16" s="98"/>
      <c r="C16" s="96"/>
      <c r="D16" s="97" t="s">
        <v>173</v>
      </c>
      <c r="E16" s="194">
        <v>8.5</v>
      </c>
      <c r="F16" s="106"/>
      <c r="G16" s="40"/>
      <c r="H16" s="38">
        <v>7.83</v>
      </c>
      <c r="I16" s="40"/>
      <c r="J16" s="193">
        <v>8.5</v>
      </c>
      <c r="K16" s="138">
        <v>7.83</v>
      </c>
      <c r="L16" s="194">
        <v>8.5</v>
      </c>
      <c r="M16" s="40"/>
      <c r="N16" s="38">
        <v>8.5</v>
      </c>
      <c r="O16" s="40"/>
      <c r="P16" s="38">
        <v>8.5</v>
      </c>
      <c r="Q16" s="40"/>
      <c r="R16" s="38">
        <v>8.5</v>
      </c>
      <c r="S16" s="40"/>
      <c r="T16" s="60">
        <f t="shared" si="3"/>
        <v>8.5</v>
      </c>
      <c r="U16" s="60">
        <f t="shared" si="4"/>
        <v>100</v>
      </c>
      <c r="V16" s="42"/>
      <c r="W16" s="61"/>
      <c r="X16" s="105">
        <f>W13/K13*100</f>
        <v>94.558060692273756</v>
      </c>
      <c r="Y16" s="46" t="s">
        <v>105</v>
      </c>
      <c r="Z16" s="45">
        <f t="shared" si="1"/>
        <v>16.329999999999998</v>
      </c>
      <c r="AA16" s="61"/>
      <c r="AB16" s="46"/>
      <c r="AC16" s="195" t="s">
        <v>105</v>
      </c>
      <c r="AD16" s="197"/>
      <c r="AE16" s="47"/>
      <c r="AH16" s="11"/>
    </row>
    <row r="17" spans="1:34" ht="62.5" customHeight="1" x14ac:dyDescent="0.3">
      <c r="A17" s="37"/>
      <c r="B17" s="98"/>
      <c r="C17" s="96"/>
      <c r="D17" s="97" t="s">
        <v>174</v>
      </c>
      <c r="E17" s="194">
        <v>13</v>
      </c>
      <c r="F17" s="106"/>
      <c r="G17" s="40"/>
      <c r="H17" s="38">
        <v>12.92</v>
      </c>
      <c r="I17" s="40"/>
      <c r="J17" s="193">
        <v>13</v>
      </c>
      <c r="K17" s="138"/>
      <c r="L17" s="39">
        <v>13</v>
      </c>
      <c r="M17" s="40"/>
      <c r="N17" s="38">
        <v>13</v>
      </c>
      <c r="O17" s="40"/>
      <c r="P17" s="38">
        <v>13</v>
      </c>
      <c r="Q17" s="40"/>
      <c r="R17" s="38">
        <v>13</v>
      </c>
      <c r="S17" s="40"/>
      <c r="T17" s="60">
        <f t="shared" si="3"/>
        <v>13</v>
      </c>
      <c r="U17" s="60">
        <f t="shared" si="4"/>
        <v>100</v>
      </c>
      <c r="V17" s="42"/>
      <c r="W17" s="61"/>
      <c r="X17" s="105">
        <f>W13/K13*100</f>
        <v>94.558060692273756</v>
      </c>
      <c r="Y17" s="46"/>
      <c r="Z17" s="45">
        <f t="shared" si="1"/>
        <v>25.92</v>
      </c>
      <c r="AA17" s="61"/>
      <c r="AB17" s="46"/>
      <c r="AC17" s="195" t="s">
        <v>105</v>
      </c>
      <c r="AD17" s="197"/>
      <c r="AE17" s="47"/>
      <c r="AH17" s="11"/>
    </row>
    <row r="18" spans="1:34" ht="82" customHeight="1" x14ac:dyDescent="0.3">
      <c r="A18" s="37">
        <v>2</v>
      </c>
      <c r="B18" s="95" t="s">
        <v>23</v>
      </c>
      <c r="C18" s="96" t="s">
        <v>55</v>
      </c>
      <c r="D18" s="97" t="s">
        <v>169</v>
      </c>
      <c r="E18" s="38">
        <f>SUM(E19:E20)</f>
        <v>45</v>
      </c>
      <c r="F18" s="106" t="s">
        <v>153</v>
      </c>
      <c r="G18" s="40">
        <f t="shared" ref="G18:O18" si="5">SUM(G19:G20)</f>
        <v>17915200</v>
      </c>
      <c r="H18" s="38">
        <f t="shared" si="5"/>
        <v>15</v>
      </c>
      <c r="I18" s="40">
        <f t="shared" si="5"/>
        <v>8794000</v>
      </c>
      <c r="J18" s="38">
        <v>12</v>
      </c>
      <c r="K18" s="138">
        <f t="shared" si="5"/>
        <v>8415200</v>
      </c>
      <c r="L18" s="38">
        <f t="shared" si="5"/>
        <v>3</v>
      </c>
      <c r="M18" s="40">
        <f t="shared" si="5"/>
        <v>0</v>
      </c>
      <c r="N18" s="38">
        <v>3</v>
      </c>
      <c r="O18" s="40">
        <f t="shared" si="5"/>
        <v>1280000</v>
      </c>
      <c r="P18" s="38">
        <v>3</v>
      </c>
      <c r="Q18" s="40">
        <f>SUM(Q19:Q20)</f>
        <v>0</v>
      </c>
      <c r="R18" s="38">
        <v>3</v>
      </c>
      <c r="S18" s="40">
        <f>SUM(S19:S20)</f>
        <v>2412500</v>
      </c>
      <c r="T18" s="41">
        <f t="shared" ref="T18:T32" si="6">SUM(L18,N18,P18,R18)</f>
        <v>12</v>
      </c>
      <c r="U18" s="41">
        <f t="shared" ref="U18:U32" si="7">T18/J18*100</f>
        <v>100</v>
      </c>
      <c r="V18" s="42" t="s">
        <v>105</v>
      </c>
      <c r="W18" s="43">
        <f t="shared" si="0"/>
        <v>3692500</v>
      </c>
      <c r="X18" s="44">
        <f t="shared" ref="X18:X32" si="8">W18/K18*100</f>
        <v>43.878933358684286</v>
      </c>
      <c r="Y18" s="42" t="s">
        <v>105</v>
      </c>
      <c r="Z18" s="44">
        <f t="shared" si="1"/>
        <v>27</v>
      </c>
      <c r="AA18" s="43">
        <f t="shared" si="2"/>
        <v>12486500</v>
      </c>
      <c r="AB18" s="45"/>
      <c r="AC18" s="46" t="s">
        <v>105</v>
      </c>
      <c r="AD18" s="44"/>
      <c r="AE18" s="47"/>
      <c r="AH18" s="11"/>
    </row>
    <row r="19" spans="1:34" ht="46.5" x14ac:dyDescent="0.3">
      <c r="A19" s="37"/>
      <c r="B19" s="95"/>
      <c r="C19" s="107" t="s">
        <v>56</v>
      </c>
      <c r="D19" s="101" t="s">
        <v>114</v>
      </c>
      <c r="E19" s="48">
        <f>5*3</f>
        <v>15</v>
      </c>
      <c r="F19" s="108" t="s">
        <v>153</v>
      </c>
      <c r="G19" s="49">
        <v>15093300</v>
      </c>
      <c r="H19" s="48">
        <v>5</v>
      </c>
      <c r="I19" s="49">
        <v>7669000</v>
      </c>
      <c r="J19" s="50">
        <v>5</v>
      </c>
      <c r="K19" s="139">
        <v>7093300</v>
      </c>
      <c r="L19" s="50">
        <v>1</v>
      </c>
      <c r="M19" s="51">
        <v>0</v>
      </c>
      <c r="N19" s="48">
        <v>1</v>
      </c>
      <c r="O19" s="51">
        <v>1280000</v>
      </c>
      <c r="P19" s="48">
        <v>2</v>
      </c>
      <c r="Q19" s="136">
        <v>0</v>
      </c>
      <c r="R19" s="48">
        <v>1</v>
      </c>
      <c r="S19" s="51">
        <v>2412500</v>
      </c>
      <c r="T19" s="52">
        <f t="shared" si="6"/>
        <v>5</v>
      </c>
      <c r="U19" s="52">
        <f t="shared" si="7"/>
        <v>100</v>
      </c>
      <c r="V19" s="53" t="s">
        <v>105</v>
      </c>
      <c r="W19" s="54">
        <f t="shared" si="0"/>
        <v>3692500</v>
      </c>
      <c r="X19" s="55">
        <f t="shared" si="8"/>
        <v>52.05616567747029</v>
      </c>
      <c r="Y19" s="53" t="s">
        <v>105</v>
      </c>
      <c r="Z19" s="52">
        <f t="shared" si="1"/>
        <v>10</v>
      </c>
      <c r="AA19" s="54">
        <f t="shared" si="2"/>
        <v>11361500</v>
      </c>
      <c r="AB19" s="55"/>
      <c r="AC19" s="53" t="s">
        <v>105</v>
      </c>
      <c r="AD19" s="55"/>
      <c r="AE19" s="56"/>
      <c r="AH19" s="11"/>
    </row>
    <row r="20" spans="1:34" ht="46.5" x14ac:dyDescent="0.3">
      <c r="A20" s="57"/>
      <c r="B20" s="98"/>
      <c r="C20" s="107" t="s">
        <v>57</v>
      </c>
      <c r="D20" s="101" t="s">
        <v>115</v>
      </c>
      <c r="E20" s="48">
        <v>30</v>
      </c>
      <c r="F20" s="108" t="s">
        <v>153</v>
      </c>
      <c r="G20" s="49">
        <v>2821900</v>
      </c>
      <c r="H20" s="48">
        <v>10</v>
      </c>
      <c r="I20" s="49">
        <v>1125000</v>
      </c>
      <c r="J20" s="50">
        <v>10</v>
      </c>
      <c r="K20" s="140">
        <v>1321900</v>
      </c>
      <c r="L20" s="50">
        <v>2</v>
      </c>
      <c r="M20" s="51">
        <v>0</v>
      </c>
      <c r="N20" s="48">
        <v>3</v>
      </c>
      <c r="O20" s="51">
        <v>0</v>
      </c>
      <c r="P20" s="48">
        <v>3</v>
      </c>
      <c r="Q20" s="51">
        <v>0</v>
      </c>
      <c r="R20" s="48">
        <v>2</v>
      </c>
      <c r="S20" s="51">
        <v>0</v>
      </c>
      <c r="T20" s="52">
        <f t="shared" si="6"/>
        <v>10</v>
      </c>
      <c r="U20" s="52">
        <f t="shared" si="7"/>
        <v>100</v>
      </c>
      <c r="V20" s="53" t="s">
        <v>105</v>
      </c>
      <c r="W20" s="54">
        <f t="shared" si="0"/>
        <v>0</v>
      </c>
      <c r="X20" s="55">
        <f t="shared" si="8"/>
        <v>0</v>
      </c>
      <c r="Y20" s="53" t="s">
        <v>105</v>
      </c>
      <c r="Z20" s="52">
        <f t="shared" si="1"/>
        <v>20</v>
      </c>
      <c r="AA20" s="54">
        <f t="shared" si="2"/>
        <v>1125000</v>
      </c>
      <c r="AB20" s="53"/>
      <c r="AC20" s="53" t="s">
        <v>105</v>
      </c>
      <c r="AD20" s="55"/>
      <c r="AE20" s="56"/>
      <c r="AH20" s="11"/>
    </row>
    <row r="21" spans="1:34" ht="62" x14ac:dyDescent="0.3">
      <c r="A21" s="56"/>
      <c r="B21" s="99"/>
      <c r="C21" s="98" t="s">
        <v>58</v>
      </c>
      <c r="D21" s="97" t="s">
        <v>162</v>
      </c>
      <c r="E21" s="58">
        <v>42</v>
      </c>
      <c r="F21" s="106" t="s">
        <v>105</v>
      </c>
      <c r="G21" s="40">
        <f>SUM(G22:G25)</f>
        <v>9163836380</v>
      </c>
      <c r="H21" s="58">
        <v>42</v>
      </c>
      <c r="I21" s="40">
        <f>SUM(I22:I25)</f>
        <v>3892951921</v>
      </c>
      <c r="J21" s="58">
        <v>12</v>
      </c>
      <c r="K21" s="138">
        <f>SUM(K22:K25)</f>
        <v>4709876364</v>
      </c>
      <c r="L21" s="58">
        <v>3</v>
      </c>
      <c r="M21" s="40">
        <f>SUM(M22:M25)</f>
        <v>838824110</v>
      </c>
      <c r="N21" s="58">
        <f>SUM(N23:N25)</f>
        <v>3</v>
      </c>
      <c r="O21" s="40">
        <f>SUM(O22:O25)</f>
        <v>2434636196</v>
      </c>
      <c r="P21" s="58">
        <v>3</v>
      </c>
      <c r="Q21" s="40">
        <f>SUM(Q22:Q25)</f>
        <v>249999173</v>
      </c>
      <c r="R21" s="58">
        <v>3</v>
      </c>
      <c r="S21" s="40">
        <f>SUM(S22:S25)</f>
        <v>1048565466</v>
      </c>
      <c r="T21" s="60">
        <f t="shared" si="6"/>
        <v>12</v>
      </c>
      <c r="U21" s="45">
        <f t="shared" si="7"/>
        <v>100</v>
      </c>
      <c r="V21" s="46" t="s">
        <v>105</v>
      </c>
      <c r="W21" s="61">
        <f t="shared" si="0"/>
        <v>4572024945</v>
      </c>
      <c r="X21" s="45">
        <f t="shared" si="8"/>
        <v>97.073141451149993</v>
      </c>
      <c r="Y21" s="46" t="s">
        <v>105</v>
      </c>
      <c r="Z21" s="60">
        <f t="shared" si="1"/>
        <v>54</v>
      </c>
      <c r="AA21" s="61">
        <f t="shared" si="2"/>
        <v>8464976866</v>
      </c>
      <c r="AB21" s="45"/>
      <c r="AC21" s="46" t="s">
        <v>105</v>
      </c>
      <c r="AD21" s="45"/>
      <c r="AE21" s="56"/>
      <c r="AH21" s="11"/>
    </row>
    <row r="22" spans="1:34" ht="46.5" x14ac:dyDescent="0.3">
      <c r="A22" s="57"/>
      <c r="B22" s="98"/>
      <c r="C22" s="101" t="s">
        <v>59</v>
      </c>
      <c r="D22" s="107" t="s">
        <v>116</v>
      </c>
      <c r="E22" s="48">
        <v>45</v>
      </c>
      <c r="F22" s="109" t="s">
        <v>154</v>
      </c>
      <c r="G22" s="62">
        <v>9153837980</v>
      </c>
      <c r="H22" s="48">
        <v>45</v>
      </c>
      <c r="I22" s="62">
        <v>3887966921</v>
      </c>
      <c r="J22" s="50">
        <v>45</v>
      </c>
      <c r="K22" s="140">
        <v>4704877964</v>
      </c>
      <c r="L22" s="50">
        <v>45</v>
      </c>
      <c r="M22" s="144">
        <v>838824110</v>
      </c>
      <c r="N22" s="48">
        <v>45</v>
      </c>
      <c r="O22" s="51">
        <v>2434636196</v>
      </c>
      <c r="P22" s="48">
        <v>45</v>
      </c>
      <c r="Q22" s="51">
        <v>249999173</v>
      </c>
      <c r="R22" s="48">
        <v>45</v>
      </c>
      <c r="S22" s="137">
        <v>1046187666</v>
      </c>
      <c r="T22" s="52">
        <f>AVERAGE(L22,N22,P22,R22)</f>
        <v>45</v>
      </c>
      <c r="U22" s="52">
        <f t="shared" si="7"/>
        <v>100</v>
      </c>
      <c r="V22" s="53" t="s">
        <v>105</v>
      </c>
      <c r="W22" s="54">
        <f t="shared" si="0"/>
        <v>4569647145</v>
      </c>
      <c r="X22" s="55">
        <f t="shared" si="8"/>
        <v>97.125731633535736</v>
      </c>
      <c r="Y22" s="53" t="s">
        <v>105</v>
      </c>
      <c r="Z22" s="52">
        <f t="shared" si="1"/>
        <v>90</v>
      </c>
      <c r="AA22" s="54">
        <f t="shared" si="2"/>
        <v>8457614066</v>
      </c>
      <c r="AB22" s="55"/>
      <c r="AC22" s="53" t="s">
        <v>105</v>
      </c>
      <c r="AD22" s="55"/>
      <c r="AE22" s="63"/>
      <c r="AH22" s="11"/>
    </row>
    <row r="23" spans="1:34" ht="57.75" customHeight="1" x14ac:dyDescent="0.3">
      <c r="A23" s="57"/>
      <c r="B23" s="98"/>
      <c r="C23" s="101" t="s">
        <v>60</v>
      </c>
      <c r="D23" s="101" t="s">
        <v>117</v>
      </c>
      <c r="E23" s="48">
        <v>1</v>
      </c>
      <c r="F23" s="109" t="s">
        <v>152</v>
      </c>
      <c r="G23" s="49">
        <v>3999000</v>
      </c>
      <c r="H23" s="48">
        <v>1</v>
      </c>
      <c r="I23" s="49">
        <v>2000000</v>
      </c>
      <c r="J23" s="50">
        <v>1</v>
      </c>
      <c r="K23" s="141">
        <v>1999000</v>
      </c>
      <c r="L23" s="50">
        <v>1</v>
      </c>
      <c r="M23" s="64">
        <v>0</v>
      </c>
      <c r="N23" s="48">
        <v>0</v>
      </c>
      <c r="O23" s="64">
        <v>0</v>
      </c>
      <c r="P23" s="48">
        <v>0</v>
      </c>
      <c r="Q23" s="64">
        <v>0</v>
      </c>
      <c r="R23" s="48">
        <v>0</v>
      </c>
      <c r="S23" s="64">
        <v>1789800</v>
      </c>
      <c r="T23" s="52">
        <f t="shared" si="6"/>
        <v>1</v>
      </c>
      <c r="U23" s="52">
        <f t="shared" si="7"/>
        <v>100</v>
      </c>
      <c r="V23" s="53" t="s">
        <v>105</v>
      </c>
      <c r="W23" s="54">
        <f t="shared" si="0"/>
        <v>1789800</v>
      </c>
      <c r="X23" s="55">
        <f t="shared" si="8"/>
        <v>89.534767383691843</v>
      </c>
      <c r="Y23" s="53" t="s">
        <v>105</v>
      </c>
      <c r="Z23" s="52">
        <f t="shared" si="1"/>
        <v>2</v>
      </c>
      <c r="AA23" s="54">
        <f t="shared" si="2"/>
        <v>3789800</v>
      </c>
      <c r="AB23" s="55"/>
      <c r="AC23" s="53" t="s">
        <v>105</v>
      </c>
      <c r="AD23" s="55"/>
      <c r="AE23" s="56"/>
      <c r="AH23" s="11"/>
    </row>
    <row r="24" spans="1:34" ht="45" customHeight="1" x14ac:dyDescent="0.3">
      <c r="A24" s="42"/>
      <c r="B24" s="96"/>
      <c r="C24" s="101" t="s">
        <v>61</v>
      </c>
      <c r="D24" s="101" t="s">
        <v>118</v>
      </c>
      <c r="E24" s="48">
        <v>12</v>
      </c>
      <c r="F24" s="109" t="s">
        <v>153</v>
      </c>
      <c r="G24" s="49">
        <v>3000000</v>
      </c>
      <c r="H24" s="48">
        <v>12</v>
      </c>
      <c r="I24" s="49">
        <v>1500000</v>
      </c>
      <c r="J24" s="50">
        <v>12</v>
      </c>
      <c r="K24" s="140">
        <v>1500000</v>
      </c>
      <c r="L24" s="50">
        <v>3</v>
      </c>
      <c r="M24" s="51">
        <v>0</v>
      </c>
      <c r="N24" s="48">
        <v>3</v>
      </c>
      <c r="O24" s="51">
        <v>0</v>
      </c>
      <c r="P24" s="48">
        <v>3</v>
      </c>
      <c r="Q24" s="51">
        <v>0</v>
      </c>
      <c r="R24" s="48">
        <v>3</v>
      </c>
      <c r="S24" s="51">
        <v>300000</v>
      </c>
      <c r="T24" s="52">
        <f t="shared" si="6"/>
        <v>12</v>
      </c>
      <c r="U24" s="52">
        <f t="shared" si="7"/>
        <v>100</v>
      </c>
      <c r="V24" s="53" t="s">
        <v>105</v>
      </c>
      <c r="W24" s="54">
        <f t="shared" si="0"/>
        <v>300000</v>
      </c>
      <c r="X24" s="55">
        <f t="shared" si="8"/>
        <v>20</v>
      </c>
      <c r="Y24" s="53" t="s">
        <v>105</v>
      </c>
      <c r="Z24" s="52">
        <f t="shared" si="1"/>
        <v>24</v>
      </c>
      <c r="AA24" s="54">
        <f t="shared" si="2"/>
        <v>1800000</v>
      </c>
      <c r="AB24" s="55"/>
      <c r="AC24" s="53" t="s">
        <v>105</v>
      </c>
      <c r="AD24" s="55"/>
      <c r="AE24" s="56"/>
      <c r="AH24" s="11"/>
    </row>
    <row r="25" spans="1:34" ht="62" x14ac:dyDescent="0.3">
      <c r="A25" s="57"/>
      <c r="B25" s="98"/>
      <c r="C25" s="101" t="s">
        <v>62</v>
      </c>
      <c r="D25" s="101" t="s">
        <v>119</v>
      </c>
      <c r="E25" s="48">
        <v>1</v>
      </c>
      <c r="F25" s="109" t="s">
        <v>152</v>
      </c>
      <c r="G25" s="49">
        <v>2999400</v>
      </c>
      <c r="H25" s="48">
        <v>1</v>
      </c>
      <c r="I25" s="49">
        <v>1485000</v>
      </c>
      <c r="J25" s="50">
        <v>1</v>
      </c>
      <c r="K25" s="140">
        <v>1499400</v>
      </c>
      <c r="L25" s="50">
        <v>0</v>
      </c>
      <c r="M25" s="51">
        <v>0</v>
      </c>
      <c r="N25" s="48">
        <v>0</v>
      </c>
      <c r="O25" s="51">
        <v>0</v>
      </c>
      <c r="P25" s="48">
        <v>1</v>
      </c>
      <c r="Q25" s="51">
        <v>0</v>
      </c>
      <c r="R25" s="48"/>
      <c r="S25" s="51">
        <v>288000</v>
      </c>
      <c r="T25" s="52">
        <f t="shared" si="6"/>
        <v>1</v>
      </c>
      <c r="U25" s="52">
        <f t="shared" si="7"/>
        <v>100</v>
      </c>
      <c r="V25" s="53" t="s">
        <v>105</v>
      </c>
      <c r="W25" s="54">
        <f t="shared" si="0"/>
        <v>288000</v>
      </c>
      <c r="X25" s="55">
        <f t="shared" si="8"/>
        <v>19.207683073229294</v>
      </c>
      <c r="Y25" s="53" t="s">
        <v>105</v>
      </c>
      <c r="Z25" s="52">
        <f t="shared" si="1"/>
        <v>2</v>
      </c>
      <c r="AA25" s="54">
        <f t="shared" si="2"/>
        <v>1773000</v>
      </c>
      <c r="AB25" s="55"/>
      <c r="AC25" s="53" t="s">
        <v>105</v>
      </c>
      <c r="AD25" s="55"/>
      <c r="AE25" s="56"/>
      <c r="AH25" s="11"/>
    </row>
    <row r="26" spans="1:34" ht="62" x14ac:dyDescent="0.3">
      <c r="A26" s="57"/>
      <c r="B26" s="98"/>
      <c r="C26" s="96" t="s">
        <v>63</v>
      </c>
      <c r="D26" s="97" t="s">
        <v>155</v>
      </c>
      <c r="E26" s="58">
        <v>100</v>
      </c>
      <c r="F26" s="106" t="s">
        <v>105</v>
      </c>
      <c r="G26" s="40">
        <f>SUM(G27:G32)</f>
        <v>694959150</v>
      </c>
      <c r="H26" s="58">
        <v>100</v>
      </c>
      <c r="I26" s="40">
        <f>SUM(I27:I32)</f>
        <v>378081354</v>
      </c>
      <c r="J26" s="58">
        <v>100</v>
      </c>
      <c r="K26" s="138">
        <f>SUM(K27:K32)</f>
        <v>341985206</v>
      </c>
      <c r="L26" s="59">
        <v>100</v>
      </c>
      <c r="M26" s="40">
        <f>SUM(M27:M32)</f>
        <v>24129860</v>
      </c>
      <c r="N26" s="58">
        <v>100</v>
      </c>
      <c r="O26" s="40">
        <f>SUM(O27:O32)</f>
        <v>82865335</v>
      </c>
      <c r="P26" s="58">
        <v>100</v>
      </c>
      <c r="Q26" s="40">
        <f>SUM(Q27:Q32)</f>
        <v>58746136</v>
      </c>
      <c r="R26" s="58">
        <v>100</v>
      </c>
      <c r="S26" s="40">
        <f>SUM(S27:S32)</f>
        <v>106826700</v>
      </c>
      <c r="T26" s="60">
        <f>AVERAGE(L26,N26,P26,R26)</f>
        <v>100</v>
      </c>
      <c r="U26" s="60">
        <f t="shared" si="7"/>
        <v>100</v>
      </c>
      <c r="V26" s="46" t="s">
        <v>105</v>
      </c>
      <c r="W26" s="61">
        <f>SUM(M26,O26,Q26,S26)</f>
        <v>272568031</v>
      </c>
      <c r="X26" s="45">
        <f t="shared" si="8"/>
        <v>79.701702359604411</v>
      </c>
      <c r="Y26" s="46" t="s">
        <v>105</v>
      </c>
      <c r="Z26" s="60">
        <f t="shared" si="1"/>
        <v>200</v>
      </c>
      <c r="AA26" s="61">
        <f t="shared" si="2"/>
        <v>650649385</v>
      </c>
      <c r="AB26" s="45"/>
      <c r="AC26" s="46" t="s">
        <v>105</v>
      </c>
      <c r="AD26" s="45"/>
      <c r="AE26" s="65"/>
      <c r="AH26" s="11"/>
    </row>
    <row r="27" spans="1:34" ht="77.5" x14ac:dyDescent="0.3">
      <c r="A27" s="57"/>
      <c r="B27" s="98"/>
      <c r="C27" s="107" t="s">
        <v>64</v>
      </c>
      <c r="D27" s="101" t="s">
        <v>120</v>
      </c>
      <c r="E27" s="66">
        <v>12</v>
      </c>
      <c r="F27" s="108" t="s">
        <v>149</v>
      </c>
      <c r="G27" s="49">
        <v>12298400</v>
      </c>
      <c r="H27" s="67">
        <v>12</v>
      </c>
      <c r="I27" s="49">
        <v>5725000</v>
      </c>
      <c r="J27" s="67">
        <v>12</v>
      </c>
      <c r="K27" s="140">
        <v>6573400</v>
      </c>
      <c r="L27" s="67">
        <v>3</v>
      </c>
      <c r="M27" s="51">
        <v>0</v>
      </c>
      <c r="N27" s="66">
        <v>3</v>
      </c>
      <c r="O27" s="51">
        <v>0</v>
      </c>
      <c r="P27" s="66">
        <v>3</v>
      </c>
      <c r="Q27" s="51">
        <v>3112000</v>
      </c>
      <c r="R27" s="66">
        <v>3</v>
      </c>
      <c r="S27" s="51">
        <v>2170000</v>
      </c>
      <c r="T27" s="52">
        <f t="shared" si="6"/>
        <v>12</v>
      </c>
      <c r="U27" s="52">
        <f t="shared" si="7"/>
        <v>100</v>
      </c>
      <c r="V27" s="53" t="s">
        <v>105</v>
      </c>
      <c r="W27" s="54">
        <f t="shared" si="0"/>
        <v>5282000</v>
      </c>
      <c r="X27" s="55">
        <f t="shared" si="8"/>
        <v>80.35415462317826</v>
      </c>
      <c r="Y27" s="53" t="s">
        <v>105</v>
      </c>
      <c r="Z27" s="52">
        <f t="shared" si="1"/>
        <v>24</v>
      </c>
      <c r="AA27" s="54">
        <f t="shared" si="2"/>
        <v>11007000</v>
      </c>
      <c r="AB27" s="55"/>
      <c r="AC27" s="53" t="s">
        <v>105</v>
      </c>
      <c r="AD27" s="55"/>
      <c r="AE27" s="56"/>
      <c r="AH27" s="11"/>
    </row>
    <row r="28" spans="1:34" ht="77.5" x14ac:dyDescent="0.3">
      <c r="A28" s="57"/>
      <c r="B28" s="98"/>
      <c r="C28" s="107" t="s">
        <v>65</v>
      </c>
      <c r="D28" s="101" t="s">
        <v>121</v>
      </c>
      <c r="E28" s="66">
        <v>12</v>
      </c>
      <c r="F28" s="108" t="s">
        <v>149</v>
      </c>
      <c r="G28" s="51">
        <v>106010150</v>
      </c>
      <c r="H28" s="67">
        <v>12</v>
      </c>
      <c r="I28" s="51">
        <v>32323000</v>
      </c>
      <c r="J28" s="67">
        <v>12</v>
      </c>
      <c r="K28" s="140">
        <v>65661806</v>
      </c>
      <c r="L28" s="67">
        <v>3</v>
      </c>
      <c r="M28" s="51">
        <v>7559100</v>
      </c>
      <c r="N28" s="66">
        <v>3</v>
      </c>
      <c r="O28" s="51">
        <v>9992090</v>
      </c>
      <c r="P28" s="66">
        <v>3</v>
      </c>
      <c r="Q28" s="137">
        <v>10692200</v>
      </c>
      <c r="R28" s="66">
        <v>3</v>
      </c>
      <c r="S28" s="51">
        <v>26714700</v>
      </c>
      <c r="T28" s="52">
        <f t="shared" si="6"/>
        <v>12</v>
      </c>
      <c r="U28" s="52">
        <f t="shared" si="7"/>
        <v>100</v>
      </c>
      <c r="V28" s="53" t="s">
        <v>105</v>
      </c>
      <c r="W28" s="54">
        <f t="shared" si="0"/>
        <v>54958090</v>
      </c>
      <c r="X28" s="55">
        <f t="shared" si="8"/>
        <v>83.698718247256252</v>
      </c>
      <c r="Y28" s="53" t="s">
        <v>105</v>
      </c>
      <c r="Z28" s="52">
        <f t="shared" si="1"/>
        <v>24</v>
      </c>
      <c r="AA28" s="54">
        <f t="shared" si="2"/>
        <v>87281090</v>
      </c>
      <c r="AB28" s="53"/>
      <c r="AC28" s="53" t="s">
        <v>105</v>
      </c>
      <c r="AD28" s="55"/>
      <c r="AE28" s="56"/>
      <c r="AH28" s="11"/>
    </row>
    <row r="29" spans="1:34" ht="62" x14ac:dyDescent="0.3">
      <c r="A29" s="57"/>
      <c r="B29" s="98"/>
      <c r="C29" s="107" t="s">
        <v>66</v>
      </c>
      <c r="D29" s="107" t="s">
        <v>122</v>
      </c>
      <c r="E29" s="66">
        <v>12</v>
      </c>
      <c r="F29" s="108" t="s">
        <v>149</v>
      </c>
      <c r="G29" s="68">
        <v>76020000</v>
      </c>
      <c r="H29" s="67">
        <v>12</v>
      </c>
      <c r="I29" s="68">
        <v>22471500</v>
      </c>
      <c r="J29" s="67">
        <v>12</v>
      </c>
      <c r="K29" s="140">
        <v>40750000</v>
      </c>
      <c r="L29" s="67">
        <v>3</v>
      </c>
      <c r="M29" s="51">
        <v>0</v>
      </c>
      <c r="N29" s="66">
        <v>3</v>
      </c>
      <c r="O29" s="51">
        <v>7310585</v>
      </c>
      <c r="P29" s="66">
        <v>3</v>
      </c>
      <c r="Q29" s="51">
        <v>1129415</v>
      </c>
      <c r="R29" s="66">
        <v>3</v>
      </c>
      <c r="S29" s="51">
        <v>19790000</v>
      </c>
      <c r="T29" s="52">
        <f t="shared" si="6"/>
        <v>12</v>
      </c>
      <c r="U29" s="52">
        <f t="shared" si="7"/>
        <v>100</v>
      </c>
      <c r="V29" s="53" t="s">
        <v>105</v>
      </c>
      <c r="W29" s="54">
        <f t="shared" si="0"/>
        <v>28230000</v>
      </c>
      <c r="X29" s="55">
        <f t="shared" si="8"/>
        <v>69.276073619631902</v>
      </c>
      <c r="Y29" s="53" t="s">
        <v>105</v>
      </c>
      <c r="Z29" s="52">
        <f t="shared" si="1"/>
        <v>24</v>
      </c>
      <c r="AA29" s="54">
        <f t="shared" si="2"/>
        <v>50701500</v>
      </c>
      <c r="AB29" s="55"/>
      <c r="AC29" s="53" t="s">
        <v>105</v>
      </c>
      <c r="AD29" s="55"/>
      <c r="AE29" s="56"/>
      <c r="AH29" s="11"/>
    </row>
    <row r="30" spans="1:34" ht="62" x14ac:dyDescent="0.3">
      <c r="A30" s="57"/>
      <c r="B30" s="98"/>
      <c r="C30" s="107" t="s">
        <v>67</v>
      </c>
      <c r="D30" s="107" t="s">
        <v>123</v>
      </c>
      <c r="E30" s="66">
        <v>12</v>
      </c>
      <c r="F30" s="108" t="s">
        <v>149</v>
      </c>
      <c r="G30" s="49">
        <v>166565000</v>
      </c>
      <c r="H30" s="67">
        <v>12</v>
      </c>
      <c r="I30" s="49">
        <v>132325450</v>
      </c>
      <c r="J30" s="67">
        <v>12</v>
      </c>
      <c r="K30" s="140">
        <v>17775000</v>
      </c>
      <c r="L30" s="67">
        <v>3</v>
      </c>
      <c r="M30" s="51">
        <v>0</v>
      </c>
      <c r="N30" s="66">
        <v>3</v>
      </c>
      <c r="O30" s="51">
        <v>4037900</v>
      </c>
      <c r="P30" s="66">
        <v>3</v>
      </c>
      <c r="Q30" s="51">
        <v>5440250</v>
      </c>
      <c r="R30" s="66">
        <v>3</v>
      </c>
      <c r="S30" s="51">
        <v>3873000</v>
      </c>
      <c r="T30" s="52">
        <f t="shared" si="6"/>
        <v>12</v>
      </c>
      <c r="U30" s="52">
        <f t="shared" si="7"/>
        <v>100</v>
      </c>
      <c r="V30" s="53" t="s">
        <v>105</v>
      </c>
      <c r="W30" s="54">
        <f t="shared" si="0"/>
        <v>13351150</v>
      </c>
      <c r="X30" s="55">
        <f t="shared" si="8"/>
        <v>75.111954992967654</v>
      </c>
      <c r="Y30" s="53" t="s">
        <v>105</v>
      </c>
      <c r="Z30" s="52">
        <f t="shared" si="1"/>
        <v>24</v>
      </c>
      <c r="AA30" s="54">
        <f t="shared" si="2"/>
        <v>145676600</v>
      </c>
      <c r="AB30" s="55"/>
      <c r="AC30" s="53" t="s">
        <v>105</v>
      </c>
      <c r="AD30" s="55"/>
      <c r="AE30" s="56"/>
      <c r="AH30" s="11"/>
    </row>
    <row r="31" spans="1:34" ht="93" x14ac:dyDescent="0.3">
      <c r="A31" s="57"/>
      <c r="B31" s="98"/>
      <c r="C31" s="107" t="s">
        <v>68</v>
      </c>
      <c r="D31" s="110" t="s">
        <v>124</v>
      </c>
      <c r="E31" s="66">
        <v>12</v>
      </c>
      <c r="F31" s="108" t="s">
        <v>153</v>
      </c>
      <c r="G31" s="49">
        <v>5780000</v>
      </c>
      <c r="H31" s="67">
        <v>12</v>
      </c>
      <c r="I31" s="49">
        <v>2710000</v>
      </c>
      <c r="J31" s="67">
        <v>12</v>
      </c>
      <c r="K31" s="140">
        <v>2890000</v>
      </c>
      <c r="L31" s="67">
        <v>3</v>
      </c>
      <c r="M31" s="51">
        <v>0</v>
      </c>
      <c r="N31" s="66">
        <v>3</v>
      </c>
      <c r="O31" s="51">
        <v>1230000</v>
      </c>
      <c r="P31" s="66">
        <v>3</v>
      </c>
      <c r="Q31" s="51">
        <v>460000</v>
      </c>
      <c r="R31" s="66">
        <v>3</v>
      </c>
      <c r="S31" s="51">
        <v>920000</v>
      </c>
      <c r="T31" s="52">
        <f t="shared" si="6"/>
        <v>12</v>
      </c>
      <c r="U31" s="52">
        <f t="shared" si="7"/>
        <v>100</v>
      </c>
      <c r="V31" s="53" t="s">
        <v>105</v>
      </c>
      <c r="W31" s="54">
        <f t="shared" si="0"/>
        <v>2610000</v>
      </c>
      <c r="X31" s="55">
        <f t="shared" si="8"/>
        <v>90.311418685121097</v>
      </c>
      <c r="Y31" s="53" t="s">
        <v>105</v>
      </c>
      <c r="Z31" s="52">
        <f t="shared" si="1"/>
        <v>24</v>
      </c>
      <c r="AA31" s="54">
        <f t="shared" si="2"/>
        <v>5320000</v>
      </c>
      <c r="AB31" s="55"/>
      <c r="AC31" s="53" t="s">
        <v>105</v>
      </c>
      <c r="AD31" s="55"/>
      <c r="AE31" s="56"/>
      <c r="AH31" s="11"/>
    </row>
    <row r="32" spans="1:34" ht="77.5" x14ac:dyDescent="0.3">
      <c r="A32" s="57"/>
      <c r="B32" s="98"/>
      <c r="C32" s="107" t="s">
        <v>69</v>
      </c>
      <c r="D32" s="110" t="s">
        <v>125</v>
      </c>
      <c r="E32" s="66">
        <v>12</v>
      </c>
      <c r="F32" s="108" t="s">
        <v>152</v>
      </c>
      <c r="G32" s="49">
        <v>328285600</v>
      </c>
      <c r="H32" s="66">
        <v>12</v>
      </c>
      <c r="I32" s="49">
        <v>182526404</v>
      </c>
      <c r="J32" s="67">
        <v>12</v>
      </c>
      <c r="K32" s="140">
        <v>208335000</v>
      </c>
      <c r="L32" s="67">
        <v>3</v>
      </c>
      <c r="M32" s="51">
        <v>16570760</v>
      </c>
      <c r="N32" s="66">
        <v>3</v>
      </c>
      <c r="O32" s="51">
        <v>60294760</v>
      </c>
      <c r="P32" s="66">
        <v>3</v>
      </c>
      <c r="Q32" s="51">
        <v>37912271</v>
      </c>
      <c r="R32" s="66">
        <v>3</v>
      </c>
      <c r="S32" s="145">
        <v>53359000</v>
      </c>
      <c r="T32" s="52">
        <f t="shared" si="6"/>
        <v>12</v>
      </c>
      <c r="U32" s="52">
        <f t="shared" si="7"/>
        <v>100</v>
      </c>
      <c r="V32" s="53" t="s">
        <v>105</v>
      </c>
      <c r="W32" s="54">
        <f t="shared" si="0"/>
        <v>168136791</v>
      </c>
      <c r="X32" s="55">
        <f t="shared" si="8"/>
        <v>80.705014039887686</v>
      </c>
      <c r="Y32" s="53" t="s">
        <v>105</v>
      </c>
      <c r="Z32" s="52">
        <f t="shared" si="1"/>
        <v>24</v>
      </c>
      <c r="AA32" s="54">
        <f t="shared" si="2"/>
        <v>350663195</v>
      </c>
      <c r="AB32" s="55"/>
      <c r="AC32" s="53" t="s">
        <v>105</v>
      </c>
      <c r="AD32" s="55"/>
      <c r="AE32" s="56"/>
      <c r="AH32" s="11"/>
    </row>
    <row r="33" spans="1:34" ht="77.5" x14ac:dyDescent="0.3">
      <c r="A33" s="57"/>
      <c r="B33" s="98"/>
      <c r="C33" s="127" t="s">
        <v>70</v>
      </c>
      <c r="D33" s="128" t="s">
        <v>156</v>
      </c>
      <c r="E33" s="58">
        <v>100</v>
      </c>
      <c r="F33" s="106" t="s">
        <v>105</v>
      </c>
      <c r="G33" s="40">
        <f>G34</f>
        <v>220430000</v>
      </c>
      <c r="H33" s="58">
        <v>100</v>
      </c>
      <c r="I33" s="40">
        <f>I34</f>
        <v>90503000</v>
      </c>
      <c r="J33" s="59"/>
      <c r="K33" s="138"/>
      <c r="L33" s="59"/>
      <c r="M33" s="40"/>
      <c r="N33" s="58"/>
      <c r="O33" s="40"/>
      <c r="P33" s="58"/>
      <c r="Q33" s="40"/>
      <c r="R33" s="58"/>
      <c r="S33" s="40"/>
      <c r="T33" s="60"/>
      <c r="U33" s="60"/>
      <c r="V33" s="46"/>
      <c r="W33" s="61"/>
      <c r="X33" s="45"/>
      <c r="Y33" s="46"/>
      <c r="Z33" s="60">
        <f t="shared" si="1"/>
        <v>100</v>
      </c>
      <c r="AA33" s="61">
        <f t="shared" si="2"/>
        <v>90503000</v>
      </c>
      <c r="AB33" s="46"/>
      <c r="AC33" s="46" t="s">
        <v>105</v>
      </c>
      <c r="AD33" s="45"/>
      <c r="AE33" s="56"/>
      <c r="AH33" s="11"/>
    </row>
    <row r="34" spans="1:34" ht="62" x14ac:dyDescent="0.3">
      <c r="A34" s="57"/>
      <c r="B34" s="98"/>
      <c r="C34" s="129" t="s">
        <v>71</v>
      </c>
      <c r="D34" s="130" t="s">
        <v>126</v>
      </c>
      <c r="E34" s="66">
        <v>2</v>
      </c>
      <c r="F34" s="109" t="s">
        <v>150</v>
      </c>
      <c r="G34" s="126">
        <v>220430000</v>
      </c>
      <c r="H34" s="66">
        <v>2</v>
      </c>
      <c r="I34" s="51">
        <v>90503000</v>
      </c>
      <c r="J34" s="67"/>
      <c r="K34" s="140"/>
      <c r="L34" s="67"/>
      <c r="M34" s="51"/>
      <c r="N34" s="66"/>
      <c r="O34" s="51"/>
      <c r="P34" s="66"/>
      <c r="Q34" s="51">
        <f>Q33-O33</f>
        <v>0</v>
      </c>
      <c r="R34" s="66"/>
      <c r="S34" s="51"/>
      <c r="T34" s="52"/>
      <c r="U34" s="52"/>
      <c r="V34" s="53"/>
      <c r="W34" s="54"/>
      <c r="X34" s="55"/>
      <c r="Y34" s="53"/>
      <c r="Z34" s="52">
        <f t="shared" si="1"/>
        <v>2</v>
      </c>
      <c r="AA34" s="54">
        <f t="shared" si="2"/>
        <v>90503000</v>
      </c>
      <c r="AB34" s="53"/>
      <c r="AC34" s="53" t="s">
        <v>105</v>
      </c>
      <c r="AD34" s="55"/>
      <c r="AE34" s="56"/>
      <c r="AH34" s="11"/>
    </row>
    <row r="35" spans="1:34" ht="77.5" x14ac:dyDescent="0.3">
      <c r="A35" s="57"/>
      <c r="B35" s="98"/>
      <c r="C35" s="100" t="s">
        <v>72</v>
      </c>
      <c r="D35" s="97" t="s">
        <v>157</v>
      </c>
      <c r="E35" s="58">
        <v>100</v>
      </c>
      <c r="F35" s="106" t="s">
        <v>105</v>
      </c>
      <c r="G35" s="40">
        <f>SUM(G36:G37)</f>
        <v>342560000</v>
      </c>
      <c r="H35" s="58">
        <v>100</v>
      </c>
      <c r="I35" s="40">
        <f>SUM(I36:I37)</f>
        <v>155433252</v>
      </c>
      <c r="J35" s="59">
        <v>100</v>
      </c>
      <c r="K35" s="138">
        <f>SUM(K36:K37)</f>
        <v>156576000</v>
      </c>
      <c r="L35" s="59">
        <v>100</v>
      </c>
      <c r="M35" s="40">
        <f>SUM(M36:M37)</f>
        <v>26713073</v>
      </c>
      <c r="N35" s="58">
        <v>100</v>
      </c>
      <c r="O35" s="40">
        <f>SUM(O36:O37)</f>
        <v>43277938</v>
      </c>
      <c r="P35" s="58">
        <v>100</v>
      </c>
      <c r="Q35" s="40">
        <f>SUM(Q36:Q37)</f>
        <v>3820554</v>
      </c>
      <c r="R35" s="58">
        <v>100</v>
      </c>
      <c r="S35" s="40">
        <f>SUM(S36:S37)</f>
        <v>24062771</v>
      </c>
      <c r="T35" s="60">
        <f>AVERAGE(L35,N35,P35,R35)</f>
        <v>100</v>
      </c>
      <c r="U35" s="60">
        <f t="shared" ref="U35:U40" si="9">T35/J35*100</f>
        <v>100</v>
      </c>
      <c r="V35" s="46" t="s">
        <v>105</v>
      </c>
      <c r="W35" s="61">
        <f t="shared" ref="W35:W40" si="10">SUM(M35,O35,Q35,S35)</f>
        <v>97874336</v>
      </c>
      <c r="X35" s="45">
        <f t="shared" ref="X35:X40" si="11">W35/K35*100</f>
        <v>62.509155937052931</v>
      </c>
      <c r="Y35" s="46" t="s">
        <v>105</v>
      </c>
      <c r="Z35" s="60">
        <f t="shared" si="1"/>
        <v>200</v>
      </c>
      <c r="AA35" s="61">
        <f t="shared" si="2"/>
        <v>253307588</v>
      </c>
      <c r="AB35" s="46"/>
      <c r="AC35" s="46" t="s">
        <v>105</v>
      </c>
      <c r="AD35" s="45"/>
      <c r="AE35" s="56"/>
      <c r="AH35" s="11"/>
    </row>
    <row r="36" spans="1:34" ht="93" x14ac:dyDescent="0.3">
      <c r="A36" s="57"/>
      <c r="B36" s="98"/>
      <c r="C36" s="111" t="s">
        <v>73</v>
      </c>
      <c r="D36" s="101" t="s">
        <v>127</v>
      </c>
      <c r="E36" s="66">
        <v>12</v>
      </c>
      <c r="F36" s="108" t="s">
        <v>152</v>
      </c>
      <c r="G36" s="51">
        <v>238840000</v>
      </c>
      <c r="H36" s="66">
        <v>12</v>
      </c>
      <c r="I36" s="51">
        <v>135454876</v>
      </c>
      <c r="J36" s="67">
        <v>12</v>
      </c>
      <c r="K36" s="140">
        <v>73000000</v>
      </c>
      <c r="L36" s="67">
        <v>3</v>
      </c>
      <c r="M36" s="51">
        <v>6589073</v>
      </c>
      <c r="N36" s="66">
        <v>3</v>
      </c>
      <c r="O36" s="51">
        <v>2390725</v>
      </c>
      <c r="P36" s="66">
        <v>3</v>
      </c>
      <c r="Q36" s="51">
        <v>3820554</v>
      </c>
      <c r="R36" s="66">
        <v>3</v>
      </c>
      <c r="S36" s="137">
        <v>5749860</v>
      </c>
      <c r="T36" s="52">
        <f t="shared" ref="T36:T40" si="12">SUM(L36,N36,P36,R36)</f>
        <v>12</v>
      </c>
      <c r="U36" s="52">
        <f t="shared" si="9"/>
        <v>100</v>
      </c>
      <c r="V36" s="53" t="s">
        <v>105</v>
      </c>
      <c r="W36" s="54">
        <f t="shared" si="10"/>
        <v>18550212</v>
      </c>
      <c r="X36" s="55">
        <f t="shared" si="11"/>
        <v>25.411249315068492</v>
      </c>
      <c r="Y36" s="53" t="s">
        <v>105</v>
      </c>
      <c r="Z36" s="52">
        <f t="shared" si="1"/>
        <v>24</v>
      </c>
      <c r="AA36" s="54">
        <f t="shared" si="2"/>
        <v>154005088</v>
      </c>
      <c r="AB36" s="53"/>
      <c r="AC36" s="53" t="s">
        <v>105</v>
      </c>
      <c r="AD36" s="55"/>
      <c r="AE36" s="56"/>
      <c r="AH36" s="11"/>
    </row>
    <row r="37" spans="1:34" ht="77.5" x14ac:dyDescent="0.3">
      <c r="A37" s="57"/>
      <c r="B37" s="98"/>
      <c r="C37" s="111" t="s">
        <v>74</v>
      </c>
      <c r="D37" s="101" t="s">
        <v>128</v>
      </c>
      <c r="E37" s="66">
        <v>12</v>
      </c>
      <c r="F37" s="108" t="s">
        <v>152</v>
      </c>
      <c r="G37" s="51">
        <v>103720000</v>
      </c>
      <c r="H37" s="66">
        <v>12</v>
      </c>
      <c r="I37" s="51">
        <v>19978376</v>
      </c>
      <c r="J37" s="67">
        <v>12</v>
      </c>
      <c r="K37" s="140">
        <v>83576000</v>
      </c>
      <c r="L37" s="67">
        <v>3</v>
      </c>
      <c r="M37" s="51">
        <v>20124000</v>
      </c>
      <c r="N37" s="66">
        <v>3</v>
      </c>
      <c r="O37" s="137">
        <v>40887213</v>
      </c>
      <c r="P37" s="66">
        <v>3</v>
      </c>
      <c r="Q37" s="51">
        <v>0</v>
      </c>
      <c r="R37" s="66">
        <v>3</v>
      </c>
      <c r="S37" s="51">
        <v>18312911</v>
      </c>
      <c r="T37" s="52">
        <f t="shared" si="12"/>
        <v>12</v>
      </c>
      <c r="U37" s="52">
        <f t="shared" si="9"/>
        <v>100</v>
      </c>
      <c r="V37" s="53" t="s">
        <v>105</v>
      </c>
      <c r="W37" s="54">
        <f t="shared" si="10"/>
        <v>79324124</v>
      </c>
      <c r="X37" s="55">
        <f t="shared" si="11"/>
        <v>94.912563415334546</v>
      </c>
      <c r="Y37" s="53" t="s">
        <v>105</v>
      </c>
      <c r="Z37" s="52">
        <f t="shared" si="1"/>
        <v>24</v>
      </c>
      <c r="AA37" s="54">
        <f t="shared" si="2"/>
        <v>99302500</v>
      </c>
      <c r="AB37" s="53"/>
      <c r="AC37" s="53" t="s">
        <v>105</v>
      </c>
      <c r="AD37" s="55"/>
      <c r="AE37" s="56"/>
      <c r="AH37" s="11"/>
    </row>
    <row r="38" spans="1:34" ht="77.5" x14ac:dyDescent="0.3">
      <c r="A38" s="57"/>
      <c r="B38" s="98"/>
      <c r="C38" s="100" t="s">
        <v>75</v>
      </c>
      <c r="D38" s="97" t="s">
        <v>155</v>
      </c>
      <c r="E38" s="58">
        <v>100</v>
      </c>
      <c r="F38" s="106" t="s">
        <v>105</v>
      </c>
      <c r="G38" s="40">
        <f>SUM(G39:G41)</f>
        <v>352062000</v>
      </c>
      <c r="H38" s="58">
        <v>100</v>
      </c>
      <c r="I38" s="40">
        <f>SUM(I39:I41)</f>
        <v>182633284</v>
      </c>
      <c r="J38" s="59">
        <v>100</v>
      </c>
      <c r="K38" s="138">
        <f>SUM(K39:K41)</f>
        <v>100370000</v>
      </c>
      <c r="L38" s="59">
        <v>100</v>
      </c>
      <c r="M38" s="40">
        <f>SUM(M39:M40)</f>
        <v>12713000</v>
      </c>
      <c r="N38" s="58">
        <v>100</v>
      </c>
      <c r="O38" s="40">
        <f>SUM(O39:O40)</f>
        <v>19287522</v>
      </c>
      <c r="P38" s="58">
        <v>100</v>
      </c>
      <c r="Q38" s="40">
        <f>SUM(Q39:Q40)</f>
        <v>19003800</v>
      </c>
      <c r="R38" s="58">
        <v>100</v>
      </c>
      <c r="S38" s="40">
        <f>SUM(S39:S40)</f>
        <v>30698600</v>
      </c>
      <c r="T38" s="60">
        <f>AVERAGE(L38,N38,P38,R38)</f>
        <v>100</v>
      </c>
      <c r="U38" s="60">
        <f t="shared" si="9"/>
        <v>100</v>
      </c>
      <c r="V38" s="46" t="s">
        <v>105</v>
      </c>
      <c r="W38" s="61">
        <f t="shared" si="10"/>
        <v>81702922</v>
      </c>
      <c r="X38" s="45">
        <f t="shared" si="11"/>
        <v>81.401735578360075</v>
      </c>
      <c r="Y38" s="46" t="s">
        <v>105</v>
      </c>
      <c r="Z38" s="60">
        <f t="shared" si="1"/>
        <v>200</v>
      </c>
      <c r="AA38" s="61">
        <f t="shared" si="2"/>
        <v>264336206</v>
      </c>
      <c r="AB38" s="45"/>
      <c r="AC38" s="46" t="s">
        <v>105</v>
      </c>
      <c r="AD38" s="45"/>
      <c r="AE38" s="56"/>
      <c r="AH38" s="11"/>
    </row>
    <row r="39" spans="1:34" ht="108.5" x14ac:dyDescent="0.3">
      <c r="A39" s="57"/>
      <c r="B39" s="98"/>
      <c r="C39" s="107" t="s">
        <v>76</v>
      </c>
      <c r="D39" s="101" t="s">
        <v>129</v>
      </c>
      <c r="E39" s="66">
        <v>12</v>
      </c>
      <c r="F39" s="108" t="s">
        <v>150</v>
      </c>
      <c r="G39" s="49">
        <v>225624000</v>
      </c>
      <c r="H39" s="66">
        <v>12</v>
      </c>
      <c r="I39" s="69">
        <v>81133332</v>
      </c>
      <c r="J39" s="67">
        <v>12</v>
      </c>
      <c r="K39" s="140">
        <v>90170000</v>
      </c>
      <c r="L39" s="67">
        <v>2</v>
      </c>
      <c r="M39" s="51">
        <v>12713000</v>
      </c>
      <c r="N39" s="66">
        <v>3</v>
      </c>
      <c r="O39" s="51">
        <v>16992522</v>
      </c>
      <c r="P39" s="66">
        <v>3</v>
      </c>
      <c r="Q39" s="51">
        <v>18778800</v>
      </c>
      <c r="R39" s="66">
        <v>4</v>
      </c>
      <c r="S39" s="51">
        <v>30548600</v>
      </c>
      <c r="T39" s="52">
        <f t="shared" si="12"/>
        <v>12</v>
      </c>
      <c r="U39" s="52">
        <f t="shared" si="9"/>
        <v>100</v>
      </c>
      <c r="V39" s="53" t="s">
        <v>105</v>
      </c>
      <c r="W39" s="54">
        <f t="shared" si="10"/>
        <v>79032922</v>
      </c>
      <c r="X39" s="55">
        <f t="shared" si="11"/>
        <v>87.648798935344345</v>
      </c>
      <c r="Y39" s="53" t="s">
        <v>105</v>
      </c>
      <c r="Z39" s="52">
        <f t="shared" si="1"/>
        <v>24</v>
      </c>
      <c r="AA39" s="54">
        <f t="shared" si="2"/>
        <v>160166254</v>
      </c>
      <c r="AB39" s="55"/>
      <c r="AC39" s="53" t="s">
        <v>105</v>
      </c>
      <c r="AD39" s="55"/>
      <c r="AE39" s="56"/>
      <c r="AH39" s="11"/>
    </row>
    <row r="40" spans="1:34" ht="108.5" x14ac:dyDescent="0.3">
      <c r="A40" s="57"/>
      <c r="B40" s="98"/>
      <c r="C40" s="107" t="s">
        <v>78</v>
      </c>
      <c r="D40" s="110" t="s">
        <v>131</v>
      </c>
      <c r="E40" s="66">
        <v>12</v>
      </c>
      <c r="F40" s="108" t="s">
        <v>150</v>
      </c>
      <c r="G40" s="49">
        <v>49394000</v>
      </c>
      <c r="H40" s="66">
        <v>12</v>
      </c>
      <c r="I40" s="69">
        <v>25178376</v>
      </c>
      <c r="J40" s="67">
        <v>12</v>
      </c>
      <c r="K40" s="140">
        <v>10200000</v>
      </c>
      <c r="L40" s="67">
        <v>3</v>
      </c>
      <c r="M40" s="51">
        <v>0</v>
      </c>
      <c r="N40" s="66">
        <v>3</v>
      </c>
      <c r="O40" s="51">
        <v>2295000</v>
      </c>
      <c r="P40" s="66">
        <v>3</v>
      </c>
      <c r="Q40" s="51">
        <v>225000</v>
      </c>
      <c r="R40" s="66">
        <v>3</v>
      </c>
      <c r="S40" s="51">
        <v>150000</v>
      </c>
      <c r="T40" s="52">
        <f t="shared" si="12"/>
        <v>12</v>
      </c>
      <c r="U40" s="52">
        <f t="shared" si="9"/>
        <v>100</v>
      </c>
      <c r="V40" s="53" t="s">
        <v>105</v>
      </c>
      <c r="W40" s="54">
        <f t="shared" si="10"/>
        <v>2670000</v>
      </c>
      <c r="X40" s="55">
        <f t="shared" si="11"/>
        <v>26.176470588235297</v>
      </c>
      <c r="Y40" s="53" t="s">
        <v>105</v>
      </c>
      <c r="Z40" s="52">
        <f t="shared" si="1"/>
        <v>24</v>
      </c>
      <c r="AA40" s="54">
        <f t="shared" si="2"/>
        <v>27848376</v>
      </c>
      <c r="AB40" s="53"/>
      <c r="AC40" s="53" t="s">
        <v>105</v>
      </c>
      <c r="AD40" s="55"/>
      <c r="AE40" s="56"/>
      <c r="AH40" s="11"/>
    </row>
    <row r="41" spans="1:34" ht="93" x14ac:dyDescent="0.3">
      <c r="A41" s="57"/>
      <c r="B41" s="98"/>
      <c r="C41" s="130" t="s">
        <v>77</v>
      </c>
      <c r="D41" s="133" t="s">
        <v>130</v>
      </c>
      <c r="E41" s="66">
        <v>1</v>
      </c>
      <c r="F41" s="108" t="s">
        <v>150</v>
      </c>
      <c r="G41" s="126">
        <v>77044000</v>
      </c>
      <c r="H41" s="66">
        <v>1</v>
      </c>
      <c r="I41" s="69">
        <v>76321576</v>
      </c>
      <c r="J41" s="67"/>
      <c r="K41" s="140"/>
      <c r="L41" s="67"/>
      <c r="M41" s="51"/>
      <c r="N41" s="66"/>
      <c r="O41" s="51"/>
      <c r="P41" s="66"/>
      <c r="Q41" s="51"/>
      <c r="R41" s="66"/>
      <c r="S41" s="51"/>
      <c r="T41" s="70"/>
      <c r="U41" s="52"/>
      <c r="V41" s="53"/>
      <c r="W41" s="54"/>
      <c r="X41" s="55"/>
      <c r="Y41" s="53"/>
      <c r="Z41" s="49">
        <f t="shared" si="1"/>
        <v>1</v>
      </c>
      <c r="AA41" s="54">
        <f t="shared" si="2"/>
        <v>76321576</v>
      </c>
      <c r="AB41" s="55"/>
      <c r="AC41" s="53" t="s">
        <v>105</v>
      </c>
      <c r="AD41" s="55"/>
      <c r="AE41" s="56"/>
      <c r="AH41" s="11"/>
    </row>
    <row r="42" spans="1:34" ht="62" x14ac:dyDescent="0.3">
      <c r="A42" s="57"/>
      <c r="B42" s="98"/>
      <c r="C42" s="96" t="s">
        <v>79</v>
      </c>
      <c r="D42" s="97" t="s">
        <v>158</v>
      </c>
      <c r="E42" s="75">
        <v>100</v>
      </c>
      <c r="F42" s="112" t="s">
        <v>105</v>
      </c>
      <c r="G42" s="40">
        <f>G43</f>
        <v>110358120</v>
      </c>
      <c r="H42" s="90">
        <v>71.42</v>
      </c>
      <c r="I42" s="40">
        <f>I43</f>
        <v>40358100</v>
      </c>
      <c r="J42" s="113">
        <v>85.71</v>
      </c>
      <c r="K42" s="138">
        <f>K43</f>
        <v>29791000</v>
      </c>
      <c r="L42" s="72">
        <v>14.28</v>
      </c>
      <c r="M42" s="40">
        <f>M43</f>
        <v>0</v>
      </c>
      <c r="N42" s="71">
        <v>57.14</v>
      </c>
      <c r="O42" s="40">
        <f>O43</f>
        <v>887350</v>
      </c>
      <c r="P42" s="71">
        <v>71.42</v>
      </c>
      <c r="Q42" s="40">
        <f>Q43</f>
        <v>10761250</v>
      </c>
      <c r="R42" s="71">
        <v>71.42</v>
      </c>
      <c r="S42" s="40">
        <f>S43</f>
        <v>9462100</v>
      </c>
      <c r="T42" s="60">
        <f>R42</f>
        <v>71.42</v>
      </c>
      <c r="U42" s="60">
        <f>T42/J42*100</f>
        <v>83.327499708318754</v>
      </c>
      <c r="V42" s="46" t="s">
        <v>105</v>
      </c>
      <c r="W42" s="61">
        <f t="shared" ref="W42:W68" si="13">SUM(M42,O42,Q42,S42)</f>
        <v>21110700</v>
      </c>
      <c r="X42" s="45">
        <f t="shared" ref="X42:X68" si="14">W42/K42*100</f>
        <v>70.862676647309584</v>
      </c>
      <c r="Y42" s="46" t="s">
        <v>105</v>
      </c>
      <c r="Z42" s="60">
        <f t="shared" si="1"/>
        <v>142.84</v>
      </c>
      <c r="AA42" s="61">
        <f t="shared" si="2"/>
        <v>61468800</v>
      </c>
      <c r="AB42" s="45"/>
      <c r="AC42" s="46" t="s">
        <v>105</v>
      </c>
      <c r="AD42" s="45"/>
      <c r="AE42" s="56"/>
      <c r="AH42" s="11"/>
    </row>
    <row r="43" spans="1:34" ht="170.5" x14ac:dyDescent="0.3">
      <c r="A43" s="56"/>
      <c r="B43" s="99"/>
      <c r="C43" s="100" t="s">
        <v>80</v>
      </c>
      <c r="D43" s="97" t="s">
        <v>175</v>
      </c>
      <c r="E43" s="39">
        <v>12</v>
      </c>
      <c r="F43" s="102" t="s">
        <v>159</v>
      </c>
      <c r="G43" s="40">
        <f>SUM(G44)</f>
        <v>110358120</v>
      </c>
      <c r="H43" s="114">
        <v>10</v>
      </c>
      <c r="I43" s="40">
        <f>SUM(I44)</f>
        <v>40358100</v>
      </c>
      <c r="J43" s="115">
        <v>6</v>
      </c>
      <c r="K43" s="138">
        <f>SUM(K44)</f>
        <v>29791000</v>
      </c>
      <c r="L43" s="72">
        <v>0</v>
      </c>
      <c r="M43" s="40">
        <f>SUM(M44)</f>
        <v>0</v>
      </c>
      <c r="N43" s="39">
        <v>3</v>
      </c>
      <c r="O43" s="40">
        <f>SUM(O44)</f>
        <v>887350</v>
      </c>
      <c r="P43" s="39">
        <v>2</v>
      </c>
      <c r="Q43" s="40">
        <f>SUM(Q44)</f>
        <v>10761250</v>
      </c>
      <c r="R43" s="71">
        <v>1</v>
      </c>
      <c r="S43" s="40">
        <f>SUM(S44)</f>
        <v>9462100</v>
      </c>
      <c r="T43" s="60">
        <f t="shared" ref="T43:T68" si="15">SUM(L43,N43,P43,R43)</f>
        <v>6</v>
      </c>
      <c r="U43" s="60">
        <f t="shared" ref="U43:U68" si="16">T43/J43*100</f>
        <v>100</v>
      </c>
      <c r="V43" s="46" t="s">
        <v>105</v>
      </c>
      <c r="W43" s="61">
        <f t="shared" si="13"/>
        <v>21110700</v>
      </c>
      <c r="X43" s="45">
        <f t="shared" si="14"/>
        <v>70.862676647309584</v>
      </c>
      <c r="Y43" s="46" t="s">
        <v>105</v>
      </c>
      <c r="Z43" s="60">
        <f t="shared" si="1"/>
        <v>16</v>
      </c>
      <c r="AA43" s="61">
        <f t="shared" si="2"/>
        <v>61468800</v>
      </c>
      <c r="AB43" s="45"/>
      <c r="AC43" s="46" t="s">
        <v>105</v>
      </c>
      <c r="AD43" s="45"/>
      <c r="AE43" s="56"/>
      <c r="AH43" s="11"/>
    </row>
    <row r="44" spans="1:34" ht="177" customHeight="1" x14ac:dyDescent="0.3">
      <c r="A44" s="57"/>
      <c r="B44" s="98"/>
      <c r="C44" s="107" t="s">
        <v>81</v>
      </c>
      <c r="D44" s="101" t="s">
        <v>132</v>
      </c>
      <c r="E44" s="48">
        <v>7</v>
      </c>
      <c r="F44" s="116" t="s">
        <v>152</v>
      </c>
      <c r="G44" s="49">
        <v>110358120</v>
      </c>
      <c r="H44" s="73"/>
      <c r="I44" s="69">
        <v>40358100</v>
      </c>
      <c r="J44" s="117">
        <v>4</v>
      </c>
      <c r="K44" s="140">
        <v>29791000</v>
      </c>
      <c r="L44" s="74">
        <v>0</v>
      </c>
      <c r="M44" s="51">
        <v>0</v>
      </c>
      <c r="N44" s="48">
        <v>1</v>
      </c>
      <c r="O44" s="51">
        <v>887350</v>
      </c>
      <c r="P44" s="48">
        <v>2</v>
      </c>
      <c r="Q44" s="51">
        <v>10761250</v>
      </c>
      <c r="R44" s="48">
        <v>1</v>
      </c>
      <c r="S44" s="51">
        <v>9462100</v>
      </c>
      <c r="T44" s="52">
        <f t="shared" si="15"/>
        <v>4</v>
      </c>
      <c r="U44" s="52">
        <f t="shared" si="16"/>
        <v>100</v>
      </c>
      <c r="V44" s="53" t="s">
        <v>105</v>
      </c>
      <c r="W44" s="54">
        <f>SUM(M44,O44,Q44,S44)</f>
        <v>21110700</v>
      </c>
      <c r="X44" s="55">
        <f t="shared" si="14"/>
        <v>70.862676647309584</v>
      </c>
      <c r="Y44" s="53" t="s">
        <v>105</v>
      </c>
      <c r="Z44" s="52">
        <f t="shared" si="1"/>
        <v>4</v>
      </c>
      <c r="AA44" s="54">
        <f t="shared" si="2"/>
        <v>61468800</v>
      </c>
      <c r="AB44" s="55"/>
      <c r="AC44" s="53" t="s">
        <v>105</v>
      </c>
      <c r="AD44" s="55"/>
      <c r="AE44" s="56"/>
      <c r="AH44" s="11"/>
    </row>
    <row r="45" spans="1:34" ht="62" x14ac:dyDescent="0.3">
      <c r="A45" s="57"/>
      <c r="B45" s="98"/>
      <c r="C45" s="95" t="s">
        <v>82</v>
      </c>
      <c r="D45" s="97" t="s">
        <v>176</v>
      </c>
      <c r="E45" s="75">
        <v>45000000</v>
      </c>
      <c r="F45" s="102" t="s">
        <v>160</v>
      </c>
      <c r="G45" s="131">
        <f>G46+G49</f>
        <v>8503630850</v>
      </c>
      <c r="H45" s="75">
        <v>11793500</v>
      </c>
      <c r="I45" s="131">
        <f>I46+I49</f>
        <v>2173253964</v>
      </c>
      <c r="J45" s="91">
        <v>4818718400</v>
      </c>
      <c r="K45" s="143">
        <f>K46+K49</f>
        <v>6090894200</v>
      </c>
      <c r="L45" s="91">
        <v>893202066</v>
      </c>
      <c r="M45" s="40">
        <f>M46+M49</f>
        <v>544062544</v>
      </c>
      <c r="N45" s="75">
        <v>750261669</v>
      </c>
      <c r="O45" s="40">
        <f>O46+O49</f>
        <v>834429196</v>
      </c>
      <c r="P45" s="75">
        <v>918076568</v>
      </c>
      <c r="Q45" s="40">
        <f>Q46+Q49</f>
        <v>2246496591</v>
      </c>
      <c r="R45" s="75">
        <v>801016548</v>
      </c>
      <c r="S45" s="40">
        <f>S46+S49</f>
        <v>2225224215</v>
      </c>
      <c r="T45" s="79">
        <f>SUM(L45,N45,P45,R45)</f>
        <v>3362556851</v>
      </c>
      <c r="U45" s="45">
        <f>T45/J45*100</f>
        <v>69.781144525897176</v>
      </c>
      <c r="V45" s="46" t="s">
        <v>105</v>
      </c>
      <c r="W45" s="61">
        <f>M45+O45+Q45+S45</f>
        <v>5850212546</v>
      </c>
      <c r="X45" s="105">
        <f t="shared" si="14"/>
        <v>96.048500497677338</v>
      </c>
      <c r="Y45" s="46" t="s">
        <v>105</v>
      </c>
      <c r="Z45" s="79">
        <f t="shared" si="1"/>
        <v>3374350351</v>
      </c>
      <c r="AA45" s="104">
        <f t="shared" si="2"/>
        <v>8023466510</v>
      </c>
      <c r="AB45" s="46"/>
      <c r="AC45" s="46" t="s">
        <v>105</v>
      </c>
      <c r="AD45" s="55"/>
      <c r="AE45" s="56"/>
      <c r="AH45" s="11"/>
    </row>
    <row r="46" spans="1:34" ht="90.75" customHeight="1" x14ac:dyDescent="0.3">
      <c r="A46" s="57"/>
      <c r="B46" s="98"/>
      <c r="C46" s="97" t="s">
        <v>83</v>
      </c>
      <c r="D46" s="97" t="s">
        <v>163</v>
      </c>
      <c r="E46" s="83">
        <v>11</v>
      </c>
      <c r="F46" s="102" t="s">
        <v>164</v>
      </c>
      <c r="G46" s="40">
        <f>SUM(G47:G48)</f>
        <v>5365076050</v>
      </c>
      <c r="H46" s="75">
        <v>11</v>
      </c>
      <c r="I46" s="40">
        <f>SUM(I47:I48)</f>
        <v>936357630</v>
      </c>
      <c r="J46" s="91">
        <v>11</v>
      </c>
      <c r="K46" s="138">
        <f>SUM(K47:K48)</f>
        <v>4702975450</v>
      </c>
      <c r="L46" s="76">
        <v>11</v>
      </c>
      <c r="M46" s="40">
        <f>SUM(M47:M48)</f>
        <v>255422996</v>
      </c>
      <c r="N46" s="77">
        <v>11</v>
      </c>
      <c r="O46" s="40">
        <f>SUM(O47:O48)</f>
        <v>724684939</v>
      </c>
      <c r="P46" s="77">
        <v>11</v>
      </c>
      <c r="Q46" s="40">
        <f>SUM(Q47:Q48)</f>
        <v>1604330126</v>
      </c>
      <c r="R46" s="78">
        <v>11</v>
      </c>
      <c r="S46" s="40">
        <f>SUM(S47:S48)</f>
        <v>1944527610</v>
      </c>
      <c r="T46" s="79">
        <f>AVERAGE(L46,N46,P46,R46)</f>
        <v>11</v>
      </c>
      <c r="U46" s="60">
        <f t="shared" si="16"/>
        <v>100</v>
      </c>
      <c r="V46" s="46" t="s">
        <v>105</v>
      </c>
      <c r="W46" s="61">
        <f t="shared" si="13"/>
        <v>4528965671</v>
      </c>
      <c r="X46" s="45">
        <f t="shared" si="14"/>
        <v>96.300006647919034</v>
      </c>
      <c r="Y46" s="46" t="s">
        <v>105</v>
      </c>
      <c r="Z46" s="79">
        <f t="shared" si="1"/>
        <v>22</v>
      </c>
      <c r="AA46" s="61">
        <f t="shared" si="2"/>
        <v>5465323301</v>
      </c>
      <c r="AB46" s="45"/>
      <c r="AC46" s="46" t="s">
        <v>105</v>
      </c>
      <c r="AD46" s="55"/>
      <c r="AE46" s="56"/>
      <c r="AH46" s="11"/>
    </row>
    <row r="47" spans="1:34" ht="46.5" x14ac:dyDescent="0.3">
      <c r="A47" s="57"/>
      <c r="B47" s="98"/>
      <c r="C47" s="101" t="s">
        <v>84</v>
      </c>
      <c r="D47" s="101" t="s">
        <v>133</v>
      </c>
      <c r="E47" s="80">
        <v>3</v>
      </c>
      <c r="F47" s="108" t="s">
        <v>150</v>
      </c>
      <c r="G47" s="49">
        <v>4008424100</v>
      </c>
      <c r="H47" s="80">
        <v>3</v>
      </c>
      <c r="I47" s="51">
        <v>506622600</v>
      </c>
      <c r="J47" s="74">
        <v>3</v>
      </c>
      <c r="K47" s="140">
        <v>3882230000</v>
      </c>
      <c r="L47" s="74">
        <v>3</v>
      </c>
      <c r="M47" s="51">
        <v>51556757</v>
      </c>
      <c r="N47" s="81">
        <v>3</v>
      </c>
      <c r="O47" s="51">
        <v>534134113</v>
      </c>
      <c r="P47" s="81">
        <v>3</v>
      </c>
      <c r="Q47" s="51">
        <v>1342699887</v>
      </c>
      <c r="R47" s="81">
        <v>3</v>
      </c>
      <c r="S47" s="137">
        <v>1832753958</v>
      </c>
      <c r="T47" s="70">
        <f>AVERAGE(L47,N47,P47,R47)</f>
        <v>3</v>
      </c>
      <c r="U47" s="52">
        <f t="shared" si="16"/>
        <v>100</v>
      </c>
      <c r="V47" s="53" t="s">
        <v>105</v>
      </c>
      <c r="W47" s="54">
        <f>SUM(M47,O47,Q47,S47)</f>
        <v>3761144715</v>
      </c>
      <c r="X47" s="55">
        <f t="shared" si="14"/>
        <v>96.881037831349502</v>
      </c>
      <c r="Y47" s="53" t="s">
        <v>105</v>
      </c>
      <c r="Z47" s="82">
        <f t="shared" si="1"/>
        <v>6</v>
      </c>
      <c r="AA47" s="54">
        <f t="shared" si="2"/>
        <v>4267767315</v>
      </c>
      <c r="AB47" s="55"/>
      <c r="AC47" s="53" t="s">
        <v>105</v>
      </c>
      <c r="AD47" s="55"/>
      <c r="AE47" s="56"/>
      <c r="AH47" s="11"/>
    </row>
    <row r="48" spans="1:34" ht="62" x14ac:dyDescent="0.3">
      <c r="A48" s="57"/>
      <c r="B48" s="98"/>
      <c r="C48" s="101" t="s">
        <v>85</v>
      </c>
      <c r="D48" s="101" t="s">
        <v>134</v>
      </c>
      <c r="E48" s="80">
        <v>8</v>
      </c>
      <c r="F48" s="108" t="s">
        <v>150</v>
      </c>
      <c r="G48" s="49">
        <v>1356651950</v>
      </c>
      <c r="H48" s="80">
        <v>3</v>
      </c>
      <c r="I48" s="69">
        <v>429735030</v>
      </c>
      <c r="J48" s="74">
        <v>8</v>
      </c>
      <c r="K48" s="140">
        <v>820745450</v>
      </c>
      <c r="L48" s="74">
        <v>8</v>
      </c>
      <c r="M48" s="51">
        <v>203866239</v>
      </c>
      <c r="N48" s="81">
        <v>8</v>
      </c>
      <c r="O48" s="51">
        <v>190550826</v>
      </c>
      <c r="P48" s="81">
        <v>8</v>
      </c>
      <c r="Q48" s="51">
        <v>261630239</v>
      </c>
      <c r="R48" s="81">
        <v>8</v>
      </c>
      <c r="S48" s="51">
        <v>111773652</v>
      </c>
      <c r="T48" s="70">
        <f>AVERAGE(L48,N48,P48,R48)</f>
        <v>8</v>
      </c>
      <c r="U48" s="52">
        <f t="shared" si="16"/>
        <v>100</v>
      </c>
      <c r="V48" s="53" t="s">
        <v>105</v>
      </c>
      <c r="W48" s="54">
        <f t="shared" si="13"/>
        <v>767820956</v>
      </c>
      <c r="X48" s="55">
        <f t="shared" si="14"/>
        <v>93.551655510243776</v>
      </c>
      <c r="Y48" s="53" t="s">
        <v>105</v>
      </c>
      <c r="Z48" s="82">
        <f t="shared" si="1"/>
        <v>11</v>
      </c>
      <c r="AA48" s="54">
        <f t="shared" si="2"/>
        <v>1197555986</v>
      </c>
      <c r="AB48" s="55"/>
      <c r="AC48" s="53" t="s">
        <v>105</v>
      </c>
      <c r="AD48" s="55"/>
      <c r="AE48" s="56"/>
      <c r="AH48" s="11"/>
    </row>
    <row r="49" spans="1:34" ht="93" x14ac:dyDescent="0.3">
      <c r="A49" s="57"/>
      <c r="B49" s="98"/>
      <c r="C49" s="97" t="s">
        <v>86</v>
      </c>
      <c r="D49" s="97" t="s">
        <v>108</v>
      </c>
      <c r="E49" s="83">
        <v>11</v>
      </c>
      <c r="F49" s="112" t="s">
        <v>109</v>
      </c>
      <c r="G49" s="40">
        <f>SUM(G50:G51)</f>
        <v>3138554800</v>
      </c>
      <c r="H49" s="83">
        <v>11</v>
      </c>
      <c r="I49" s="40">
        <f>SUM(I50:I51)</f>
        <v>1236896334</v>
      </c>
      <c r="J49" s="72">
        <v>11</v>
      </c>
      <c r="K49" s="138">
        <f>SUM(K50:K51)</f>
        <v>1387918750</v>
      </c>
      <c r="L49" s="72">
        <v>11</v>
      </c>
      <c r="M49" s="40">
        <f>SUM(M50:M51)</f>
        <v>288639548</v>
      </c>
      <c r="N49" s="75">
        <v>11</v>
      </c>
      <c r="O49" s="40">
        <f>SUM(O50:O51)</f>
        <v>109744257</v>
      </c>
      <c r="P49" s="75">
        <v>11</v>
      </c>
      <c r="Q49" s="40">
        <f>SUM(Q50:Q51)</f>
        <v>642166465</v>
      </c>
      <c r="R49" s="81">
        <v>11</v>
      </c>
      <c r="S49" s="40">
        <f>SUM(S50:S51)</f>
        <v>280696605</v>
      </c>
      <c r="T49" s="84">
        <f>AVERAGE(L49,N49,P49,R49)</f>
        <v>11</v>
      </c>
      <c r="U49" s="60">
        <f t="shared" si="16"/>
        <v>100</v>
      </c>
      <c r="V49" s="46" t="s">
        <v>105</v>
      </c>
      <c r="W49" s="61">
        <f t="shared" si="13"/>
        <v>1321246875</v>
      </c>
      <c r="X49" s="45">
        <f t="shared" si="14"/>
        <v>95.196269594311616</v>
      </c>
      <c r="Y49" s="60" t="s">
        <v>105</v>
      </c>
      <c r="Z49" s="84">
        <f t="shared" ref="Z49:Z68" si="17">SUM(H49,T49)</f>
        <v>22</v>
      </c>
      <c r="AA49" s="61">
        <f t="shared" ref="AA49:AA68" si="18">SUM(I49,W49)</f>
        <v>2558143209</v>
      </c>
      <c r="AB49" s="45"/>
      <c r="AC49" s="46" t="s">
        <v>105</v>
      </c>
      <c r="AD49" s="45"/>
      <c r="AE49" s="56"/>
      <c r="AH49" s="11"/>
    </row>
    <row r="50" spans="1:34" ht="93" x14ac:dyDescent="0.3">
      <c r="A50" s="57"/>
      <c r="B50" s="98"/>
      <c r="C50" s="101" t="s">
        <v>87</v>
      </c>
      <c r="D50" s="101" t="s">
        <v>135</v>
      </c>
      <c r="E50" s="80">
        <v>5</v>
      </c>
      <c r="F50" s="108" t="s">
        <v>153</v>
      </c>
      <c r="G50" s="69">
        <v>1190365000</v>
      </c>
      <c r="H50" s="80">
        <v>5</v>
      </c>
      <c r="I50" s="69">
        <v>586215888</v>
      </c>
      <c r="J50" s="74">
        <v>5</v>
      </c>
      <c r="K50" s="140">
        <v>532538000</v>
      </c>
      <c r="L50" s="74">
        <v>1</v>
      </c>
      <c r="M50" s="51">
        <v>108374647</v>
      </c>
      <c r="N50" s="48">
        <v>1</v>
      </c>
      <c r="O50" s="51">
        <v>70161413</v>
      </c>
      <c r="P50" s="48">
        <v>2</v>
      </c>
      <c r="Q50" s="51">
        <v>231608832</v>
      </c>
      <c r="R50" s="81">
        <v>1</v>
      </c>
      <c r="S50" s="199">
        <v>75283737</v>
      </c>
      <c r="T50" s="52">
        <f t="shared" si="15"/>
        <v>5</v>
      </c>
      <c r="U50" s="52">
        <f t="shared" si="16"/>
        <v>100</v>
      </c>
      <c r="V50" s="53" t="s">
        <v>105</v>
      </c>
      <c r="W50" s="54">
        <f t="shared" si="13"/>
        <v>485428629</v>
      </c>
      <c r="X50" s="55">
        <f t="shared" si="14"/>
        <v>91.153801043305833</v>
      </c>
      <c r="Y50" s="52" t="s">
        <v>105</v>
      </c>
      <c r="Z50" s="70">
        <f t="shared" si="17"/>
        <v>10</v>
      </c>
      <c r="AA50" s="54">
        <f t="shared" si="18"/>
        <v>1071644517</v>
      </c>
      <c r="AB50" s="55"/>
      <c r="AC50" s="53" t="s">
        <v>105</v>
      </c>
      <c r="AD50" s="55"/>
      <c r="AE50" s="56"/>
      <c r="AH50" s="11"/>
    </row>
    <row r="51" spans="1:34" ht="93" x14ac:dyDescent="0.3">
      <c r="A51" s="57"/>
      <c r="B51" s="98"/>
      <c r="C51" s="101" t="s">
        <v>88</v>
      </c>
      <c r="D51" s="101" t="s">
        <v>135</v>
      </c>
      <c r="E51" s="80">
        <v>6</v>
      </c>
      <c r="F51" s="108" t="s">
        <v>153</v>
      </c>
      <c r="G51" s="69">
        <v>1948189800</v>
      </c>
      <c r="H51" s="80">
        <v>6</v>
      </c>
      <c r="I51" s="69">
        <v>650680446</v>
      </c>
      <c r="J51" s="74">
        <v>6</v>
      </c>
      <c r="K51" s="140">
        <v>855380750</v>
      </c>
      <c r="L51" s="74">
        <v>1</v>
      </c>
      <c r="M51" s="51">
        <v>180264901</v>
      </c>
      <c r="N51" s="48">
        <v>2</v>
      </c>
      <c r="O51" s="51">
        <v>39582844</v>
      </c>
      <c r="P51" s="48">
        <v>2</v>
      </c>
      <c r="Q51" s="51">
        <v>410557633</v>
      </c>
      <c r="R51" s="81">
        <v>1</v>
      </c>
      <c r="S51" s="51">
        <v>205412868</v>
      </c>
      <c r="T51" s="52">
        <f t="shared" si="15"/>
        <v>6</v>
      </c>
      <c r="U51" s="52">
        <f t="shared" si="16"/>
        <v>100</v>
      </c>
      <c r="V51" s="53" t="s">
        <v>105</v>
      </c>
      <c r="W51" s="54">
        <f t="shared" si="13"/>
        <v>835818246</v>
      </c>
      <c r="X51" s="55">
        <f t="shared" si="14"/>
        <v>97.713006284043686</v>
      </c>
      <c r="Y51" s="52" t="s">
        <v>105</v>
      </c>
      <c r="Z51" s="70">
        <f t="shared" si="17"/>
        <v>12</v>
      </c>
      <c r="AA51" s="54">
        <f t="shared" si="18"/>
        <v>1486498692</v>
      </c>
      <c r="AB51" s="55"/>
      <c r="AC51" s="53" t="s">
        <v>105</v>
      </c>
      <c r="AD51" s="55"/>
      <c r="AE51" s="56"/>
      <c r="AH51" s="11"/>
    </row>
    <row r="52" spans="1:34" ht="62" x14ac:dyDescent="0.3">
      <c r="A52" s="57"/>
      <c r="B52" s="98"/>
      <c r="C52" s="95" t="s">
        <v>89</v>
      </c>
      <c r="D52" s="97" t="s">
        <v>177</v>
      </c>
      <c r="E52" s="75">
        <v>100</v>
      </c>
      <c r="F52" s="112" t="s">
        <v>105</v>
      </c>
      <c r="G52" s="131">
        <f>G53+G56</f>
        <v>445516200</v>
      </c>
      <c r="H52" s="75">
        <v>100</v>
      </c>
      <c r="I52" s="131">
        <f>I53+I56</f>
        <v>71365800</v>
      </c>
      <c r="J52" s="76">
        <v>11</v>
      </c>
      <c r="K52" s="142">
        <f>K53+K56</f>
        <v>546629100</v>
      </c>
      <c r="L52" s="200">
        <v>0</v>
      </c>
      <c r="M52" s="131">
        <f>M53+M56</f>
        <v>12525000</v>
      </c>
      <c r="N52" s="198">
        <v>0</v>
      </c>
      <c r="O52" s="131">
        <f>O53+O56</f>
        <v>41637850</v>
      </c>
      <c r="P52" s="198">
        <v>0</v>
      </c>
      <c r="Q52" s="131">
        <f>Q53+Q56</f>
        <v>128260250</v>
      </c>
      <c r="R52" s="198">
        <v>11</v>
      </c>
      <c r="S52" s="131">
        <f>S53+S56</f>
        <v>189541232</v>
      </c>
      <c r="T52" s="118">
        <f t="shared" si="15"/>
        <v>11</v>
      </c>
      <c r="U52" s="118">
        <f t="shared" si="16"/>
        <v>100</v>
      </c>
      <c r="V52" s="37" t="s">
        <v>105</v>
      </c>
      <c r="W52" s="104">
        <f t="shared" si="13"/>
        <v>371964332</v>
      </c>
      <c r="X52" s="105">
        <f t="shared" si="14"/>
        <v>68.046932005632343</v>
      </c>
      <c r="Y52" s="118" t="s">
        <v>105</v>
      </c>
      <c r="Z52" s="118">
        <f t="shared" si="17"/>
        <v>111</v>
      </c>
      <c r="AA52" s="104">
        <f t="shared" si="18"/>
        <v>443330132</v>
      </c>
      <c r="AB52" s="105"/>
      <c r="AC52" s="37" t="s">
        <v>105</v>
      </c>
      <c r="AD52" s="105"/>
      <c r="AE52" s="56"/>
      <c r="AH52" s="11"/>
    </row>
    <row r="53" spans="1:34" ht="93" x14ac:dyDescent="0.3">
      <c r="A53" s="57"/>
      <c r="B53" s="98"/>
      <c r="C53" s="97" t="s">
        <v>90</v>
      </c>
      <c r="D53" s="119" t="s">
        <v>180</v>
      </c>
      <c r="E53" s="120">
        <v>25</v>
      </c>
      <c r="F53" s="121" t="s">
        <v>105</v>
      </c>
      <c r="G53" s="85">
        <f>SUM(G54:G55)</f>
        <v>408991200</v>
      </c>
      <c r="H53" s="94">
        <v>25</v>
      </c>
      <c r="I53" s="85">
        <f>SUM(I54:I55)</f>
        <v>65083800</v>
      </c>
      <c r="J53" s="122">
        <v>25</v>
      </c>
      <c r="K53" s="138">
        <f>SUM(K54:K55)</f>
        <v>537379100</v>
      </c>
      <c r="L53" s="201">
        <v>25</v>
      </c>
      <c r="M53" s="40">
        <f>SUM(M54:M55)</f>
        <v>12525000</v>
      </c>
      <c r="N53" s="93">
        <v>25</v>
      </c>
      <c r="O53" s="40">
        <f>SUM(O54:O55)</f>
        <v>41637850</v>
      </c>
      <c r="P53" s="93">
        <v>25</v>
      </c>
      <c r="Q53" s="40">
        <f>SUM(Q54:Q55)</f>
        <v>126835000</v>
      </c>
      <c r="R53" s="202">
        <v>25</v>
      </c>
      <c r="S53" s="40">
        <f>SUM(S54:S55)</f>
        <v>188671482</v>
      </c>
      <c r="T53" s="45">
        <f>AVERAGE(L53,N53,P53,R53)</f>
        <v>25</v>
      </c>
      <c r="U53" s="45">
        <f t="shared" si="16"/>
        <v>100</v>
      </c>
      <c r="V53" s="46" t="s">
        <v>105</v>
      </c>
      <c r="W53" s="61">
        <f t="shared" si="13"/>
        <v>369669332</v>
      </c>
      <c r="X53" s="45">
        <f t="shared" si="14"/>
        <v>68.79116288668466</v>
      </c>
      <c r="Y53" s="60" t="s">
        <v>105</v>
      </c>
      <c r="Z53" s="60">
        <f t="shared" si="17"/>
        <v>50</v>
      </c>
      <c r="AA53" s="61">
        <f t="shared" si="18"/>
        <v>434753132</v>
      </c>
      <c r="AB53" s="45"/>
      <c r="AC53" s="46" t="s">
        <v>105</v>
      </c>
      <c r="AD53" s="45"/>
      <c r="AE53" s="56"/>
      <c r="AH53" s="11"/>
    </row>
    <row r="54" spans="1:34" ht="155" x14ac:dyDescent="0.3">
      <c r="A54" s="57"/>
      <c r="B54" s="98"/>
      <c r="C54" s="101" t="s">
        <v>103</v>
      </c>
      <c r="D54" s="101" t="s">
        <v>136</v>
      </c>
      <c r="E54" s="48">
        <v>96</v>
      </c>
      <c r="F54" s="132" t="s">
        <v>152</v>
      </c>
      <c r="G54" s="49">
        <v>266741400</v>
      </c>
      <c r="H54" s="73">
        <v>96</v>
      </c>
      <c r="I54" s="69">
        <v>7599300</v>
      </c>
      <c r="J54" s="86">
        <v>96</v>
      </c>
      <c r="K54" s="140">
        <v>165515000</v>
      </c>
      <c r="L54" s="86">
        <v>24</v>
      </c>
      <c r="M54" s="51">
        <v>0</v>
      </c>
      <c r="N54" s="48">
        <v>24</v>
      </c>
      <c r="O54" s="51">
        <v>19203400</v>
      </c>
      <c r="P54" s="48">
        <v>24</v>
      </c>
      <c r="Q54" s="51">
        <v>108400000</v>
      </c>
      <c r="R54" s="48">
        <v>24</v>
      </c>
      <c r="S54" s="51">
        <v>27704000</v>
      </c>
      <c r="T54" s="52">
        <f t="shared" si="15"/>
        <v>96</v>
      </c>
      <c r="U54" s="55">
        <f t="shared" si="16"/>
        <v>100</v>
      </c>
      <c r="V54" s="53" t="s">
        <v>105</v>
      </c>
      <c r="W54" s="54">
        <f t="shared" si="13"/>
        <v>155307400</v>
      </c>
      <c r="X54" s="55">
        <f t="shared" si="14"/>
        <v>93.832824819502775</v>
      </c>
      <c r="Y54" s="53" t="s">
        <v>105</v>
      </c>
      <c r="Z54" s="52">
        <f t="shared" si="17"/>
        <v>192</v>
      </c>
      <c r="AA54" s="54">
        <f t="shared" si="18"/>
        <v>162906700</v>
      </c>
      <c r="AB54" s="53"/>
      <c r="AC54" s="53" t="s">
        <v>105</v>
      </c>
      <c r="AD54" s="55"/>
      <c r="AE54" s="56"/>
      <c r="AH54" s="11"/>
    </row>
    <row r="55" spans="1:34" ht="124" x14ac:dyDescent="0.3">
      <c r="A55" s="57"/>
      <c r="B55" s="98"/>
      <c r="C55" s="101" t="s">
        <v>91</v>
      </c>
      <c r="D55" s="101" t="s">
        <v>137</v>
      </c>
      <c r="E55" s="48">
        <v>33</v>
      </c>
      <c r="F55" s="132" t="s">
        <v>152</v>
      </c>
      <c r="G55" s="49">
        <v>142249800</v>
      </c>
      <c r="H55" s="73">
        <v>33</v>
      </c>
      <c r="I55" s="69">
        <v>57484500</v>
      </c>
      <c r="J55" s="86">
        <v>44</v>
      </c>
      <c r="K55" s="140">
        <v>371864100</v>
      </c>
      <c r="L55" s="86">
        <v>11</v>
      </c>
      <c r="M55" s="51">
        <v>12525000</v>
      </c>
      <c r="N55" s="48">
        <v>11</v>
      </c>
      <c r="O55" s="51">
        <v>22434450</v>
      </c>
      <c r="P55" s="48">
        <v>11</v>
      </c>
      <c r="Q55" s="51">
        <v>18435000</v>
      </c>
      <c r="R55" s="48">
        <v>44</v>
      </c>
      <c r="S55" s="51">
        <v>160967482</v>
      </c>
      <c r="T55" s="52">
        <f t="shared" si="15"/>
        <v>77</v>
      </c>
      <c r="U55" s="55">
        <f t="shared" si="16"/>
        <v>175</v>
      </c>
      <c r="V55" s="53" t="s">
        <v>105</v>
      </c>
      <c r="W55" s="54">
        <f t="shared" si="13"/>
        <v>214361932</v>
      </c>
      <c r="X55" s="55">
        <f t="shared" si="14"/>
        <v>57.645234374600832</v>
      </c>
      <c r="Y55" s="53" t="s">
        <v>105</v>
      </c>
      <c r="Z55" s="52">
        <f t="shared" si="17"/>
        <v>110</v>
      </c>
      <c r="AA55" s="54">
        <f t="shared" si="18"/>
        <v>271846432</v>
      </c>
      <c r="AB55" s="55"/>
      <c r="AC55" s="53" t="s">
        <v>105</v>
      </c>
      <c r="AD55" s="55"/>
      <c r="AE55" s="56"/>
      <c r="AH55" s="11"/>
    </row>
    <row r="56" spans="1:34" ht="106.5" customHeight="1" x14ac:dyDescent="0.3">
      <c r="A56" s="57"/>
      <c r="B56" s="98"/>
      <c r="C56" s="97" t="s">
        <v>92</v>
      </c>
      <c r="D56" s="123" t="s">
        <v>165</v>
      </c>
      <c r="E56" s="114">
        <v>15</v>
      </c>
      <c r="F56" s="112" t="s">
        <v>159</v>
      </c>
      <c r="G56" s="40">
        <f>SUM(G57)</f>
        <v>36525000</v>
      </c>
      <c r="H56" s="114">
        <v>13</v>
      </c>
      <c r="I56" s="40">
        <f>SUM(I57)</f>
        <v>6282000</v>
      </c>
      <c r="J56" s="76">
        <v>100</v>
      </c>
      <c r="K56" s="138">
        <f>SUM(K57)</f>
        <v>9250000</v>
      </c>
      <c r="L56" s="76">
        <v>0</v>
      </c>
      <c r="M56" s="40">
        <f>SUM(M57)</f>
        <v>0</v>
      </c>
      <c r="N56" s="78">
        <v>0</v>
      </c>
      <c r="O56" s="40">
        <f>SUM(O57)</f>
        <v>0</v>
      </c>
      <c r="P56" s="78">
        <v>0</v>
      </c>
      <c r="Q56" s="40">
        <f>SUM(Q57)</f>
        <v>1425250</v>
      </c>
      <c r="R56" s="78">
        <v>100</v>
      </c>
      <c r="S56" s="40">
        <f>SUM(S57)</f>
        <v>869750</v>
      </c>
      <c r="T56" s="60">
        <f t="shared" si="15"/>
        <v>100</v>
      </c>
      <c r="U56" s="46">
        <f t="shared" si="16"/>
        <v>100</v>
      </c>
      <c r="V56" s="46" t="s">
        <v>105</v>
      </c>
      <c r="W56" s="61">
        <f t="shared" si="13"/>
        <v>2295000</v>
      </c>
      <c r="X56" s="45">
        <f t="shared" si="14"/>
        <v>24.810810810810811</v>
      </c>
      <c r="Y56" s="46" t="s">
        <v>105</v>
      </c>
      <c r="Z56" s="60">
        <f t="shared" si="17"/>
        <v>113</v>
      </c>
      <c r="AA56" s="61">
        <f t="shared" si="18"/>
        <v>8577000</v>
      </c>
      <c r="AB56" s="45"/>
      <c r="AC56" s="46" t="s">
        <v>105</v>
      </c>
      <c r="AD56" s="45"/>
      <c r="AE56" s="56"/>
      <c r="AH56" s="11"/>
    </row>
    <row r="57" spans="1:34" ht="124" x14ac:dyDescent="0.3">
      <c r="A57" s="57"/>
      <c r="B57" s="98"/>
      <c r="C57" s="101" t="s">
        <v>93</v>
      </c>
      <c r="D57" s="101" t="s">
        <v>138</v>
      </c>
      <c r="E57" s="87">
        <v>15</v>
      </c>
      <c r="F57" s="132" t="s">
        <v>152</v>
      </c>
      <c r="G57" s="49">
        <v>36525000</v>
      </c>
      <c r="H57" s="87">
        <v>12</v>
      </c>
      <c r="I57" s="69">
        <v>6282000</v>
      </c>
      <c r="J57" s="88">
        <v>12</v>
      </c>
      <c r="K57" s="140">
        <v>9250000</v>
      </c>
      <c r="L57" s="88">
        <v>3</v>
      </c>
      <c r="M57" s="51">
        <v>0</v>
      </c>
      <c r="N57" s="48">
        <v>3</v>
      </c>
      <c r="O57" s="51">
        <v>0</v>
      </c>
      <c r="P57" s="48">
        <v>3</v>
      </c>
      <c r="Q57" s="51">
        <v>1425250</v>
      </c>
      <c r="R57" s="48">
        <v>3</v>
      </c>
      <c r="S57" s="51">
        <v>869750</v>
      </c>
      <c r="T57" s="52">
        <f t="shared" si="15"/>
        <v>12</v>
      </c>
      <c r="U57" s="53">
        <f t="shared" si="16"/>
        <v>100</v>
      </c>
      <c r="V57" s="53" t="s">
        <v>105</v>
      </c>
      <c r="W57" s="54">
        <f t="shared" si="13"/>
        <v>2295000</v>
      </c>
      <c r="X57" s="55">
        <f t="shared" si="14"/>
        <v>24.810810810810811</v>
      </c>
      <c r="Y57" s="53" t="s">
        <v>105</v>
      </c>
      <c r="Z57" s="52">
        <f t="shared" si="17"/>
        <v>24</v>
      </c>
      <c r="AA57" s="54">
        <f t="shared" si="18"/>
        <v>8577000</v>
      </c>
      <c r="AB57" s="53"/>
      <c r="AC57" s="53" t="s">
        <v>105</v>
      </c>
      <c r="AD57" s="55"/>
      <c r="AE57" s="56"/>
      <c r="AH57" s="11"/>
    </row>
    <row r="58" spans="1:34" ht="74" customHeight="1" x14ac:dyDescent="0.3">
      <c r="A58" s="57"/>
      <c r="B58" s="98"/>
      <c r="C58" s="96" t="s">
        <v>94</v>
      </c>
      <c r="D58" s="97" t="s">
        <v>181</v>
      </c>
      <c r="E58" s="75">
        <v>100</v>
      </c>
      <c r="F58" s="112" t="s">
        <v>182</v>
      </c>
      <c r="G58" s="40">
        <f>G59</f>
        <v>1024500000</v>
      </c>
      <c r="H58" s="202">
        <v>100</v>
      </c>
      <c r="I58" s="40">
        <f>I59</f>
        <v>19763800</v>
      </c>
      <c r="J58" s="134">
        <v>100</v>
      </c>
      <c r="K58" s="138">
        <f>K59</f>
        <v>630925000</v>
      </c>
      <c r="L58" s="76">
        <v>0</v>
      </c>
      <c r="M58" s="40">
        <f>M59</f>
        <v>0</v>
      </c>
      <c r="N58" s="48">
        <v>0</v>
      </c>
      <c r="O58" s="48">
        <v>0</v>
      </c>
      <c r="P58" s="48">
        <v>50</v>
      </c>
      <c r="Q58" s="40">
        <f>Q59</f>
        <v>59839286</v>
      </c>
      <c r="R58" s="48">
        <v>50</v>
      </c>
      <c r="S58" s="40">
        <f>S59</f>
        <v>479844000</v>
      </c>
      <c r="T58" s="60">
        <f t="shared" si="15"/>
        <v>100</v>
      </c>
      <c r="U58" s="46">
        <f t="shared" si="16"/>
        <v>100</v>
      </c>
      <c r="V58" s="46" t="s">
        <v>105</v>
      </c>
      <c r="W58" s="61">
        <f t="shared" si="13"/>
        <v>539683286</v>
      </c>
      <c r="X58" s="45">
        <f t="shared" si="14"/>
        <v>85.53842152395292</v>
      </c>
      <c r="Y58" s="46" t="s">
        <v>105</v>
      </c>
      <c r="Z58" s="60">
        <f t="shared" si="17"/>
        <v>200</v>
      </c>
      <c r="AA58" s="61">
        <f t="shared" si="18"/>
        <v>559447086</v>
      </c>
      <c r="AB58" s="46"/>
      <c r="AC58" s="46" t="s">
        <v>105</v>
      </c>
      <c r="AD58" s="45"/>
      <c r="AE58" s="56"/>
      <c r="AH58" s="11"/>
    </row>
    <row r="59" spans="1:34" ht="139.5" x14ac:dyDescent="0.3">
      <c r="A59" s="57"/>
      <c r="B59" s="98"/>
      <c r="C59" s="97" t="s">
        <v>95</v>
      </c>
      <c r="D59" s="97" t="s">
        <v>183</v>
      </c>
      <c r="E59" s="124">
        <v>60</v>
      </c>
      <c r="F59" s="112" t="s">
        <v>184</v>
      </c>
      <c r="G59" s="40">
        <f>SUM(G60:G61)</f>
        <v>1024500000</v>
      </c>
      <c r="H59" s="135">
        <v>40</v>
      </c>
      <c r="I59" s="40">
        <f>SUM(I60:I61)</f>
        <v>19763800</v>
      </c>
      <c r="J59" s="76">
        <v>50</v>
      </c>
      <c r="K59" s="138">
        <f>SUM(K60:K61)</f>
        <v>630925000</v>
      </c>
      <c r="L59" s="76">
        <v>15</v>
      </c>
      <c r="M59" s="40">
        <f>SUM(M60:M61)</f>
        <v>0</v>
      </c>
      <c r="N59" s="39">
        <v>15</v>
      </c>
      <c r="O59" s="40">
        <f>SUM(O60:O61)</f>
        <v>0</v>
      </c>
      <c r="P59" s="39">
        <v>10</v>
      </c>
      <c r="Q59" s="40">
        <f>SUM(Q60:Q61)</f>
        <v>59839286</v>
      </c>
      <c r="R59" s="39">
        <v>10</v>
      </c>
      <c r="S59" s="40">
        <f>SUM(S60:S61)</f>
        <v>479844000</v>
      </c>
      <c r="T59" s="60">
        <f t="shared" si="15"/>
        <v>50</v>
      </c>
      <c r="U59" s="46">
        <f t="shared" si="16"/>
        <v>100</v>
      </c>
      <c r="V59" s="46" t="s">
        <v>105</v>
      </c>
      <c r="W59" s="61">
        <f t="shared" si="13"/>
        <v>539683286</v>
      </c>
      <c r="X59" s="45">
        <f t="shared" si="14"/>
        <v>85.53842152395292</v>
      </c>
      <c r="Y59" s="46" t="s">
        <v>105</v>
      </c>
      <c r="Z59" s="60">
        <f t="shared" si="17"/>
        <v>90</v>
      </c>
      <c r="AA59" s="61">
        <f t="shared" si="18"/>
        <v>559447086</v>
      </c>
      <c r="AB59" s="46"/>
      <c r="AC59" s="46" t="s">
        <v>105</v>
      </c>
      <c r="AD59" s="45"/>
      <c r="AE59" s="56"/>
      <c r="AH59" s="11"/>
    </row>
    <row r="60" spans="1:34" ht="31" x14ac:dyDescent="0.3">
      <c r="A60" s="57"/>
      <c r="B60" s="98"/>
      <c r="C60" s="101" t="s">
        <v>141</v>
      </c>
      <c r="D60" s="101" t="s">
        <v>148</v>
      </c>
      <c r="E60" s="87">
        <v>55</v>
      </c>
      <c r="F60" s="116" t="s">
        <v>151</v>
      </c>
      <c r="G60" s="49">
        <v>94500000</v>
      </c>
      <c r="H60" s="89">
        <v>0</v>
      </c>
      <c r="I60" s="69">
        <v>0</v>
      </c>
      <c r="J60" s="88" t="s">
        <v>148</v>
      </c>
      <c r="K60" s="140">
        <v>0</v>
      </c>
      <c r="L60" s="88" t="s">
        <v>148</v>
      </c>
      <c r="M60" s="51">
        <v>0</v>
      </c>
      <c r="N60" s="48" t="s">
        <v>148</v>
      </c>
      <c r="O60" s="51">
        <v>0</v>
      </c>
      <c r="P60" s="48" t="s">
        <v>148</v>
      </c>
      <c r="Q60" s="51">
        <v>0</v>
      </c>
      <c r="R60" s="48" t="s">
        <v>148</v>
      </c>
      <c r="S60" s="51">
        <v>0</v>
      </c>
      <c r="T60" s="52" t="s">
        <v>148</v>
      </c>
      <c r="U60" s="53" t="s">
        <v>148</v>
      </c>
      <c r="V60" s="53" t="s">
        <v>105</v>
      </c>
      <c r="W60" s="54">
        <f t="shared" si="13"/>
        <v>0</v>
      </c>
      <c r="X60" s="55" t="s">
        <v>148</v>
      </c>
      <c r="Y60" s="53" t="s">
        <v>105</v>
      </c>
      <c r="Z60" s="52">
        <f t="shared" si="17"/>
        <v>0</v>
      </c>
      <c r="AA60" s="54">
        <f t="shared" si="18"/>
        <v>0</v>
      </c>
      <c r="AB60" s="53"/>
      <c r="AC60" s="53" t="s">
        <v>105</v>
      </c>
      <c r="AD60" s="55"/>
      <c r="AE60" s="56"/>
      <c r="AH60" s="11"/>
    </row>
    <row r="61" spans="1:34" ht="77.5" x14ac:dyDescent="0.3">
      <c r="A61" s="57"/>
      <c r="B61" s="98"/>
      <c r="C61" s="101" t="s">
        <v>96</v>
      </c>
      <c r="D61" s="101" t="s">
        <v>143</v>
      </c>
      <c r="E61" s="87">
        <v>55</v>
      </c>
      <c r="F61" s="116" t="s">
        <v>151</v>
      </c>
      <c r="G61" s="49">
        <v>930000000</v>
      </c>
      <c r="H61" s="89"/>
      <c r="I61" s="69">
        <v>19763800</v>
      </c>
      <c r="J61" s="88">
        <v>50</v>
      </c>
      <c r="K61" s="140">
        <v>630925000</v>
      </c>
      <c r="L61" s="88" t="s">
        <v>148</v>
      </c>
      <c r="M61" s="51">
        <v>0</v>
      </c>
      <c r="N61" s="48">
        <v>0</v>
      </c>
      <c r="O61" s="51">
        <v>0</v>
      </c>
      <c r="P61" s="48">
        <v>15</v>
      </c>
      <c r="Q61" s="51">
        <v>59839286</v>
      </c>
      <c r="R61" s="48">
        <v>35</v>
      </c>
      <c r="S61" s="51">
        <v>479844000</v>
      </c>
      <c r="T61" s="52">
        <f t="shared" si="15"/>
        <v>50</v>
      </c>
      <c r="U61" s="53">
        <f t="shared" si="16"/>
        <v>100</v>
      </c>
      <c r="V61" s="53" t="s">
        <v>105</v>
      </c>
      <c r="W61" s="54">
        <f t="shared" si="13"/>
        <v>539683286</v>
      </c>
      <c r="X61" s="55">
        <f t="shared" si="14"/>
        <v>85.53842152395292</v>
      </c>
      <c r="Y61" s="53" t="s">
        <v>105</v>
      </c>
      <c r="Z61" s="52">
        <f t="shared" si="17"/>
        <v>50</v>
      </c>
      <c r="AA61" s="54">
        <f t="shared" si="18"/>
        <v>559447086</v>
      </c>
      <c r="AB61" s="53"/>
      <c r="AC61" s="53" t="s">
        <v>105</v>
      </c>
      <c r="AD61" s="55"/>
      <c r="AE61" s="56"/>
      <c r="AH61" s="11"/>
    </row>
    <row r="62" spans="1:34" ht="62" x14ac:dyDescent="0.3">
      <c r="A62" s="57"/>
      <c r="B62" s="98"/>
      <c r="C62" s="96" t="s">
        <v>97</v>
      </c>
      <c r="D62" s="97" t="s">
        <v>107</v>
      </c>
      <c r="E62" s="125">
        <v>45000000</v>
      </c>
      <c r="F62" s="102" t="s">
        <v>160</v>
      </c>
      <c r="G62" s="40">
        <f>G63</f>
        <v>104169950</v>
      </c>
      <c r="H62" s="125">
        <v>11793500</v>
      </c>
      <c r="I62" s="40">
        <f>I63</f>
        <v>47352500</v>
      </c>
      <c r="J62" s="91">
        <v>44000000</v>
      </c>
      <c r="K62" s="138">
        <f>K63</f>
        <v>39165950</v>
      </c>
      <c r="L62" s="91">
        <v>577500</v>
      </c>
      <c r="M62" s="40">
        <f>M63</f>
        <v>2274900</v>
      </c>
      <c r="N62" s="75">
        <v>3097500</v>
      </c>
      <c r="O62" s="40">
        <f>O63</f>
        <v>12570000</v>
      </c>
      <c r="P62" s="75">
        <v>7160000</v>
      </c>
      <c r="Q62" s="40">
        <f>Q63</f>
        <v>4670900</v>
      </c>
      <c r="R62" s="75">
        <v>4645500</v>
      </c>
      <c r="S62" s="40">
        <f>S63</f>
        <v>13879700</v>
      </c>
      <c r="T62" s="78">
        <f t="shared" si="15"/>
        <v>15480500</v>
      </c>
      <c r="U62" s="45">
        <f t="shared" si="16"/>
        <v>35.18295454545455</v>
      </c>
      <c r="V62" s="46" t="s">
        <v>105</v>
      </c>
      <c r="W62" s="61">
        <f t="shared" si="13"/>
        <v>33395500</v>
      </c>
      <c r="X62" s="45">
        <f t="shared" si="14"/>
        <v>85.266666581558724</v>
      </c>
      <c r="Y62" s="46" t="s">
        <v>105</v>
      </c>
      <c r="Z62" s="60">
        <f t="shared" si="17"/>
        <v>27274000</v>
      </c>
      <c r="AA62" s="61">
        <f t="shared" si="18"/>
        <v>80748000</v>
      </c>
      <c r="AB62" s="46"/>
      <c r="AC62" s="46" t="s">
        <v>105</v>
      </c>
      <c r="AD62" s="45"/>
      <c r="AE62" s="56"/>
      <c r="AH62" s="11"/>
    </row>
    <row r="63" spans="1:34" ht="90.75" customHeight="1" x14ac:dyDescent="0.3">
      <c r="A63" s="57"/>
      <c r="B63" s="98"/>
      <c r="C63" s="97" t="s">
        <v>98</v>
      </c>
      <c r="D63" s="97" t="s">
        <v>166</v>
      </c>
      <c r="E63" s="75">
        <v>2600</v>
      </c>
      <c r="F63" s="102" t="s">
        <v>161</v>
      </c>
      <c r="G63" s="40">
        <f>SUM(G64:G65)</f>
        <v>104169950</v>
      </c>
      <c r="H63" s="75">
        <v>1515</v>
      </c>
      <c r="I63" s="40">
        <f>SUM(I64:I65)</f>
        <v>47352500</v>
      </c>
      <c r="J63" s="76">
        <v>2350</v>
      </c>
      <c r="K63" s="138">
        <f>SUM(K64:K65)</f>
        <v>39165950</v>
      </c>
      <c r="L63" s="91">
        <v>32</v>
      </c>
      <c r="M63" s="40">
        <f>SUM(M64:M65)</f>
        <v>2274900</v>
      </c>
      <c r="N63" s="75">
        <v>139</v>
      </c>
      <c r="O63" s="40">
        <f>SUM(O64:O65)</f>
        <v>12570000</v>
      </c>
      <c r="P63" s="75">
        <v>738</v>
      </c>
      <c r="Q63" s="40">
        <f>SUM(Q64:Q65)</f>
        <v>4670900</v>
      </c>
      <c r="R63" s="75">
        <v>129</v>
      </c>
      <c r="S63" s="40">
        <f>SUM(S64:S65)</f>
        <v>13879700</v>
      </c>
      <c r="T63" s="79">
        <f>SUM(L63,N63,P63,R63)</f>
        <v>1038</v>
      </c>
      <c r="U63" s="45">
        <f t="shared" si="16"/>
        <v>44.170212765957444</v>
      </c>
      <c r="V63" s="46" t="s">
        <v>105</v>
      </c>
      <c r="W63" s="61">
        <f t="shared" si="13"/>
        <v>33395500</v>
      </c>
      <c r="X63" s="45">
        <f t="shared" si="14"/>
        <v>85.266666581558724</v>
      </c>
      <c r="Y63" s="46" t="s">
        <v>105</v>
      </c>
      <c r="Z63" s="79">
        <f t="shared" si="17"/>
        <v>2553</v>
      </c>
      <c r="AA63" s="61">
        <f t="shared" si="18"/>
        <v>80748000</v>
      </c>
      <c r="AB63" s="46"/>
      <c r="AC63" s="46" t="s">
        <v>105</v>
      </c>
      <c r="AD63" s="45"/>
      <c r="AE63" s="56"/>
      <c r="AH63" s="11"/>
    </row>
    <row r="64" spans="1:34" ht="77.5" x14ac:dyDescent="0.3">
      <c r="A64" s="57"/>
      <c r="B64" s="98"/>
      <c r="C64" s="101" t="s">
        <v>99</v>
      </c>
      <c r="D64" s="101" t="s">
        <v>142</v>
      </c>
      <c r="E64" s="87">
        <v>11573</v>
      </c>
      <c r="F64" s="108" t="s">
        <v>150</v>
      </c>
      <c r="G64" s="49">
        <v>82960950</v>
      </c>
      <c r="H64" s="81">
        <v>1515</v>
      </c>
      <c r="I64" s="69">
        <v>41985000</v>
      </c>
      <c r="J64" s="88">
        <v>11323</v>
      </c>
      <c r="K64" s="140">
        <v>29365950</v>
      </c>
      <c r="L64" s="88">
        <v>32</v>
      </c>
      <c r="M64" s="51">
        <v>2274900</v>
      </c>
      <c r="N64" s="48">
        <v>139</v>
      </c>
      <c r="O64" s="51">
        <v>12570000</v>
      </c>
      <c r="P64" s="48">
        <v>738</v>
      </c>
      <c r="Q64" s="51">
        <v>3950900</v>
      </c>
      <c r="R64" s="48">
        <v>129</v>
      </c>
      <c r="S64" s="137">
        <v>9299700</v>
      </c>
      <c r="T64" s="92">
        <f t="shared" si="15"/>
        <v>1038</v>
      </c>
      <c r="U64" s="55">
        <f t="shared" si="16"/>
        <v>9.1671818422679507</v>
      </c>
      <c r="V64" s="53" t="s">
        <v>105</v>
      </c>
      <c r="W64" s="54">
        <f t="shared" si="13"/>
        <v>28095500</v>
      </c>
      <c r="X64" s="55">
        <f t="shared" si="14"/>
        <v>95.673730970733104</v>
      </c>
      <c r="Y64" s="53" t="s">
        <v>105</v>
      </c>
      <c r="Z64" s="92">
        <f t="shared" si="17"/>
        <v>2553</v>
      </c>
      <c r="AA64" s="54">
        <f t="shared" si="18"/>
        <v>70080500</v>
      </c>
      <c r="AB64" s="53"/>
      <c r="AC64" s="53" t="s">
        <v>105</v>
      </c>
      <c r="AD64" s="55"/>
      <c r="AE64" s="56"/>
      <c r="AH64" s="11"/>
    </row>
    <row r="65" spans="1:34" ht="62" x14ac:dyDescent="0.3">
      <c r="A65" s="57"/>
      <c r="B65" s="98"/>
      <c r="C65" s="101" t="s">
        <v>100</v>
      </c>
      <c r="D65" s="101" t="s">
        <v>139</v>
      </c>
      <c r="E65" s="73">
        <v>375</v>
      </c>
      <c r="F65" s="108" t="s">
        <v>154</v>
      </c>
      <c r="G65" s="49">
        <v>21209000</v>
      </c>
      <c r="H65" s="89">
        <v>300</v>
      </c>
      <c r="I65" s="69">
        <v>5367500</v>
      </c>
      <c r="J65" s="88">
        <v>350</v>
      </c>
      <c r="K65" s="140">
        <v>9800000</v>
      </c>
      <c r="L65" s="88">
        <v>87</v>
      </c>
      <c r="M65" s="51">
        <v>0</v>
      </c>
      <c r="N65" s="48">
        <v>87</v>
      </c>
      <c r="O65" s="51">
        <v>0</v>
      </c>
      <c r="P65" s="48">
        <v>85</v>
      </c>
      <c r="Q65" s="51">
        <v>720000</v>
      </c>
      <c r="R65" s="48">
        <v>91</v>
      </c>
      <c r="S65" s="51">
        <v>4580000</v>
      </c>
      <c r="T65" s="52">
        <f t="shared" si="15"/>
        <v>350</v>
      </c>
      <c r="U65" s="53">
        <f t="shared" si="16"/>
        <v>100</v>
      </c>
      <c r="V65" s="53" t="s">
        <v>105</v>
      </c>
      <c r="W65" s="54">
        <f t="shared" si="13"/>
        <v>5300000</v>
      </c>
      <c r="X65" s="55">
        <f t="shared" si="14"/>
        <v>54.081632653061227</v>
      </c>
      <c r="Y65" s="53" t="s">
        <v>105</v>
      </c>
      <c r="Z65" s="52">
        <f t="shared" si="17"/>
        <v>650</v>
      </c>
      <c r="AA65" s="54">
        <f t="shared" si="18"/>
        <v>10667500</v>
      </c>
      <c r="AB65" s="53"/>
      <c r="AC65" s="53" t="s">
        <v>105</v>
      </c>
      <c r="AD65" s="55"/>
      <c r="AE65" s="56"/>
      <c r="AH65" s="11"/>
    </row>
    <row r="66" spans="1:34" ht="46.5" x14ac:dyDescent="0.3">
      <c r="A66" s="57"/>
      <c r="B66" s="98"/>
      <c r="C66" s="96" t="s">
        <v>101</v>
      </c>
      <c r="D66" s="97" t="s">
        <v>178</v>
      </c>
      <c r="E66" s="75">
        <v>3</v>
      </c>
      <c r="F66" s="112" t="s">
        <v>105</v>
      </c>
      <c r="G66" s="40">
        <f>G67</f>
        <v>25368000</v>
      </c>
      <c r="H66" s="75">
        <v>1</v>
      </c>
      <c r="I66" s="40">
        <f>I67</f>
        <v>5000000</v>
      </c>
      <c r="J66" s="76">
        <v>2</v>
      </c>
      <c r="K66" s="138">
        <f>K67</f>
        <v>15368000</v>
      </c>
      <c r="L66" s="76">
        <v>0</v>
      </c>
      <c r="M66" s="40">
        <f>M67</f>
        <v>0</v>
      </c>
      <c r="N66" s="39">
        <v>0</v>
      </c>
      <c r="O66" s="40">
        <f>O67</f>
        <v>0</v>
      </c>
      <c r="P66" s="39">
        <v>0</v>
      </c>
      <c r="Q66" s="40">
        <f>Q67</f>
        <v>0</v>
      </c>
      <c r="R66" s="48">
        <v>0</v>
      </c>
      <c r="S66" s="40">
        <f>S67</f>
        <v>9700000</v>
      </c>
      <c r="T66" s="60">
        <f t="shared" si="15"/>
        <v>0</v>
      </c>
      <c r="U66" s="46">
        <f t="shared" si="16"/>
        <v>0</v>
      </c>
      <c r="V66" s="46" t="s">
        <v>105</v>
      </c>
      <c r="W66" s="61">
        <f t="shared" si="13"/>
        <v>9700000</v>
      </c>
      <c r="X66" s="45">
        <f t="shared" si="14"/>
        <v>63.118167621030722</v>
      </c>
      <c r="Y66" s="46" t="s">
        <v>105</v>
      </c>
      <c r="Z66" s="60">
        <f t="shared" si="17"/>
        <v>1</v>
      </c>
      <c r="AA66" s="61">
        <f t="shared" si="18"/>
        <v>14700000</v>
      </c>
      <c r="AB66" s="46"/>
      <c r="AC66" s="46" t="s">
        <v>105</v>
      </c>
      <c r="AD66" s="45"/>
      <c r="AE66" s="56"/>
      <c r="AH66" s="11"/>
    </row>
    <row r="67" spans="1:34" ht="115.5" customHeight="1" x14ac:dyDescent="0.3">
      <c r="A67" s="57"/>
      <c r="B67" s="98"/>
      <c r="C67" s="97" t="s">
        <v>102</v>
      </c>
      <c r="D67" s="97" t="s">
        <v>179</v>
      </c>
      <c r="E67" s="78">
        <v>3</v>
      </c>
      <c r="F67" s="112" t="s">
        <v>106</v>
      </c>
      <c r="G67" s="40">
        <f>SUM(G68)</f>
        <v>25368000</v>
      </c>
      <c r="H67" s="93">
        <v>3</v>
      </c>
      <c r="I67" s="40">
        <f>SUM(I68)</f>
        <v>5000000</v>
      </c>
      <c r="J67" s="76">
        <v>13</v>
      </c>
      <c r="K67" s="138">
        <f>SUM(K68)</f>
        <v>15368000</v>
      </c>
      <c r="L67" s="76">
        <v>2.11</v>
      </c>
      <c r="M67" s="40">
        <f>SUM(M68)</f>
        <v>0</v>
      </c>
      <c r="N67" s="39">
        <v>6.35</v>
      </c>
      <c r="O67" s="40">
        <f>SUM(O68)</f>
        <v>0</v>
      </c>
      <c r="P67" s="39">
        <v>10.59</v>
      </c>
      <c r="Q67" s="40">
        <f>SUM(Q68)</f>
        <v>0</v>
      </c>
      <c r="R67" s="39">
        <v>13</v>
      </c>
      <c r="S67" s="40">
        <f>SUM(S68)</f>
        <v>9700000</v>
      </c>
      <c r="T67" s="60">
        <f>R67</f>
        <v>13</v>
      </c>
      <c r="U67" s="45">
        <f t="shared" si="16"/>
        <v>100</v>
      </c>
      <c r="V67" s="46" t="s">
        <v>105</v>
      </c>
      <c r="W67" s="61">
        <f t="shared" si="13"/>
        <v>9700000</v>
      </c>
      <c r="X67" s="45">
        <f t="shared" si="14"/>
        <v>63.118167621030722</v>
      </c>
      <c r="Y67" s="46" t="s">
        <v>105</v>
      </c>
      <c r="Z67" s="60">
        <f t="shared" si="17"/>
        <v>16</v>
      </c>
      <c r="AA67" s="61">
        <f t="shared" si="18"/>
        <v>14700000</v>
      </c>
      <c r="AB67" s="46"/>
      <c r="AC67" s="46" t="s">
        <v>105</v>
      </c>
      <c r="AD67" s="45"/>
      <c r="AE67" s="56"/>
      <c r="AH67" s="11"/>
    </row>
    <row r="68" spans="1:34" ht="77.5" x14ac:dyDescent="0.3">
      <c r="A68" s="42"/>
      <c r="B68" s="96"/>
      <c r="C68" s="101" t="s">
        <v>104</v>
      </c>
      <c r="D68" s="101" t="s">
        <v>140</v>
      </c>
      <c r="E68" s="87">
        <v>3</v>
      </c>
      <c r="F68" s="116" t="s">
        <v>153</v>
      </c>
      <c r="G68" s="49">
        <v>25368000</v>
      </c>
      <c r="H68" s="89">
        <v>3</v>
      </c>
      <c r="I68" s="69">
        <v>5000000</v>
      </c>
      <c r="J68" s="88">
        <v>3</v>
      </c>
      <c r="K68" s="140">
        <v>15368000</v>
      </c>
      <c r="L68" s="88">
        <v>1</v>
      </c>
      <c r="M68" s="51">
        <v>0</v>
      </c>
      <c r="N68" s="48">
        <v>0</v>
      </c>
      <c r="O68" s="51">
        <v>0</v>
      </c>
      <c r="P68" s="48">
        <v>1</v>
      </c>
      <c r="Q68" s="51">
        <v>0</v>
      </c>
      <c r="R68" s="48">
        <v>0</v>
      </c>
      <c r="S68" s="51">
        <v>9700000</v>
      </c>
      <c r="T68" s="52">
        <f t="shared" si="15"/>
        <v>2</v>
      </c>
      <c r="U68" s="55">
        <f t="shared" si="16"/>
        <v>66.666666666666657</v>
      </c>
      <c r="V68" s="53" t="s">
        <v>105</v>
      </c>
      <c r="W68" s="54">
        <f t="shared" si="13"/>
        <v>9700000</v>
      </c>
      <c r="X68" s="55">
        <f t="shared" si="14"/>
        <v>63.118167621030722</v>
      </c>
      <c r="Y68" s="53" t="s">
        <v>105</v>
      </c>
      <c r="Z68" s="52">
        <f t="shared" si="17"/>
        <v>5</v>
      </c>
      <c r="AA68" s="54">
        <f t="shared" si="18"/>
        <v>14700000</v>
      </c>
      <c r="AB68" s="53"/>
      <c r="AC68" s="53" t="s">
        <v>105</v>
      </c>
      <c r="AD68" s="55"/>
      <c r="AE68" s="56"/>
      <c r="AH68" s="11"/>
    </row>
    <row r="69" spans="1:34" ht="15.5" x14ac:dyDescent="0.35">
      <c r="A69" s="149" t="s">
        <v>24</v>
      </c>
      <c r="B69" s="150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29">
        <f>AVERAGE(U13:U68)</f>
        <v>93.909531924126213</v>
      </c>
      <c r="V69" s="22"/>
      <c r="W69" s="20"/>
      <c r="X69" s="29">
        <f>AVERAGE(X13,X42,X45,X52,X58,X62,X66)</f>
        <v>80.491346509919353</v>
      </c>
      <c r="Y69" s="22"/>
      <c r="Z69" s="21"/>
      <c r="AA69" s="21"/>
      <c r="AB69" s="21"/>
      <c r="AC69" s="22"/>
      <c r="AD69" s="23"/>
      <c r="AE69" s="10"/>
    </row>
    <row r="70" spans="1:34" ht="15.5" x14ac:dyDescent="0.35">
      <c r="A70" s="149" t="s">
        <v>25</v>
      </c>
      <c r="B70" s="150"/>
      <c r="C70" s="150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2" t="str">
        <f>IF(U69&gt;=91,"Sangat Tinggi",IF(U69&gt;=76,"Tinggi",IF(U69&gt;=66,"Sedang",IF(U69&gt;=51,"Rendah",IF(U69&lt;=50,"Sangat Rendah")))))</f>
        <v>Sangat Tinggi</v>
      </c>
      <c r="V70" s="22"/>
      <c r="W70" s="24"/>
      <c r="X70" s="12" t="str">
        <f>IF(X69&gt;=91,"Sangat Tinggi",IF(X69&gt;=76,"Tinggi",IF(X69&gt;=66,"Sedang",IF(X69&gt;=51,"Rendah",IF(X69&lt;=50,"Sangat Rendah")))))</f>
        <v>Tinggi</v>
      </c>
      <c r="Y70" s="22"/>
      <c r="Z70" s="25"/>
      <c r="AA70" s="26"/>
      <c r="AB70" s="25"/>
      <c r="AC70" s="22"/>
      <c r="AD70" s="27"/>
      <c r="AE70" s="10"/>
    </row>
    <row r="71" spans="1:34" ht="15.5" x14ac:dyDescent="0.3">
      <c r="A71" s="151" t="s">
        <v>146</v>
      </c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1"/>
      <c r="AD71" s="151"/>
      <c r="AE71" s="10"/>
    </row>
    <row r="72" spans="1:34" ht="51.65" customHeight="1" x14ac:dyDescent="0.3">
      <c r="A72" s="152" t="s">
        <v>144</v>
      </c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0"/>
    </row>
    <row r="73" spans="1:34" ht="15.5" x14ac:dyDescent="0.3">
      <c r="A73" s="151" t="s">
        <v>145</v>
      </c>
      <c r="B73" s="151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0"/>
    </row>
    <row r="74" spans="1:34" ht="15.5" x14ac:dyDescent="0.3">
      <c r="A74" s="151" t="s">
        <v>147</v>
      </c>
      <c r="B74" s="151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1"/>
      <c r="AD74" s="151"/>
      <c r="AE74" s="13"/>
    </row>
    <row r="75" spans="1:34" ht="15.5" x14ac:dyDescent="0.35">
      <c r="A75" s="14"/>
      <c r="B75" s="14"/>
      <c r="C75" s="14"/>
      <c r="D75" s="14"/>
      <c r="E75" s="14"/>
      <c r="F75" s="14"/>
      <c r="G75" s="14"/>
      <c r="H75" s="14"/>
      <c r="I75" s="14"/>
      <c r="J75" s="32"/>
      <c r="K75" s="14"/>
      <c r="L75" s="32"/>
      <c r="M75" s="14"/>
      <c r="N75" s="14"/>
      <c r="O75" s="14"/>
      <c r="P75" s="14"/>
      <c r="Q75" s="14"/>
      <c r="R75" s="14"/>
      <c r="S75" s="14"/>
      <c r="T75" s="30"/>
      <c r="U75" s="14"/>
      <c r="V75" s="15"/>
      <c r="W75" s="14"/>
      <c r="X75" s="14"/>
      <c r="Y75" s="15"/>
      <c r="Z75" s="14"/>
      <c r="AA75" s="14"/>
      <c r="AB75" s="14"/>
      <c r="AC75" s="15"/>
      <c r="AD75" s="14"/>
    </row>
    <row r="76" spans="1:34" ht="15.5" x14ac:dyDescent="0.35">
      <c r="A76" s="14"/>
      <c r="B76" s="14"/>
      <c r="C76" s="14"/>
      <c r="D76" s="14"/>
      <c r="E76" s="14"/>
      <c r="F76" s="14"/>
      <c r="G76" s="14"/>
      <c r="H76" s="14"/>
      <c r="I76" s="14"/>
      <c r="J76" s="32"/>
      <c r="K76" s="14"/>
      <c r="L76" s="32"/>
      <c r="M76" s="14"/>
      <c r="N76" s="14"/>
      <c r="O76" s="14"/>
      <c r="P76" s="14"/>
      <c r="Q76" s="14"/>
      <c r="R76" s="14"/>
      <c r="S76" s="14"/>
      <c r="T76" s="146" t="s">
        <v>49</v>
      </c>
      <c r="U76" s="146"/>
      <c r="V76" s="146"/>
      <c r="W76" s="146"/>
      <c r="X76" s="146"/>
      <c r="Y76" s="15"/>
      <c r="Z76" s="14"/>
      <c r="AA76" s="146"/>
      <c r="AB76" s="146"/>
      <c r="AC76" s="146"/>
      <c r="AD76" s="146"/>
      <c r="AE76" s="146"/>
    </row>
    <row r="77" spans="1:34" ht="15.5" x14ac:dyDescent="0.35">
      <c r="A77" s="19"/>
      <c r="B77" s="14"/>
      <c r="C77" s="14"/>
      <c r="D77" s="14"/>
      <c r="E77" s="14"/>
      <c r="F77" s="14"/>
      <c r="G77" s="14"/>
      <c r="H77" s="14"/>
      <c r="I77" s="14"/>
      <c r="J77" s="32"/>
      <c r="K77" s="14"/>
      <c r="L77" s="32"/>
      <c r="M77" s="14"/>
      <c r="N77" s="14"/>
      <c r="O77" s="14"/>
      <c r="P77" s="14"/>
      <c r="Q77" s="14"/>
      <c r="R77" s="14"/>
      <c r="S77" s="14"/>
      <c r="T77" s="146" t="s">
        <v>167</v>
      </c>
      <c r="U77" s="146"/>
      <c r="V77" s="146"/>
      <c r="W77" s="146"/>
      <c r="X77" s="146"/>
      <c r="Y77" s="15"/>
      <c r="Z77" s="14"/>
      <c r="AA77" s="146"/>
      <c r="AB77" s="146"/>
      <c r="AC77" s="146"/>
      <c r="AD77" s="146"/>
      <c r="AE77" s="146"/>
    </row>
    <row r="78" spans="1:34" ht="15.5" x14ac:dyDescent="0.35">
      <c r="T78" s="146" t="s">
        <v>51</v>
      </c>
      <c r="U78" s="146"/>
      <c r="V78" s="146"/>
      <c r="W78" s="146"/>
      <c r="X78" s="146"/>
      <c r="AA78" s="146"/>
      <c r="AB78" s="146"/>
      <c r="AC78" s="146"/>
      <c r="AD78" s="146"/>
      <c r="AE78" s="146"/>
    </row>
    <row r="79" spans="1:34" ht="15.5" x14ac:dyDescent="0.35">
      <c r="T79" s="146" t="s">
        <v>50</v>
      </c>
      <c r="U79" s="146"/>
      <c r="V79" s="146"/>
      <c r="W79" s="146"/>
      <c r="X79" s="146"/>
      <c r="AA79" s="146"/>
      <c r="AB79" s="146"/>
      <c r="AC79" s="146"/>
      <c r="AD79" s="146"/>
      <c r="AE79" s="146"/>
    </row>
    <row r="80" spans="1:34" ht="26" x14ac:dyDescent="0.35">
      <c r="A80" s="16" t="s">
        <v>26</v>
      </c>
      <c r="B80" s="16" t="s">
        <v>27</v>
      </c>
      <c r="C80" s="16" t="s">
        <v>28</v>
      </c>
      <c r="T80" s="30"/>
      <c r="U80" s="14"/>
      <c r="V80" s="15"/>
      <c r="W80" s="14"/>
      <c r="AA80" s="15"/>
      <c r="AB80" s="14"/>
      <c r="AC80" s="15"/>
      <c r="AD80" s="14"/>
    </row>
    <row r="81" spans="1:31" ht="26" x14ac:dyDescent="0.35">
      <c r="A81" s="17" t="s">
        <v>29</v>
      </c>
      <c r="B81" s="17" t="s">
        <v>30</v>
      </c>
      <c r="C81" s="17" t="s">
        <v>31</v>
      </c>
      <c r="T81" s="147" t="s">
        <v>52</v>
      </c>
      <c r="U81" s="147"/>
      <c r="V81" s="147"/>
      <c r="W81" s="147"/>
      <c r="X81" s="147"/>
      <c r="AA81" s="147"/>
      <c r="AB81" s="147"/>
      <c r="AC81" s="147"/>
      <c r="AD81" s="147"/>
      <c r="AE81" s="147"/>
    </row>
    <row r="82" spans="1:31" ht="26" x14ac:dyDescent="0.3">
      <c r="A82" s="17" t="s">
        <v>32</v>
      </c>
      <c r="B82" s="17" t="s">
        <v>33</v>
      </c>
      <c r="C82" s="17" t="s">
        <v>34</v>
      </c>
      <c r="T82" s="148" t="s">
        <v>53</v>
      </c>
      <c r="U82" s="148"/>
      <c r="V82" s="148"/>
      <c r="W82" s="148"/>
      <c r="X82" s="148"/>
      <c r="AA82" s="148"/>
      <c r="AB82" s="148"/>
      <c r="AC82" s="148"/>
      <c r="AD82" s="148"/>
      <c r="AE82" s="148"/>
    </row>
    <row r="83" spans="1:31" ht="26" x14ac:dyDescent="0.3">
      <c r="A83" s="17" t="s">
        <v>35</v>
      </c>
      <c r="B83" s="17" t="s">
        <v>36</v>
      </c>
      <c r="C83" s="17" t="s">
        <v>37</v>
      </c>
    </row>
    <row r="84" spans="1:31" ht="26" x14ac:dyDescent="0.3">
      <c r="A84" s="17" t="s">
        <v>38</v>
      </c>
      <c r="B84" s="17" t="s">
        <v>39</v>
      </c>
      <c r="C84" s="17" t="s">
        <v>40</v>
      </c>
    </row>
    <row r="85" spans="1:31" ht="26" x14ac:dyDescent="0.3">
      <c r="A85" s="17" t="s">
        <v>41</v>
      </c>
      <c r="B85" s="18" t="s">
        <v>42</v>
      </c>
      <c r="C85" s="17" t="s">
        <v>43</v>
      </c>
    </row>
  </sheetData>
  <mergeCells count="78">
    <mergeCell ref="O11:O12"/>
    <mergeCell ref="U12:V12"/>
    <mergeCell ref="X12:Y12"/>
    <mergeCell ref="A10:A12"/>
    <mergeCell ref="B10:B12"/>
    <mergeCell ref="C10:C12"/>
    <mergeCell ref="D10:D12"/>
    <mergeCell ref="N11:N12"/>
    <mergeCell ref="U11:V11"/>
    <mergeCell ref="E10:G10"/>
    <mergeCell ref="H10:I10"/>
    <mergeCell ref="X11:Y11"/>
    <mergeCell ref="P11:P12"/>
    <mergeCell ref="Q11:Q12"/>
    <mergeCell ref="R11:R12"/>
    <mergeCell ref="S11:S12"/>
    <mergeCell ref="A74:AD74"/>
    <mergeCell ref="A71:AD71"/>
    <mergeCell ref="E11:F12"/>
    <mergeCell ref="G11:G12"/>
    <mergeCell ref="H11:H12"/>
    <mergeCell ref="I11:I12"/>
    <mergeCell ref="J11:J12"/>
    <mergeCell ref="K11:K12"/>
    <mergeCell ref="L11:L12"/>
    <mergeCell ref="M11:M12"/>
    <mergeCell ref="AB12:AC12"/>
    <mergeCell ref="A69:T69"/>
    <mergeCell ref="AB11:AC11"/>
    <mergeCell ref="A70:T70"/>
    <mergeCell ref="A72:AD72"/>
    <mergeCell ref="A73:AD73"/>
    <mergeCell ref="Z10:AA10"/>
    <mergeCell ref="AB10:AD10"/>
    <mergeCell ref="J10:K10"/>
    <mergeCell ref="L10:M10"/>
    <mergeCell ref="N10:O10"/>
    <mergeCell ref="P10:Q10"/>
    <mergeCell ref="R10:S10"/>
    <mergeCell ref="T10:Y10"/>
    <mergeCell ref="AE7:AE8"/>
    <mergeCell ref="J9:K9"/>
    <mergeCell ref="L9:M9"/>
    <mergeCell ref="N9:O9"/>
    <mergeCell ref="P9:Q9"/>
    <mergeCell ref="R9:S9"/>
    <mergeCell ref="Z9:AA9"/>
    <mergeCell ref="AB9:AD9"/>
    <mergeCell ref="J7:K8"/>
    <mergeCell ref="L7:S8"/>
    <mergeCell ref="Z7:AA8"/>
    <mergeCell ref="AB7:AD8"/>
    <mergeCell ref="T7:Y8"/>
    <mergeCell ref="H7:I9"/>
    <mergeCell ref="A6:AD6"/>
    <mergeCell ref="T9:Y9"/>
    <mergeCell ref="A1:AD1"/>
    <mergeCell ref="A2:AD2"/>
    <mergeCell ref="A3:AD3"/>
    <mergeCell ref="A4:AD4"/>
    <mergeCell ref="A5:AD5"/>
    <mergeCell ref="A7:A9"/>
    <mergeCell ref="B7:B9"/>
    <mergeCell ref="C7:C9"/>
    <mergeCell ref="D7:D9"/>
    <mergeCell ref="E7:G9"/>
    <mergeCell ref="T76:X76"/>
    <mergeCell ref="AA76:AE76"/>
    <mergeCell ref="T77:X77"/>
    <mergeCell ref="AA77:AE77"/>
    <mergeCell ref="T78:X78"/>
    <mergeCell ref="AA78:AE78"/>
    <mergeCell ref="T79:X79"/>
    <mergeCell ref="AA79:AE79"/>
    <mergeCell ref="T81:X81"/>
    <mergeCell ref="AA81:AE81"/>
    <mergeCell ref="T82:X82"/>
    <mergeCell ref="AA82:AE82"/>
  </mergeCells>
  <printOptions horizontalCentered="1"/>
  <pageMargins left="0.23622047244094491" right="0.23622047244094491" top="3.937007874015748E-2" bottom="3.937007874015748E-2" header="0" footer="0"/>
  <pageSetup paperSize="256" scale="24" orientation="landscape" horizont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Dinas Perdagangan tw 4</vt:lpstr>
      <vt:lpstr>'Dinas Perdagangan tw 4'!Print_Area</vt:lpstr>
      <vt:lpstr>'Dinas Perdagangan tw 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USER</cp:lastModifiedBy>
  <cp:lastPrinted>2020-06-02T00:46:16Z</cp:lastPrinted>
  <dcterms:created xsi:type="dcterms:W3CDTF">2020-03-18T05:59:44Z</dcterms:created>
  <dcterms:modified xsi:type="dcterms:W3CDTF">2023-01-09T19:07:13Z</dcterms:modified>
</cp:coreProperties>
</file>