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Perpustakaan" sheetId="1" r:id="rId1"/>
  </sheets>
  <definedNames>
    <definedName name="_xlnm.Print_Area" localSheetId="0">'Dinas Perpustakaan'!$A$1:$AM$71</definedName>
    <definedName name="_xlnm.Print_Titles" localSheetId="0">'Dinas Perpustakaan'!$7:$12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Y49" i="1"/>
  <c r="V49" i="1"/>
  <c r="Y47" i="1"/>
  <c r="V47" i="1"/>
  <c r="Y45" i="1"/>
  <c r="Y44" i="1" s="1"/>
  <c r="V45" i="1"/>
  <c r="Y42" i="1"/>
  <c r="V42" i="1"/>
  <c r="Y31" i="1"/>
  <c r="V31" i="1"/>
  <c r="Y28" i="1"/>
  <c r="V28" i="1"/>
  <c r="Y22" i="1"/>
  <c r="Z22" i="1"/>
  <c r="V22" i="1"/>
  <c r="V44" i="1" l="1"/>
  <c r="Y15" i="1"/>
  <c r="V15" i="1"/>
  <c r="V14" i="1"/>
  <c r="X50" i="1"/>
  <c r="X49" i="1"/>
  <c r="W49" i="1"/>
  <c r="X48" i="1"/>
  <c r="X47" i="1"/>
  <c r="W47" i="1"/>
  <c r="X46" i="1"/>
  <c r="X45" i="1"/>
  <c r="X43" i="1"/>
  <c r="X42" i="1"/>
  <c r="X41" i="1"/>
  <c r="X40" i="1"/>
  <c r="X39" i="1"/>
  <c r="X38" i="1"/>
  <c r="Y37" i="1"/>
  <c r="Y35" i="1" s="1"/>
  <c r="X37" i="1"/>
  <c r="X22" i="1"/>
  <c r="X21" i="1"/>
  <c r="X20" i="1"/>
  <c r="X19" i="1"/>
  <c r="Y18" i="1"/>
  <c r="X18" i="1"/>
  <c r="X17" i="1"/>
  <c r="W15" i="1"/>
  <c r="Y14" i="1" l="1"/>
  <c r="V18" i="1"/>
  <c r="AD18" i="1"/>
  <c r="U18" i="1" l="1"/>
  <c r="R18" i="1"/>
  <c r="O18" i="1"/>
  <c r="E21" i="1"/>
  <c r="G19" i="1"/>
  <c r="J18" i="1"/>
  <c r="E20" i="1"/>
  <c r="J15" i="1"/>
  <c r="H15" i="1"/>
  <c r="Z19" i="1"/>
  <c r="G40" i="1"/>
  <c r="G48" i="1"/>
  <c r="G46" i="1"/>
  <c r="G50" i="1"/>
  <c r="E50" i="1"/>
  <c r="J35" i="1"/>
  <c r="J37" i="1"/>
  <c r="J42" i="1"/>
  <c r="H49" i="1"/>
  <c r="Q49" i="1"/>
  <c r="N49" i="1"/>
  <c r="K49" i="1"/>
  <c r="J47" i="1"/>
  <c r="J45" i="1"/>
  <c r="H47" i="1"/>
  <c r="H46" i="1"/>
  <c r="K46" i="1"/>
  <c r="J44" i="1"/>
  <c r="H36" i="1"/>
  <c r="G43" i="1"/>
  <c r="G41" i="1"/>
  <c r="V35" i="1"/>
  <c r="S35" i="1"/>
  <c r="P35" i="1"/>
  <c r="M35" i="1"/>
  <c r="E35" i="1"/>
  <c r="AH35" i="1"/>
  <c r="AB35" i="1"/>
  <c r="AA35" i="1"/>
  <c r="Z35" i="1"/>
  <c r="AG35" i="1" s="1"/>
  <c r="V37" i="1"/>
  <c r="E40" i="1"/>
  <c r="G39" i="1"/>
  <c r="G38" i="1"/>
  <c r="T49" i="1"/>
  <c r="T47" i="1"/>
  <c r="U21" i="1"/>
  <c r="U20" i="1"/>
  <c r="T18" i="1"/>
  <c r="T15" i="1"/>
  <c r="E38" i="1"/>
  <c r="E33" i="1"/>
  <c r="E34" i="1"/>
  <c r="E32" i="1"/>
  <c r="E30" i="1"/>
  <c r="E29" i="1"/>
  <c r="E24" i="1"/>
  <c r="E25" i="1"/>
  <c r="E26" i="1"/>
  <c r="E27" i="1"/>
  <c r="E23" i="1"/>
  <c r="R21" i="1"/>
  <c r="O21" i="1"/>
  <c r="R22" i="1"/>
  <c r="O22" i="1"/>
  <c r="U22" i="1" s="1"/>
  <c r="R19" i="1"/>
  <c r="O19" i="1"/>
  <c r="U19" i="1" s="1"/>
  <c r="R20" i="1"/>
  <c r="O20" i="1"/>
  <c r="R17" i="1"/>
  <c r="O17" i="1"/>
  <c r="U17" i="1" s="1"/>
  <c r="G49" i="1" l="1"/>
  <c r="E49" i="1"/>
  <c r="G47" i="1"/>
  <c r="G45" i="1"/>
  <c r="G42" i="1"/>
  <c r="G37" i="1"/>
  <c r="G35" i="1" s="1"/>
  <c r="G31" i="1"/>
  <c r="G28" i="1"/>
  <c r="G22" i="1"/>
  <c r="G18" i="1"/>
  <c r="E18" i="1"/>
  <c r="G15" i="1"/>
  <c r="E15" i="1"/>
  <c r="R49" i="1"/>
  <c r="O49" i="1"/>
  <c r="U49" i="1" s="1"/>
  <c r="R50" i="1"/>
  <c r="O50" i="1"/>
  <c r="U50" i="1" s="1"/>
  <c r="Q47" i="1"/>
  <c r="N47" i="1"/>
  <c r="O47" i="1"/>
  <c r="U47" i="1" s="1"/>
  <c r="R48" i="1"/>
  <c r="O48" i="1"/>
  <c r="U48" i="1" s="1"/>
  <c r="R47" i="1"/>
  <c r="K47" i="1"/>
  <c r="O46" i="1"/>
  <c r="U46" i="1" s="1"/>
  <c r="R46" i="1"/>
  <c r="R45" i="1"/>
  <c r="O45" i="1"/>
  <c r="U45" i="1" s="1"/>
  <c r="R43" i="1"/>
  <c r="O43" i="1"/>
  <c r="U43" i="1" s="1"/>
  <c r="O42" i="1"/>
  <c r="U42" i="1" s="1"/>
  <c r="R42" i="1"/>
  <c r="O41" i="1"/>
  <c r="U41" i="1" s="1"/>
  <c r="R41" i="1"/>
  <c r="R40" i="1"/>
  <c r="O40" i="1"/>
  <c r="U40" i="1" s="1"/>
  <c r="R39" i="1"/>
  <c r="O39" i="1"/>
  <c r="U39" i="1" s="1"/>
  <c r="R38" i="1"/>
  <c r="O38" i="1"/>
  <c r="U38" i="1" s="1"/>
  <c r="R37" i="1"/>
  <c r="O37" i="1"/>
  <c r="U37" i="1" s="1"/>
  <c r="G14" i="1" l="1"/>
  <c r="G44" i="1"/>
  <c r="S49" i="1"/>
  <c r="S47" i="1"/>
  <c r="S45" i="1"/>
  <c r="S42" i="1"/>
  <c r="S37" i="1"/>
  <c r="S31" i="1"/>
  <c r="S28" i="1"/>
  <c r="S22" i="1"/>
  <c r="S15" i="1"/>
  <c r="S18" i="1"/>
  <c r="Q18" i="1"/>
  <c r="Q15" i="1"/>
  <c r="S44" i="1" l="1"/>
  <c r="S14" i="1"/>
  <c r="AH50" i="1"/>
  <c r="AD50" i="1"/>
  <c r="AI50" i="1" s="1"/>
  <c r="AA50" i="1"/>
  <c r="Z50" i="1"/>
  <c r="AG50" i="1" s="1"/>
  <c r="AH49" i="1"/>
  <c r="AA49" i="1"/>
  <c r="Z49" i="1"/>
  <c r="AG49" i="1" s="1"/>
  <c r="AH48" i="1"/>
  <c r="AD48" i="1"/>
  <c r="AI48" i="1" s="1"/>
  <c r="AA48" i="1"/>
  <c r="Z48" i="1"/>
  <c r="AG48" i="1" s="1"/>
  <c r="AH47" i="1"/>
  <c r="AA47" i="1"/>
  <c r="Z47" i="1"/>
  <c r="AG47" i="1" s="1"/>
  <c r="AH46" i="1"/>
  <c r="AD46" i="1"/>
  <c r="AI46" i="1" s="1"/>
  <c r="AA46" i="1"/>
  <c r="Z46" i="1"/>
  <c r="AG46" i="1" s="1"/>
  <c r="AH45" i="1"/>
  <c r="AA45" i="1"/>
  <c r="Z45" i="1"/>
  <c r="AG45" i="1" s="1"/>
  <c r="AH44" i="1"/>
  <c r="AA44" i="1"/>
  <c r="Z44" i="1"/>
  <c r="AG44" i="1" s="1"/>
  <c r="AH43" i="1"/>
  <c r="AD43" i="1"/>
  <c r="AI43" i="1" s="1"/>
  <c r="AA43" i="1"/>
  <c r="Z43" i="1"/>
  <c r="AG43" i="1" s="1"/>
  <c r="AH42" i="1"/>
  <c r="AA42" i="1"/>
  <c r="Z42" i="1"/>
  <c r="AG42" i="1" s="1"/>
  <c r="AH41" i="1"/>
  <c r="AD41" i="1"/>
  <c r="AI41" i="1" s="1"/>
  <c r="AA41" i="1"/>
  <c r="Z41" i="1"/>
  <c r="AG41" i="1" s="1"/>
  <c r="AH40" i="1"/>
  <c r="AD40" i="1"/>
  <c r="AI40" i="1" s="1"/>
  <c r="AA40" i="1"/>
  <c r="Z40" i="1"/>
  <c r="AG40" i="1" s="1"/>
  <c r="AH39" i="1"/>
  <c r="AD39" i="1"/>
  <c r="AI39" i="1" s="1"/>
  <c r="AA39" i="1"/>
  <c r="Z39" i="1"/>
  <c r="AG39" i="1" s="1"/>
  <c r="AH38" i="1"/>
  <c r="AD38" i="1"/>
  <c r="AI38" i="1" s="1"/>
  <c r="AA38" i="1"/>
  <c r="Z38" i="1"/>
  <c r="AH37" i="1"/>
  <c r="AA37" i="1"/>
  <c r="Z37" i="1"/>
  <c r="AG37" i="1" s="1"/>
  <c r="AH36" i="1"/>
  <c r="AA36" i="1"/>
  <c r="Z36" i="1"/>
  <c r="AG36" i="1" s="1"/>
  <c r="AH34" i="1"/>
  <c r="AD34" i="1"/>
  <c r="AI34" i="1" s="1"/>
  <c r="AA34" i="1"/>
  <c r="Z34" i="1"/>
  <c r="AG34" i="1" s="1"/>
  <c r="AH33" i="1"/>
  <c r="AD33" i="1"/>
  <c r="AI33" i="1" s="1"/>
  <c r="AA33" i="1"/>
  <c r="Z33" i="1"/>
  <c r="AG33" i="1" s="1"/>
  <c r="AH32" i="1"/>
  <c r="AD32" i="1"/>
  <c r="AI32" i="1" s="1"/>
  <c r="AA32" i="1"/>
  <c r="Z32" i="1"/>
  <c r="AG32" i="1" s="1"/>
  <c r="AH31" i="1"/>
  <c r="AA31" i="1"/>
  <c r="Z31" i="1"/>
  <c r="AG31" i="1" s="1"/>
  <c r="AH30" i="1"/>
  <c r="AD30" i="1"/>
  <c r="AI30" i="1" s="1"/>
  <c r="AA30" i="1"/>
  <c r="Z30" i="1"/>
  <c r="AG30" i="1" s="1"/>
  <c r="AH29" i="1"/>
  <c r="AD29" i="1"/>
  <c r="AI29" i="1" s="1"/>
  <c r="AA29" i="1"/>
  <c r="Z29" i="1"/>
  <c r="AG29" i="1" s="1"/>
  <c r="AH28" i="1"/>
  <c r="AA28" i="1"/>
  <c r="Z28" i="1"/>
  <c r="AG28" i="1" s="1"/>
  <c r="AH27" i="1"/>
  <c r="AD27" i="1"/>
  <c r="AI27" i="1" s="1"/>
  <c r="AA27" i="1"/>
  <c r="Z27" i="1"/>
  <c r="AG27" i="1" s="1"/>
  <c r="AH26" i="1"/>
  <c r="AD26" i="1"/>
  <c r="AI26" i="1" s="1"/>
  <c r="AA26" i="1"/>
  <c r="Z26" i="1"/>
  <c r="AG26" i="1" s="1"/>
  <c r="AH25" i="1"/>
  <c r="AD25" i="1"/>
  <c r="AI25" i="1" s="1"/>
  <c r="AA25" i="1"/>
  <c r="Z25" i="1"/>
  <c r="AG25" i="1" s="1"/>
  <c r="AH24" i="1"/>
  <c r="AD24" i="1"/>
  <c r="AI24" i="1" s="1"/>
  <c r="AA24" i="1"/>
  <c r="Z24" i="1"/>
  <c r="AG24" i="1" s="1"/>
  <c r="AH23" i="1"/>
  <c r="AD23" i="1"/>
  <c r="AI23" i="1" s="1"/>
  <c r="AA23" i="1"/>
  <c r="Z23" i="1"/>
  <c r="AG23" i="1" s="1"/>
  <c r="AH22" i="1"/>
  <c r="AA22" i="1"/>
  <c r="AG22" i="1"/>
  <c r="AH21" i="1"/>
  <c r="AD21" i="1"/>
  <c r="AI21" i="1" s="1"/>
  <c r="AA21" i="1"/>
  <c r="Z21" i="1"/>
  <c r="AG21" i="1" s="1"/>
  <c r="AH20" i="1"/>
  <c r="AD20" i="1"/>
  <c r="AI20" i="1" s="1"/>
  <c r="AA20" i="1"/>
  <c r="Z20" i="1"/>
  <c r="AG20" i="1" s="1"/>
  <c r="AH19" i="1"/>
  <c r="AD19" i="1"/>
  <c r="AI19" i="1" s="1"/>
  <c r="AA19" i="1"/>
  <c r="AG19" i="1"/>
  <c r="AH18" i="1"/>
  <c r="AA18" i="1"/>
  <c r="AH17" i="1"/>
  <c r="AD17" i="1"/>
  <c r="AI17" i="1" s="1"/>
  <c r="AA17" i="1"/>
  <c r="Z17" i="1"/>
  <c r="AG17" i="1" s="1"/>
  <c r="AH16" i="1"/>
  <c r="AD16" i="1"/>
  <c r="AI16" i="1" s="1"/>
  <c r="AA16" i="1"/>
  <c r="Z16" i="1"/>
  <c r="AG16" i="1" s="1"/>
  <c r="AH15" i="1"/>
  <c r="AA15" i="1"/>
  <c r="AH14" i="1"/>
  <c r="AA14" i="1"/>
  <c r="Z14" i="1"/>
  <c r="AG14" i="1" s="1"/>
  <c r="AG38" i="1" l="1"/>
  <c r="AB38" i="1"/>
  <c r="AE46" i="1"/>
  <c r="AE17" i="1"/>
  <c r="AE21" i="1"/>
  <c r="AE50" i="1"/>
  <c r="AE48" i="1"/>
  <c r="AE41" i="1"/>
  <c r="AE40" i="1"/>
  <c r="AE38" i="1"/>
  <c r="AE33" i="1"/>
  <c r="AE23" i="1"/>
  <c r="AE32" i="1"/>
  <c r="AE25" i="1"/>
  <c r="AE27" i="1"/>
  <c r="AE29" i="1"/>
  <c r="AE19" i="1"/>
  <c r="AE16" i="1"/>
  <c r="AE20" i="1"/>
  <c r="AE24" i="1"/>
  <c r="AE26" i="1"/>
  <c r="AE30" i="1"/>
  <c r="AE34" i="1"/>
  <c r="AE39" i="1"/>
  <c r="AE43" i="1"/>
  <c r="AB16" i="1"/>
  <c r="AB17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6" i="1"/>
  <c r="AB37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14" i="1"/>
  <c r="P31" i="1"/>
  <c r="AD31" i="1" s="1"/>
  <c r="P22" i="1"/>
  <c r="AD22" i="1" s="1"/>
  <c r="P49" i="1"/>
  <c r="AD49" i="1" s="1"/>
  <c r="P47" i="1"/>
  <c r="AD47" i="1" s="1"/>
  <c r="P45" i="1"/>
  <c r="AD45" i="1" s="1"/>
  <c r="P42" i="1"/>
  <c r="AD42" i="1" s="1"/>
  <c r="P37" i="1"/>
  <c r="AD37" i="1" s="1"/>
  <c r="P28" i="1"/>
  <c r="AD28" i="1" s="1"/>
  <c r="P18" i="1"/>
  <c r="N18" i="1"/>
  <c r="Z18" i="1" s="1"/>
  <c r="AG18" i="1" s="1"/>
  <c r="P15" i="1"/>
  <c r="AD15" i="1" s="1"/>
  <c r="N15" i="1"/>
  <c r="Z15" i="1" s="1"/>
  <c r="AG15" i="1" s="1"/>
  <c r="M49" i="1"/>
  <c r="M47" i="1"/>
  <c r="M42" i="1"/>
  <c r="M37" i="1"/>
  <c r="M45" i="1"/>
  <c r="M31" i="1"/>
  <c r="M28" i="1"/>
  <c r="M22" i="1"/>
  <c r="M18" i="1"/>
  <c r="M44" i="1" l="1"/>
  <c r="AI42" i="1"/>
  <c r="AE42" i="1"/>
  <c r="AI18" i="1"/>
  <c r="AE18" i="1"/>
  <c r="AI45" i="1"/>
  <c r="AE45" i="1"/>
  <c r="AI31" i="1"/>
  <c r="AE31" i="1"/>
  <c r="AB18" i="1"/>
  <c r="AI22" i="1"/>
  <c r="AE22" i="1"/>
  <c r="AI28" i="1"/>
  <c r="AE28" i="1"/>
  <c r="AI47" i="1"/>
  <c r="AE47" i="1"/>
  <c r="AI15" i="1"/>
  <c r="AI37" i="1"/>
  <c r="AE37" i="1"/>
  <c r="AI49" i="1"/>
  <c r="AE49" i="1"/>
  <c r="P44" i="1"/>
  <c r="AD44" i="1" s="1"/>
  <c r="P14" i="1"/>
  <c r="AD14" i="1" s="1"/>
  <c r="AD35" i="1" l="1"/>
  <c r="AI44" i="1"/>
  <c r="AE44" i="1"/>
  <c r="AI14" i="1"/>
  <c r="K15" i="1"/>
  <c r="AB15" i="1" s="1"/>
  <c r="AB51" i="1" s="1"/>
  <c r="M15" i="1"/>
  <c r="AE15" i="1" s="1"/>
  <c r="AP14" i="1"/>
  <c r="AI35" i="1" l="1"/>
  <c r="AE35" i="1"/>
  <c r="M14" i="1"/>
  <c r="AE14" i="1" s="1"/>
  <c r="AE51" i="1" s="1"/>
  <c r="AP24" i="1"/>
  <c r="AP23" i="1"/>
  <c r="AP22" i="1"/>
  <c r="AP21" i="1"/>
  <c r="AP15" i="1"/>
  <c r="AB52" i="1" l="1"/>
  <c r="AE52" i="1"/>
</calcChain>
</file>

<file path=xl/comments1.xml><?xml version="1.0" encoding="utf-8"?>
<comments xmlns="http://schemas.openxmlformats.org/spreadsheetml/2006/main">
  <authors>
    <author>USER</author>
    <author>W10 PRO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</rPr>
          <t>Renja Murni, Renja Perubahan, PK Murni, PK Perubahan, Renstra</t>
        </r>
      </text>
    </comment>
    <comment ref="N16" authorId="0" shapeId="0">
      <text>
        <r>
          <rPr>
            <b/>
            <sz val="12"/>
            <color indexed="81"/>
            <rFont val="Tahoma"/>
            <family val="2"/>
          </rPr>
          <t>PK Murni</t>
        </r>
      </text>
    </comment>
    <comment ref="Q16" authorId="0" shapeId="0">
      <text>
        <r>
          <rPr>
            <b/>
            <sz val="12"/>
            <color indexed="81"/>
            <rFont val="Tahoma"/>
            <family val="2"/>
          </rPr>
          <t>Renja Murni 2022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Renja Perubahan, Renstra Penyesuaian, PK Perubahan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LKJ TW I s.d TW III, LPPD, LKJ Tahunan, Cascading, Rencana Aksi, IKU, PK Individu</t>
        </r>
      </text>
    </comment>
    <comment ref="E35" authorId="1" shapeId="0">
      <text>
        <r>
          <rPr>
            <sz val="12"/>
            <color indexed="81"/>
            <rFont val="Tahoma"/>
            <family val="2"/>
          </rPr>
          <t>Jumlah Desa yang memiliki Perpustakaan yang sesuai standart dibagi jumlah seluruh Desa di kali 100</t>
        </r>
      </text>
    </comment>
    <comment ref="E44" authorId="1" shapeId="0">
      <text>
        <r>
          <rPr>
            <sz val="12"/>
            <color indexed="81"/>
            <rFont val="Tahoma"/>
            <family val="2"/>
          </rPr>
          <t>Jumlah PD yang menerapkan Pengelolaan Arsip dibagi Jumlah PD seluruhnya dikali 100</t>
        </r>
      </text>
    </comment>
    <comment ref="H44" authorId="0" shapeId="0">
      <text>
        <r>
          <rPr>
            <b/>
            <sz val="12"/>
            <color indexed="81"/>
            <rFont val="Tahoma"/>
            <family val="2"/>
          </rPr>
          <t>B</t>
        </r>
      </text>
    </comment>
  </commentList>
</comments>
</file>

<file path=xl/sharedStrings.xml><?xml version="1.0" encoding="utf-8"?>
<sst xmlns="http://schemas.openxmlformats.org/spreadsheetml/2006/main" count="458" uniqueCount="156">
  <si>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</si>
  <si>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</si>
  <si>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</si>
  <si>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</si>
  <si>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</si>
  <si>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</si>
  <si>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</si>
  <si>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</si>
  <si>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Target Kinerja dan Anggaran Renja Perangkat Daerah Tahun Berjalan (Tahun 2020) yang Dievaluasi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</si>
  <si>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</si>
  <si>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</si>
  <si>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</si>
  <si>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</si>
  <si>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</si>
  <si>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</si>
  <si>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</si>
  <si>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</si>
  <si>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</si>
  <si>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</si>
  <si>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</si>
  <si>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</si>
  <si>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</si>
  <si>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</si>
  <si>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</si>
  <si>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</si>
  <si>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</si>
  <si>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</si>
  <si>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</si>
  <si>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</si>
  <si>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</si>
  <si>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</si>
  <si>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</si>
  <si>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</si>
  <si>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</si>
  <si>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</si>
  <si>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</si>
  <si>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</si>
  <si>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</si>
  <si>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</si>
  <si>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</si>
  <si>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</si>
  <si>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</si>
  <si>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</si>
  <si>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</si>
  <si>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</si>
  <si>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</si>
  <si>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</si>
  <si>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PERPUSTAKAAN DAN KEARSIPAN</t>
  </si>
  <si>
    <t>Dinas Perpustakaan dan Kearsipan</t>
  </si>
  <si>
    <t>Meningkatnya Akses dan Kualitas Pelayanan Pendidikan</t>
  </si>
  <si>
    <t>[kolom (12)(K) : kolom (7)(K)] x 100%</t>
  </si>
  <si>
    <t>Realisasi Tingkat Capaian Kinerja dan Anggaran Renja Perangkat Daerah yang Dievaluasi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</si>
  <si>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</si>
  <si>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</si>
  <si>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</si>
  <si>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</si>
  <si>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</si>
  <si>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</si>
  <si>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</si>
  <si>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Perpustakaan dan Kearsipan</t>
  </si>
  <si>
    <t>Drs. H. HUBRIANSYAH, M.AP</t>
  </si>
  <si>
    <t>NIP. 19620817 198511 1 003</t>
  </si>
  <si>
    <t>Realisasi Capaian Kinerja Renstra Perangkat Daerah sampai dengan Renja Perangkat Daerah Tahun Lalu (2020)</t>
  </si>
  <si>
    <t>Realisasi Kinerja dan Anggaran Renstra Perangkat Daerah s/d Tahun 2021</t>
  </si>
  <si>
    <t>Tingkat Capaian Kinerja dan Realisasi Anggaran Renstra Perangkat Daerah s/d Tahun 2021 (%)</t>
  </si>
  <si>
    <t>Administrasi Keuangan Perangkat Daerah</t>
  </si>
  <si>
    <t>Perencanaan, Penganggaran, dan Evaluasi Kinerja Perangkat Daerah</t>
  </si>
  <si>
    <t>Penyusunan Dokumen Perencanaan Perangkat Daerah</t>
  </si>
  <si>
    <t>Evaluasi Kinerja Perangkat Daerah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</si>
  <si>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</si>
  <si>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</si>
  <si>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</si>
  <si>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</si>
  <si>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</si>
  <si>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</si>
  <si>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</si>
  <si>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</si>
  <si>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</si>
  <si>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</si>
  <si>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</si>
  <si>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</si>
  <si>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Pemeliharaan/Rehabilitasi Gedung Kantor dan Bangunan Lainnya</t>
  </si>
  <si>
    <t>Pemeliharaan/Rehabilitasi Sarana dan Prasarana Gedung Kantor atau Bangunan Lainnya</t>
  </si>
  <si>
    <t>Penyediaan Jasa Pemeliharaan, Biaya Pemeliharaan, Pajak dan Perizinan Kendaraan Dinas Operasional atau Lapangan</t>
  </si>
  <si>
    <t>Pengelolaan Arsip Dinamis Daerah Kabupaten/Kota</t>
  </si>
  <si>
    <t>Pemeliharaan dan Penyusutan Arsip Dinamis</t>
  </si>
  <si>
    <t>Pengelolaan Perpustakaan Tingkat Daerah Kabupaten/Kota</t>
  </si>
  <si>
    <t>Pengembangan Perpustakaan di Tingkat Daerah Kabupaten/Kota</t>
  </si>
  <si>
    <t>Pembinaan Perpustakaan pada Satuan Pendidikan Dasar di Seluruh Wilayah Kabupaten/Kota sesuai dengan Standar Nasional Perpustakaan</t>
  </si>
  <si>
    <t>Peningkatan Kapasitas Tenaga Perpustakaan dan Pustakawan Tingkat Daerah Kabupaten/Kota</t>
  </si>
  <si>
    <t>Pengembangan Bahan Pustaka</t>
  </si>
  <si>
    <t>Pembudayaan Gemar Membaca Tingkat Daerah Kabupaten/Kota</t>
  </si>
  <si>
    <t>Sosialisasi Budaya Baca dan Literasi pada Satuan Pendidikan Dasar dan Pendidikan Khusus serta Masyarakat</t>
  </si>
  <si>
    <t>Pengelolaan Arsip Statis Daerah Kabupaten/Kota</t>
  </si>
  <si>
    <t>Akuisisi, Pengolahan, Preservasi, dan Akses Arsip Statis</t>
  </si>
  <si>
    <t>Pengelolaan Simpul Jaringan Informasi Kearsipan Nasional Tingkat Kabupaten/Kota</t>
  </si>
  <si>
    <t>Pemberdayaan Kapasitas Unit Kearsipan dan Lembaga Kearsipan Daerah Kabupaten/Kota</t>
  </si>
  <si>
    <t>Program Penunjang Urusan Pemerintahan Daerah Kabupaten/Kota</t>
  </si>
  <si>
    <t>Dok</t>
  </si>
  <si>
    <t>Penyedian Gaji dan Tunjangan ASN</t>
  </si>
  <si>
    <t>Bln</t>
  </si>
  <si>
    <t>%</t>
  </si>
  <si>
    <t>Program Pembinaan Perpustakaan</t>
  </si>
  <si>
    <t>Program Pengelolaan Arsip</t>
  </si>
  <si>
    <t>Tingkat kepuasan pelayanan</t>
  </si>
  <si>
    <t>Org</t>
  </si>
  <si>
    <t>Perpustakaan</t>
  </si>
  <si>
    <t>Event/Lomba</t>
  </si>
  <si>
    <t>SKPD</t>
  </si>
  <si>
    <t>Jumlah Komponen Instalasi Listrik/Penerangan Bangunan Kantor  Sesuai Kebutuhan</t>
  </si>
  <si>
    <t>Jumlah Peralatan dan Perlengkapan Kantor Sesuai Kebutuhan</t>
  </si>
  <si>
    <t>Jumlah Bahan Logistik Kantor yang Sesuai Kebutuhan</t>
  </si>
  <si>
    <t>Jumlah Barang Cetakan dan Penggandaan Sesuai Kebutuhan</t>
  </si>
  <si>
    <t>Jumlah Rapat Koordinasi dan Konsultasi SKPD Sesuai Kebutuhan</t>
  </si>
  <si>
    <t>Jumlah Jasa Pelayanan umum kantor Sesuai Kebutuhan</t>
  </si>
  <si>
    <t>Jumlah Jasa Komunikasi, Sumber Daya Air dan Listrik Sesuai Kebutuhan</t>
  </si>
  <si>
    <t>Jumlah Jasa Pemeliharaan, Biaya Pemeliharaan, Pajak, dan Perizinan Kendaraan Dinas Operasional atau lapangan Sesuai Kebutuhan</t>
  </si>
  <si>
    <t>Jumlah Pemeliharaan/Rehabilitasi Gedung Kantor dan Bangunan Lainnya sesuai kebutuhan</t>
  </si>
  <si>
    <t>Jumlah Pemeliharaan/Rehabilitasi Sarana dan Prasarana Gedung Kantor atau Bangunan Lainnya sesuai kebutuhan</t>
  </si>
  <si>
    <t>Jumlah Pelaporan dan Analisis Prognosis Realisasi Anggaran</t>
  </si>
  <si>
    <t>Jumlah Laporan Keuangan Bulanan/Triwulanan/Semesteran SKPD</t>
  </si>
  <si>
    <t>Jumlah Laporan Evaluasi Kinerja Perangkat Daerah</t>
  </si>
  <si>
    <t>PD</t>
  </si>
  <si>
    <t>Presentase Pelayanan administrasi sesuai standar</t>
  </si>
  <si>
    <t>Faktor penghambat pencapaian kinerja: faktor penghabatnya adalah adanya Pandemi Covid-19 sehingga menyebabkan pengurangan jumlah Pemustaka, karena untuk layanan perpustakaan yang datang langsung itu di batasi bahkan di tutup untuk sementara</t>
  </si>
  <si>
    <t>Tindak lanjut yang diperlukan dalam triwulan berikutnya*): dinas perpustakaan dan kearsipan melakukan inovasi dengan membaca online sehingga untuk koleksi buku yang di media online atau E BOOK sudah dapat di terapkan</t>
  </si>
  <si>
    <t>Lap</t>
  </si>
  <si>
    <t>Jumlah Gaji dan Tunjangan PNS yang Disediakan sesuai kebutuhan</t>
  </si>
  <si>
    <t>Desa</t>
  </si>
  <si>
    <t>Kec</t>
  </si>
  <si>
    <t>Jumlah Pengembangan Perpustakaan di Tingkat daerah Kabupaten/kota</t>
  </si>
  <si>
    <t>Keg/Event</t>
  </si>
  <si>
    <t>Jumlah Pembinaan Perpustakaan di Tingkat Daerah Kabupaten</t>
  </si>
  <si>
    <t>Sekolah Dasar &amp; Menengah</t>
  </si>
  <si>
    <t>Jumlah Kecamatan yang Mengikuti Peningkatan SDM pengelola perpustakaan</t>
  </si>
  <si>
    <t>Jumlah Koleksi Buku pada  layanan perpustakaan</t>
  </si>
  <si>
    <t>Buah</t>
  </si>
  <si>
    <t>Jumlah Desa yang terjangkau jaringan Layanan Perpustakaan Digital (E-Book)</t>
  </si>
  <si>
    <t>Persentase Desa yang memiliki Perpustakaan sesuai Standar Desa</t>
  </si>
  <si>
    <t>Nilai Kepuasan Pemustaka</t>
  </si>
  <si>
    <t>Terlaksananya Lomba Bercerita Anak Tingkat Sekolah Dasar</t>
  </si>
  <si>
    <t>Jumlah Kunjungan Pemustaka</t>
  </si>
  <si>
    <t>Pemustaka</t>
  </si>
  <si>
    <t>Nilai Hasil Pengawasan Kearsipan</t>
  </si>
  <si>
    <t>Nilai</t>
  </si>
  <si>
    <t>Jumlah PD Yang Mengelola Arsip Dinamis Sesuai Standar</t>
  </si>
  <si>
    <t>Jumlah PD Yang Mengelola Arsip Statis Sesuai Standar</t>
  </si>
  <si>
    <t>Jumlah PD yang Menerapkan Pengelolaan Arsip Dinamis Sesuai Standar</t>
  </si>
  <si>
    <t>Jumlah PD Yang Menerapkan Pengelolaan Arsip Statis Sesuai Standar</t>
  </si>
  <si>
    <t>Jumlah ASN PD yang mengelola arsip Sesuai Standar</t>
  </si>
  <si>
    <t>Jumlah Orang yang Mengikuti Sosialisasi Kearsipan</t>
  </si>
  <si>
    <t>Jumlah Dokumen AKIP Memenuhi Aspek Kualitas</t>
  </si>
  <si>
    <t>Jumlah Dokumen Perencanaan Perangkat Daerah yang di susun</t>
  </si>
  <si>
    <t>Jumlah Laporan Keuangan yang Memenuhi Aspek Kualitas</t>
  </si>
  <si>
    <t>PERIODE PELAKSANAAN TRIWULAN IV TAHUN 2021</t>
  </si>
  <si>
    <t>Kandangan,  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</si>
</sst>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4" fillId="0" borderId="0"/>
  </cellStyleXfs>
  <cellXfs count="15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0" fontId="8" fillId="4" borderId="12" xfId="0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left" vertical="top" wrapText="1"/>
    </xf>
    <xf numFmtId="1" fontId="6" fillId="0" borderId="15" xfId="0" applyNumberFormat="1" applyFont="1" applyFill="1" applyBorder="1" applyAlignment="1">
      <alignment horizontal="center" vertical="top" wrapText="1"/>
    </xf>
    <xf numFmtId="1" fontId="8" fillId="0" borderId="15" xfId="0" applyNumberFormat="1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8" fillId="4" borderId="13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1" fontId="6" fillId="0" borderId="2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1" fontId="6" fillId="0" borderId="2" xfId="2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" fontId="8" fillId="0" borderId="2" xfId="2" quotePrefix="1" applyNumberFormat="1" applyFont="1" applyFill="1" applyBorder="1" applyAlignment="1">
      <alignment horizontal="center" vertical="top"/>
    </xf>
    <xf numFmtId="2" fontId="15" fillId="0" borderId="0" xfId="0" applyNumberFormat="1" applyFont="1" applyFill="1" applyAlignment="1">
      <alignment horizontal="center" vertical="top"/>
    </xf>
    <xf numFmtId="2" fontId="15" fillId="0" borderId="2" xfId="0" applyNumberFormat="1" applyFont="1" applyFill="1" applyBorder="1" applyAlignment="1">
      <alignment horizontal="center" vertical="top"/>
    </xf>
    <xf numFmtId="166" fontId="6" fillId="0" borderId="6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top" wrapText="1"/>
    </xf>
    <xf numFmtId="166" fontId="6" fillId="0" borderId="15" xfId="1" quotePrefix="1" applyNumberFormat="1" applyFont="1" applyFill="1" applyBorder="1" applyAlignment="1">
      <alignment vertical="top"/>
    </xf>
    <xf numFmtId="166" fontId="8" fillId="0" borderId="15" xfId="1" applyNumberFormat="1" applyFont="1" applyFill="1" applyBorder="1" applyAlignment="1">
      <alignment vertical="top"/>
    </xf>
    <xf numFmtId="164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3" fontId="6" fillId="0" borderId="2" xfId="0" applyNumberFormat="1" applyFont="1" applyFill="1" applyBorder="1" applyAlignment="1">
      <alignment horizontal="center" vertical="top" wrapText="1"/>
    </xf>
    <xf numFmtId="167" fontId="6" fillId="0" borderId="2" xfId="2" applyNumberFormat="1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top"/>
    </xf>
  </cellXfs>
  <cellStyles count="5">
    <cellStyle name="Comma" xfId="1" builtinId="3"/>
    <cellStyle name="Comma [0]" xfId="2" builtinId="6"/>
    <cellStyle name="Normal" xfId="0" builtinId="0"/>
    <cellStyle name="Normal 13 10" xfId="4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7"/>
  <sheetViews>
    <sheetView tabSelected="1" showRuler="0" view="pageBreakPreview" zoomScale="70" zoomScaleNormal="40" zoomScaleSheetLayoutView="70" zoomScalePageLayoutView="55" workbookViewId="0">
      <selection activeCell="W49" sqref="W49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8.7109375" style="2" customWidth="1"/>
    <col min="4" max="4" width="15" style="2" customWidth="1"/>
    <col min="5" max="5" width="10.85546875" style="2" customWidth="1"/>
    <col min="6" max="6" width="7.7109375" style="2" customWidth="1"/>
    <col min="7" max="7" width="22.28515625" style="2" customWidth="1"/>
    <col min="8" max="8" width="8.5703125" style="2" bestFit="1" customWidth="1"/>
    <col min="9" max="9" width="7.7109375" style="2" customWidth="1"/>
    <col min="10" max="10" width="21.42578125" style="2" customWidth="1"/>
    <col min="11" max="11" width="9.85546875" style="2" customWidth="1"/>
    <col min="12" max="12" width="7.5703125" style="2" customWidth="1"/>
    <col min="13" max="13" width="24.140625" style="2" bestFit="1" customWidth="1"/>
    <col min="14" max="14" width="9.28515625" style="2" customWidth="1"/>
    <col min="15" max="15" width="8" style="2" customWidth="1"/>
    <col min="16" max="16" width="21.85546875" style="2" bestFit="1" customWidth="1"/>
    <col min="17" max="17" width="8.28515625" style="2" customWidth="1"/>
    <col min="18" max="18" width="7.7109375" style="2" customWidth="1"/>
    <col min="19" max="19" width="23.28515625" style="2" bestFit="1" customWidth="1"/>
    <col min="20" max="20" width="9.14062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7109375" style="2" customWidth="1"/>
    <col min="26" max="26" width="9.7109375" style="2" customWidth="1"/>
    <col min="27" max="27" width="5.5703125" style="75" customWidth="1"/>
    <col min="28" max="28" width="11.28515625" style="2" customWidth="1"/>
    <col min="29" max="29" width="5.5703125" style="4" customWidth="1"/>
    <col min="30" max="30" width="23.5703125" style="2" bestFit="1" customWidth="1"/>
    <col min="31" max="31" width="11.85546875" style="2" customWidth="1"/>
    <col min="32" max="32" width="5.5703125" style="4" customWidth="1"/>
    <col min="33" max="33" width="9.5703125" style="2" customWidth="1"/>
    <col min="34" max="34" width="5.5703125" style="75" customWidth="1"/>
    <col min="35" max="35" width="23.5703125" style="2" bestFit="1" customWidth="1"/>
    <col min="36" max="36" width="8" style="2" customWidth="1"/>
    <col min="37" max="37" width="5.5703125" style="4" customWidth="1"/>
    <col min="38" max="38" width="10.57031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"/>
    </row>
    <row r="2" spans="1:45" ht="23.25" x14ac:dyDescent="0.3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3"/>
    </row>
    <row r="3" spans="1:45" ht="23.25" x14ac:dyDescent="0.35">
      <c r="A3" s="123" t="s">
        <v>47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3"/>
    </row>
    <row r="4" spans="1:45" ht="23.25" x14ac:dyDescent="0.35">
      <c r="A4" s="124" t="s">
        <v>154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"/>
    </row>
    <row r="5" spans="1:45" ht="18" x14ac:dyDescent="0.2">
      <c r="A5" s="125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spans="1:45" ht="18" x14ac:dyDescent="0.25">
      <c r="A6" s="119" t="s">
        <v>47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</row>
    <row r="7" spans="1:45" ht="81" customHeight="1" x14ac:dyDescent="0.2">
      <c r="A7" s="126" t="s">
        <v>3</v>
      </c>
      <c r="B7" s="126" t="s">
        <v>4</v>
      </c>
      <c r="C7" s="127" t="s">
        <v>5</v>
      </c>
      <c r="D7" s="127" t="s">
        <v>6</v>
      </c>
      <c r="E7" s="110" t="s">
        <v>7</v>
      </c>
      <c r="F7" s="111"/>
      <c r="G7" s="112"/>
      <c r="H7" s="110" t="s">
        <v>62</v>
      </c>
      <c r="I7" s="111"/>
      <c r="J7" s="112"/>
      <c r="K7" s="110" t="s">
        <v>8</v>
      </c>
      <c r="L7" s="111"/>
      <c r="M7" s="111"/>
      <c r="N7" s="110" t="s">
        <v>9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2"/>
      <c r="Z7" s="110" t="s">
        <v>51</v>
      </c>
      <c r="AA7" s="111"/>
      <c r="AB7" s="111"/>
      <c r="AC7" s="111"/>
      <c r="AD7" s="111"/>
      <c r="AE7" s="111"/>
      <c r="AF7" s="112"/>
      <c r="AG7" s="110" t="s">
        <v>63</v>
      </c>
      <c r="AH7" s="111"/>
      <c r="AI7" s="112"/>
      <c r="AJ7" s="110" t="s">
        <v>64</v>
      </c>
      <c r="AK7" s="111"/>
      <c r="AL7" s="111"/>
      <c r="AM7" s="128" t="s">
        <v>10</v>
      </c>
      <c r="AO7" s="4"/>
      <c r="AP7" s="4"/>
      <c r="AQ7" s="4"/>
      <c r="AR7" s="4"/>
      <c r="AS7" s="4"/>
    </row>
    <row r="8" spans="1:45" ht="18" customHeight="1" x14ac:dyDescent="0.2">
      <c r="A8" s="126"/>
      <c r="B8" s="126"/>
      <c r="C8" s="127"/>
      <c r="D8" s="127"/>
      <c r="E8" s="113"/>
      <c r="F8" s="114"/>
      <c r="G8" s="115"/>
      <c r="H8" s="113"/>
      <c r="I8" s="114"/>
      <c r="J8" s="115"/>
      <c r="K8" s="116"/>
      <c r="L8" s="117"/>
      <c r="M8" s="117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8"/>
      <c r="Z8" s="116"/>
      <c r="AA8" s="117"/>
      <c r="AB8" s="117"/>
      <c r="AC8" s="117"/>
      <c r="AD8" s="117"/>
      <c r="AE8" s="117"/>
      <c r="AF8" s="118"/>
      <c r="AG8" s="116"/>
      <c r="AH8" s="117"/>
      <c r="AI8" s="118"/>
      <c r="AJ8" s="116"/>
      <c r="AK8" s="117"/>
      <c r="AL8" s="117"/>
      <c r="AM8" s="129"/>
    </row>
    <row r="9" spans="1:45" ht="15.75" customHeight="1" x14ac:dyDescent="0.2">
      <c r="A9" s="126"/>
      <c r="B9" s="126"/>
      <c r="C9" s="127"/>
      <c r="D9" s="127"/>
      <c r="E9" s="116"/>
      <c r="F9" s="117"/>
      <c r="G9" s="118"/>
      <c r="H9" s="116"/>
      <c r="I9" s="117"/>
      <c r="J9" s="118"/>
      <c r="K9" s="130">
        <v>2021</v>
      </c>
      <c r="L9" s="131"/>
      <c r="M9" s="132"/>
      <c r="N9" s="120" t="s">
        <v>11</v>
      </c>
      <c r="O9" s="121"/>
      <c r="P9" s="122"/>
      <c r="Q9" s="120" t="s">
        <v>12</v>
      </c>
      <c r="R9" s="121"/>
      <c r="S9" s="122"/>
      <c r="T9" s="120" t="s">
        <v>13</v>
      </c>
      <c r="U9" s="121"/>
      <c r="V9" s="122"/>
      <c r="W9" s="120" t="s">
        <v>14</v>
      </c>
      <c r="X9" s="121"/>
      <c r="Y9" s="122"/>
      <c r="Z9" s="120">
        <v>2021</v>
      </c>
      <c r="AA9" s="121"/>
      <c r="AB9" s="121"/>
      <c r="AC9" s="121"/>
      <c r="AD9" s="121"/>
      <c r="AE9" s="121"/>
      <c r="AF9" s="122"/>
      <c r="AG9" s="120">
        <v>2021</v>
      </c>
      <c r="AH9" s="121"/>
      <c r="AI9" s="122"/>
      <c r="AJ9" s="120">
        <v>2021</v>
      </c>
      <c r="AK9" s="121"/>
      <c r="AL9" s="122"/>
      <c r="AM9" s="5"/>
    </row>
    <row r="10" spans="1:45" s="7" customFormat="1" ht="15.75" x14ac:dyDescent="0.25">
      <c r="A10" s="149">
        <v>1</v>
      </c>
      <c r="B10" s="149">
        <v>2</v>
      </c>
      <c r="C10" s="149">
        <v>3</v>
      </c>
      <c r="D10" s="149">
        <v>4</v>
      </c>
      <c r="E10" s="133">
        <v>5</v>
      </c>
      <c r="F10" s="135"/>
      <c r="G10" s="134"/>
      <c r="H10" s="133">
        <v>6</v>
      </c>
      <c r="I10" s="135"/>
      <c r="J10" s="134"/>
      <c r="K10" s="139">
        <v>7</v>
      </c>
      <c r="L10" s="140"/>
      <c r="M10" s="141"/>
      <c r="N10" s="139">
        <v>8</v>
      </c>
      <c r="O10" s="140"/>
      <c r="P10" s="141"/>
      <c r="Q10" s="139">
        <v>9</v>
      </c>
      <c r="R10" s="140"/>
      <c r="S10" s="141"/>
      <c r="T10" s="139">
        <v>10</v>
      </c>
      <c r="U10" s="140"/>
      <c r="V10" s="141"/>
      <c r="W10" s="139">
        <v>11</v>
      </c>
      <c r="X10" s="140"/>
      <c r="Y10" s="141"/>
      <c r="Z10" s="136">
        <v>12</v>
      </c>
      <c r="AA10" s="137"/>
      <c r="AB10" s="137"/>
      <c r="AC10" s="137"/>
      <c r="AD10" s="137"/>
      <c r="AE10" s="137"/>
      <c r="AF10" s="138"/>
      <c r="AG10" s="136">
        <v>13</v>
      </c>
      <c r="AH10" s="137"/>
      <c r="AI10" s="138"/>
      <c r="AJ10" s="136">
        <v>14</v>
      </c>
      <c r="AK10" s="137"/>
      <c r="AL10" s="138"/>
      <c r="AM10" s="6">
        <v>15</v>
      </c>
    </row>
    <row r="11" spans="1:45" s="7" customFormat="1" ht="87" customHeight="1" x14ac:dyDescent="0.2">
      <c r="A11" s="153"/>
      <c r="B11" s="153"/>
      <c r="C11" s="153"/>
      <c r="D11" s="153"/>
      <c r="E11" s="143" t="s">
        <v>15</v>
      </c>
      <c r="F11" s="144"/>
      <c r="G11" s="147" t="s">
        <v>16</v>
      </c>
      <c r="H11" s="143" t="s">
        <v>15</v>
      </c>
      <c r="I11" s="144"/>
      <c r="J11" s="147" t="s">
        <v>16</v>
      </c>
      <c r="K11" s="143" t="s">
        <v>15</v>
      </c>
      <c r="L11" s="144"/>
      <c r="M11" s="149" t="s">
        <v>16</v>
      </c>
      <c r="N11" s="143" t="s">
        <v>15</v>
      </c>
      <c r="O11" s="144"/>
      <c r="P11" s="149" t="s">
        <v>16</v>
      </c>
      <c r="Q11" s="143" t="s">
        <v>15</v>
      </c>
      <c r="R11" s="144"/>
      <c r="S11" s="149" t="s">
        <v>16</v>
      </c>
      <c r="T11" s="143" t="s">
        <v>15</v>
      </c>
      <c r="U11" s="144"/>
      <c r="V11" s="149" t="s">
        <v>16</v>
      </c>
      <c r="W11" s="143" t="s">
        <v>15</v>
      </c>
      <c r="X11" s="144"/>
      <c r="Y11" s="149" t="s">
        <v>16</v>
      </c>
      <c r="Z11" s="133" t="s">
        <v>17</v>
      </c>
      <c r="AA11" s="134"/>
      <c r="AB11" s="133" t="s">
        <v>50</v>
      </c>
      <c r="AC11" s="134"/>
      <c r="AD11" s="8" t="s">
        <v>18</v>
      </c>
      <c r="AE11" s="133" t="s">
        <v>52</v>
      </c>
      <c r="AF11" s="134"/>
      <c r="AG11" s="133" t="s">
        <v>19</v>
      </c>
      <c r="AH11" s="134"/>
      <c r="AI11" s="8" t="s">
        <v>20</v>
      </c>
      <c r="AJ11" s="133" t="s">
        <v>21</v>
      </c>
      <c r="AK11" s="134"/>
      <c r="AL11" s="8" t="s">
        <v>22</v>
      </c>
      <c r="AM11" s="9"/>
    </row>
    <row r="12" spans="1:45" s="7" customFormat="1" ht="15.75" x14ac:dyDescent="0.2">
      <c r="A12" s="147"/>
      <c r="B12" s="147"/>
      <c r="C12" s="147"/>
      <c r="D12" s="147"/>
      <c r="E12" s="145"/>
      <c r="F12" s="146"/>
      <c r="G12" s="148"/>
      <c r="H12" s="145"/>
      <c r="I12" s="146"/>
      <c r="J12" s="148"/>
      <c r="K12" s="145"/>
      <c r="L12" s="146"/>
      <c r="M12" s="147"/>
      <c r="N12" s="145"/>
      <c r="O12" s="146"/>
      <c r="P12" s="147"/>
      <c r="Q12" s="145"/>
      <c r="R12" s="146"/>
      <c r="S12" s="147"/>
      <c r="T12" s="145"/>
      <c r="U12" s="146"/>
      <c r="V12" s="147"/>
      <c r="W12" s="145"/>
      <c r="X12" s="146"/>
      <c r="Y12" s="147"/>
      <c r="Z12" s="145" t="s">
        <v>15</v>
      </c>
      <c r="AA12" s="146"/>
      <c r="AB12" s="145" t="s">
        <v>15</v>
      </c>
      <c r="AC12" s="146"/>
      <c r="AD12" s="10" t="s">
        <v>16</v>
      </c>
      <c r="AE12" s="145" t="s">
        <v>16</v>
      </c>
      <c r="AF12" s="146"/>
      <c r="AG12" s="145" t="s">
        <v>15</v>
      </c>
      <c r="AH12" s="146"/>
      <c r="AI12" s="10" t="s">
        <v>16</v>
      </c>
      <c r="AJ12" s="145" t="s">
        <v>15</v>
      </c>
      <c r="AK12" s="146"/>
      <c r="AL12" s="10" t="s">
        <v>16</v>
      </c>
      <c r="AM12" s="54"/>
    </row>
    <row r="13" spans="1:45" s="7" customFormat="1" ht="15.75" x14ac:dyDescent="0.2">
      <c r="A13" s="83"/>
      <c r="B13" s="83"/>
      <c r="C13" s="81"/>
      <c r="D13" s="81"/>
      <c r="E13" s="79"/>
      <c r="F13" s="80"/>
      <c r="G13" s="82"/>
      <c r="H13" s="79"/>
      <c r="I13" s="80"/>
      <c r="J13" s="82"/>
      <c r="K13" s="79"/>
      <c r="L13" s="80"/>
      <c r="M13" s="81"/>
      <c r="N13" s="79"/>
      <c r="O13" s="80"/>
      <c r="P13" s="81"/>
      <c r="Q13" s="79"/>
      <c r="R13" s="80"/>
      <c r="S13" s="81"/>
      <c r="T13" s="79"/>
      <c r="U13" s="80"/>
      <c r="V13" s="81"/>
      <c r="W13" s="79"/>
      <c r="X13" s="80"/>
      <c r="Y13" s="81"/>
      <c r="Z13" s="79"/>
      <c r="AA13" s="80"/>
      <c r="AB13" s="79"/>
      <c r="AC13" s="80"/>
      <c r="AD13" s="82"/>
      <c r="AE13" s="79"/>
      <c r="AF13" s="80"/>
      <c r="AG13" s="79"/>
      <c r="AH13" s="80"/>
      <c r="AI13" s="82"/>
      <c r="AJ13" s="79"/>
      <c r="AK13" s="80"/>
      <c r="AL13" s="82"/>
      <c r="AM13" s="9"/>
    </row>
    <row r="14" spans="1:45" ht="115.5" customHeight="1" x14ac:dyDescent="0.2">
      <c r="A14" s="37">
        <v>1</v>
      </c>
      <c r="B14" s="13" t="s">
        <v>23</v>
      </c>
      <c r="C14" s="14" t="s">
        <v>97</v>
      </c>
      <c r="D14" s="14" t="s">
        <v>104</v>
      </c>
      <c r="E14" s="35">
        <v>100</v>
      </c>
      <c r="F14" s="40" t="s">
        <v>101</v>
      </c>
      <c r="G14" s="59">
        <f>G15+G18+G22+G28+G31</f>
        <v>12051948673</v>
      </c>
      <c r="H14" s="35">
        <v>100</v>
      </c>
      <c r="I14" s="40" t="s">
        <v>101</v>
      </c>
      <c r="J14" s="59"/>
      <c r="K14" s="35">
        <v>100</v>
      </c>
      <c r="L14" s="40" t="s">
        <v>101</v>
      </c>
      <c r="M14" s="59">
        <f>M15+M18+M22+M28+M31</f>
        <v>4761798048</v>
      </c>
      <c r="N14" s="35">
        <v>25</v>
      </c>
      <c r="O14" s="40" t="s">
        <v>101</v>
      </c>
      <c r="P14" s="59">
        <f>P15+P18+P22+P28+P31</f>
        <v>360151127</v>
      </c>
      <c r="Q14" s="35">
        <v>25</v>
      </c>
      <c r="R14" s="40" t="s">
        <v>101</v>
      </c>
      <c r="S14" s="59">
        <f>S15+S18+S22+S28+S31</f>
        <v>2212028991</v>
      </c>
      <c r="T14" s="35">
        <v>25</v>
      </c>
      <c r="U14" s="40" t="s">
        <v>101</v>
      </c>
      <c r="V14" s="59">
        <f>V15+V18+V22+V28+V31</f>
        <v>855049617</v>
      </c>
      <c r="W14" s="35">
        <v>25</v>
      </c>
      <c r="X14" s="40" t="s">
        <v>101</v>
      </c>
      <c r="Y14" s="59">
        <f>Y15+Y18+Y22+Y28+Y31</f>
        <v>846905447</v>
      </c>
      <c r="Z14" s="78">
        <f>SUM(N14,Q14,T14,W14)</f>
        <v>100</v>
      </c>
      <c r="AA14" s="78" t="str">
        <f>L14</f>
        <v>%</v>
      </c>
      <c r="AB14" s="78">
        <f>Z14/K14*100</f>
        <v>100</v>
      </c>
      <c r="AC14" s="35" t="s">
        <v>101</v>
      </c>
      <c r="AD14" s="60">
        <f>SUM(P14,S14,V14,Y14)</f>
        <v>4274135182</v>
      </c>
      <c r="AE14" s="41">
        <f>AD14/M14*100</f>
        <v>89.758850310654765</v>
      </c>
      <c r="AF14" s="35" t="s">
        <v>101</v>
      </c>
      <c r="AG14" s="78">
        <f>SUM(H14,Z14)</f>
        <v>200</v>
      </c>
      <c r="AH14" s="71" t="str">
        <f>O14</f>
        <v>%</v>
      </c>
      <c r="AI14" s="60">
        <f>SUM(J14,AD14)</f>
        <v>4274135182</v>
      </c>
      <c r="AJ14" s="35"/>
      <c r="AK14" s="43" t="s">
        <v>101</v>
      </c>
      <c r="AL14" s="44"/>
      <c r="AM14" s="19" t="s">
        <v>48</v>
      </c>
      <c r="AP14" s="20">
        <f t="shared" ref="AP14" si="0">P14+S14+V14+Y14</f>
        <v>4274135182</v>
      </c>
    </row>
    <row r="15" spans="1:45" ht="94.5" x14ac:dyDescent="0.2">
      <c r="A15" s="12"/>
      <c r="B15" s="13"/>
      <c r="C15" s="61" t="s">
        <v>66</v>
      </c>
      <c r="D15" s="14" t="s">
        <v>151</v>
      </c>
      <c r="E15" s="65">
        <f>SUM(E16:E17)</f>
        <v>45</v>
      </c>
      <c r="F15" s="66" t="s">
        <v>98</v>
      </c>
      <c r="G15" s="59">
        <f>SUM(G16:G17)</f>
        <v>9499900</v>
      </c>
      <c r="H15" s="65">
        <f>SUM(H16:H17)</f>
        <v>15</v>
      </c>
      <c r="I15" s="66" t="s">
        <v>98</v>
      </c>
      <c r="J15" s="59">
        <f>SUM(J16:J17)</f>
        <v>0</v>
      </c>
      <c r="K15" s="65">
        <f>SUM(K16:K17)</f>
        <v>15</v>
      </c>
      <c r="L15" s="66" t="s">
        <v>98</v>
      </c>
      <c r="M15" s="59">
        <f>SUM(M16:M17)</f>
        <v>9499900</v>
      </c>
      <c r="N15" s="65">
        <f>SUM(N16:N17)</f>
        <v>2</v>
      </c>
      <c r="O15" s="66" t="s">
        <v>98</v>
      </c>
      <c r="P15" s="59">
        <f>SUM(P16:P17)</f>
        <v>3049900</v>
      </c>
      <c r="Q15" s="65">
        <f>SUM(Q16:Q17)</f>
        <v>3</v>
      </c>
      <c r="R15" s="66" t="s">
        <v>98</v>
      </c>
      <c r="S15" s="59">
        <f>SUM(S16:S17)</f>
        <v>2490100</v>
      </c>
      <c r="T15" s="65">
        <f>SUM(T16:T17)</f>
        <v>5</v>
      </c>
      <c r="U15" s="66" t="s">
        <v>98</v>
      </c>
      <c r="V15" s="59">
        <f>SUM(V16:V17)</f>
        <v>375000</v>
      </c>
      <c r="W15" s="65">
        <f>SUM(W16:W17)</f>
        <v>5</v>
      </c>
      <c r="X15" s="66" t="s">
        <v>98</v>
      </c>
      <c r="Y15" s="59">
        <f>SUM(Y16:Y17)</f>
        <v>3325000</v>
      </c>
      <c r="Z15" s="78">
        <f t="shared" ref="Z15:Z50" si="1">SUM(N15,Q15,T15,W15)</f>
        <v>15</v>
      </c>
      <c r="AA15" s="78" t="str">
        <f t="shared" ref="AA15:AA50" si="2">L15</f>
        <v>Dok</v>
      </c>
      <c r="AB15" s="78">
        <f t="shared" ref="AB15:AB50" si="3">Z15/K15*100</f>
        <v>100</v>
      </c>
      <c r="AC15" s="35" t="s">
        <v>101</v>
      </c>
      <c r="AD15" s="60">
        <f t="shared" ref="AD15:AD50" si="4">SUM(P15,S15,V15,Y15)</f>
        <v>9240000</v>
      </c>
      <c r="AE15" s="41">
        <f t="shared" ref="AE15:AE50" si="5">AD15/M15*100</f>
        <v>97.264181728228721</v>
      </c>
      <c r="AF15" s="35" t="s">
        <v>101</v>
      </c>
      <c r="AG15" s="78">
        <f t="shared" ref="AG15:AG50" si="6">SUM(H15,Z15)</f>
        <v>30</v>
      </c>
      <c r="AH15" s="71" t="str">
        <f t="shared" ref="AH15:AH50" si="7">O15</f>
        <v>Dok</v>
      </c>
      <c r="AI15" s="60">
        <f t="shared" ref="AI15:AI50" si="8">SUM(J15,AD15)</f>
        <v>9240000</v>
      </c>
      <c r="AJ15" s="35"/>
      <c r="AK15" s="43" t="s">
        <v>101</v>
      </c>
      <c r="AL15" s="44"/>
      <c r="AM15" s="19" t="s">
        <v>48</v>
      </c>
      <c r="AP15" s="20">
        <f t="shared" ref="AP15:AP24" si="9">P15+S15+V15+Y15</f>
        <v>9240000</v>
      </c>
    </row>
    <row r="16" spans="1:45" ht="100.5" customHeight="1" x14ac:dyDescent="0.2">
      <c r="A16" s="12"/>
      <c r="B16" s="13"/>
      <c r="C16" s="21" t="s">
        <v>67</v>
      </c>
      <c r="D16" s="21" t="s">
        <v>152</v>
      </c>
      <c r="E16" s="15">
        <v>15</v>
      </c>
      <c r="F16" s="16" t="s">
        <v>98</v>
      </c>
      <c r="G16" s="18">
        <v>7999900</v>
      </c>
      <c r="H16" s="15">
        <v>5</v>
      </c>
      <c r="I16" s="16" t="s">
        <v>98</v>
      </c>
      <c r="J16" s="33"/>
      <c r="K16" s="15">
        <v>5</v>
      </c>
      <c r="L16" s="16" t="s">
        <v>98</v>
      </c>
      <c r="M16" s="18">
        <v>7999900</v>
      </c>
      <c r="N16" s="15">
        <v>1</v>
      </c>
      <c r="O16" s="16" t="s">
        <v>98</v>
      </c>
      <c r="P16" s="18">
        <v>2374900</v>
      </c>
      <c r="Q16" s="15">
        <v>1</v>
      </c>
      <c r="R16" s="16" t="s">
        <v>98</v>
      </c>
      <c r="S16" s="18">
        <v>2490100</v>
      </c>
      <c r="T16" s="15">
        <v>3</v>
      </c>
      <c r="U16" s="16" t="s">
        <v>98</v>
      </c>
      <c r="V16" s="18">
        <v>375000</v>
      </c>
      <c r="W16" s="15">
        <v>0</v>
      </c>
      <c r="X16" s="16" t="s">
        <v>98</v>
      </c>
      <c r="Y16" s="18">
        <v>2500000</v>
      </c>
      <c r="Z16" s="46">
        <f t="shared" si="1"/>
        <v>5</v>
      </c>
      <c r="AA16" s="46" t="str">
        <f t="shared" si="2"/>
        <v>Dok</v>
      </c>
      <c r="AB16" s="46">
        <f t="shared" si="3"/>
        <v>100</v>
      </c>
      <c r="AC16" s="26" t="s">
        <v>101</v>
      </c>
      <c r="AD16" s="32">
        <f t="shared" si="4"/>
        <v>7740000</v>
      </c>
      <c r="AE16" s="45">
        <f t="shared" si="5"/>
        <v>96.751209390117381</v>
      </c>
      <c r="AF16" s="26" t="s">
        <v>101</v>
      </c>
      <c r="AG16" s="46">
        <f t="shared" si="6"/>
        <v>10</v>
      </c>
      <c r="AH16" s="73" t="str">
        <f t="shared" si="7"/>
        <v>Dok</v>
      </c>
      <c r="AI16" s="32">
        <f t="shared" si="8"/>
        <v>7740000</v>
      </c>
      <c r="AJ16" s="45"/>
      <c r="AK16" s="26" t="s">
        <v>101</v>
      </c>
      <c r="AL16" s="58"/>
      <c r="AM16" s="19"/>
      <c r="AP16" s="20"/>
    </row>
    <row r="17" spans="1:42" ht="90" x14ac:dyDescent="0.2">
      <c r="A17" s="12"/>
      <c r="B17" s="13"/>
      <c r="C17" s="21" t="s">
        <v>68</v>
      </c>
      <c r="D17" s="21" t="s">
        <v>121</v>
      </c>
      <c r="E17" s="15">
        <v>30</v>
      </c>
      <c r="F17" s="16" t="s">
        <v>126</v>
      </c>
      <c r="G17" s="18">
        <v>1500000</v>
      </c>
      <c r="H17" s="15">
        <v>10</v>
      </c>
      <c r="I17" s="16" t="s">
        <v>126</v>
      </c>
      <c r="J17" s="17"/>
      <c r="K17" s="15">
        <v>10</v>
      </c>
      <c r="L17" s="16" t="s">
        <v>126</v>
      </c>
      <c r="M17" s="18">
        <v>1500000</v>
      </c>
      <c r="N17" s="15">
        <v>1</v>
      </c>
      <c r="O17" s="16" t="str">
        <f t="shared" ref="O17:O22" si="10">L17</f>
        <v>Lap</v>
      </c>
      <c r="P17" s="18">
        <v>675000</v>
      </c>
      <c r="Q17" s="15">
        <v>2</v>
      </c>
      <c r="R17" s="16" t="str">
        <f t="shared" ref="R17:R22" si="11">L17</f>
        <v>Lap</v>
      </c>
      <c r="S17" s="18">
        <v>0</v>
      </c>
      <c r="T17" s="15">
        <v>2</v>
      </c>
      <c r="U17" s="16" t="str">
        <f t="shared" ref="U17:U22" si="12">O17</f>
        <v>Lap</v>
      </c>
      <c r="V17" s="18">
        <v>0</v>
      </c>
      <c r="W17" s="15">
        <v>5</v>
      </c>
      <c r="X17" s="16" t="str">
        <f t="shared" ref="X17:X22" si="13">R17</f>
        <v>Lap</v>
      </c>
      <c r="Y17" s="18">
        <v>825000</v>
      </c>
      <c r="Z17" s="46">
        <f t="shared" si="1"/>
        <v>10</v>
      </c>
      <c r="AA17" s="46" t="str">
        <f t="shared" si="2"/>
        <v>Lap</v>
      </c>
      <c r="AB17" s="46">
        <f t="shared" si="3"/>
        <v>100</v>
      </c>
      <c r="AC17" s="26" t="s">
        <v>101</v>
      </c>
      <c r="AD17" s="32">
        <f t="shared" si="4"/>
        <v>1500000</v>
      </c>
      <c r="AE17" s="45">
        <f t="shared" si="5"/>
        <v>100</v>
      </c>
      <c r="AF17" s="26" t="s">
        <v>101</v>
      </c>
      <c r="AG17" s="46">
        <f t="shared" si="6"/>
        <v>20</v>
      </c>
      <c r="AH17" s="73" t="str">
        <f t="shared" si="7"/>
        <v>Lap</v>
      </c>
      <c r="AI17" s="32">
        <f t="shared" si="8"/>
        <v>1500000</v>
      </c>
      <c r="AJ17" s="45"/>
      <c r="AK17" s="26" t="s">
        <v>101</v>
      </c>
      <c r="AL17" s="45"/>
      <c r="AM17" s="11"/>
      <c r="AP17" s="20"/>
    </row>
    <row r="18" spans="1:42" ht="110.25" x14ac:dyDescent="0.2">
      <c r="A18" s="12"/>
      <c r="B18" s="13"/>
      <c r="C18" s="61" t="s">
        <v>65</v>
      </c>
      <c r="D18" s="14" t="s">
        <v>153</v>
      </c>
      <c r="E18" s="68">
        <f>SUM(E20:E21)</f>
        <v>39</v>
      </c>
      <c r="F18" s="66" t="s">
        <v>98</v>
      </c>
      <c r="G18" s="33">
        <f>SUM(G19:G21)</f>
        <v>11007589700</v>
      </c>
      <c r="H18" s="35">
        <v>14</v>
      </c>
      <c r="I18" s="36" t="s">
        <v>98</v>
      </c>
      <c r="J18" s="33">
        <f>SUM(J19:J21)</f>
        <v>0</v>
      </c>
      <c r="K18" s="68">
        <v>12</v>
      </c>
      <c r="L18" s="66" t="s">
        <v>126</v>
      </c>
      <c r="M18" s="33">
        <f>SUM(M19:M21)</f>
        <v>3672529700</v>
      </c>
      <c r="N18" s="68">
        <f>SUM(N20:N21)</f>
        <v>3</v>
      </c>
      <c r="O18" s="66" t="str">
        <f t="shared" si="10"/>
        <v>Lap</v>
      </c>
      <c r="P18" s="33">
        <f>SUM(P19:P21)</f>
        <v>139195492</v>
      </c>
      <c r="Q18" s="68">
        <f>SUM(Q20:Q21)</f>
        <v>4</v>
      </c>
      <c r="R18" s="66" t="str">
        <f t="shared" si="11"/>
        <v>Lap</v>
      </c>
      <c r="S18" s="33">
        <f>SUM(S19:S21)</f>
        <v>1777531116</v>
      </c>
      <c r="T18" s="68">
        <f>SUM(T20:T21)</f>
        <v>3</v>
      </c>
      <c r="U18" s="66" t="str">
        <f t="shared" si="12"/>
        <v>Lap</v>
      </c>
      <c r="V18" s="33">
        <f>SUM(V19:V21)</f>
        <v>718377481</v>
      </c>
      <c r="W18" s="68">
        <v>2</v>
      </c>
      <c r="X18" s="66" t="str">
        <f t="shared" si="13"/>
        <v>Lap</v>
      </c>
      <c r="Y18" s="33">
        <f>SUM(Y19:Y21)</f>
        <v>632997142</v>
      </c>
      <c r="Z18" s="47">
        <f t="shared" si="1"/>
        <v>12</v>
      </c>
      <c r="AA18" s="72" t="str">
        <f t="shared" si="2"/>
        <v>Lap</v>
      </c>
      <c r="AB18" s="47">
        <f t="shared" si="3"/>
        <v>100</v>
      </c>
      <c r="AC18" s="43" t="s">
        <v>101</v>
      </c>
      <c r="AD18" s="42">
        <f>SUM(P18,S18,V18,Y18)</f>
        <v>3268101231</v>
      </c>
      <c r="AE18" s="44">
        <f t="shared" si="5"/>
        <v>88.987741365304686</v>
      </c>
      <c r="AF18" s="43" t="s">
        <v>101</v>
      </c>
      <c r="AG18" s="47">
        <f t="shared" si="6"/>
        <v>26</v>
      </c>
      <c r="AH18" s="72" t="str">
        <f t="shared" si="7"/>
        <v>Lap</v>
      </c>
      <c r="AI18" s="42">
        <f t="shared" si="8"/>
        <v>3268101231</v>
      </c>
      <c r="AJ18" s="44"/>
      <c r="AK18" s="43" t="s">
        <v>101</v>
      </c>
      <c r="AL18" s="44"/>
      <c r="AM18" s="11"/>
      <c r="AP18" s="20"/>
    </row>
    <row r="19" spans="1:42" ht="105" x14ac:dyDescent="0.2">
      <c r="A19" s="37">
        <v>2</v>
      </c>
      <c r="B19" s="38" t="s">
        <v>24</v>
      </c>
      <c r="C19" s="21" t="s">
        <v>99</v>
      </c>
      <c r="D19" s="67" t="s">
        <v>127</v>
      </c>
      <c r="E19" s="15">
        <v>30</v>
      </c>
      <c r="F19" s="16" t="s">
        <v>105</v>
      </c>
      <c r="G19" s="18">
        <f>3667530000*3</f>
        <v>11002590000</v>
      </c>
      <c r="H19" s="15">
        <v>30</v>
      </c>
      <c r="I19" s="16" t="s">
        <v>105</v>
      </c>
      <c r="J19" s="33"/>
      <c r="K19" s="15">
        <v>30</v>
      </c>
      <c r="L19" s="16" t="s">
        <v>105</v>
      </c>
      <c r="M19" s="18">
        <v>3667530000</v>
      </c>
      <c r="N19" s="15">
        <v>30</v>
      </c>
      <c r="O19" s="16" t="str">
        <f t="shared" si="10"/>
        <v>Org</v>
      </c>
      <c r="P19" s="18">
        <v>139195492</v>
      </c>
      <c r="Q19" s="15">
        <v>30</v>
      </c>
      <c r="R19" s="16" t="str">
        <f t="shared" si="11"/>
        <v>Org</v>
      </c>
      <c r="S19" s="18">
        <v>1777531116</v>
      </c>
      <c r="T19" s="15">
        <v>30</v>
      </c>
      <c r="U19" s="16" t="str">
        <f t="shared" si="12"/>
        <v>Org</v>
      </c>
      <c r="V19" s="18">
        <v>716327781</v>
      </c>
      <c r="W19" s="15">
        <v>30</v>
      </c>
      <c r="X19" s="16" t="str">
        <f t="shared" si="13"/>
        <v>Org</v>
      </c>
      <c r="Y19" s="18">
        <v>630047242</v>
      </c>
      <c r="Z19" s="46">
        <f>AVERAGE(N19,Q19,T19,W19)</f>
        <v>30</v>
      </c>
      <c r="AA19" s="73" t="str">
        <f t="shared" si="2"/>
        <v>Org</v>
      </c>
      <c r="AB19" s="46">
        <f t="shared" si="3"/>
        <v>100</v>
      </c>
      <c r="AC19" s="26" t="s">
        <v>101</v>
      </c>
      <c r="AD19" s="32">
        <f t="shared" si="4"/>
        <v>3263101631</v>
      </c>
      <c r="AE19" s="45">
        <f t="shared" si="5"/>
        <v>88.97273181132806</v>
      </c>
      <c r="AF19" s="26" t="s">
        <v>101</v>
      </c>
      <c r="AG19" s="46">
        <f t="shared" si="6"/>
        <v>60</v>
      </c>
      <c r="AH19" s="73" t="str">
        <f t="shared" si="7"/>
        <v>Org</v>
      </c>
      <c r="AI19" s="32">
        <f t="shared" si="8"/>
        <v>3263101631</v>
      </c>
      <c r="AJ19" s="45"/>
      <c r="AK19" s="26" t="s">
        <v>101</v>
      </c>
      <c r="AL19" s="45"/>
      <c r="AM19" s="11"/>
      <c r="AP19" s="20"/>
    </row>
    <row r="20" spans="1:42" ht="111" customHeight="1" x14ac:dyDescent="0.2">
      <c r="A20" s="12"/>
      <c r="B20" s="13"/>
      <c r="C20" s="21" t="s">
        <v>69</v>
      </c>
      <c r="D20" s="67" t="s">
        <v>120</v>
      </c>
      <c r="E20" s="15">
        <f>12*3</f>
        <v>36</v>
      </c>
      <c r="F20" s="16" t="s">
        <v>126</v>
      </c>
      <c r="G20" s="18">
        <v>3499900</v>
      </c>
      <c r="H20" s="15">
        <v>12</v>
      </c>
      <c r="I20" s="16" t="s">
        <v>126</v>
      </c>
      <c r="J20" s="33"/>
      <c r="K20" s="15">
        <v>12</v>
      </c>
      <c r="L20" s="16" t="s">
        <v>126</v>
      </c>
      <c r="M20" s="18">
        <v>3499900</v>
      </c>
      <c r="N20" s="15">
        <v>3</v>
      </c>
      <c r="O20" s="16" t="str">
        <f t="shared" si="10"/>
        <v>Lap</v>
      </c>
      <c r="P20" s="18">
        <v>0</v>
      </c>
      <c r="Q20" s="15">
        <v>3</v>
      </c>
      <c r="R20" s="16" t="str">
        <f t="shared" si="11"/>
        <v>Lap</v>
      </c>
      <c r="S20" s="18">
        <v>0</v>
      </c>
      <c r="T20" s="15">
        <v>3</v>
      </c>
      <c r="U20" s="16" t="str">
        <f t="shared" si="12"/>
        <v>Lap</v>
      </c>
      <c r="V20" s="18">
        <v>550000</v>
      </c>
      <c r="W20" s="15">
        <v>3</v>
      </c>
      <c r="X20" s="16" t="str">
        <f t="shared" si="13"/>
        <v>Lap</v>
      </c>
      <c r="Y20" s="18">
        <v>2949900</v>
      </c>
      <c r="Z20" s="46">
        <f t="shared" si="1"/>
        <v>12</v>
      </c>
      <c r="AA20" s="73" t="str">
        <f t="shared" si="2"/>
        <v>Lap</v>
      </c>
      <c r="AB20" s="46">
        <f t="shared" si="3"/>
        <v>100</v>
      </c>
      <c r="AC20" s="26" t="s">
        <v>101</v>
      </c>
      <c r="AD20" s="32">
        <f t="shared" si="4"/>
        <v>3499900</v>
      </c>
      <c r="AE20" s="45">
        <f t="shared" si="5"/>
        <v>100</v>
      </c>
      <c r="AF20" s="26" t="s">
        <v>101</v>
      </c>
      <c r="AG20" s="46">
        <f t="shared" si="6"/>
        <v>24</v>
      </c>
      <c r="AH20" s="73" t="str">
        <f t="shared" si="7"/>
        <v>Lap</v>
      </c>
      <c r="AI20" s="32">
        <f t="shared" si="8"/>
        <v>3499900</v>
      </c>
      <c r="AJ20" s="45"/>
      <c r="AK20" s="26" t="s">
        <v>101</v>
      </c>
      <c r="AL20" s="44"/>
      <c r="AM20" s="11"/>
      <c r="AP20" s="20"/>
    </row>
    <row r="21" spans="1:42" ht="102" customHeight="1" x14ac:dyDescent="0.2">
      <c r="A21" s="12"/>
      <c r="B21" s="13"/>
      <c r="C21" s="21" t="s">
        <v>70</v>
      </c>
      <c r="D21" s="67" t="s">
        <v>119</v>
      </c>
      <c r="E21" s="15">
        <f>1*3</f>
        <v>3</v>
      </c>
      <c r="F21" s="16" t="s">
        <v>126</v>
      </c>
      <c r="G21" s="18">
        <v>1499800</v>
      </c>
      <c r="H21" s="15">
        <v>1</v>
      </c>
      <c r="I21" s="16" t="s">
        <v>126</v>
      </c>
      <c r="J21" s="17"/>
      <c r="K21" s="15">
        <v>1</v>
      </c>
      <c r="L21" s="16" t="s">
        <v>126</v>
      </c>
      <c r="M21" s="18">
        <v>1499800</v>
      </c>
      <c r="N21" s="15">
        <v>0</v>
      </c>
      <c r="O21" s="16" t="str">
        <f t="shared" si="10"/>
        <v>Lap</v>
      </c>
      <c r="P21" s="18">
        <v>0</v>
      </c>
      <c r="Q21" s="15">
        <v>1</v>
      </c>
      <c r="R21" s="16" t="str">
        <f t="shared" si="11"/>
        <v>Lap</v>
      </c>
      <c r="S21" s="18">
        <v>0</v>
      </c>
      <c r="T21" s="15">
        <v>0</v>
      </c>
      <c r="U21" s="16" t="str">
        <f t="shared" si="12"/>
        <v>Lap</v>
      </c>
      <c r="V21" s="18">
        <v>1499700</v>
      </c>
      <c r="W21" s="15">
        <v>0</v>
      </c>
      <c r="X21" s="16" t="str">
        <f t="shared" si="13"/>
        <v>Lap</v>
      </c>
      <c r="Y21" s="18">
        <v>0</v>
      </c>
      <c r="Z21" s="46">
        <f t="shared" si="1"/>
        <v>1</v>
      </c>
      <c r="AA21" s="73" t="str">
        <f t="shared" si="2"/>
        <v>Lap</v>
      </c>
      <c r="AB21" s="46">
        <f t="shared" si="3"/>
        <v>100</v>
      </c>
      <c r="AC21" s="26" t="s">
        <v>101</v>
      </c>
      <c r="AD21" s="32">
        <f t="shared" si="4"/>
        <v>1499700</v>
      </c>
      <c r="AE21" s="45">
        <f t="shared" si="5"/>
        <v>99.993332444325915</v>
      </c>
      <c r="AF21" s="26" t="s">
        <v>101</v>
      </c>
      <c r="AG21" s="46">
        <f t="shared" si="6"/>
        <v>2</v>
      </c>
      <c r="AH21" s="73" t="str">
        <f t="shared" si="7"/>
        <v>Lap</v>
      </c>
      <c r="AI21" s="32">
        <f t="shared" si="8"/>
        <v>1499700</v>
      </c>
      <c r="AJ21" s="45"/>
      <c r="AK21" s="26" t="s">
        <v>101</v>
      </c>
      <c r="AL21" s="45"/>
      <c r="AM21" s="22"/>
      <c r="AP21" s="20">
        <f t="shared" si="9"/>
        <v>1499700</v>
      </c>
    </row>
    <row r="22" spans="1:42" ht="78.75" x14ac:dyDescent="0.2">
      <c r="A22" s="12"/>
      <c r="B22" s="13"/>
      <c r="C22" s="14" t="s">
        <v>71</v>
      </c>
      <c r="D22" s="14" t="s">
        <v>123</v>
      </c>
      <c r="E22" s="68">
        <v>100</v>
      </c>
      <c r="F22" s="66" t="s">
        <v>101</v>
      </c>
      <c r="G22" s="33">
        <f>SUM(G23:G27)</f>
        <v>608750951</v>
      </c>
      <c r="H22" s="68">
        <v>100</v>
      </c>
      <c r="I22" s="66" t="s">
        <v>101</v>
      </c>
      <c r="J22" s="17"/>
      <c r="K22" s="68">
        <v>100</v>
      </c>
      <c r="L22" s="66" t="s">
        <v>101</v>
      </c>
      <c r="M22" s="33">
        <f>SUM(M23:M27)</f>
        <v>648760326</v>
      </c>
      <c r="N22" s="68">
        <v>100</v>
      </c>
      <c r="O22" s="66" t="str">
        <f t="shared" si="10"/>
        <v>%</v>
      </c>
      <c r="P22" s="33">
        <f>SUM(P23:P27)</f>
        <v>139236300</v>
      </c>
      <c r="Q22" s="68">
        <v>100</v>
      </c>
      <c r="R22" s="66" t="str">
        <f t="shared" si="11"/>
        <v>%</v>
      </c>
      <c r="S22" s="33">
        <f>SUM(S23:S27)</f>
        <v>333909255</v>
      </c>
      <c r="T22" s="68">
        <v>100</v>
      </c>
      <c r="U22" s="66" t="str">
        <f t="shared" si="12"/>
        <v>%</v>
      </c>
      <c r="V22" s="33">
        <f>SUM(V23:V27)</f>
        <v>54959818</v>
      </c>
      <c r="W22" s="68">
        <v>100</v>
      </c>
      <c r="X22" s="66" t="str">
        <f t="shared" si="13"/>
        <v>%</v>
      </c>
      <c r="Y22" s="33">
        <f>SUM(Y23:Y27)</f>
        <v>106491250</v>
      </c>
      <c r="Z22" s="47">
        <f>AVERAGE(N22,Q22,T22,W22)</f>
        <v>100</v>
      </c>
      <c r="AA22" s="72" t="str">
        <f t="shared" si="2"/>
        <v>%</v>
      </c>
      <c r="AB22" s="47">
        <f t="shared" si="3"/>
        <v>100</v>
      </c>
      <c r="AC22" s="43" t="s">
        <v>101</v>
      </c>
      <c r="AD22" s="42">
        <f t="shared" si="4"/>
        <v>634596623</v>
      </c>
      <c r="AE22" s="44">
        <f t="shared" si="5"/>
        <v>97.81680499987911</v>
      </c>
      <c r="AF22" s="43" t="s">
        <v>101</v>
      </c>
      <c r="AG22" s="47">
        <f t="shared" si="6"/>
        <v>200</v>
      </c>
      <c r="AH22" s="72" t="str">
        <f t="shared" si="7"/>
        <v>%</v>
      </c>
      <c r="AI22" s="42">
        <f t="shared" si="8"/>
        <v>634596623</v>
      </c>
      <c r="AJ22" s="44"/>
      <c r="AK22" s="43" t="s">
        <v>101</v>
      </c>
      <c r="AL22" s="44"/>
      <c r="AM22" s="11"/>
      <c r="AP22" s="20">
        <f t="shared" si="9"/>
        <v>634596623</v>
      </c>
    </row>
    <row r="23" spans="1:42" ht="135" x14ac:dyDescent="0.2">
      <c r="A23" s="12"/>
      <c r="B23" s="13"/>
      <c r="C23" s="62" t="s">
        <v>72</v>
      </c>
      <c r="D23" s="67" t="s">
        <v>109</v>
      </c>
      <c r="E23" s="69">
        <f>12*3</f>
        <v>36</v>
      </c>
      <c r="F23" s="70" t="s">
        <v>100</v>
      </c>
      <c r="G23" s="18">
        <v>8227231</v>
      </c>
      <c r="H23" s="69">
        <v>12</v>
      </c>
      <c r="I23" s="70" t="s">
        <v>100</v>
      </c>
      <c r="J23" s="17"/>
      <c r="K23" s="69">
        <v>12</v>
      </c>
      <c r="L23" s="70" t="s">
        <v>100</v>
      </c>
      <c r="M23" s="18">
        <v>8227231</v>
      </c>
      <c r="N23" s="69">
        <v>3</v>
      </c>
      <c r="O23" s="70" t="s">
        <v>100</v>
      </c>
      <c r="P23" s="18">
        <v>965000</v>
      </c>
      <c r="Q23" s="69">
        <v>3</v>
      </c>
      <c r="R23" s="70" t="s">
        <v>100</v>
      </c>
      <c r="S23" s="18">
        <v>5305000</v>
      </c>
      <c r="T23" s="69">
        <v>3</v>
      </c>
      <c r="U23" s="70" t="s">
        <v>100</v>
      </c>
      <c r="V23" s="18">
        <v>0</v>
      </c>
      <c r="W23" s="69">
        <v>3</v>
      </c>
      <c r="X23" s="70" t="s">
        <v>100</v>
      </c>
      <c r="Y23" s="18">
        <v>1820100</v>
      </c>
      <c r="Z23" s="46">
        <f t="shared" si="1"/>
        <v>12</v>
      </c>
      <c r="AA23" s="73" t="str">
        <f t="shared" si="2"/>
        <v>Bln</v>
      </c>
      <c r="AB23" s="46">
        <f t="shared" si="3"/>
        <v>100</v>
      </c>
      <c r="AC23" s="26" t="s">
        <v>101</v>
      </c>
      <c r="AD23" s="32">
        <f t="shared" si="4"/>
        <v>8090100</v>
      </c>
      <c r="AE23" s="45">
        <f t="shared" si="5"/>
        <v>98.33320591095594</v>
      </c>
      <c r="AF23" s="26" t="s">
        <v>101</v>
      </c>
      <c r="AG23" s="46">
        <f t="shared" si="6"/>
        <v>24</v>
      </c>
      <c r="AH23" s="73" t="str">
        <f t="shared" si="7"/>
        <v>Bln</v>
      </c>
      <c r="AI23" s="32">
        <f t="shared" si="8"/>
        <v>8090100</v>
      </c>
      <c r="AJ23" s="45"/>
      <c r="AK23" s="26" t="s">
        <v>101</v>
      </c>
      <c r="AL23" s="45"/>
      <c r="AM23" s="11"/>
      <c r="AP23" s="20">
        <f t="shared" si="9"/>
        <v>8090100</v>
      </c>
    </row>
    <row r="24" spans="1:42" ht="78" customHeight="1" x14ac:dyDescent="0.2">
      <c r="A24" s="12"/>
      <c r="B24" s="13"/>
      <c r="C24" s="21" t="s">
        <v>73</v>
      </c>
      <c r="D24" s="67" t="s">
        <v>110</v>
      </c>
      <c r="E24" s="69">
        <f t="shared" ref="E24:E27" si="14">12*3</f>
        <v>36</v>
      </c>
      <c r="F24" s="70" t="s">
        <v>100</v>
      </c>
      <c r="G24" s="18">
        <v>406741720</v>
      </c>
      <c r="H24" s="69">
        <v>12</v>
      </c>
      <c r="I24" s="70" t="s">
        <v>100</v>
      </c>
      <c r="J24" s="17"/>
      <c r="K24" s="69">
        <v>12</v>
      </c>
      <c r="L24" s="70" t="s">
        <v>100</v>
      </c>
      <c r="M24" s="18">
        <v>452945295</v>
      </c>
      <c r="N24" s="69">
        <v>3</v>
      </c>
      <c r="O24" s="70" t="s">
        <v>100</v>
      </c>
      <c r="P24" s="18">
        <v>115002250</v>
      </c>
      <c r="Q24" s="69">
        <v>3</v>
      </c>
      <c r="R24" s="70" t="s">
        <v>100</v>
      </c>
      <c r="S24" s="18">
        <v>255075875</v>
      </c>
      <c r="T24" s="69">
        <v>3</v>
      </c>
      <c r="U24" s="70" t="s">
        <v>100</v>
      </c>
      <c r="V24" s="18">
        <v>12368500</v>
      </c>
      <c r="W24" s="69">
        <v>3</v>
      </c>
      <c r="X24" s="70" t="s">
        <v>100</v>
      </c>
      <c r="Y24" s="18">
        <v>64341150</v>
      </c>
      <c r="Z24" s="46">
        <f t="shared" si="1"/>
        <v>12</v>
      </c>
      <c r="AA24" s="73" t="str">
        <f t="shared" si="2"/>
        <v>Bln</v>
      </c>
      <c r="AB24" s="46">
        <f t="shared" si="3"/>
        <v>100</v>
      </c>
      <c r="AC24" s="26" t="s">
        <v>101</v>
      </c>
      <c r="AD24" s="32">
        <f t="shared" si="4"/>
        <v>446787775</v>
      </c>
      <c r="AE24" s="45">
        <f t="shared" si="5"/>
        <v>98.640559893662214</v>
      </c>
      <c r="AF24" s="26" t="s">
        <v>101</v>
      </c>
      <c r="AG24" s="46">
        <f t="shared" si="6"/>
        <v>24</v>
      </c>
      <c r="AH24" s="73" t="str">
        <f t="shared" si="7"/>
        <v>Bln</v>
      </c>
      <c r="AI24" s="32">
        <f t="shared" si="8"/>
        <v>446787775</v>
      </c>
      <c r="AJ24" s="45"/>
      <c r="AK24" s="26" t="s">
        <v>101</v>
      </c>
      <c r="AL24" s="45"/>
      <c r="AM24" s="11"/>
      <c r="AP24" s="20">
        <f t="shared" si="9"/>
        <v>446787775</v>
      </c>
    </row>
    <row r="25" spans="1:42" ht="78" customHeight="1" x14ac:dyDescent="0.2">
      <c r="A25" s="12"/>
      <c r="B25" s="13"/>
      <c r="C25" s="21" t="s">
        <v>74</v>
      </c>
      <c r="D25" s="67" t="s">
        <v>111</v>
      </c>
      <c r="E25" s="69">
        <f t="shared" si="14"/>
        <v>36</v>
      </c>
      <c r="F25" s="70" t="s">
        <v>100</v>
      </c>
      <c r="G25" s="18">
        <v>41794500</v>
      </c>
      <c r="H25" s="69">
        <v>12</v>
      </c>
      <c r="I25" s="70" t="s">
        <v>100</v>
      </c>
      <c r="J25" s="17"/>
      <c r="K25" s="69">
        <v>12</v>
      </c>
      <c r="L25" s="70" t="s">
        <v>100</v>
      </c>
      <c r="M25" s="18">
        <v>41794500</v>
      </c>
      <c r="N25" s="69">
        <v>3</v>
      </c>
      <c r="O25" s="70" t="s">
        <v>100</v>
      </c>
      <c r="P25" s="18">
        <v>2606250</v>
      </c>
      <c r="Q25" s="69">
        <v>3</v>
      </c>
      <c r="R25" s="70" t="s">
        <v>100</v>
      </c>
      <c r="S25" s="18">
        <v>14837500</v>
      </c>
      <c r="T25" s="69">
        <v>3</v>
      </c>
      <c r="U25" s="70" t="s">
        <v>100</v>
      </c>
      <c r="V25" s="18">
        <v>5260000</v>
      </c>
      <c r="W25" s="69">
        <v>3</v>
      </c>
      <c r="X25" s="70" t="s">
        <v>100</v>
      </c>
      <c r="Y25" s="18">
        <v>11231500</v>
      </c>
      <c r="Z25" s="46">
        <f t="shared" si="1"/>
        <v>12</v>
      </c>
      <c r="AA25" s="73" t="str">
        <f t="shared" si="2"/>
        <v>Bln</v>
      </c>
      <c r="AB25" s="46">
        <f t="shared" si="3"/>
        <v>100</v>
      </c>
      <c r="AC25" s="26" t="s">
        <v>101</v>
      </c>
      <c r="AD25" s="32">
        <f t="shared" si="4"/>
        <v>33935250</v>
      </c>
      <c r="AE25" s="45">
        <f t="shared" si="5"/>
        <v>81.195492229838848</v>
      </c>
      <c r="AF25" s="26" t="s">
        <v>101</v>
      </c>
      <c r="AG25" s="46">
        <f t="shared" si="6"/>
        <v>24</v>
      </c>
      <c r="AH25" s="73" t="str">
        <f t="shared" si="7"/>
        <v>Bln</v>
      </c>
      <c r="AI25" s="32">
        <f t="shared" si="8"/>
        <v>33935250</v>
      </c>
      <c r="AJ25" s="45"/>
      <c r="AK25" s="26" t="s">
        <v>101</v>
      </c>
      <c r="AL25" s="45"/>
      <c r="AM25" s="11"/>
      <c r="AP25" s="20"/>
    </row>
    <row r="26" spans="1:42" ht="90" x14ac:dyDescent="0.2">
      <c r="A26" s="12"/>
      <c r="B26" s="13"/>
      <c r="C26" s="21" t="s">
        <v>75</v>
      </c>
      <c r="D26" s="21" t="s">
        <v>112</v>
      </c>
      <c r="E26" s="69">
        <f t="shared" si="14"/>
        <v>36</v>
      </c>
      <c r="F26" s="70" t="s">
        <v>100</v>
      </c>
      <c r="G26" s="18">
        <v>25487500</v>
      </c>
      <c r="H26" s="69">
        <v>12</v>
      </c>
      <c r="I26" s="70" t="s">
        <v>100</v>
      </c>
      <c r="J26" s="17"/>
      <c r="K26" s="69">
        <v>12</v>
      </c>
      <c r="L26" s="70" t="s">
        <v>100</v>
      </c>
      <c r="M26" s="18">
        <v>25487500</v>
      </c>
      <c r="N26" s="69">
        <v>3</v>
      </c>
      <c r="O26" s="70" t="s">
        <v>100</v>
      </c>
      <c r="P26" s="18">
        <v>5945600</v>
      </c>
      <c r="Q26" s="69">
        <v>3</v>
      </c>
      <c r="R26" s="70" t="s">
        <v>100</v>
      </c>
      <c r="S26" s="18">
        <v>9363900</v>
      </c>
      <c r="T26" s="69">
        <v>3</v>
      </c>
      <c r="U26" s="70" t="s">
        <v>100</v>
      </c>
      <c r="V26" s="18">
        <v>7757900</v>
      </c>
      <c r="W26" s="69">
        <v>3</v>
      </c>
      <c r="X26" s="70" t="s">
        <v>100</v>
      </c>
      <c r="Y26" s="18">
        <v>2420100</v>
      </c>
      <c r="Z26" s="46">
        <f t="shared" si="1"/>
        <v>12</v>
      </c>
      <c r="AA26" s="73" t="str">
        <f t="shared" si="2"/>
        <v>Bln</v>
      </c>
      <c r="AB26" s="46">
        <f t="shared" si="3"/>
        <v>100</v>
      </c>
      <c r="AC26" s="26" t="s">
        <v>101</v>
      </c>
      <c r="AD26" s="32">
        <f t="shared" si="4"/>
        <v>25487500</v>
      </c>
      <c r="AE26" s="45">
        <f t="shared" si="5"/>
        <v>100</v>
      </c>
      <c r="AF26" s="26" t="s">
        <v>101</v>
      </c>
      <c r="AG26" s="46">
        <f t="shared" si="6"/>
        <v>24</v>
      </c>
      <c r="AH26" s="73" t="str">
        <f t="shared" si="7"/>
        <v>Bln</v>
      </c>
      <c r="AI26" s="32">
        <f t="shared" si="8"/>
        <v>25487500</v>
      </c>
      <c r="AJ26" s="45"/>
      <c r="AK26" s="26" t="s">
        <v>101</v>
      </c>
      <c r="AL26" s="45"/>
      <c r="AM26" s="11"/>
      <c r="AP26" s="20"/>
    </row>
    <row r="27" spans="1:42" ht="92.25" customHeight="1" x14ac:dyDescent="0.2">
      <c r="A27" s="12"/>
      <c r="B27" s="13"/>
      <c r="C27" s="21" t="s">
        <v>76</v>
      </c>
      <c r="D27" s="21" t="s">
        <v>113</v>
      </c>
      <c r="E27" s="69">
        <f t="shared" si="14"/>
        <v>36</v>
      </c>
      <c r="F27" s="70" t="s">
        <v>100</v>
      </c>
      <c r="G27" s="18">
        <v>126500000</v>
      </c>
      <c r="H27" s="69">
        <v>12</v>
      </c>
      <c r="I27" s="70" t="s">
        <v>100</v>
      </c>
      <c r="J27" s="33"/>
      <c r="K27" s="69">
        <v>12</v>
      </c>
      <c r="L27" s="70" t="s">
        <v>100</v>
      </c>
      <c r="M27" s="18">
        <v>120305800</v>
      </c>
      <c r="N27" s="69">
        <v>3</v>
      </c>
      <c r="O27" s="70" t="s">
        <v>100</v>
      </c>
      <c r="P27" s="18">
        <v>14717200</v>
      </c>
      <c r="Q27" s="69">
        <v>3</v>
      </c>
      <c r="R27" s="70" t="s">
        <v>100</v>
      </c>
      <c r="S27" s="18">
        <v>49326980</v>
      </c>
      <c r="T27" s="69">
        <v>3</v>
      </c>
      <c r="U27" s="70" t="s">
        <v>100</v>
      </c>
      <c r="V27" s="18">
        <v>29573418</v>
      </c>
      <c r="W27" s="69">
        <v>3</v>
      </c>
      <c r="X27" s="70" t="s">
        <v>100</v>
      </c>
      <c r="Y27" s="18">
        <v>26678400</v>
      </c>
      <c r="Z27" s="46">
        <f t="shared" si="1"/>
        <v>12</v>
      </c>
      <c r="AA27" s="73" t="str">
        <f t="shared" si="2"/>
        <v>Bln</v>
      </c>
      <c r="AB27" s="46">
        <f t="shared" si="3"/>
        <v>100</v>
      </c>
      <c r="AC27" s="26" t="s">
        <v>101</v>
      </c>
      <c r="AD27" s="32">
        <f t="shared" si="4"/>
        <v>120295998</v>
      </c>
      <c r="AE27" s="45">
        <f t="shared" si="5"/>
        <v>99.991852429392438</v>
      </c>
      <c r="AF27" s="26" t="s">
        <v>101</v>
      </c>
      <c r="AG27" s="46">
        <f t="shared" si="6"/>
        <v>24</v>
      </c>
      <c r="AH27" s="73" t="str">
        <f t="shared" si="7"/>
        <v>Bln</v>
      </c>
      <c r="AI27" s="32">
        <f t="shared" si="8"/>
        <v>120295998</v>
      </c>
      <c r="AJ27" s="45"/>
      <c r="AK27" s="26" t="s">
        <v>101</v>
      </c>
      <c r="AL27" s="45"/>
      <c r="AM27" s="11"/>
      <c r="AP27" s="20"/>
    </row>
    <row r="28" spans="1:42" ht="106.5" customHeight="1" x14ac:dyDescent="0.2">
      <c r="A28" s="12"/>
      <c r="B28" s="13"/>
      <c r="C28" s="63" t="s">
        <v>77</v>
      </c>
      <c r="D28" s="14" t="s">
        <v>123</v>
      </c>
      <c r="E28" s="68">
        <v>100</v>
      </c>
      <c r="F28" s="66" t="s">
        <v>101</v>
      </c>
      <c r="G28" s="33">
        <f>SUM(G29:G30)</f>
        <v>283020000</v>
      </c>
      <c r="H28" s="68">
        <v>100</v>
      </c>
      <c r="I28" s="66" t="s">
        <v>101</v>
      </c>
      <c r="J28" s="17"/>
      <c r="K28" s="68">
        <v>100</v>
      </c>
      <c r="L28" s="66" t="s">
        <v>101</v>
      </c>
      <c r="M28" s="33">
        <f>SUM(M29:M30)</f>
        <v>283920000</v>
      </c>
      <c r="N28" s="68">
        <v>25</v>
      </c>
      <c r="O28" s="66" t="s">
        <v>101</v>
      </c>
      <c r="P28" s="33">
        <f>SUM(P29:P30)</f>
        <v>56854435</v>
      </c>
      <c r="Q28" s="68">
        <v>25</v>
      </c>
      <c r="R28" s="66" t="s">
        <v>101</v>
      </c>
      <c r="S28" s="33">
        <f>SUM(S29:S30)</f>
        <v>78652620</v>
      </c>
      <c r="T28" s="68">
        <v>25</v>
      </c>
      <c r="U28" s="66" t="s">
        <v>101</v>
      </c>
      <c r="V28" s="33">
        <f>SUM(V29:V30)</f>
        <v>47608550</v>
      </c>
      <c r="W28" s="68">
        <v>25</v>
      </c>
      <c r="X28" s="66" t="s">
        <v>101</v>
      </c>
      <c r="Y28" s="33">
        <f>SUM(Y29:Y30)</f>
        <v>63075563</v>
      </c>
      <c r="Z28" s="47">
        <f t="shared" si="1"/>
        <v>100</v>
      </c>
      <c r="AA28" s="72" t="str">
        <f t="shared" si="2"/>
        <v>%</v>
      </c>
      <c r="AB28" s="47">
        <f t="shared" si="3"/>
        <v>100</v>
      </c>
      <c r="AC28" s="43" t="s">
        <v>101</v>
      </c>
      <c r="AD28" s="42">
        <f t="shared" si="4"/>
        <v>246191168</v>
      </c>
      <c r="AE28" s="44">
        <f t="shared" si="5"/>
        <v>86.711456748379817</v>
      </c>
      <c r="AF28" s="43" t="s">
        <v>101</v>
      </c>
      <c r="AG28" s="47">
        <f t="shared" si="6"/>
        <v>200</v>
      </c>
      <c r="AH28" s="72" t="str">
        <f t="shared" si="7"/>
        <v>%</v>
      </c>
      <c r="AI28" s="42">
        <f t="shared" si="8"/>
        <v>246191168</v>
      </c>
      <c r="AJ28" s="44"/>
      <c r="AK28" s="43" t="s">
        <v>101</v>
      </c>
      <c r="AL28" s="44"/>
      <c r="AM28" s="11"/>
      <c r="AP28" s="20"/>
    </row>
    <row r="29" spans="1:42" ht="91.5" customHeight="1" x14ac:dyDescent="0.2">
      <c r="A29" s="12"/>
      <c r="B29" s="13"/>
      <c r="C29" s="21" t="s">
        <v>78</v>
      </c>
      <c r="D29" s="21" t="s">
        <v>115</v>
      </c>
      <c r="E29" s="69">
        <f>12*3</f>
        <v>36</v>
      </c>
      <c r="F29" s="70" t="s">
        <v>100</v>
      </c>
      <c r="G29" s="18">
        <v>107520000</v>
      </c>
      <c r="H29" s="69">
        <v>12</v>
      </c>
      <c r="I29" s="70" t="s">
        <v>100</v>
      </c>
      <c r="J29" s="17"/>
      <c r="K29" s="69">
        <v>12</v>
      </c>
      <c r="L29" s="70" t="s">
        <v>100</v>
      </c>
      <c r="M29" s="18">
        <v>107520000</v>
      </c>
      <c r="N29" s="69">
        <v>3</v>
      </c>
      <c r="O29" s="70" t="s">
        <v>100</v>
      </c>
      <c r="P29" s="18">
        <v>14512835</v>
      </c>
      <c r="Q29" s="69">
        <v>3</v>
      </c>
      <c r="R29" s="70" t="s">
        <v>100</v>
      </c>
      <c r="S29" s="18">
        <v>20969420</v>
      </c>
      <c r="T29" s="69">
        <v>3</v>
      </c>
      <c r="U29" s="70" t="s">
        <v>100</v>
      </c>
      <c r="V29" s="18">
        <v>17846150</v>
      </c>
      <c r="W29" s="69">
        <v>3</v>
      </c>
      <c r="X29" s="70" t="s">
        <v>100</v>
      </c>
      <c r="Y29" s="18">
        <v>18913163</v>
      </c>
      <c r="Z29" s="46">
        <f t="shared" si="1"/>
        <v>12</v>
      </c>
      <c r="AA29" s="73" t="str">
        <f t="shared" si="2"/>
        <v>Bln</v>
      </c>
      <c r="AB29" s="46">
        <f t="shared" si="3"/>
        <v>100</v>
      </c>
      <c r="AC29" s="26" t="s">
        <v>101</v>
      </c>
      <c r="AD29" s="32">
        <f t="shared" si="4"/>
        <v>72241568</v>
      </c>
      <c r="AE29" s="45">
        <f t="shared" si="5"/>
        <v>67.188958333333332</v>
      </c>
      <c r="AF29" s="26" t="s">
        <v>101</v>
      </c>
      <c r="AG29" s="46">
        <f t="shared" si="6"/>
        <v>24</v>
      </c>
      <c r="AH29" s="73" t="str">
        <f t="shared" si="7"/>
        <v>Bln</v>
      </c>
      <c r="AI29" s="32">
        <f t="shared" si="8"/>
        <v>72241568</v>
      </c>
      <c r="AJ29" s="45"/>
      <c r="AK29" s="26" t="s">
        <v>101</v>
      </c>
      <c r="AL29" s="45"/>
      <c r="AM29" s="11"/>
      <c r="AP29" s="20"/>
    </row>
    <row r="30" spans="1:42" ht="61.5" customHeight="1" x14ac:dyDescent="0.2">
      <c r="A30" s="12"/>
      <c r="B30" s="13"/>
      <c r="C30" s="21" t="s">
        <v>79</v>
      </c>
      <c r="D30" s="21" t="s">
        <v>114</v>
      </c>
      <c r="E30" s="69">
        <f>12*3</f>
        <v>36</v>
      </c>
      <c r="F30" s="70" t="s">
        <v>100</v>
      </c>
      <c r="G30" s="18">
        <v>175500000</v>
      </c>
      <c r="H30" s="69">
        <v>12</v>
      </c>
      <c r="I30" s="70" t="s">
        <v>100</v>
      </c>
      <c r="J30" s="17"/>
      <c r="K30" s="69">
        <v>12</v>
      </c>
      <c r="L30" s="70" t="s">
        <v>100</v>
      </c>
      <c r="M30" s="18">
        <v>176400000</v>
      </c>
      <c r="N30" s="69">
        <v>3</v>
      </c>
      <c r="O30" s="70" t="s">
        <v>100</v>
      </c>
      <c r="P30" s="18">
        <v>42341600</v>
      </c>
      <c r="Q30" s="69">
        <v>3</v>
      </c>
      <c r="R30" s="70" t="s">
        <v>100</v>
      </c>
      <c r="S30" s="18">
        <v>57683200</v>
      </c>
      <c r="T30" s="69">
        <v>3</v>
      </c>
      <c r="U30" s="70" t="s">
        <v>100</v>
      </c>
      <c r="V30" s="18">
        <v>29762400</v>
      </c>
      <c r="W30" s="69">
        <v>3</v>
      </c>
      <c r="X30" s="70" t="s">
        <v>100</v>
      </c>
      <c r="Y30" s="18">
        <v>44162400</v>
      </c>
      <c r="Z30" s="46">
        <f t="shared" si="1"/>
        <v>12</v>
      </c>
      <c r="AA30" s="73" t="str">
        <f t="shared" si="2"/>
        <v>Bln</v>
      </c>
      <c r="AB30" s="46">
        <f t="shared" si="3"/>
        <v>100</v>
      </c>
      <c r="AC30" s="26" t="s">
        <v>101</v>
      </c>
      <c r="AD30" s="32">
        <f t="shared" si="4"/>
        <v>173949600</v>
      </c>
      <c r="AE30" s="45">
        <f t="shared" si="5"/>
        <v>98.610884353741497</v>
      </c>
      <c r="AF30" s="26" t="s">
        <v>101</v>
      </c>
      <c r="AG30" s="46">
        <f t="shared" si="6"/>
        <v>24</v>
      </c>
      <c r="AH30" s="73" t="str">
        <f t="shared" si="7"/>
        <v>Bln</v>
      </c>
      <c r="AI30" s="32">
        <f t="shared" si="8"/>
        <v>173949600</v>
      </c>
      <c r="AJ30" s="45"/>
      <c r="AK30" s="26" t="s">
        <v>101</v>
      </c>
      <c r="AL30" s="45"/>
      <c r="AM30" s="11"/>
      <c r="AP30" s="20"/>
    </row>
    <row r="31" spans="1:42" ht="118.5" customHeight="1" x14ac:dyDescent="0.2">
      <c r="A31" s="12"/>
      <c r="B31" s="13"/>
      <c r="C31" s="63" t="s">
        <v>80</v>
      </c>
      <c r="D31" s="14" t="s">
        <v>123</v>
      </c>
      <c r="E31" s="68">
        <v>100</v>
      </c>
      <c r="F31" s="66" t="s">
        <v>101</v>
      </c>
      <c r="G31" s="33">
        <f>SUM(G32:G34)</f>
        <v>143088122</v>
      </c>
      <c r="H31" s="68">
        <v>100</v>
      </c>
      <c r="I31" s="66" t="s">
        <v>101</v>
      </c>
      <c r="J31" s="17"/>
      <c r="K31" s="68">
        <v>100</v>
      </c>
      <c r="L31" s="66" t="s">
        <v>101</v>
      </c>
      <c r="M31" s="33">
        <f>SUM(M32:M34)</f>
        <v>147088122</v>
      </c>
      <c r="N31" s="68">
        <v>25</v>
      </c>
      <c r="O31" s="66" t="s">
        <v>101</v>
      </c>
      <c r="P31" s="33">
        <f>SUM(P32:P34)</f>
        <v>21815000</v>
      </c>
      <c r="Q31" s="68">
        <v>25</v>
      </c>
      <c r="R31" s="66" t="s">
        <v>101</v>
      </c>
      <c r="S31" s="33">
        <f>SUM(S32:S34)</f>
        <v>19445900</v>
      </c>
      <c r="T31" s="68">
        <v>25</v>
      </c>
      <c r="U31" s="66" t="s">
        <v>101</v>
      </c>
      <c r="V31" s="33">
        <f>SUM(V32:V34)</f>
        <v>33728768</v>
      </c>
      <c r="W31" s="68">
        <v>25</v>
      </c>
      <c r="X31" s="66" t="s">
        <v>101</v>
      </c>
      <c r="Y31" s="33">
        <f>SUM(Y32:Y34)</f>
        <v>41016492</v>
      </c>
      <c r="Z31" s="47">
        <f t="shared" si="1"/>
        <v>100</v>
      </c>
      <c r="AA31" s="72" t="str">
        <f t="shared" si="2"/>
        <v>%</v>
      </c>
      <c r="AB31" s="47">
        <f t="shared" si="3"/>
        <v>100</v>
      </c>
      <c r="AC31" s="43" t="s">
        <v>101</v>
      </c>
      <c r="AD31" s="42">
        <f t="shared" si="4"/>
        <v>116006160</v>
      </c>
      <c r="AE31" s="44">
        <f t="shared" si="5"/>
        <v>78.868475865100791</v>
      </c>
      <c r="AF31" s="43" t="s">
        <v>101</v>
      </c>
      <c r="AG31" s="47">
        <f t="shared" si="6"/>
        <v>200</v>
      </c>
      <c r="AH31" s="72" t="str">
        <f t="shared" si="7"/>
        <v>%</v>
      </c>
      <c r="AI31" s="42">
        <f t="shared" si="8"/>
        <v>116006160</v>
      </c>
      <c r="AJ31" s="44"/>
      <c r="AK31" s="43" t="s">
        <v>101</v>
      </c>
      <c r="AL31" s="44"/>
      <c r="AM31" s="11"/>
      <c r="AP31" s="20"/>
    </row>
    <row r="32" spans="1:42" ht="179.25" customHeight="1" x14ac:dyDescent="0.2">
      <c r="A32" s="12"/>
      <c r="B32" s="13"/>
      <c r="C32" s="21" t="s">
        <v>83</v>
      </c>
      <c r="D32" s="21" t="s">
        <v>116</v>
      </c>
      <c r="E32" s="69">
        <f>12*3</f>
        <v>36</v>
      </c>
      <c r="F32" s="70" t="s">
        <v>100</v>
      </c>
      <c r="G32" s="18">
        <v>88363122</v>
      </c>
      <c r="H32" s="64"/>
      <c r="I32" s="16"/>
      <c r="J32" s="17"/>
      <c r="K32" s="69">
        <v>12</v>
      </c>
      <c r="L32" s="70" t="s">
        <v>100</v>
      </c>
      <c r="M32" s="18">
        <v>88363122</v>
      </c>
      <c r="N32" s="69">
        <v>3</v>
      </c>
      <c r="O32" s="70" t="s">
        <v>100</v>
      </c>
      <c r="P32" s="18">
        <v>7815000</v>
      </c>
      <c r="Q32" s="69">
        <v>3</v>
      </c>
      <c r="R32" s="70" t="s">
        <v>100</v>
      </c>
      <c r="S32" s="18">
        <v>13495900</v>
      </c>
      <c r="T32" s="69">
        <v>3</v>
      </c>
      <c r="U32" s="70" t="s">
        <v>100</v>
      </c>
      <c r="V32" s="18">
        <v>17378768</v>
      </c>
      <c r="W32" s="69">
        <v>3</v>
      </c>
      <c r="X32" s="70" t="s">
        <v>100</v>
      </c>
      <c r="Y32" s="18">
        <v>22489392</v>
      </c>
      <c r="Z32" s="46">
        <f t="shared" si="1"/>
        <v>12</v>
      </c>
      <c r="AA32" s="73" t="str">
        <f t="shared" si="2"/>
        <v>Bln</v>
      </c>
      <c r="AB32" s="46">
        <f t="shared" si="3"/>
        <v>100</v>
      </c>
      <c r="AC32" s="26" t="s">
        <v>101</v>
      </c>
      <c r="AD32" s="32">
        <f t="shared" si="4"/>
        <v>61179060</v>
      </c>
      <c r="AE32" s="45">
        <f t="shared" si="5"/>
        <v>69.2359647500911</v>
      </c>
      <c r="AF32" s="26" t="s">
        <v>101</v>
      </c>
      <c r="AG32" s="46">
        <f t="shared" si="6"/>
        <v>12</v>
      </c>
      <c r="AH32" s="73" t="str">
        <f t="shared" si="7"/>
        <v>Bln</v>
      </c>
      <c r="AI32" s="32">
        <f t="shared" si="8"/>
        <v>61179060</v>
      </c>
      <c r="AJ32" s="45"/>
      <c r="AK32" s="26" t="s">
        <v>101</v>
      </c>
      <c r="AL32" s="45"/>
      <c r="AM32" s="11"/>
      <c r="AP32" s="20"/>
    </row>
    <row r="33" spans="1:42" ht="135" x14ac:dyDescent="0.2">
      <c r="A33" s="12"/>
      <c r="B33" s="13"/>
      <c r="C33" s="21" t="s">
        <v>81</v>
      </c>
      <c r="D33" s="21" t="s">
        <v>117</v>
      </c>
      <c r="E33" s="69">
        <f t="shared" ref="E33:E34" si="15">12*3</f>
        <v>36</v>
      </c>
      <c r="F33" s="70" t="s">
        <v>100</v>
      </c>
      <c r="G33" s="18">
        <v>20000000</v>
      </c>
      <c r="H33" s="69">
        <v>12</v>
      </c>
      <c r="I33" s="70" t="s">
        <v>100</v>
      </c>
      <c r="J33" s="17"/>
      <c r="K33" s="69">
        <v>12</v>
      </c>
      <c r="L33" s="70" t="s">
        <v>100</v>
      </c>
      <c r="M33" s="18">
        <v>20000000</v>
      </c>
      <c r="N33" s="69">
        <v>3</v>
      </c>
      <c r="O33" s="70" t="s">
        <v>100</v>
      </c>
      <c r="P33" s="18">
        <v>10000000</v>
      </c>
      <c r="Q33" s="69">
        <v>3</v>
      </c>
      <c r="R33" s="70" t="s">
        <v>100</v>
      </c>
      <c r="S33" s="18">
        <v>0</v>
      </c>
      <c r="T33" s="69">
        <v>3</v>
      </c>
      <c r="U33" s="70" t="s">
        <v>100</v>
      </c>
      <c r="V33" s="18">
        <v>10000000</v>
      </c>
      <c r="W33" s="69">
        <v>3</v>
      </c>
      <c r="X33" s="70" t="s">
        <v>100</v>
      </c>
      <c r="Y33" s="18">
        <v>0</v>
      </c>
      <c r="Z33" s="46">
        <f t="shared" si="1"/>
        <v>12</v>
      </c>
      <c r="AA33" s="73" t="str">
        <f t="shared" si="2"/>
        <v>Bln</v>
      </c>
      <c r="AB33" s="46">
        <f t="shared" si="3"/>
        <v>100</v>
      </c>
      <c r="AC33" s="26" t="s">
        <v>101</v>
      </c>
      <c r="AD33" s="32">
        <f t="shared" si="4"/>
        <v>20000000</v>
      </c>
      <c r="AE33" s="45">
        <f t="shared" si="5"/>
        <v>100</v>
      </c>
      <c r="AF33" s="26" t="s">
        <v>101</v>
      </c>
      <c r="AG33" s="46">
        <f t="shared" si="6"/>
        <v>24</v>
      </c>
      <c r="AH33" s="73" t="str">
        <f t="shared" si="7"/>
        <v>Bln</v>
      </c>
      <c r="AI33" s="32">
        <f t="shared" si="8"/>
        <v>20000000</v>
      </c>
      <c r="AJ33" s="45"/>
      <c r="AK33" s="26" t="s">
        <v>101</v>
      </c>
      <c r="AL33" s="45"/>
      <c r="AM33" s="11"/>
      <c r="AP33" s="20"/>
    </row>
    <row r="34" spans="1:42" ht="165" x14ac:dyDescent="0.2">
      <c r="A34" s="12"/>
      <c r="B34" s="13"/>
      <c r="C34" s="21" t="s">
        <v>82</v>
      </c>
      <c r="D34" s="21" t="s">
        <v>118</v>
      </c>
      <c r="E34" s="69">
        <f t="shared" si="15"/>
        <v>36</v>
      </c>
      <c r="F34" s="70" t="s">
        <v>100</v>
      </c>
      <c r="G34" s="18">
        <v>34725000</v>
      </c>
      <c r="H34" s="69">
        <v>12</v>
      </c>
      <c r="I34" s="70" t="s">
        <v>100</v>
      </c>
      <c r="J34" s="17"/>
      <c r="K34" s="69">
        <v>12</v>
      </c>
      <c r="L34" s="70" t="s">
        <v>100</v>
      </c>
      <c r="M34" s="18">
        <v>38725000</v>
      </c>
      <c r="N34" s="69">
        <v>3</v>
      </c>
      <c r="O34" s="70" t="s">
        <v>100</v>
      </c>
      <c r="P34" s="18">
        <v>4000000</v>
      </c>
      <c r="Q34" s="69">
        <v>3</v>
      </c>
      <c r="R34" s="70" t="s">
        <v>100</v>
      </c>
      <c r="S34" s="18">
        <v>5950000</v>
      </c>
      <c r="T34" s="69">
        <v>3</v>
      </c>
      <c r="U34" s="70" t="s">
        <v>100</v>
      </c>
      <c r="V34" s="18">
        <v>6350000</v>
      </c>
      <c r="W34" s="69">
        <v>3</v>
      </c>
      <c r="X34" s="70" t="s">
        <v>100</v>
      </c>
      <c r="Y34" s="18">
        <v>18527100</v>
      </c>
      <c r="Z34" s="46">
        <f t="shared" si="1"/>
        <v>12</v>
      </c>
      <c r="AA34" s="73" t="str">
        <f t="shared" si="2"/>
        <v>Bln</v>
      </c>
      <c r="AB34" s="46">
        <f t="shared" si="3"/>
        <v>100</v>
      </c>
      <c r="AC34" s="26" t="s">
        <v>101</v>
      </c>
      <c r="AD34" s="32">
        <f t="shared" si="4"/>
        <v>34827100</v>
      </c>
      <c r="AE34" s="45">
        <f t="shared" si="5"/>
        <v>89.934409296320212</v>
      </c>
      <c r="AF34" s="26" t="s">
        <v>101</v>
      </c>
      <c r="AG34" s="46">
        <f t="shared" si="6"/>
        <v>24</v>
      </c>
      <c r="AH34" s="73" t="str">
        <f t="shared" si="7"/>
        <v>Bln</v>
      </c>
      <c r="AI34" s="32">
        <f t="shared" si="8"/>
        <v>34827100</v>
      </c>
      <c r="AJ34" s="45"/>
      <c r="AK34" s="26" t="s">
        <v>101</v>
      </c>
      <c r="AL34" s="45"/>
      <c r="AM34" s="11"/>
      <c r="AP34" s="20"/>
    </row>
    <row r="35" spans="1:42" ht="110.25" x14ac:dyDescent="0.2">
      <c r="A35" s="37">
        <v>24</v>
      </c>
      <c r="B35" s="38" t="s">
        <v>49</v>
      </c>
      <c r="C35" s="38" t="s">
        <v>102</v>
      </c>
      <c r="D35" s="14" t="s">
        <v>138</v>
      </c>
      <c r="E35" s="41">
        <f>E37/148*100</f>
        <v>60.810810810810814</v>
      </c>
      <c r="F35" s="40" t="s">
        <v>101</v>
      </c>
      <c r="G35" s="94">
        <f>G37+G42</f>
        <v>909356386</v>
      </c>
      <c r="H35" s="93">
        <v>0</v>
      </c>
      <c r="I35" s="36" t="s">
        <v>101</v>
      </c>
      <c r="J35" s="94">
        <f>J37+J42</f>
        <v>0</v>
      </c>
      <c r="K35" s="41">
        <f>K37/148*100</f>
        <v>50.675675675675677</v>
      </c>
      <c r="L35" s="40" t="s">
        <v>101</v>
      </c>
      <c r="M35" s="94">
        <f>M37+M42</f>
        <v>453297943</v>
      </c>
      <c r="N35" s="35">
        <v>0</v>
      </c>
      <c r="O35" s="40" t="s">
        <v>101</v>
      </c>
      <c r="P35" s="94">
        <f>P37+P42</f>
        <v>20121368</v>
      </c>
      <c r="Q35" s="35">
        <v>0</v>
      </c>
      <c r="R35" s="40" t="s">
        <v>101</v>
      </c>
      <c r="S35" s="94">
        <f>S37+S42</f>
        <v>279247968</v>
      </c>
      <c r="T35" s="35">
        <v>0</v>
      </c>
      <c r="U35" s="40" t="s">
        <v>101</v>
      </c>
      <c r="V35" s="94">
        <f>V37+V42</f>
        <v>10822632</v>
      </c>
      <c r="W35" s="35">
        <v>0</v>
      </c>
      <c r="X35" s="40" t="s">
        <v>101</v>
      </c>
      <c r="Y35" s="94">
        <f>Y37+Y42</f>
        <v>106870250</v>
      </c>
      <c r="Z35" s="47">
        <f t="shared" ref="Z35" si="16">SUM(N35,Q35,T35,W35)</f>
        <v>0</v>
      </c>
      <c r="AA35" s="72" t="str">
        <f t="shared" ref="AA35" si="17">L35</f>
        <v>%</v>
      </c>
      <c r="AB35" s="47">
        <f t="shared" ref="AB35" si="18">Z35/K35*100</f>
        <v>0</v>
      </c>
      <c r="AC35" s="43" t="s">
        <v>101</v>
      </c>
      <c r="AD35" s="95">
        <f t="shared" ref="AD35" si="19">SUM(P35,S35,V35,Y35)</f>
        <v>417062218</v>
      </c>
      <c r="AE35" s="96">
        <f t="shared" ref="AE35" si="20">AD35/M35*100</f>
        <v>92.006201316470566</v>
      </c>
      <c r="AF35" s="37" t="s">
        <v>101</v>
      </c>
      <c r="AG35" s="47">
        <f t="shared" ref="AG35" si="21">SUM(H35,Z35)</f>
        <v>0</v>
      </c>
      <c r="AH35" s="72" t="str">
        <f t="shared" ref="AH35" si="22">O35</f>
        <v>%</v>
      </c>
      <c r="AI35" s="95">
        <f t="shared" ref="AI35" si="23">SUM(J35,AD35)</f>
        <v>417062218</v>
      </c>
      <c r="AJ35" s="44"/>
      <c r="AK35" s="43" t="s">
        <v>101</v>
      </c>
      <c r="AL35" s="96"/>
      <c r="AM35" s="11"/>
      <c r="AP35" s="20"/>
    </row>
    <row r="36" spans="1:42" ht="47.25" x14ac:dyDescent="0.2">
      <c r="A36" s="37"/>
      <c r="B36" s="13"/>
      <c r="C36" s="97"/>
      <c r="D36" s="14" t="s">
        <v>139</v>
      </c>
      <c r="E36" s="78">
        <v>89</v>
      </c>
      <c r="F36" s="40" t="s">
        <v>101</v>
      </c>
      <c r="G36" s="98"/>
      <c r="H36" s="92">
        <f>AVERAGE(87.14,87.32)</f>
        <v>87.22999999999999</v>
      </c>
      <c r="I36" s="36" t="s">
        <v>101</v>
      </c>
      <c r="J36" s="99"/>
      <c r="K36" s="78">
        <v>85</v>
      </c>
      <c r="L36" s="40" t="s">
        <v>101</v>
      </c>
      <c r="M36" s="98"/>
      <c r="N36" s="35">
        <v>0</v>
      </c>
      <c r="O36" s="40" t="s">
        <v>101</v>
      </c>
      <c r="P36" s="98"/>
      <c r="Q36" s="35">
        <v>84.92</v>
      </c>
      <c r="R36" s="40" t="s">
        <v>101</v>
      </c>
      <c r="S36" s="98"/>
      <c r="T36" s="35">
        <v>0</v>
      </c>
      <c r="U36" s="40" t="s">
        <v>101</v>
      </c>
      <c r="V36" s="98"/>
      <c r="W36" s="35">
        <v>0</v>
      </c>
      <c r="X36" s="40" t="s">
        <v>101</v>
      </c>
      <c r="Y36" s="98"/>
      <c r="Z36" s="44">
        <f t="shared" si="1"/>
        <v>84.92</v>
      </c>
      <c r="AA36" s="72" t="str">
        <f t="shared" si="2"/>
        <v>%</v>
      </c>
      <c r="AB36" s="47">
        <f t="shared" si="3"/>
        <v>99.905882352941177</v>
      </c>
      <c r="AC36" s="43" t="s">
        <v>101</v>
      </c>
      <c r="AD36" s="100"/>
      <c r="AE36" s="101"/>
      <c r="AF36" s="102"/>
      <c r="AG36" s="47">
        <f t="shared" si="6"/>
        <v>172.14999999999998</v>
      </c>
      <c r="AH36" s="72" t="str">
        <f t="shared" si="7"/>
        <v>%</v>
      </c>
      <c r="AI36" s="100"/>
      <c r="AJ36" s="44"/>
      <c r="AK36" s="43" t="s">
        <v>101</v>
      </c>
      <c r="AL36" s="101"/>
      <c r="AM36" s="11"/>
      <c r="AP36" s="20"/>
    </row>
    <row r="37" spans="1:42" ht="130.5" customHeight="1" x14ac:dyDescent="0.2">
      <c r="A37" s="12"/>
      <c r="B37" s="13"/>
      <c r="C37" s="63" t="s">
        <v>86</v>
      </c>
      <c r="D37" s="14" t="s">
        <v>137</v>
      </c>
      <c r="E37" s="35">
        <v>90</v>
      </c>
      <c r="F37" s="40" t="s">
        <v>128</v>
      </c>
      <c r="G37" s="33">
        <f>SUM(G38:G41)</f>
        <v>787236786</v>
      </c>
      <c r="H37" s="78">
        <v>0</v>
      </c>
      <c r="I37" s="40" t="s">
        <v>128</v>
      </c>
      <c r="J37" s="33">
        <f>SUM(J38:J41)</f>
        <v>0</v>
      </c>
      <c r="K37" s="35">
        <v>75</v>
      </c>
      <c r="L37" s="40" t="s">
        <v>128</v>
      </c>
      <c r="M37" s="33">
        <f>SUM(M38:M41)</f>
        <v>430448043</v>
      </c>
      <c r="N37" s="35">
        <v>0</v>
      </c>
      <c r="O37" s="40" t="str">
        <f t="shared" ref="O37:O43" si="24">L37</f>
        <v>Desa</v>
      </c>
      <c r="P37" s="33">
        <f>SUM(P38:P41)</f>
        <v>10746368</v>
      </c>
      <c r="Q37" s="35">
        <v>0</v>
      </c>
      <c r="R37" s="40" t="str">
        <f t="shared" ref="R37:R43" si="25">L37</f>
        <v>Desa</v>
      </c>
      <c r="S37" s="33">
        <f>SUM(S38:S41)</f>
        <v>265873068</v>
      </c>
      <c r="T37" s="35">
        <v>0</v>
      </c>
      <c r="U37" s="40" t="str">
        <f t="shared" ref="U37:U43" si="26">O37</f>
        <v>Desa</v>
      </c>
      <c r="V37" s="33">
        <f>SUM(V38:V41)</f>
        <v>10822632</v>
      </c>
      <c r="W37" s="35">
        <v>0</v>
      </c>
      <c r="X37" s="40" t="str">
        <f t="shared" ref="X37:X43" si="27">R37</f>
        <v>Desa</v>
      </c>
      <c r="Y37" s="33">
        <f>SUM(Y38:Y41)</f>
        <v>106870250</v>
      </c>
      <c r="Z37" s="47">
        <f t="shared" si="1"/>
        <v>0</v>
      </c>
      <c r="AA37" s="72" t="str">
        <f t="shared" si="2"/>
        <v>Desa</v>
      </c>
      <c r="AB37" s="47">
        <f t="shared" si="3"/>
        <v>0</v>
      </c>
      <c r="AC37" s="43" t="s">
        <v>101</v>
      </c>
      <c r="AD37" s="42">
        <f t="shared" si="4"/>
        <v>394312318</v>
      </c>
      <c r="AE37" s="44">
        <f t="shared" si="5"/>
        <v>91.605090187388768</v>
      </c>
      <c r="AF37" s="43" t="s">
        <v>101</v>
      </c>
      <c r="AG37" s="47">
        <f t="shared" si="6"/>
        <v>0</v>
      </c>
      <c r="AH37" s="72" t="str">
        <f t="shared" si="7"/>
        <v>Desa</v>
      </c>
      <c r="AI37" s="42">
        <f t="shared" si="8"/>
        <v>394312318</v>
      </c>
      <c r="AJ37" s="44"/>
      <c r="AK37" s="43" t="s">
        <v>101</v>
      </c>
      <c r="AL37" s="44"/>
      <c r="AM37" s="11"/>
      <c r="AP37" s="20"/>
    </row>
    <row r="38" spans="1:42" ht="120" x14ac:dyDescent="0.2">
      <c r="A38" s="12"/>
      <c r="B38" s="13"/>
      <c r="C38" s="21" t="s">
        <v>87</v>
      </c>
      <c r="D38" s="21" t="s">
        <v>130</v>
      </c>
      <c r="E38" s="15">
        <f>K38*3</f>
        <v>9</v>
      </c>
      <c r="F38" s="84" t="s">
        <v>106</v>
      </c>
      <c r="G38" s="18">
        <f>184129493+104960700+184129493</f>
        <v>473219686</v>
      </c>
      <c r="H38" s="15">
        <v>3</v>
      </c>
      <c r="I38" s="84" t="s">
        <v>106</v>
      </c>
      <c r="J38" s="17"/>
      <c r="K38" s="15">
        <v>3</v>
      </c>
      <c r="L38" s="84" t="s">
        <v>106</v>
      </c>
      <c r="M38" s="18">
        <v>184129493</v>
      </c>
      <c r="N38" s="15">
        <v>3</v>
      </c>
      <c r="O38" s="84" t="str">
        <f t="shared" si="24"/>
        <v>Perpustakaan</v>
      </c>
      <c r="P38" s="18">
        <v>10746368</v>
      </c>
      <c r="Q38" s="15">
        <v>0</v>
      </c>
      <c r="R38" s="84" t="str">
        <f t="shared" si="25"/>
        <v>Perpustakaan</v>
      </c>
      <c r="S38" s="18">
        <v>71253768</v>
      </c>
      <c r="T38" s="15">
        <v>0</v>
      </c>
      <c r="U38" s="84" t="str">
        <f t="shared" si="26"/>
        <v>Perpustakaan</v>
      </c>
      <c r="V38" s="18">
        <v>10822632</v>
      </c>
      <c r="W38" s="15">
        <v>0</v>
      </c>
      <c r="X38" s="84" t="str">
        <f t="shared" si="27"/>
        <v>Perpustakaan</v>
      </c>
      <c r="Y38" s="18">
        <v>62611000</v>
      </c>
      <c r="Z38" s="46">
        <f t="shared" si="1"/>
        <v>3</v>
      </c>
      <c r="AA38" s="85" t="str">
        <f t="shared" si="2"/>
        <v>Perpustakaan</v>
      </c>
      <c r="AB38" s="46">
        <f>Z38/K38*100</f>
        <v>100</v>
      </c>
      <c r="AC38" s="26" t="s">
        <v>101</v>
      </c>
      <c r="AD38" s="32">
        <f t="shared" si="4"/>
        <v>155433768</v>
      </c>
      <c r="AE38" s="45">
        <f t="shared" si="5"/>
        <v>84.415465153102872</v>
      </c>
      <c r="AF38" s="26" t="s">
        <v>101</v>
      </c>
      <c r="AG38" s="46">
        <f t="shared" si="6"/>
        <v>6</v>
      </c>
      <c r="AH38" s="85" t="str">
        <f t="shared" si="7"/>
        <v>Perpustakaan</v>
      </c>
      <c r="AI38" s="32">
        <f t="shared" si="8"/>
        <v>155433768</v>
      </c>
      <c r="AJ38" s="45"/>
      <c r="AK38" s="26" t="s">
        <v>101</v>
      </c>
      <c r="AL38" s="45"/>
      <c r="AM38" s="11"/>
      <c r="AP38" s="20"/>
    </row>
    <row r="39" spans="1:42" ht="150" x14ac:dyDescent="0.2">
      <c r="A39" s="12"/>
      <c r="B39" s="13"/>
      <c r="C39" s="21" t="s">
        <v>88</v>
      </c>
      <c r="D39" s="21" t="s">
        <v>132</v>
      </c>
      <c r="E39" s="15">
        <v>30</v>
      </c>
      <c r="F39" s="84" t="s">
        <v>133</v>
      </c>
      <c r="G39" s="18">
        <f>22254750+22254750</f>
        <v>44509500</v>
      </c>
      <c r="H39" s="34">
        <v>0</v>
      </c>
      <c r="I39" s="84" t="s">
        <v>133</v>
      </c>
      <c r="J39" s="17"/>
      <c r="K39" s="15">
        <v>30</v>
      </c>
      <c r="L39" s="84" t="s">
        <v>133</v>
      </c>
      <c r="M39" s="18">
        <v>22254750</v>
      </c>
      <c r="N39" s="15">
        <v>0</v>
      </c>
      <c r="O39" s="84" t="str">
        <f t="shared" si="24"/>
        <v>Sekolah Dasar &amp; Menengah</v>
      </c>
      <c r="P39" s="18">
        <v>0</v>
      </c>
      <c r="Q39" s="15">
        <v>0</v>
      </c>
      <c r="R39" s="84" t="str">
        <f t="shared" si="25"/>
        <v>Sekolah Dasar &amp; Menengah</v>
      </c>
      <c r="S39" s="18">
        <v>0</v>
      </c>
      <c r="T39" s="15">
        <v>0</v>
      </c>
      <c r="U39" s="84" t="str">
        <f t="shared" si="26"/>
        <v>Sekolah Dasar &amp; Menengah</v>
      </c>
      <c r="V39" s="18">
        <v>0</v>
      </c>
      <c r="W39" s="15">
        <v>0</v>
      </c>
      <c r="X39" s="84" t="str">
        <f t="shared" si="27"/>
        <v>Sekolah Dasar &amp; Menengah</v>
      </c>
      <c r="Y39" s="18">
        <v>20454750</v>
      </c>
      <c r="Z39" s="46">
        <f t="shared" si="1"/>
        <v>0</v>
      </c>
      <c r="AA39" s="85" t="str">
        <f t="shared" si="2"/>
        <v>Sekolah Dasar &amp; Menengah</v>
      </c>
      <c r="AB39" s="46">
        <f t="shared" si="3"/>
        <v>0</v>
      </c>
      <c r="AC39" s="26" t="s">
        <v>101</v>
      </c>
      <c r="AD39" s="32">
        <f t="shared" si="4"/>
        <v>20454750</v>
      </c>
      <c r="AE39" s="45">
        <f t="shared" si="5"/>
        <v>91.911839045597006</v>
      </c>
      <c r="AF39" s="26" t="s">
        <v>101</v>
      </c>
      <c r="AG39" s="46">
        <f t="shared" si="6"/>
        <v>0</v>
      </c>
      <c r="AH39" s="85" t="str">
        <f t="shared" si="7"/>
        <v>Sekolah Dasar &amp; Menengah</v>
      </c>
      <c r="AI39" s="32">
        <f t="shared" si="8"/>
        <v>20454750</v>
      </c>
      <c r="AJ39" s="45"/>
      <c r="AK39" s="26" t="s">
        <v>101</v>
      </c>
      <c r="AL39" s="45"/>
      <c r="AM39" s="11"/>
      <c r="AP39" s="20"/>
    </row>
    <row r="40" spans="1:42" ht="134.25" customHeight="1" x14ac:dyDescent="0.2">
      <c r="A40" s="12"/>
      <c r="B40" s="13"/>
      <c r="C40" s="21" t="s">
        <v>89</v>
      </c>
      <c r="D40" s="21" t="s">
        <v>134</v>
      </c>
      <c r="E40" s="15">
        <f>K40*5</f>
        <v>25</v>
      </c>
      <c r="F40" s="84" t="s">
        <v>129</v>
      </c>
      <c r="G40" s="18">
        <f>29363800+16080000+29363800</f>
        <v>74807600</v>
      </c>
      <c r="H40" s="34">
        <v>0</v>
      </c>
      <c r="I40" s="16" t="s">
        <v>129</v>
      </c>
      <c r="J40" s="17"/>
      <c r="K40" s="15">
        <v>5</v>
      </c>
      <c r="L40" s="84" t="s">
        <v>129</v>
      </c>
      <c r="M40" s="18">
        <v>29363800</v>
      </c>
      <c r="N40" s="15">
        <v>0</v>
      </c>
      <c r="O40" s="84" t="str">
        <f t="shared" si="24"/>
        <v>Kec</v>
      </c>
      <c r="P40" s="18">
        <v>0</v>
      </c>
      <c r="Q40" s="15">
        <v>0</v>
      </c>
      <c r="R40" s="84" t="str">
        <f t="shared" si="25"/>
        <v>Kec</v>
      </c>
      <c r="S40" s="18">
        <v>0</v>
      </c>
      <c r="T40" s="15">
        <v>0</v>
      </c>
      <c r="U40" s="84" t="str">
        <f t="shared" si="26"/>
        <v>Kec</v>
      </c>
      <c r="V40" s="18">
        <v>0</v>
      </c>
      <c r="W40" s="15">
        <v>0</v>
      </c>
      <c r="X40" s="84" t="str">
        <f t="shared" si="27"/>
        <v>Kec</v>
      </c>
      <c r="Y40" s="18">
        <v>23804500</v>
      </c>
      <c r="Z40" s="46">
        <f t="shared" si="1"/>
        <v>0</v>
      </c>
      <c r="AA40" s="73" t="str">
        <f t="shared" si="2"/>
        <v>Kec</v>
      </c>
      <c r="AB40" s="46">
        <f t="shared" si="3"/>
        <v>0</v>
      </c>
      <c r="AC40" s="26" t="s">
        <v>101</v>
      </c>
      <c r="AD40" s="32">
        <f t="shared" si="4"/>
        <v>23804500</v>
      </c>
      <c r="AE40" s="45">
        <f t="shared" si="5"/>
        <v>81.067504886969672</v>
      </c>
      <c r="AF40" s="26" t="s">
        <v>101</v>
      </c>
      <c r="AG40" s="46">
        <f t="shared" si="6"/>
        <v>0</v>
      </c>
      <c r="AH40" s="73" t="str">
        <f t="shared" si="7"/>
        <v>Kec</v>
      </c>
      <c r="AI40" s="32">
        <f t="shared" si="8"/>
        <v>23804500</v>
      </c>
      <c r="AJ40" s="45"/>
      <c r="AK40" s="26" t="s">
        <v>101</v>
      </c>
      <c r="AL40" s="45"/>
      <c r="AM40" s="11"/>
      <c r="AP40" s="20"/>
    </row>
    <row r="41" spans="1:42" ht="92.25" customHeight="1" x14ac:dyDescent="0.2">
      <c r="A41" s="12"/>
      <c r="B41" s="13"/>
      <c r="C41" s="21" t="s">
        <v>90</v>
      </c>
      <c r="D41" s="21" t="s">
        <v>135</v>
      </c>
      <c r="E41" s="86">
        <v>1550</v>
      </c>
      <c r="F41" s="16" t="s">
        <v>136</v>
      </c>
      <c r="G41" s="18">
        <f>194700000</f>
        <v>194700000</v>
      </c>
      <c r="H41" s="34">
        <v>0</v>
      </c>
      <c r="I41" s="16" t="s">
        <v>136</v>
      </c>
      <c r="J41" s="33"/>
      <c r="K41" s="86">
        <v>1550</v>
      </c>
      <c r="L41" s="16" t="s">
        <v>136</v>
      </c>
      <c r="M41" s="18">
        <v>194700000</v>
      </c>
      <c r="N41" s="86">
        <v>1550</v>
      </c>
      <c r="O41" s="16" t="str">
        <f t="shared" si="24"/>
        <v>Buah</v>
      </c>
      <c r="P41" s="18">
        <v>0</v>
      </c>
      <c r="Q41" s="34">
        <v>0</v>
      </c>
      <c r="R41" s="16" t="str">
        <f t="shared" si="25"/>
        <v>Buah</v>
      </c>
      <c r="S41" s="18">
        <v>194619300</v>
      </c>
      <c r="T41" s="34">
        <v>0</v>
      </c>
      <c r="U41" s="16" t="str">
        <f t="shared" si="26"/>
        <v>Buah</v>
      </c>
      <c r="V41" s="18">
        <v>0</v>
      </c>
      <c r="W41" s="34">
        <v>0</v>
      </c>
      <c r="X41" s="16" t="str">
        <f t="shared" si="27"/>
        <v>Buah</v>
      </c>
      <c r="Y41" s="18">
        <v>0</v>
      </c>
      <c r="Z41" s="87">
        <f t="shared" si="1"/>
        <v>1550</v>
      </c>
      <c r="AA41" s="73" t="str">
        <f t="shared" si="2"/>
        <v>Buah</v>
      </c>
      <c r="AB41" s="46">
        <f t="shared" si="3"/>
        <v>100</v>
      </c>
      <c r="AC41" s="26" t="s">
        <v>101</v>
      </c>
      <c r="AD41" s="32">
        <f t="shared" si="4"/>
        <v>194619300</v>
      </c>
      <c r="AE41" s="45">
        <f t="shared" si="5"/>
        <v>99.958551617873653</v>
      </c>
      <c r="AF41" s="26" t="s">
        <v>101</v>
      </c>
      <c r="AG41" s="87">
        <f t="shared" si="6"/>
        <v>1550</v>
      </c>
      <c r="AH41" s="73" t="str">
        <f t="shared" si="7"/>
        <v>Buah</v>
      </c>
      <c r="AI41" s="32">
        <f t="shared" si="8"/>
        <v>194619300</v>
      </c>
      <c r="AJ41" s="45"/>
      <c r="AK41" s="26" t="s">
        <v>101</v>
      </c>
      <c r="AL41" s="45"/>
      <c r="AM41" s="11"/>
      <c r="AP41" s="20"/>
    </row>
    <row r="42" spans="1:42" ht="94.5" x14ac:dyDescent="0.2">
      <c r="A42" s="12"/>
      <c r="B42" s="13"/>
      <c r="C42" s="14" t="s">
        <v>91</v>
      </c>
      <c r="D42" s="14" t="s">
        <v>141</v>
      </c>
      <c r="E42" s="35">
        <v>5</v>
      </c>
      <c r="F42" s="40" t="s">
        <v>131</v>
      </c>
      <c r="G42" s="33">
        <f>SUM(G43)</f>
        <v>122119600</v>
      </c>
      <c r="H42" s="103">
        <v>12631</v>
      </c>
      <c r="I42" s="40" t="s">
        <v>142</v>
      </c>
      <c r="J42" s="33">
        <f>SUM(J43)</f>
        <v>0</v>
      </c>
      <c r="K42" s="103">
        <v>13262</v>
      </c>
      <c r="L42" s="40" t="s">
        <v>142</v>
      </c>
      <c r="M42" s="33">
        <f>SUM(M43)</f>
        <v>22849900</v>
      </c>
      <c r="N42" s="103">
        <v>6622</v>
      </c>
      <c r="O42" s="40" t="str">
        <f t="shared" si="24"/>
        <v>Pemustaka</v>
      </c>
      <c r="P42" s="33">
        <f>SUM(P43)</f>
        <v>9375000</v>
      </c>
      <c r="Q42" s="103">
        <v>5575</v>
      </c>
      <c r="R42" s="40" t="str">
        <f t="shared" si="25"/>
        <v>Pemustaka</v>
      </c>
      <c r="S42" s="33">
        <f>SUM(S43)</f>
        <v>13374900</v>
      </c>
      <c r="T42" s="103">
        <v>3193</v>
      </c>
      <c r="U42" s="40" t="str">
        <f t="shared" si="26"/>
        <v>Pemustaka</v>
      </c>
      <c r="V42" s="33">
        <f>SUM(V43)</f>
        <v>0</v>
      </c>
      <c r="W42" s="103">
        <v>0</v>
      </c>
      <c r="X42" s="40" t="str">
        <f t="shared" si="27"/>
        <v>Pemustaka</v>
      </c>
      <c r="Y42" s="33">
        <f>SUM(Y43)</f>
        <v>0</v>
      </c>
      <c r="Z42" s="106">
        <f t="shared" si="1"/>
        <v>15390</v>
      </c>
      <c r="AA42" s="71" t="str">
        <f t="shared" si="2"/>
        <v>Pemustaka</v>
      </c>
      <c r="AB42" s="47">
        <f t="shared" si="3"/>
        <v>116.04584527220629</v>
      </c>
      <c r="AC42" s="43" t="s">
        <v>101</v>
      </c>
      <c r="AD42" s="42">
        <f t="shared" si="4"/>
        <v>22749900</v>
      </c>
      <c r="AE42" s="44">
        <f t="shared" si="5"/>
        <v>99.562361323244303</v>
      </c>
      <c r="AF42" s="43" t="s">
        <v>101</v>
      </c>
      <c r="AG42" s="47">
        <f t="shared" si="6"/>
        <v>28021</v>
      </c>
      <c r="AH42" s="71" t="str">
        <f t="shared" si="7"/>
        <v>Pemustaka</v>
      </c>
      <c r="AI42" s="42">
        <f t="shared" si="8"/>
        <v>22749900</v>
      </c>
      <c r="AJ42" s="44"/>
      <c r="AK42" s="43" t="s">
        <v>101</v>
      </c>
      <c r="AL42" s="44"/>
      <c r="AM42" s="11"/>
      <c r="AP42" s="20"/>
    </row>
    <row r="43" spans="1:42" ht="135" x14ac:dyDescent="0.2">
      <c r="A43" s="12"/>
      <c r="B43" s="13"/>
      <c r="C43" s="21" t="s">
        <v>92</v>
      </c>
      <c r="D43" s="21" t="s">
        <v>140</v>
      </c>
      <c r="E43" s="15">
        <v>5</v>
      </c>
      <c r="F43" s="84" t="s">
        <v>107</v>
      </c>
      <c r="G43" s="18">
        <f>22849900+43758600+55511100</f>
        <v>122119600</v>
      </c>
      <c r="H43" s="34">
        <v>0</v>
      </c>
      <c r="I43" s="84" t="s">
        <v>107</v>
      </c>
      <c r="J43" s="17"/>
      <c r="K43" s="15">
        <v>1</v>
      </c>
      <c r="L43" s="84" t="s">
        <v>107</v>
      </c>
      <c r="M43" s="18">
        <v>22849900</v>
      </c>
      <c r="N43" s="15">
        <v>0</v>
      </c>
      <c r="O43" s="84" t="str">
        <f t="shared" si="24"/>
        <v>Event/Lomba</v>
      </c>
      <c r="P43" s="18">
        <v>9375000</v>
      </c>
      <c r="Q43" s="15">
        <v>1</v>
      </c>
      <c r="R43" s="84" t="str">
        <f t="shared" si="25"/>
        <v>Event/Lomba</v>
      </c>
      <c r="S43" s="39">
        <v>13374900</v>
      </c>
      <c r="T43" s="15">
        <v>0</v>
      </c>
      <c r="U43" s="84" t="str">
        <f t="shared" si="26"/>
        <v>Event/Lomba</v>
      </c>
      <c r="V43" s="39">
        <v>0</v>
      </c>
      <c r="W43" s="15">
        <v>0</v>
      </c>
      <c r="X43" s="84" t="str">
        <f t="shared" si="27"/>
        <v>Event/Lomba</v>
      </c>
      <c r="Y43" s="39">
        <v>0</v>
      </c>
      <c r="Z43" s="46">
        <f t="shared" si="1"/>
        <v>1</v>
      </c>
      <c r="AA43" s="85" t="str">
        <f t="shared" si="2"/>
        <v>Event/Lomba</v>
      </c>
      <c r="AB43" s="46">
        <f t="shared" si="3"/>
        <v>100</v>
      </c>
      <c r="AC43" s="26" t="s">
        <v>101</v>
      </c>
      <c r="AD43" s="32">
        <f t="shared" si="4"/>
        <v>22749900</v>
      </c>
      <c r="AE43" s="45">
        <f t="shared" si="5"/>
        <v>99.562361323244303</v>
      </c>
      <c r="AF43" s="26" t="s">
        <v>101</v>
      </c>
      <c r="AG43" s="46">
        <f t="shared" si="6"/>
        <v>1</v>
      </c>
      <c r="AH43" s="85" t="str">
        <f t="shared" si="7"/>
        <v>Event/Lomba</v>
      </c>
      <c r="AI43" s="32">
        <f t="shared" si="8"/>
        <v>22749900</v>
      </c>
      <c r="AJ43" s="45"/>
      <c r="AK43" s="26" t="s">
        <v>101</v>
      </c>
      <c r="AL43" s="45"/>
      <c r="AM43" s="11"/>
      <c r="AP43" s="20"/>
    </row>
    <row r="44" spans="1:42" ht="47.25" x14ac:dyDescent="0.2">
      <c r="A44" s="12"/>
      <c r="B44" s="13"/>
      <c r="C44" s="14" t="s">
        <v>103</v>
      </c>
      <c r="D44" s="14" t="s">
        <v>143</v>
      </c>
      <c r="E44" s="88">
        <v>100</v>
      </c>
      <c r="F44" s="40" t="s">
        <v>101</v>
      </c>
      <c r="G44" s="33">
        <f>G45+G47+G49</f>
        <v>586338708</v>
      </c>
      <c r="H44" s="104">
        <v>66.56</v>
      </c>
      <c r="I44" s="40" t="s">
        <v>144</v>
      </c>
      <c r="J44" s="33">
        <f>J45+J47+J49</f>
        <v>0</v>
      </c>
      <c r="K44" s="88">
        <v>68</v>
      </c>
      <c r="L44" s="40" t="s">
        <v>101</v>
      </c>
      <c r="M44" s="33">
        <f>M45+M47+M49</f>
        <v>213965808</v>
      </c>
      <c r="N44" s="89">
        <v>0</v>
      </c>
      <c r="O44" s="40" t="s">
        <v>101</v>
      </c>
      <c r="P44" s="33">
        <f>P45+P47+P49</f>
        <v>121588550</v>
      </c>
      <c r="Q44" s="89">
        <v>0</v>
      </c>
      <c r="R44" s="40" t="s">
        <v>101</v>
      </c>
      <c r="S44" s="33">
        <f>S45+S47+S49</f>
        <v>32331150</v>
      </c>
      <c r="T44" s="89">
        <v>0</v>
      </c>
      <c r="U44" s="40" t="s">
        <v>101</v>
      </c>
      <c r="V44" s="33">
        <f>V45+V47+V49</f>
        <v>22660000</v>
      </c>
      <c r="W44" s="89">
        <v>0</v>
      </c>
      <c r="X44" s="40" t="s">
        <v>101</v>
      </c>
      <c r="Y44" s="33">
        <f>Y45+Y47+Y49</f>
        <v>16216050</v>
      </c>
      <c r="Z44" s="47">
        <f t="shared" si="1"/>
        <v>0</v>
      </c>
      <c r="AA44" s="71" t="str">
        <f t="shared" si="2"/>
        <v>%</v>
      </c>
      <c r="AB44" s="47">
        <f t="shared" si="3"/>
        <v>0</v>
      </c>
      <c r="AC44" s="43" t="s">
        <v>101</v>
      </c>
      <c r="AD44" s="42">
        <f t="shared" si="4"/>
        <v>192795750</v>
      </c>
      <c r="AE44" s="44">
        <f t="shared" si="5"/>
        <v>90.105868690945229</v>
      </c>
      <c r="AF44" s="43" t="s">
        <v>101</v>
      </c>
      <c r="AG44" s="47">
        <f t="shared" si="6"/>
        <v>66.56</v>
      </c>
      <c r="AH44" s="71" t="str">
        <f t="shared" si="7"/>
        <v>%</v>
      </c>
      <c r="AI44" s="42">
        <f t="shared" si="8"/>
        <v>192795750</v>
      </c>
      <c r="AJ44" s="44"/>
      <c r="AK44" s="43" t="s">
        <v>101</v>
      </c>
      <c r="AL44" s="44"/>
      <c r="AM44" s="11"/>
      <c r="AP44" s="20"/>
    </row>
    <row r="45" spans="1:42" ht="110.25" x14ac:dyDescent="0.2">
      <c r="A45" s="12"/>
      <c r="B45" s="13"/>
      <c r="C45" s="63" t="s">
        <v>84</v>
      </c>
      <c r="D45" s="105" t="s">
        <v>145</v>
      </c>
      <c r="E45" s="88">
        <v>38</v>
      </c>
      <c r="F45" s="40" t="s">
        <v>122</v>
      </c>
      <c r="G45" s="33">
        <f>SUM(G46)</f>
        <v>269167050</v>
      </c>
      <c r="H45" s="88">
        <v>30</v>
      </c>
      <c r="I45" s="40" t="s">
        <v>108</v>
      </c>
      <c r="J45" s="33">
        <f>SUM(J46)</f>
        <v>0</v>
      </c>
      <c r="K45" s="88">
        <v>30</v>
      </c>
      <c r="L45" s="40" t="s">
        <v>122</v>
      </c>
      <c r="M45" s="33">
        <f>SUM(M46)</f>
        <v>128949750</v>
      </c>
      <c r="N45" s="88">
        <v>0</v>
      </c>
      <c r="O45" s="40" t="str">
        <f t="shared" ref="O45:O50" si="28">L45</f>
        <v>PD</v>
      </c>
      <c r="P45" s="33">
        <f>SUM(P46)</f>
        <v>89773750</v>
      </c>
      <c r="Q45" s="88">
        <v>0</v>
      </c>
      <c r="R45" s="40" t="str">
        <f t="shared" ref="R45:R50" si="29">L45</f>
        <v>PD</v>
      </c>
      <c r="S45" s="33">
        <f>SUM(S46)</f>
        <v>5950000</v>
      </c>
      <c r="T45" s="88">
        <v>0</v>
      </c>
      <c r="U45" s="40" t="str">
        <f t="shared" ref="U45:U50" si="30">O45</f>
        <v>PD</v>
      </c>
      <c r="V45" s="33">
        <f>SUM(V46)</f>
        <v>18810000</v>
      </c>
      <c r="W45" s="88">
        <v>0</v>
      </c>
      <c r="X45" s="40" t="str">
        <f t="shared" ref="X45:X50" si="31">R45</f>
        <v>PD</v>
      </c>
      <c r="Y45" s="33">
        <f>SUM(Y46)</f>
        <v>0</v>
      </c>
      <c r="Z45" s="47">
        <f t="shared" si="1"/>
        <v>0</v>
      </c>
      <c r="AA45" s="71" t="str">
        <f t="shared" si="2"/>
        <v>PD</v>
      </c>
      <c r="AB45" s="47">
        <f t="shared" si="3"/>
        <v>0</v>
      </c>
      <c r="AC45" s="43" t="s">
        <v>101</v>
      </c>
      <c r="AD45" s="42">
        <f t="shared" si="4"/>
        <v>114533750</v>
      </c>
      <c r="AE45" s="44">
        <f t="shared" si="5"/>
        <v>88.820451377377623</v>
      </c>
      <c r="AF45" s="43" t="s">
        <v>101</v>
      </c>
      <c r="AG45" s="47">
        <f t="shared" si="6"/>
        <v>30</v>
      </c>
      <c r="AH45" s="71" t="str">
        <f t="shared" si="7"/>
        <v>PD</v>
      </c>
      <c r="AI45" s="42">
        <f t="shared" si="8"/>
        <v>114533750</v>
      </c>
      <c r="AJ45" s="44"/>
      <c r="AK45" s="43" t="s">
        <v>101</v>
      </c>
      <c r="AL45" s="44"/>
      <c r="AM45" s="11"/>
      <c r="AP45" s="20"/>
    </row>
    <row r="46" spans="1:42" ht="120" x14ac:dyDescent="0.2">
      <c r="A46" s="12"/>
      <c r="B46" s="13"/>
      <c r="C46" s="21" t="s">
        <v>85</v>
      </c>
      <c r="D46" s="21" t="s">
        <v>147</v>
      </c>
      <c r="E46" s="15">
        <v>38</v>
      </c>
      <c r="F46" s="84" t="s">
        <v>122</v>
      </c>
      <c r="G46" s="18">
        <f>128949750+11267550+128949750</f>
        <v>269167050</v>
      </c>
      <c r="H46" s="34">
        <f>H45</f>
        <v>30</v>
      </c>
      <c r="I46" s="84" t="s">
        <v>108</v>
      </c>
      <c r="J46" s="17"/>
      <c r="K46" s="34">
        <f>K45</f>
        <v>30</v>
      </c>
      <c r="L46" s="84" t="s">
        <v>122</v>
      </c>
      <c r="M46" s="18">
        <v>128949750</v>
      </c>
      <c r="N46" s="15">
        <v>0</v>
      </c>
      <c r="O46" s="84" t="str">
        <f t="shared" si="28"/>
        <v>PD</v>
      </c>
      <c r="P46" s="18">
        <v>89773750</v>
      </c>
      <c r="Q46" s="15">
        <v>0</v>
      </c>
      <c r="R46" s="84" t="str">
        <f t="shared" si="29"/>
        <v>PD</v>
      </c>
      <c r="S46" s="18">
        <v>5950000</v>
      </c>
      <c r="T46" s="15">
        <v>0</v>
      </c>
      <c r="U46" s="84" t="str">
        <f t="shared" si="30"/>
        <v>PD</v>
      </c>
      <c r="V46" s="18">
        <v>18810000</v>
      </c>
      <c r="W46" s="15">
        <v>0</v>
      </c>
      <c r="X46" s="84" t="str">
        <f t="shared" si="31"/>
        <v>PD</v>
      </c>
      <c r="Y46" s="18">
        <v>0</v>
      </c>
      <c r="Z46" s="46">
        <f t="shared" si="1"/>
        <v>0</v>
      </c>
      <c r="AA46" s="73" t="str">
        <f t="shared" si="2"/>
        <v>PD</v>
      </c>
      <c r="AB46" s="46">
        <f t="shared" si="3"/>
        <v>0</v>
      </c>
      <c r="AC46" s="26" t="s">
        <v>101</v>
      </c>
      <c r="AD46" s="32">
        <f t="shared" si="4"/>
        <v>114533750</v>
      </c>
      <c r="AE46" s="45">
        <f t="shared" si="5"/>
        <v>88.820451377377623</v>
      </c>
      <c r="AF46" s="26" t="s">
        <v>101</v>
      </c>
      <c r="AG46" s="46">
        <f t="shared" si="6"/>
        <v>30</v>
      </c>
      <c r="AH46" s="73" t="str">
        <f t="shared" si="7"/>
        <v>PD</v>
      </c>
      <c r="AI46" s="32">
        <f t="shared" si="8"/>
        <v>114533750</v>
      </c>
      <c r="AJ46" s="45"/>
      <c r="AK46" s="26" t="s">
        <v>101</v>
      </c>
      <c r="AL46" s="45"/>
      <c r="AM46" s="11"/>
      <c r="AP46" s="20"/>
    </row>
    <row r="47" spans="1:42" ht="107.25" customHeight="1" x14ac:dyDescent="0.2">
      <c r="A47" s="12"/>
      <c r="B47" s="13"/>
      <c r="C47" s="63" t="s">
        <v>93</v>
      </c>
      <c r="D47" s="14" t="s">
        <v>146</v>
      </c>
      <c r="E47" s="35">
        <v>38</v>
      </c>
      <c r="F47" s="40" t="s">
        <v>122</v>
      </c>
      <c r="G47" s="33">
        <f>SUM(G48)</f>
        <v>227657508</v>
      </c>
      <c r="H47" s="35">
        <f>H48</f>
        <v>30</v>
      </c>
      <c r="I47" s="40" t="s">
        <v>108</v>
      </c>
      <c r="J47" s="33">
        <f>SUM(J48)</f>
        <v>0</v>
      </c>
      <c r="K47" s="35">
        <f>K48</f>
        <v>30</v>
      </c>
      <c r="L47" s="40" t="s">
        <v>122</v>
      </c>
      <c r="M47" s="33">
        <f>SUM(M48)</f>
        <v>53587308</v>
      </c>
      <c r="N47" s="35">
        <f>N48</f>
        <v>0</v>
      </c>
      <c r="O47" s="40" t="str">
        <f t="shared" si="28"/>
        <v>PD</v>
      </c>
      <c r="P47" s="33">
        <f>SUM(P48)</f>
        <v>31814800</v>
      </c>
      <c r="Q47" s="35">
        <f>Q48</f>
        <v>0</v>
      </c>
      <c r="R47" s="40" t="str">
        <f t="shared" si="29"/>
        <v>PD</v>
      </c>
      <c r="S47" s="33">
        <f>SUM(S48)</f>
        <v>950200</v>
      </c>
      <c r="T47" s="35">
        <f>T48</f>
        <v>0</v>
      </c>
      <c r="U47" s="40" t="str">
        <f t="shared" si="30"/>
        <v>PD</v>
      </c>
      <c r="V47" s="33">
        <f>SUM(V48)</f>
        <v>3850000</v>
      </c>
      <c r="W47" s="35">
        <f>W48</f>
        <v>0</v>
      </c>
      <c r="X47" s="40" t="str">
        <f t="shared" si="31"/>
        <v>PD</v>
      </c>
      <c r="Y47" s="33">
        <f>SUM(Y48)</f>
        <v>16216050</v>
      </c>
      <c r="Z47" s="47">
        <f t="shared" si="1"/>
        <v>0</v>
      </c>
      <c r="AA47" s="71" t="str">
        <f t="shared" si="2"/>
        <v>PD</v>
      </c>
      <c r="AB47" s="47">
        <f t="shared" si="3"/>
        <v>0</v>
      </c>
      <c r="AC47" s="43" t="s">
        <v>101</v>
      </c>
      <c r="AD47" s="42">
        <f t="shared" si="4"/>
        <v>52831050</v>
      </c>
      <c r="AE47" s="44">
        <f t="shared" si="5"/>
        <v>98.588736721016105</v>
      </c>
      <c r="AF47" s="43" t="s">
        <v>101</v>
      </c>
      <c r="AG47" s="47">
        <f t="shared" si="6"/>
        <v>30</v>
      </c>
      <c r="AH47" s="71" t="str">
        <f t="shared" si="7"/>
        <v>PD</v>
      </c>
      <c r="AI47" s="42">
        <f t="shared" si="8"/>
        <v>52831050</v>
      </c>
      <c r="AJ47" s="44"/>
      <c r="AK47" s="43" t="s">
        <v>101</v>
      </c>
      <c r="AL47" s="44"/>
      <c r="AM47" s="11"/>
      <c r="AP47" s="20"/>
    </row>
    <row r="48" spans="1:42" ht="105" x14ac:dyDescent="0.2">
      <c r="A48" s="12"/>
      <c r="B48" s="13"/>
      <c r="C48" s="21" t="s">
        <v>94</v>
      </c>
      <c r="D48" s="21" t="s">
        <v>148</v>
      </c>
      <c r="E48" s="15">
        <v>38</v>
      </c>
      <c r="F48" s="84" t="s">
        <v>122</v>
      </c>
      <c r="G48" s="18">
        <f>53587308+76031200+98039000</f>
        <v>227657508</v>
      </c>
      <c r="H48" s="15">
        <v>30</v>
      </c>
      <c r="I48" s="84" t="s">
        <v>108</v>
      </c>
      <c r="J48" s="17"/>
      <c r="K48" s="15">
        <v>30</v>
      </c>
      <c r="L48" s="84" t="s">
        <v>122</v>
      </c>
      <c r="M48" s="18">
        <v>53587308</v>
      </c>
      <c r="N48" s="90">
        <v>0</v>
      </c>
      <c r="O48" s="84" t="str">
        <f t="shared" si="28"/>
        <v>PD</v>
      </c>
      <c r="P48" s="18">
        <v>31814800</v>
      </c>
      <c r="Q48" s="91">
        <v>0</v>
      </c>
      <c r="R48" s="84" t="str">
        <f t="shared" si="29"/>
        <v>PD</v>
      </c>
      <c r="S48" s="18">
        <v>950200</v>
      </c>
      <c r="T48" s="91">
        <v>0</v>
      </c>
      <c r="U48" s="84" t="str">
        <f t="shared" si="30"/>
        <v>PD</v>
      </c>
      <c r="V48" s="18">
        <v>3850000</v>
      </c>
      <c r="W48" s="91">
        <v>0</v>
      </c>
      <c r="X48" s="84" t="str">
        <f t="shared" si="31"/>
        <v>PD</v>
      </c>
      <c r="Y48" s="18">
        <v>16216050</v>
      </c>
      <c r="Z48" s="154">
        <f t="shared" si="1"/>
        <v>0</v>
      </c>
      <c r="AA48" s="73" t="str">
        <f t="shared" si="2"/>
        <v>PD</v>
      </c>
      <c r="AB48" s="46">
        <f t="shared" si="3"/>
        <v>0</v>
      </c>
      <c r="AC48" s="26" t="s">
        <v>101</v>
      </c>
      <c r="AD48" s="32">
        <f t="shared" si="4"/>
        <v>52831050</v>
      </c>
      <c r="AE48" s="45">
        <f t="shared" si="5"/>
        <v>98.588736721016105</v>
      </c>
      <c r="AF48" s="26" t="s">
        <v>101</v>
      </c>
      <c r="AG48" s="46">
        <f t="shared" si="6"/>
        <v>30</v>
      </c>
      <c r="AH48" s="73" t="str">
        <f t="shared" si="7"/>
        <v>PD</v>
      </c>
      <c r="AI48" s="32">
        <f t="shared" si="8"/>
        <v>52831050</v>
      </c>
      <c r="AJ48" s="45"/>
      <c r="AK48" s="26" t="s">
        <v>101</v>
      </c>
      <c r="AL48" s="45"/>
      <c r="AM48" s="11"/>
      <c r="AP48" s="20"/>
    </row>
    <row r="49" spans="1:42" ht="115.5" customHeight="1" x14ac:dyDescent="0.2">
      <c r="A49" s="12"/>
      <c r="B49" s="13"/>
      <c r="C49" s="14" t="s">
        <v>95</v>
      </c>
      <c r="D49" s="14" t="s">
        <v>149</v>
      </c>
      <c r="E49" s="35">
        <f>E50</f>
        <v>134</v>
      </c>
      <c r="F49" s="36" t="s">
        <v>105</v>
      </c>
      <c r="G49" s="33">
        <f>SUM(G50)</f>
        <v>89514150</v>
      </c>
      <c r="H49" s="35">
        <f>H50</f>
        <v>0</v>
      </c>
      <c r="I49" s="36" t="s">
        <v>105</v>
      </c>
      <c r="J49" s="17"/>
      <c r="K49" s="35">
        <f>K50</f>
        <v>49</v>
      </c>
      <c r="L49" s="36" t="s">
        <v>105</v>
      </c>
      <c r="M49" s="33">
        <f>SUM(M50)</f>
        <v>31428750</v>
      </c>
      <c r="N49" s="35">
        <f>N50</f>
        <v>0</v>
      </c>
      <c r="O49" s="36" t="str">
        <f t="shared" si="28"/>
        <v>Org</v>
      </c>
      <c r="P49" s="33">
        <f>SUM(P50)</f>
        <v>0</v>
      </c>
      <c r="Q49" s="35">
        <f>Q50</f>
        <v>49</v>
      </c>
      <c r="R49" s="36" t="str">
        <f t="shared" si="29"/>
        <v>Org</v>
      </c>
      <c r="S49" s="33">
        <f>SUM(S50)</f>
        <v>25430950</v>
      </c>
      <c r="T49" s="35">
        <f>T50</f>
        <v>0</v>
      </c>
      <c r="U49" s="36" t="str">
        <f t="shared" si="30"/>
        <v>Org</v>
      </c>
      <c r="V49" s="33">
        <f>SUM(V50)</f>
        <v>0</v>
      </c>
      <c r="W49" s="35">
        <f>W50</f>
        <v>0</v>
      </c>
      <c r="X49" s="36" t="str">
        <f t="shared" si="31"/>
        <v>Org</v>
      </c>
      <c r="Y49" s="33">
        <f>SUM(Y50)</f>
        <v>0</v>
      </c>
      <c r="Z49" s="47">
        <f t="shared" si="1"/>
        <v>49</v>
      </c>
      <c r="AA49" s="72" t="str">
        <f t="shared" si="2"/>
        <v>Org</v>
      </c>
      <c r="AB49" s="47">
        <f t="shared" si="3"/>
        <v>100</v>
      </c>
      <c r="AC49" s="43" t="s">
        <v>101</v>
      </c>
      <c r="AD49" s="42">
        <f t="shared" si="4"/>
        <v>25430950</v>
      </c>
      <c r="AE49" s="44">
        <f t="shared" si="5"/>
        <v>80.916199339776469</v>
      </c>
      <c r="AF49" s="43" t="s">
        <v>101</v>
      </c>
      <c r="AG49" s="47">
        <f t="shared" si="6"/>
        <v>49</v>
      </c>
      <c r="AH49" s="72" t="str">
        <f t="shared" si="7"/>
        <v>Org</v>
      </c>
      <c r="AI49" s="42">
        <f t="shared" si="8"/>
        <v>25430950</v>
      </c>
      <c r="AJ49" s="44"/>
      <c r="AK49" s="43" t="s">
        <v>101</v>
      </c>
      <c r="AL49" s="44"/>
      <c r="AM49" s="11"/>
      <c r="AP49" s="20"/>
    </row>
    <row r="50" spans="1:42" ht="122.25" customHeight="1" x14ac:dyDescent="0.2">
      <c r="A50" s="12"/>
      <c r="B50" s="13"/>
      <c r="C50" s="62" t="s">
        <v>96</v>
      </c>
      <c r="D50" s="21" t="s">
        <v>150</v>
      </c>
      <c r="E50" s="15">
        <f>49+36+49</f>
        <v>134</v>
      </c>
      <c r="F50" s="16" t="s">
        <v>105</v>
      </c>
      <c r="G50" s="18">
        <f>31428750+24652100+33433300</f>
        <v>89514150</v>
      </c>
      <c r="H50" s="15">
        <v>0</v>
      </c>
      <c r="I50" s="16" t="s">
        <v>105</v>
      </c>
      <c r="J50" s="17"/>
      <c r="K50" s="15">
        <v>49</v>
      </c>
      <c r="L50" s="16" t="s">
        <v>105</v>
      </c>
      <c r="M50" s="18">
        <v>31428750</v>
      </c>
      <c r="N50" s="15">
        <v>0</v>
      </c>
      <c r="O50" s="16" t="str">
        <f t="shared" si="28"/>
        <v>Org</v>
      </c>
      <c r="P50" s="18">
        <v>0</v>
      </c>
      <c r="Q50" s="15">
        <v>49</v>
      </c>
      <c r="R50" s="16" t="str">
        <f t="shared" si="29"/>
        <v>Org</v>
      </c>
      <c r="S50" s="18">
        <v>25430950</v>
      </c>
      <c r="T50" s="15">
        <v>0</v>
      </c>
      <c r="U50" s="16" t="str">
        <f t="shared" si="30"/>
        <v>Org</v>
      </c>
      <c r="V50" s="18">
        <v>0</v>
      </c>
      <c r="W50" s="15">
        <v>0</v>
      </c>
      <c r="X50" s="16" t="str">
        <f t="shared" si="31"/>
        <v>Org</v>
      </c>
      <c r="Y50" s="18">
        <v>0</v>
      </c>
      <c r="Z50" s="46">
        <f t="shared" si="1"/>
        <v>49</v>
      </c>
      <c r="AA50" s="85" t="str">
        <f t="shared" si="2"/>
        <v>Org</v>
      </c>
      <c r="AB50" s="46">
        <f t="shared" si="3"/>
        <v>100</v>
      </c>
      <c r="AC50" s="26" t="s">
        <v>101</v>
      </c>
      <c r="AD50" s="32">
        <f t="shared" si="4"/>
        <v>25430950</v>
      </c>
      <c r="AE50" s="45">
        <f t="shared" si="5"/>
        <v>80.916199339776469</v>
      </c>
      <c r="AF50" s="26" t="s">
        <v>101</v>
      </c>
      <c r="AG50" s="46">
        <f t="shared" si="6"/>
        <v>49</v>
      </c>
      <c r="AH50" s="85" t="str">
        <f t="shared" si="7"/>
        <v>Org</v>
      </c>
      <c r="AI50" s="32">
        <f t="shared" si="8"/>
        <v>25430950</v>
      </c>
      <c r="AJ50" s="45"/>
      <c r="AK50" s="26" t="s">
        <v>101</v>
      </c>
      <c r="AL50" s="45"/>
      <c r="AM50" s="11"/>
      <c r="AP50" s="20"/>
    </row>
    <row r="51" spans="1:42" ht="15" x14ac:dyDescent="0.2">
      <c r="A51" s="150" t="s">
        <v>25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2"/>
      <c r="AB51" s="56">
        <f>AVERAGE(AB14:AB50)</f>
        <v>76.106803449328311</v>
      </c>
      <c r="AC51" s="55"/>
      <c r="AD51" s="48"/>
      <c r="AE51" s="56">
        <f>AVERAGE(AE14,AE36,AE44)</f>
        <v>89.932359500800004</v>
      </c>
      <c r="AF51" s="49"/>
      <c r="AG51" s="48"/>
      <c r="AH51" s="76"/>
      <c r="AI51" s="48"/>
      <c r="AJ51" s="48"/>
      <c r="AK51" s="49"/>
      <c r="AL51" s="50"/>
      <c r="AM51" s="11"/>
    </row>
    <row r="52" spans="1:42" ht="15" x14ac:dyDescent="0.2">
      <c r="A52" s="150" t="s">
        <v>26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2"/>
      <c r="AB52" s="57" t="str">
        <f>IF(AB51&gt;=91,"Sangat Tinggi",IF(AB51&gt;=76,"Tinggi",IF(AB51&gt;=66,"Sedang",IF(AB51&gt;=51,"Rendah",IF(AB51&lt;=50,"Sangat Rendah")))))</f>
        <v>Tinggi</v>
      </c>
      <c r="AC52" s="55"/>
      <c r="AD52" s="52"/>
      <c r="AE52" s="57" t="str">
        <f>IF(AE51&gt;=91,"Sangat Tinggi",IF(AE51&gt;=76,"Tinggi",IF(AE51&gt;=66,"Sedang",IF(AE51&gt;=51,"Rendah",IF(AE51&lt;=50,"Sangat Rendah")))))</f>
        <v>Tinggi</v>
      </c>
      <c r="AF52" s="49"/>
      <c r="AG52" s="51"/>
      <c r="AH52" s="76"/>
      <c r="AI52" s="52"/>
      <c r="AJ52" s="51"/>
      <c r="AK52" s="49"/>
      <c r="AL52" s="53"/>
      <c r="AM52" s="11"/>
    </row>
    <row r="53" spans="1:42" ht="15" x14ac:dyDescent="0.2">
      <c r="A53" s="142" t="s">
        <v>27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1"/>
    </row>
    <row r="54" spans="1:42" ht="15" x14ac:dyDescent="0.2">
      <c r="A54" s="142" t="s">
        <v>124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1"/>
    </row>
    <row r="55" spans="1:42" ht="15" x14ac:dyDescent="0.2">
      <c r="A55" s="142" t="s">
        <v>125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1"/>
    </row>
    <row r="56" spans="1:42" ht="15" x14ac:dyDescent="0.2">
      <c r="A56" s="142" t="s">
        <v>28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23"/>
    </row>
    <row r="57" spans="1:42" ht="15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74"/>
      <c r="AB57" s="24"/>
      <c r="AC57" s="25"/>
      <c r="AD57" s="24"/>
      <c r="AE57" s="24"/>
      <c r="AF57" s="25"/>
      <c r="AG57" s="24"/>
      <c r="AH57" s="74"/>
      <c r="AI57" s="24"/>
      <c r="AJ57" s="24"/>
      <c r="AK57" s="25"/>
      <c r="AL57" s="24"/>
    </row>
    <row r="58" spans="1:42" ht="15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07" t="s">
        <v>53</v>
      </c>
      <c r="AA58" s="107"/>
      <c r="AB58" s="107"/>
      <c r="AC58" s="107"/>
      <c r="AD58" s="107"/>
      <c r="AE58" s="107"/>
      <c r="AF58" s="25"/>
      <c r="AG58" s="24"/>
      <c r="AH58" s="107" t="s">
        <v>54</v>
      </c>
      <c r="AI58" s="107"/>
      <c r="AJ58" s="107"/>
      <c r="AK58" s="107"/>
      <c r="AL58" s="107"/>
      <c r="AM58" s="107"/>
    </row>
    <row r="59" spans="1:42" ht="15.75" x14ac:dyDescent="0.25">
      <c r="A59" s="30"/>
      <c r="B59" s="3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07" t="s">
        <v>155</v>
      </c>
      <c r="AA59" s="107"/>
      <c r="AB59" s="107"/>
      <c r="AC59" s="107"/>
      <c r="AD59" s="107"/>
      <c r="AE59" s="107"/>
      <c r="AF59" s="25"/>
      <c r="AG59" s="24"/>
      <c r="AH59" s="107" t="s">
        <v>155</v>
      </c>
      <c r="AI59" s="107"/>
      <c r="AJ59" s="107"/>
      <c r="AK59" s="107"/>
      <c r="AL59" s="107"/>
      <c r="AM59" s="107"/>
    </row>
    <row r="60" spans="1:42" ht="15" x14ac:dyDescent="0.2">
      <c r="Z60" s="107" t="s">
        <v>59</v>
      </c>
      <c r="AA60" s="107"/>
      <c r="AB60" s="107"/>
      <c r="AC60" s="107"/>
      <c r="AD60" s="107"/>
      <c r="AE60" s="107"/>
      <c r="AH60" s="107" t="s">
        <v>55</v>
      </c>
      <c r="AI60" s="107"/>
      <c r="AJ60" s="107"/>
      <c r="AK60" s="107"/>
      <c r="AL60" s="107"/>
      <c r="AM60" s="107"/>
    </row>
    <row r="61" spans="1:42" ht="15" x14ac:dyDescent="0.2">
      <c r="Z61" s="107" t="s">
        <v>56</v>
      </c>
      <c r="AA61" s="107"/>
      <c r="AB61" s="107"/>
      <c r="AC61" s="107"/>
      <c r="AD61" s="107"/>
      <c r="AE61" s="107"/>
      <c r="AH61" s="107" t="s">
        <v>56</v>
      </c>
      <c r="AI61" s="107"/>
      <c r="AJ61" s="107"/>
      <c r="AK61" s="107"/>
      <c r="AL61" s="107"/>
      <c r="AM61" s="107"/>
    </row>
    <row r="62" spans="1:42" ht="25.5" x14ac:dyDescent="0.2">
      <c r="A62" s="27" t="s">
        <v>29</v>
      </c>
      <c r="B62" s="27" t="s">
        <v>30</v>
      </c>
      <c r="C62" s="27" t="s">
        <v>31</v>
      </c>
      <c r="Z62" s="24"/>
      <c r="AA62" s="74"/>
      <c r="AB62" s="24"/>
      <c r="AC62" s="25"/>
      <c r="AD62" s="24"/>
      <c r="AH62" s="77"/>
      <c r="AI62" s="25"/>
      <c r="AJ62" s="24"/>
      <c r="AK62" s="25"/>
      <c r="AL62" s="24"/>
    </row>
    <row r="63" spans="1:42" ht="25.5" x14ac:dyDescent="0.25">
      <c r="A63" s="28" t="s">
        <v>32</v>
      </c>
      <c r="B63" s="28" t="s">
        <v>33</v>
      </c>
      <c r="C63" s="28" t="s">
        <v>34</v>
      </c>
      <c r="Z63" s="108" t="s">
        <v>60</v>
      </c>
      <c r="AA63" s="108"/>
      <c r="AB63" s="108"/>
      <c r="AC63" s="108"/>
      <c r="AD63" s="108"/>
      <c r="AE63" s="108"/>
      <c r="AH63" s="108" t="s">
        <v>57</v>
      </c>
      <c r="AI63" s="108"/>
      <c r="AJ63" s="108"/>
      <c r="AK63" s="108"/>
      <c r="AL63" s="108"/>
      <c r="AM63" s="108"/>
    </row>
    <row r="64" spans="1:42" ht="25.5" x14ac:dyDescent="0.2">
      <c r="A64" s="28" t="s">
        <v>35</v>
      </c>
      <c r="B64" s="28" t="s">
        <v>36</v>
      </c>
      <c r="C64" s="28" t="s">
        <v>37</v>
      </c>
      <c r="Z64" s="109" t="s">
        <v>61</v>
      </c>
      <c r="AA64" s="109"/>
      <c r="AB64" s="109"/>
      <c r="AC64" s="109"/>
      <c r="AD64" s="109"/>
      <c r="AE64" s="109"/>
      <c r="AH64" s="109" t="s">
        <v>58</v>
      </c>
      <c r="AI64" s="109"/>
      <c r="AJ64" s="109"/>
      <c r="AK64" s="109"/>
      <c r="AL64" s="109"/>
      <c r="AM64" s="109"/>
    </row>
    <row r="65" spans="1:3" ht="25.5" x14ac:dyDescent="0.2">
      <c r="A65" s="28" t="s">
        <v>38</v>
      </c>
      <c r="B65" s="28" t="s">
        <v>39</v>
      </c>
      <c r="C65" s="28" t="s">
        <v>40</v>
      </c>
    </row>
    <row r="66" spans="1:3" ht="25.5" x14ac:dyDescent="0.2">
      <c r="A66" s="28" t="s">
        <v>41</v>
      </c>
      <c r="B66" s="28" t="s">
        <v>42</v>
      </c>
      <c r="C66" s="28" t="s">
        <v>43</v>
      </c>
    </row>
    <row r="67" spans="1:3" ht="25.5" x14ac:dyDescent="0.2">
      <c r="A67" s="28" t="s">
        <v>44</v>
      </c>
      <c r="B67" s="29" t="s">
        <v>45</v>
      </c>
      <c r="C67" s="28" t="s">
        <v>46</v>
      </c>
    </row>
  </sheetData>
  <mergeCells count="82">
    <mergeCell ref="A52:AA52"/>
    <mergeCell ref="A54:AL54"/>
    <mergeCell ref="A55:AL55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56:AL56"/>
    <mergeCell ref="A53:AL53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51:AA51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58:AE58"/>
    <mergeCell ref="AH58:AM58"/>
    <mergeCell ref="Z59:AE59"/>
    <mergeCell ref="AH59:AM59"/>
    <mergeCell ref="Z60:AE60"/>
    <mergeCell ref="AH60:AM60"/>
    <mergeCell ref="Z61:AE61"/>
    <mergeCell ref="AH61:AM61"/>
    <mergeCell ref="Z63:AE63"/>
    <mergeCell ref="AH63:AM63"/>
    <mergeCell ref="Z64:AE64"/>
    <mergeCell ref="AH64:AM64"/>
  </mergeCells>
  <printOptions horizontalCentered="1"/>
  <pageMargins left="0.23622047244094491" right="0.23622047244094491" top="3.937007874015748E-2" bottom="3.937007874015748E-2" header="0" footer="0"/>
  <pageSetup paperSize="14" scale="2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Perpustakaan</vt:lpstr>
      <vt:lpstr>'Dinas Perpustakaan'!Print_Area</vt:lpstr>
      <vt:lpstr>'Dinas Perpustakaan'!Print_Titles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2021-12-27T01:58:57Z</dcterms:modified>
</cp:coreProperties>
</file>