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Lenovo\Documents\upload\"/>
    </mc:Choice>
  </mc:AlternateContent>
  <xr:revisionPtr revIDLastSave="0" documentId="13_ncr:1_{F5930302-10F4-4717-A79B-82F07B157869}" xr6:coauthVersionLast="47" xr6:coauthVersionMax="47" xr10:uidLastSave="{00000000-0000-0000-0000-000000000000}"/>
  <bookViews>
    <workbookView xWindow="-110" yWindow="-110" windowWidth="19420" windowHeight="10420" activeTab="1" xr2:uid="{00000000-000D-0000-FFFF-FFFF00000000}"/>
  </bookViews>
  <sheets>
    <sheet name="E.81-TW2 ITDA" sheetId="2" r:id="rId1"/>
    <sheet name="E.81-TW4 ITDA" sheetId="3" r:id="rId2"/>
    <sheet name="E.81-TW1 ITDA" sheetId="1" r:id="rId3"/>
  </sheets>
  <externalReferences>
    <externalReference r:id="rId4"/>
    <externalReference r:id="rId5"/>
  </externalReferences>
  <definedNames>
    <definedName name="_xlnm.Print_Area" localSheetId="2">'E.81-TW1 ITDA'!$A$1:$AE$93</definedName>
    <definedName name="_xlnm.Print_Area" localSheetId="0">'E.81-TW2 ITDA'!$A$1:$AE$93</definedName>
    <definedName name="_xlnm.Print_Area" localSheetId="1">'E.81-TW4 ITDA'!$A$1:$AE$93</definedName>
    <definedName name="_xlnm.Print_Titles" localSheetId="2">'E.81-TW1 ITDA'!$7:$12</definedName>
    <definedName name="_xlnm.Print_Titles" localSheetId="0">'E.81-TW2 ITDA'!$7:$12</definedName>
    <definedName name="_xlnm.Print_Titles" localSheetId="1">'E.81-TW4 ITDA'!$7:$12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7" i="3" l="1"/>
  <c r="R14" i="3"/>
  <c r="AB60" i="3"/>
  <c r="R58" i="3"/>
  <c r="R57" i="3" s="1"/>
  <c r="AD51" i="3" l="1"/>
  <c r="R54" i="3"/>
  <c r="AB49" i="3"/>
  <c r="R47" i="3"/>
  <c r="R39" i="3" l="1"/>
  <c r="R35" i="3"/>
  <c r="R33" i="3"/>
  <c r="R26" i="3"/>
  <c r="Z15" i="3"/>
  <c r="W21" i="3"/>
  <c r="T14" i="3"/>
  <c r="Z14" i="3" s="1"/>
  <c r="T20" i="3"/>
  <c r="T17" i="3"/>
  <c r="T16" i="3"/>
  <c r="Z16" i="3"/>
  <c r="R22" i="3"/>
  <c r="T15" i="3"/>
  <c r="Q14" i="3"/>
  <c r="P14" i="3"/>
  <c r="E20" i="3" l="1"/>
  <c r="K17" i="3"/>
  <c r="M13" i="3"/>
  <c r="K13" i="3"/>
  <c r="I13" i="3"/>
  <c r="S13" i="3"/>
  <c r="S54" i="3"/>
  <c r="S58" i="3"/>
  <c r="S57" i="3"/>
  <c r="S47" i="3"/>
  <c r="S43" i="3"/>
  <c r="S39" i="3"/>
  <c r="S35" i="3"/>
  <c r="S33" i="3"/>
  <c r="S26" i="3"/>
  <c r="S22" i="3"/>
  <c r="S17" i="3"/>
  <c r="S14" i="3"/>
  <c r="B74" i="3"/>
  <c r="B73" i="3"/>
  <c r="B72" i="3"/>
  <c r="B70" i="3"/>
  <c r="B69" i="3"/>
  <c r="B68" i="3"/>
  <c r="AC62" i="3"/>
  <c r="W62" i="3"/>
  <c r="T62" i="3"/>
  <c r="AC61" i="3"/>
  <c r="W61" i="3"/>
  <c r="T61" i="3"/>
  <c r="AC60" i="3"/>
  <c r="W60" i="3"/>
  <c r="T60" i="3"/>
  <c r="AC59" i="3"/>
  <c r="W59" i="3"/>
  <c r="T59" i="3"/>
  <c r="AC58" i="3"/>
  <c r="T58" i="3"/>
  <c r="Q58" i="3"/>
  <c r="O58" i="3"/>
  <c r="M58" i="3"/>
  <c r="W58" i="3" s="1"/>
  <c r="K58" i="3"/>
  <c r="K57" i="3" s="1"/>
  <c r="I58" i="3"/>
  <c r="AA58" i="3" s="1"/>
  <c r="G58" i="3"/>
  <c r="AC57" i="3"/>
  <c r="T57" i="3"/>
  <c r="Q57" i="3"/>
  <c r="O57" i="3"/>
  <c r="M57" i="3"/>
  <c r="W57" i="3" s="1"/>
  <c r="I57" i="3"/>
  <c r="AA57" i="3" s="1"/>
  <c r="G57" i="3"/>
  <c r="AC56" i="3"/>
  <c r="W56" i="3"/>
  <c r="T56" i="3"/>
  <c r="AC55" i="3"/>
  <c r="W55" i="3"/>
  <c r="T55" i="3"/>
  <c r="AC54" i="3"/>
  <c r="T54" i="3"/>
  <c r="Q54" i="3"/>
  <c r="O54" i="3"/>
  <c r="M54" i="3"/>
  <c r="W54" i="3" s="1"/>
  <c r="K54" i="3"/>
  <c r="I54" i="3"/>
  <c r="AA54" i="3" s="1"/>
  <c r="G54" i="3"/>
  <c r="AC53" i="3"/>
  <c r="W53" i="3"/>
  <c r="T53" i="3"/>
  <c r="AC52" i="3"/>
  <c r="W52" i="3"/>
  <c r="T52" i="3"/>
  <c r="AC51" i="3"/>
  <c r="W51" i="3"/>
  <c r="T51" i="3"/>
  <c r="AC50" i="3"/>
  <c r="W50" i="3"/>
  <c r="T50" i="3"/>
  <c r="AC49" i="3"/>
  <c r="W49" i="3"/>
  <c r="T49" i="3"/>
  <c r="AC48" i="3"/>
  <c r="W48" i="3"/>
  <c r="T48" i="3"/>
  <c r="AC47" i="3"/>
  <c r="Q47" i="3"/>
  <c r="O47" i="3"/>
  <c r="N47" i="3"/>
  <c r="T47" i="3" s="1"/>
  <c r="M47" i="3"/>
  <c r="W47" i="3" s="1"/>
  <c r="K47" i="3"/>
  <c r="I47" i="3"/>
  <c r="AA47" i="3" s="1"/>
  <c r="G47" i="3"/>
  <c r="AC46" i="3"/>
  <c r="AA46" i="3"/>
  <c r="T46" i="3"/>
  <c r="AC45" i="3"/>
  <c r="AA45" i="3"/>
  <c r="T45" i="3"/>
  <c r="AC44" i="3"/>
  <c r="AA44" i="3"/>
  <c r="T44" i="3"/>
  <c r="AC43" i="3"/>
  <c r="T43" i="3"/>
  <c r="Q43" i="3"/>
  <c r="O43" i="3"/>
  <c r="M43" i="3"/>
  <c r="W43" i="3" s="1"/>
  <c r="K43" i="3"/>
  <c r="I43" i="3"/>
  <c r="AA43" i="3" s="1"/>
  <c r="G43" i="3"/>
  <c r="AC42" i="3"/>
  <c r="W42" i="3"/>
  <c r="T42" i="3"/>
  <c r="E42" i="3"/>
  <c r="AC41" i="3"/>
  <c r="W41" i="3"/>
  <c r="T41" i="3"/>
  <c r="E41" i="3"/>
  <c r="AC40" i="3"/>
  <c r="W40" i="3"/>
  <c r="T40" i="3"/>
  <c r="E40" i="3"/>
  <c r="AC39" i="3"/>
  <c r="T39" i="3"/>
  <c r="Q39" i="3"/>
  <c r="O39" i="3"/>
  <c r="M39" i="3"/>
  <c r="W39" i="3" s="1"/>
  <c r="K39" i="3"/>
  <c r="I39" i="3"/>
  <c r="AA39" i="3" s="1"/>
  <c r="G39" i="3"/>
  <c r="AC38" i="3"/>
  <c r="W38" i="3"/>
  <c r="T38" i="3"/>
  <c r="E38" i="3"/>
  <c r="AC37" i="3"/>
  <c r="W37" i="3"/>
  <c r="T37" i="3"/>
  <c r="E37" i="3"/>
  <c r="AC36" i="3"/>
  <c r="W36" i="3"/>
  <c r="T36" i="3"/>
  <c r="E36" i="3"/>
  <c r="AC35" i="3"/>
  <c r="T35" i="3"/>
  <c r="Q35" i="3"/>
  <c r="O35" i="3"/>
  <c r="M35" i="3"/>
  <c r="W35" i="3" s="1"/>
  <c r="K35" i="3"/>
  <c r="I35" i="3"/>
  <c r="AA35" i="3" s="1"/>
  <c r="G35" i="3"/>
  <c r="E35" i="3"/>
  <c r="AC34" i="3"/>
  <c r="W34" i="3"/>
  <c r="T34" i="3"/>
  <c r="E34" i="3"/>
  <c r="AC33" i="3"/>
  <c r="T33" i="3"/>
  <c r="Q33" i="3"/>
  <c r="O33" i="3"/>
  <c r="M33" i="3"/>
  <c r="W33" i="3" s="1"/>
  <c r="K33" i="3"/>
  <c r="I33" i="3"/>
  <c r="AA33" i="3" s="1"/>
  <c r="G33" i="3"/>
  <c r="E33" i="3"/>
  <c r="AC32" i="3"/>
  <c r="W32" i="3"/>
  <c r="T32" i="3"/>
  <c r="E32" i="3"/>
  <c r="AC31" i="3"/>
  <c r="W31" i="3"/>
  <c r="T31" i="3"/>
  <c r="E31" i="3"/>
  <c r="AC30" i="3"/>
  <c r="W30" i="3"/>
  <c r="T30" i="3"/>
  <c r="E30" i="3"/>
  <c r="AC29" i="3"/>
  <c r="W29" i="3"/>
  <c r="T29" i="3"/>
  <c r="E29" i="3"/>
  <c r="AC28" i="3"/>
  <c r="W28" i="3"/>
  <c r="T28" i="3"/>
  <c r="E28" i="3"/>
  <c r="AC27" i="3"/>
  <c r="W27" i="3"/>
  <c r="T27" i="3"/>
  <c r="E27" i="3"/>
  <c r="AC26" i="3"/>
  <c r="T26" i="3"/>
  <c r="Q26" i="3"/>
  <c r="O26" i="3"/>
  <c r="M26" i="3"/>
  <c r="W26" i="3" s="1"/>
  <c r="K26" i="3"/>
  <c r="I26" i="3"/>
  <c r="AA26" i="3" s="1"/>
  <c r="G26" i="3"/>
  <c r="AC25" i="3"/>
  <c r="W25" i="3"/>
  <c r="T25" i="3"/>
  <c r="AC24" i="3"/>
  <c r="W24" i="3"/>
  <c r="T24" i="3"/>
  <c r="AC23" i="3"/>
  <c r="W23" i="3"/>
  <c r="T23" i="3"/>
  <c r="AC22" i="3"/>
  <c r="T22" i="3"/>
  <c r="Q22" i="3"/>
  <c r="O22" i="3"/>
  <c r="M22" i="3"/>
  <c r="W22" i="3" s="1"/>
  <c r="K22" i="3"/>
  <c r="I22" i="3"/>
  <c r="AA22" i="3" s="1"/>
  <c r="G22" i="3"/>
  <c r="AC21" i="3"/>
  <c r="T21" i="3"/>
  <c r="AC20" i="3"/>
  <c r="W20" i="3"/>
  <c r="AC19" i="3"/>
  <c r="W19" i="3"/>
  <c r="T19" i="3"/>
  <c r="AC18" i="3"/>
  <c r="W18" i="3"/>
  <c r="T18" i="3"/>
  <c r="AC17" i="3"/>
  <c r="Q17" i="3"/>
  <c r="P17" i="3"/>
  <c r="O17" i="3"/>
  <c r="N17" i="3"/>
  <c r="M17" i="3"/>
  <c r="W17" i="3" s="1"/>
  <c r="L17" i="3"/>
  <c r="J17" i="3"/>
  <c r="I17" i="3"/>
  <c r="AA17" i="3" s="1"/>
  <c r="G17" i="3"/>
  <c r="AC16" i="3"/>
  <c r="W16" i="3"/>
  <c r="AC15" i="3"/>
  <c r="W15" i="3"/>
  <c r="AC14" i="3"/>
  <c r="O14" i="3"/>
  <c r="M14" i="3"/>
  <c r="W14" i="3" s="1"/>
  <c r="L14" i="3"/>
  <c r="K14" i="3"/>
  <c r="J14" i="3"/>
  <c r="I14" i="3"/>
  <c r="AA14" i="3" s="1"/>
  <c r="G14" i="3"/>
  <c r="AC13" i="3"/>
  <c r="T13" i="3"/>
  <c r="Z13" i="3" s="1"/>
  <c r="Q13" i="3"/>
  <c r="O13" i="3"/>
  <c r="G13" i="3"/>
  <c r="U62" i="2"/>
  <c r="AB16" i="2"/>
  <c r="Q33" i="2"/>
  <c r="O33" i="2"/>
  <c r="Q14" i="2"/>
  <c r="O14" i="2"/>
  <c r="M14" i="2"/>
  <c r="T55" i="2"/>
  <c r="Q58" i="2"/>
  <c r="Q57" i="2" s="1"/>
  <c r="Q54" i="2"/>
  <c r="Q47" i="2"/>
  <c r="Q43" i="2" s="1"/>
  <c r="Q39" i="2"/>
  <c r="Q35" i="2"/>
  <c r="Q26" i="2"/>
  <c r="Q22" i="2"/>
  <c r="Q17" i="2"/>
  <c r="P17" i="2"/>
  <c r="W13" i="3" l="1"/>
  <c r="AH13" i="3"/>
  <c r="AB13" i="3"/>
  <c r="U13" i="3"/>
  <c r="AD14" i="3"/>
  <c r="AB14" i="3"/>
  <c r="U14" i="3"/>
  <c r="X14" i="3"/>
  <c r="AB15" i="3"/>
  <c r="U15" i="3"/>
  <c r="AA15" i="3"/>
  <c r="AD15" i="3" s="1"/>
  <c r="X15" i="3"/>
  <c r="AB16" i="3"/>
  <c r="U16" i="3"/>
  <c r="AA16" i="3"/>
  <c r="AD16" i="3" s="1"/>
  <c r="X16" i="3"/>
  <c r="AD17" i="3"/>
  <c r="Z17" i="3"/>
  <c r="AB17" i="3" s="1"/>
  <c r="U17" i="3"/>
  <c r="X17" i="3"/>
  <c r="Z18" i="3"/>
  <c r="AB18" i="3" s="1"/>
  <c r="U18" i="3"/>
  <c r="AA18" i="3"/>
  <c r="AD18" i="3" s="1"/>
  <c r="X18" i="3"/>
  <c r="Z19" i="3"/>
  <c r="AB19" i="3" s="1"/>
  <c r="U19" i="3"/>
  <c r="AA19" i="3"/>
  <c r="AD19" i="3" s="1"/>
  <c r="X19" i="3"/>
  <c r="Z20" i="3"/>
  <c r="AB20" i="3" s="1"/>
  <c r="U20" i="3"/>
  <c r="AA20" i="3"/>
  <c r="AD20" i="3" s="1"/>
  <c r="X20" i="3"/>
  <c r="Z21" i="3"/>
  <c r="AB21" i="3" s="1"/>
  <c r="U21" i="3"/>
  <c r="AA21" i="3"/>
  <c r="AD21" i="3" s="1"/>
  <c r="X21" i="3"/>
  <c r="AD22" i="3"/>
  <c r="X22" i="3"/>
  <c r="Z22" i="3"/>
  <c r="AB22" i="3" s="1"/>
  <c r="U22" i="3"/>
  <c r="Z23" i="3"/>
  <c r="AB23" i="3" s="1"/>
  <c r="U23" i="3"/>
  <c r="AA23" i="3"/>
  <c r="AD23" i="3" s="1"/>
  <c r="X23" i="3"/>
  <c r="Z24" i="3"/>
  <c r="AB24" i="3" s="1"/>
  <c r="U24" i="3"/>
  <c r="AA24" i="3"/>
  <c r="AD24" i="3" s="1"/>
  <c r="X24" i="3"/>
  <c r="Z25" i="3"/>
  <c r="AB25" i="3" s="1"/>
  <c r="U25" i="3"/>
  <c r="AA25" i="3"/>
  <c r="AD25" i="3" s="1"/>
  <c r="X25" i="3"/>
  <c r="AD26" i="3"/>
  <c r="X26" i="3"/>
  <c r="Z26" i="3"/>
  <c r="AB26" i="3" s="1"/>
  <c r="U26" i="3"/>
  <c r="Z27" i="3"/>
  <c r="AB27" i="3" s="1"/>
  <c r="U27" i="3"/>
  <c r="AA27" i="3"/>
  <c r="AD27" i="3" s="1"/>
  <c r="X27" i="3"/>
  <c r="Z28" i="3"/>
  <c r="AB28" i="3" s="1"/>
  <c r="U28" i="3"/>
  <c r="AA28" i="3"/>
  <c r="AD28" i="3" s="1"/>
  <c r="X28" i="3"/>
  <c r="Z29" i="3"/>
  <c r="AB29" i="3" s="1"/>
  <c r="U29" i="3"/>
  <c r="AA29" i="3"/>
  <c r="AD29" i="3" s="1"/>
  <c r="X29" i="3"/>
  <c r="Z30" i="3"/>
  <c r="AB30" i="3" s="1"/>
  <c r="U30" i="3"/>
  <c r="AA30" i="3"/>
  <c r="AD30" i="3" s="1"/>
  <c r="X30" i="3"/>
  <c r="Z31" i="3"/>
  <c r="AB31" i="3" s="1"/>
  <c r="U31" i="3"/>
  <c r="AA31" i="3"/>
  <c r="AD31" i="3" s="1"/>
  <c r="X31" i="3"/>
  <c r="Z32" i="3"/>
  <c r="AB32" i="3" s="1"/>
  <c r="U32" i="3"/>
  <c r="AA32" i="3"/>
  <c r="AD32" i="3" s="1"/>
  <c r="X32" i="3"/>
  <c r="AD33" i="3"/>
  <c r="X33" i="3"/>
  <c r="Z33" i="3"/>
  <c r="AB33" i="3" s="1"/>
  <c r="U33" i="3"/>
  <c r="Z34" i="3"/>
  <c r="AB34" i="3" s="1"/>
  <c r="U34" i="3"/>
  <c r="AA34" i="3"/>
  <c r="AD34" i="3" s="1"/>
  <c r="X34" i="3"/>
  <c r="AD35" i="3"/>
  <c r="X35" i="3"/>
  <c r="Z35" i="3"/>
  <c r="AB35" i="3" s="1"/>
  <c r="U35" i="3"/>
  <c r="Z36" i="3"/>
  <c r="AB36" i="3" s="1"/>
  <c r="U36" i="3"/>
  <c r="AA36" i="3"/>
  <c r="AD36" i="3" s="1"/>
  <c r="X36" i="3"/>
  <c r="Z37" i="3"/>
  <c r="AB37" i="3" s="1"/>
  <c r="U37" i="3"/>
  <c r="AA37" i="3"/>
  <c r="AD37" i="3" s="1"/>
  <c r="X37" i="3"/>
  <c r="Z38" i="3"/>
  <c r="AB38" i="3" s="1"/>
  <c r="U38" i="3"/>
  <c r="AA38" i="3"/>
  <c r="AD38" i="3" s="1"/>
  <c r="X38" i="3"/>
  <c r="AD39" i="3"/>
  <c r="X39" i="3"/>
  <c r="Z39" i="3"/>
  <c r="AB39" i="3" s="1"/>
  <c r="U39" i="3"/>
  <c r="Z40" i="3"/>
  <c r="AB40" i="3" s="1"/>
  <c r="U40" i="3"/>
  <c r="AA40" i="3"/>
  <c r="AD40" i="3" s="1"/>
  <c r="X40" i="3"/>
  <c r="Z41" i="3"/>
  <c r="AB41" i="3" s="1"/>
  <c r="U41" i="3"/>
  <c r="AA41" i="3"/>
  <c r="AD41" i="3" s="1"/>
  <c r="X41" i="3"/>
  <c r="Z42" i="3"/>
  <c r="AB42" i="3" s="1"/>
  <c r="U42" i="3"/>
  <c r="AA42" i="3"/>
  <c r="AD42" i="3" s="1"/>
  <c r="X42" i="3"/>
  <c r="AD43" i="3"/>
  <c r="X43" i="3"/>
  <c r="Z43" i="3"/>
  <c r="AB43" i="3" s="1"/>
  <c r="U43" i="3"/>
  <c r="Z44" i="3"/>
  <c r="AB44" i="3" s="1"/>
  <c r="U44" i="3"/>
  <c r="Z45" i="3"/>
  <c r="AB45" i="3" s="1"/>
  <c r="U45" i="3"/>
  <c r="Z46" i="3"/>
  <c r="AB46" i="3" s="1"/>
  <c r="U46" i="3"/>
  <c r="AD47" i="3"/>
  <c r="X47" i="3"/>
  <c r="Z47" i="3"/>
  <c r="AB47" i="3" s="1"/>
  <c r="U47" i="3"/>
  <c r="Z48" i="3"/>
  <c r="AB48" i="3" s="1"/>
  <c r="U48" i="3"/>
  <c r="AA48" i="3"/>
  <c r="AD48" i="3" s="1"/>
  <c r="X48" i="3"/>
  <c r="Z49" i="3"/>
  <c r="U49" i="3"/>
  <c r="AA49" i="3"/>
  <c r="AD49" i="3" s="1"/>
  <c r="X49" i="3"/>
  <c r="Z50" i="3"/>
  <c r="AB50" i="3" s="1"/>
  <c r="U50" i="3"/>
  <c r="AA50" i="3"/>
  <c r="AD50" i="3" s="1"/>
  <c r="X50" i="3"/>
  <c r="Z51" i="3"/>
  <c r="AB51" i="3" s="1"/>
  <c r="U51" i="3"/>
  <c r="AA51" i="3"/>
  <c r="X51" i="3"/>
  <c r="Z52" i="3"/>
  <c r="AB52" i="3" s="1"/>
  <c r="U52" i="3"/>
  <c r="AA52" i="3"/>
  <c r="AD52" i="3" s="1"/>
  <c r="X52" i="3"/>
  <c r="Z53" i="3"/>
  <c r="AB53" i="3" s="1"/>
  <c r="U53" i="3"/>
  <c r="AA53" i="3"/>
  <c r="AD53" i="3" s="1"/>
  <c r="X53" i="3"/>
  <c r="AD54" i="3"/>
  <c r="X54" i="3"/>
  <c r="Z54" i="3"/>
  <c r="AB54" i="3" s="1"/>
  <c r="U54" i="3"/>
  <c r="Z55" i="3"/>
  <c r="AB55" i="3" s="1"/>
  <c r="U55" i="3"/>
  <c r="AA55" i="3"/>
  <c r="AD55" i="3" s="1"/>
  <c r="X55" i="3"/>
  <c r="Z56" i="3"/>
  <c r="AB56" i="3" s="1"/>
  <c r="U56" i="3"/>
  <c r="AA56" i="3"/>
  <c r="AD56" i="3" s="1"/>
  <c r="X56" i="3"/>
  <c r="AD57" i="3"/>
  <c r="X57" i="3"/>
  <c r="Z57" i="3"/>
  <c r="AB57" i="3" s="1"/>
  <c r="U57" i="3"/>
  <c r="AD58" i="3"/>
  <c r="X58" i="3"/>
  <c r="Z58" i="3"/>
  <c r="AB58" i="3" s="1"/>
  <c r="U58" i="3"/>
  <c r="Z59" i="3"/>
  <c r="AB59" i="3" s="1"/>
  <c r="U59" i="3"/>
  <c r="AA59" i="3"/>
  <c r="AD59" i="3" s="1"/>
  <c r="X59" i="3"/>
  <c r="Z60" i="3"/>
  <c r="U60" i="3"/>
  <c r="AA60" i="3"/>
  <c r="AD60" i="3" s="1"/>
  <c r="X60" i="3"/>
  <c r="Z61" i="3"/>
  <c r="AB61" i="3" s="1"/>
  <c r="U61" i="3"/>
  <c r="AA61" i="3"/>
  <c r="AD61" i="3" s="1"/>
  <c r="X61" i="3"/>
  <c r="Z62" i="3"/>
  <c r="AB62" i="3" s="1"/>
  <c r="U62" i="3"/>
  <c r="AA62" i="3"/>
  <c r="AD62" i="3" s="1"/>
  <c r="X62" i="3"/>
  <c r="T58" i="2"/>
  <c r="T57" i="2"/>
  <c r="T54" i="2"/>
  <c r="T39" i="2"/>
  <c r="T22" i="2"/>
  <c r="N17" i="2"/>
  <c r="T13" i="2"/>
  <c r="U63" i="3" l="1"/>
  <c r="U64" i="3" s="1"/>
  <c r="X13" i="3"/>
  <c r="X63" i="3" s="1"/>
  <c r="X64" i="3" s="1"/>
  <c r="AA13" i="3"/>
  <c r="AD13" i="3" s="1"/>
  <c r="N47" i="2"/>
  <c r="O54" i="2" l="1"/>
  <c r="O35" i="2"/>
  <c r="O47" i="2" l="1"/>
  <c r="O43" i="2" s="1"/>
  <c r="O17" i="2"/>
  <c r="O58" i="2"/>
  <c r="O57" i="2" s="1"/>
  <c r="O39" i="2"/>
  <c r="O26" i="2"/>
  <c r="O22" i="2" l="1"/>
  <c r="B74" i="2" l="1"/>
  <c r="B73" i="2"/>
  <c r="B72" i="2"/>
  <c r="B70" i="2"/>
  <c r="B69" i="2"/>
  <c r="B68" i="2"/>
  <c r="AC62" i="2"/>
  <c r="W62" i="2"/>
  <c r="AA62" i="2" s="1"/>
  <c r="AD62" i="2" s="1"/>
  <c r="T62" i="2"/>
  <c r="Z62" i="2" s="1"/>
  <c r="AB62" i="2" s="1"/>
  <c r="AC61" i="2"/>
  <c r="W61" i="2"/>
  <c r="AA61" i="2" s="1"/>
  <c r="AD61" i="2" s="1"/>
  <c r="T61" i="2"/>
  <c r="Z61" i="2" s="1"/>
  <c r="AB61" i="2" s="1"/>
  <c r="AC60" i="2"/>
  <c r="W60" i="2"/>
  <c r="AA60" i="2" s="1"/>
  <c r="AD60" i="2" s="1"/>
  <c r="T60" i="2"/>
  <c r="Z60" i="2" s="1"/>
  <c r="AB60" i="2" s="1"/>
  <c r="AC59" i="2"/>
  <c r="W59" i="2"/>
  <c r="AA59" i="2" s="1"/>
  <c r="AD59" i="2" s="1"/>
  <c r="T59" i="2"/>
  <c r="Z59" i="2" s="1"/>
  <c r="AB59" i="2" s="1"/>
  <c r="AC58" i="2"/>
  <c r="Z58" i="2"/>
  <c r="AB58" i="2" s="1"/>
  <c r="M58" i="2"/>
  <c r="W58" i="2" s="1"/>
  <c r="K58" i="2"/>
  <c r="K57" i="2" s="1"/>
  <c r="I58" i="2"/>
  <c r="G58" i="2"/>
  <c r="G57" i="2" s="1"/>
  <c r="AC57" i="2"/>
  <c r="Z57" i="2"/>
  <c r="AB57" i="2" s="1"/>
  <c r="AC56" i="2"/>
  <c r="W56" i="2"/>
  <c r="AA56" i="2" s="1"/>
  <c r="AD56" i="2" s="1"/>
  <c r="T56" i="2"/>
  <c r="Z56" i="2" s="1"/>
  <c r="AB56" i="2" s="1"/>
  <c r="AC55" i="2"/>
  <c r="W55" i="2"/>
  <c r="AA55" i="2" s="1"/>
  <c r="AD55" i="2" s="1"/>
  <c r="Z55" i="2"/>
  <c r="AB55" i="2" s="1"/>
  <c r="AC54" i="2"/>
  <c r="Z54" i="2"/>
  <c r="AB54" i="2" s="1"/>
  <c r="M54" i="2"/>
  <c r="W54" i="2" s="1"/>
  <c r="K54" i="2"/>
  <c r="I54" i="2"/>
  <c r="G54" i="2"/>
  <c r="AC53" i="2"/>
  <c r="W53" i="2"/>
  <c r="AA53" i="2" s="1"/>
  <c r="AD53" i="2" s="1"/>
  <c r="T53" i="2"/>
  <c r="Z53" i="2" s="1"/>
  <c r="AB53" i="2" s="1"/>
  <c r="AC52" i="2"/>
  <c r="W52" i="2"/>
  <c r="AA52" i="2" s="1"/>
  <c r="AD52" i="2" s="1"/>
  <c r="T52" i="2"/>
  <c r="Z52" i="2" s="1"/>
  <c r="AB52" i="2" s="1"/>
  <c r="AC51" i="2"/>
  <c r="W51" i="2"/>
  <c r="X51" i="2" s="1"/>
  <c r="T51" i="2"/>
  <c r="Z51" i="2" s="1"/>
  <c r="AB51" i="2" s="1"/>
  <c r="AC50" i="2"/>
  <c r="W50" i="2"/>
  <c r="AA50" i="2" s="1"/>
  <c r="AD50" i="2" s="1"/>
  <c r="T50" i="2"/>
  <c r="Z50" i="2" s="1"/>
  <c r="AB50" i="2" s="1"/>
  <c r="AC49" i="2"/>
  <c r="W49" i="2"/>
  <c r="AA49" i="2" s="1"/>
  <c r="AD49" i="2" s="1"/>
  <c r="T49" i="2"/>
  <c r="Z49" i="2" s="1"/>
  <c r="AB49" i="2" s="1"/>
  <c r="AC48" i="2"/>
  <c r="W48" i="2"/>
  <c r="AA48" i="2" s="1"/>
  <c r="AD48" i="2" s="1"/>
  <c r="T48" i="2"/>
  <c r="Z48" i="2" s="1"/>
  <c r="AB48" i="2" s="1"/>
  <c r="AC47" i="2"/>
  <c r="T47" i="2"/>
  <c r="Z47" i="2" s="1"/>
  <c r="AB47" i="2" s="1"/>
  <c r="M47" i="2"/>
  <c r="W47" i="2" s="1"/>
  <c r="K47" i="2"/>
  <c r="K43" i="2" s="1"/>
  <c r="I47" i="2"/>
  <c r="G47" i="2"/>
  <c r="G43" i="2" s="1"/>
  <c r="AC46" i="2"/>
  <c r="AA46" i="2"/>
  <c r="T46" i="2"/>
  <c r="U46" i="2" s="1"/>
  <c r="AC45" i="2"/>
  <c r="AA45" i="2"/>
  <c r="T45" i="2"/>
  <c r="Z45" i="2" s="1"/>
  <c r="AB45" i="2" s="1"/>
  <c r="AC44" i="2"/>
  <c r="AA44" i="2"/>
  <c r="T44" i="2"/>
  <c r="U44" i="2" s="1"/>
  <c r="AC43" i="2"/>
  <c r="T43" i="2"/>
  <c r="Z43" i="2" s="1"/>
  <c r="AB43" i="2" s="1"/>
  <c r="AC42" i="2"/>
  <c r="W42" i="2"/>
  <c r="AA42" i="2" s="1"/>
  <c r="AD42" i="2" s="1"/>
  <c r="T42" i="2"/>
  <c r="Z42" i="2" s="1"/>
  <c r="E42" i="2"/>
  <c r="AC41" i="2"/>
  <c r="W41" i="2"/>
  <c r="AA41" i="2" s="1"/>
  <c r="AD41" i="2" s="1"/>
  <c r="T41" i="2"/>
  <c r="Z41" i="2" s="1"/>
  <c r="E41" i="2"/>
  <c r="AC40" i="2"/>
  <c r="W40" i="2"/>
  <c r="AA40" i="2" s="1"/>
  <c r="AD40" i="2" s="1"/>
  <c r="T40" i="2"/>
  <c r="Z40" i="2" s="1"/>
  <c r="E40" i="2"/>
  <c r="AC39" i="2"/>
  <c r="Z39" i="2"/>
  <c r="AB39" i="2" s="1"/>
  <c r="M39" i="2"/>
  <c r="W39" i="2" s="1"/>
  <c r="K39" i="2"/>
  <c r="I39" i="2"/>
  <c r="G39" i="2"/>
  <c r="AC38" i="2"/>
  <c r="W38" i="2"/>
  <c r="AA38" i="2" s="1"/>
  <c r="AD38" i="2" s="1"/>
  <c r="T38" i="2"/>
  <c r="Z38" i="2" s="1"/>
  <c r="E38" i="2"/>
  <c r="AC37" i="2"/>
  <c r="W37" i="2"/>
  <c r="AA37" i="2" s="1"/>
  <c r="AD37" i="2" s="1"/>
  <c r="T37" i="2"/>
  <c r="Z37" i="2" s="1"/>
  <c r="E37" i="2"/>
  <c r="AC36" i="2"/>
  <c r="W36" i="2"/>
  <c r="AA36" i="2" s="1"/>
  <c r="AD36" i="2" s="1"/>
  <c r="T36" i="2"/>
  <c r="Z36" i="2" s="1"/>
  <c r="E36" i="2"/>
  <c r="AC35" i="2"/>
  <c r="T35" i="2"/>
  <c r="Z35" i="2" s="1"/>
  <c r="M35" i="2"/>
  <c r="W35" i="2" s="1"/>
  <c r="K35" i="2"/>
  <c r="I35" i="2"/>
  <c r="G35" i="2"/>
  <c r="E35" i="2"/>
  <c r="AC34" i="2"/>
  <c r="W34" i="2"/>
  <c r="AA34" i="2" s="1"/>
  <c r="AD34" i="2" s="1"/>
  <c r="T34" i="2"/>
  <c r="Z34" i="2" s="1"/>
  <c r="E34" i="2"/>
  <c r="AC33" i="2"/>
  <c r="T33" i="2"/>
  <c r="Z33" i="2" s="1"/>
  <c r="M33" i="2"/>
  <c r="K33" i="2"/>
  <c r="I33" i="2"/>
  <c r="G33" i="2"/>
  <c r="E33" i="2"/>
  <c r="AC32" i="2"/>
  <c r="W32" i="2"/>
  <c r="AA32" i="2" s="1"/>
  <c r="AD32" i="2" s="1"/>
  <c r="T32" i="2"/>
  <c r="Z32" i="2" s="1"/>
  <c r="E32" i="2"/>
  <c r="AC31" i="2"/>
  <c r="W31" i="2"/>
  <c r="AA31" i="2" s="1"/>
  <c r="AD31" i="2" s="1"/>
  <c r="T31" i="2"/>
  <c r="Z31" i="2" s="1"/>
  <c r="E31" i="2"/>
  <c r="AC30" i="2"/>
  <c r="W30" i="2"/>
  <c r="AA30" i="2" s="1"/>
  <c r="AD30" i="2" s="1"/>
  <c r="T30" i="2"/>
  <c r="Z30" i="2" s="1"/>
  <c r="E30" i="2"/>
  <c r="AC29" i="2"/>
  <c r="W29" i="2"/>
  <c r="AA29" i="2" s="1"/>
  <c r="AD29" i="2" s="1"/>
  <c r="T29" i="2"/>
  <c r="Z29" i="2" s="1"/>
  <c r="E29" i="2"/>
  <c r="AC28" i="2"/>
  <c r="W28" i="2"/>
  <c r="AA28" i="2" s="1"/>
  <c r="AD28" i="2" s="1"/>
  <c r="T28" i="2"/>
  <c r="Z28" i="2" s="1"/>
  <c r="E28" i="2"/>
  <c r="AC27" i="2"/>
  <c r="W27" i="2"/>
  <c r="AA27" i="2" s="1"/>
  <c r="AD27" i="2" s="1"/>
  <c r="T27" i="2"/>
  <c r="Z27" i="2" s="1"/>
  <c r="E27" i="2"/>
  <c r="AC26" i="2"/>
  <c r="T26" i="2"/>
  <c r="Z26" i="2" s="1"/>
  <c r="AB26" i="2" s="1"/>
  <c r="M26" i="2"/>
  <c r="W26" i="2" s="1"/>
  <c r="K26" i="2"/>
  <c r="I26" i="2"/>
  <c r="G26" i="2"/>
  <c r="AC25" i="2"/>
  <c r="W25" i="2"/>
  <c r="AA25" i="2" s="1"/>
  <c r="AD25" i="2" s="1"/>
  <c r="T25" i="2"/>
  <c r="Z25" i="2" s="1"/>
  <c r="AB25" i="2" s="1"/>
  <c r="AC24" i="2"/>
  <c r="W24" i="2"/>
  <c r="AA24" i="2" s="1"/>
  <c r="AD24" i="2" s="1"/>
  <c r="T24" i="2"/>
  <c r="Z24" i="2" s="1"/>
  <c r="AB24" i="2" s="1"/>
  <c r="AC23" i="2"/>
  <c r="W23" i="2"/>
  <c r="AA23" i="2" s="1"/>
  <c r="AD23" i="2" s="1"/>
  <c r="T23" i="2"/>
  <c r="Z23" i="2" s="1"/>
  <c r="AB23" i="2" s="1"/>
  <c r="AC22" i="2"/>
  <c r="Z22" i="2"/>
  <c r="AB22" i="2" s="1"/>
  <c r="M22" i="2"/>
  <c r="W22" i="2" s="1"/>
  <c r="K22" i="2"/>
  <c r="I22" i="2"/>
  <c r="G22" i="2"/>
  <c r="AH21" i="2"/>
  <c r="AC21" i="2"/>
  <c r="W21" i="2"/>
  <c r="AA21" i="2" s="1"/>
  <c r="AD21" i="2" s="1"/>
  <c r="T21" i="2"/>
  <c r="Z21" i="2" s="1"/>
  <c r="AB21" i="2" s="1"/>
  <c r="AH20" i="2"/>
  <c r="AC20" i="2"/>
  <c r="W20" i="2"/>
  <c r="AA20" i="2" s="1"/>
  <c r="AD20" i="2" s="1"/>
  <c r="T20" i="2"/>
  <c r="Z20" i="2" s="1"/>
  <c r="E20" i="2"/>
  <c r="AH19" i="2"/>
  <c r="AC19" i="2"/>
  <c r="W19" i="2"/>
  <c r="AA19" i="2" s="1"/>
  <c r="AD19" i="2" s="1"/>
  <c r="T19" i="2"/>
  <c r="Z19" i="2" s="1"/>
  <c r="AB19" i="2" s="1"/>
  <c r="AH18" i="2"/>
  <c r="AC18" i="2"/>
  <c r="W18" i="2"/>
  <c r="X18" i="2" s="1"/>
  <c r="T18" i="2"/>
  <c r="Z18" i="2" s="1"/>
  <c r="AB18" i="2" s="1"/>
  <c r="AC17" i="2"/>
  <c r="M17" i="2"/>
  <c r="L17" i="2"/>
  <c r="T17" i="2" s="1"/>
  <c r="K17" i="2"/>
  <c r="J17" i="2"/>
  <c r="I17" i="2"/>
  <c r="G17" i="2"/>
  <c r="AC16" i="2"/>
  <c r="W16" i="2"/>
  <c r="AA16" i="2" s="1"/>
  <c r="AD16" i="2" s="1"/>
  <c r="T16" i="2"/>
  <c r="Z16" i="2" s="1"/>
  <c r="AC15" i="2"/>
  <c r="W15" i="2"/>
  <c r="AA15" i="2" s="1"/>
  <c r="AD15" i="2" s="1"/>
  <c r="T15" i="2"/>
  <c r="U15" i="2" s="1"/>
  <c r="AC14" i="2"/>
  <c r="W14" i="2"/>
  <c r="L14" i="2"/>
  <c r="T14" i="2" s="1"/>
  <c r="K14" i="2"/>
  <c r="J14" i="2"/>
  <c r="I14" i="2"/>
  <c r="G14" i="2"/>
  <c r="AC13" i="2"/>
  <c r="Z13" i="2"/>
  <c r="AB13" i="2" s="1"/>
  <c r="X26" i="2" l="1"/>
  <c r="AB27" i="2"/>
  <c r="AB28" i="2"/>
  <c r="AB29" i="2"/>
  <c r="AB30" i="2"/>
  <c r="X39" i="2"/>
  <c r="M43" i="2"/>
  <c r="W43" i="2" s="1"/>
  <c r="X43" i="2" s="1"/>
  <c r="G13" i="2"/>
  <c r="M57" i="2"/>
  <c r="W57" i="2" s="1"/>
  <c r="X57" i="2" s="1"/>
  <c r="AB31" i="2"/>
  <c r="AB32" i="2"/>
  <c r="AB40" i="2"/>
  <c r="X58" i="2"/>
  <c r="AB33" i="2"/>
  <c r="X47" i="2"/>
  <c r="X54" i="2"/>
  <c r="AB20" i="2"/>
  <c r="X35" i="2"/>
  <c r="Z44" i="2"/>
  <c r="AB44" i="2" s="1"/>
  <c r="K13" i="2"/>
  <c r="U16" i="2"/>
  <c r="M13" i="2"/>
  <c r="X49" i="2"/>
  <c r="X22" i="2"/>
  <c r="U49" i="2"/>
  <c r="U51" i="2"/>
  <c r="Z46" i="2"/>
  <c r="AB46" i="2" s="1"/>
  <c r="U47" i="2"/>
  <c r="U25" i="2"/>
  <c r="AB41" i="2"/>
  <c r="AB42" i="2"/>
  <c r="AA51" i="2"/>
  <c r="AD51" i="2" s="1"/>
  <c r="X52" i="2"/>
  <c r="X61" i="2"/>
  <c r="W17" i="2"/>
  <c r="AA17" i="2" s="1"/>
  <c r="AD17" i="2" s="1"/>
  <c r="X14" i="2"/>
  <c r="AB34" i="2"/>
  <c r="AB35" i="2"/>
  <c r="AB36" i="2"/>
  <c r="AB37" i="2"/>
  <c r="AB38" i="2"/>
  <c r="U45" i="2"/>
  <c r="U50" i="2"/>
  <c r="U53" i="2"/>
  <c r="U54" i="2"/>
  <c r="U58" i="2"/>
  <c r="U59" i="2"/>
  <c r="U61" i="2"/>
  <c r="U57" i="2"/>
  <c r="U55" i="2"/>
  <c r="U42" i="2"/>
  <c r="U41" i="2"/>
  <c r="U40" i="2"/>
  <c r="U39" i="2"/>
  <c r="U37" i="2"/>
  <c r="U35" i="2"/>
  <c r="U33" i="2"/>
  <c r="U31" i="2"/>
  <c r="U29" i="2"/>
  <c r="U27" i="2"/>
  <c r="U24" i="2"/>
  <c r="U23" i="2"/>
  <c r="U21" i="2"/>
  <c r="U19" i="2"/>
  <c r="U18" i="2"/>
  <c r="U13" i="2"/>
  <c r="X59" i="2"/>
  <c r="AA58" i="2"/>
  <c r="AD58" i="2" s="1"/>
  <c r="X60" i="2"/>
  <c r="X53" i="2"/>
  <c r="X48" i="2"/>
  <c r="X40" i="2"/>
  <c r="X25" i="2"/>
  <c r="X20" i="2"/>
  <c r="X19" i="2"/>
  <c r="AA18" i="2"/>
  <c r="AD18" i="2" s="1"/>
  <c r="AA14" i="2"/>
  <c r="AD14" i="2" s="1"/>
  <c r="X28" i="2"/>
  <c r="X32" i="2"/>
  <c r="X36" i="2"/>
  <c r="X42" i="2"/>
  <c r="X55" i="2"/>
  <c r="AA39" i="2"/>
  <c r="AD39" i="2" s="1"/>
  <c r="X56" i="2"/>
  <c r="X16" i="2"/>
  <c r="X23" i="2"/>
  <c r="X30" i="2"/>
  <c r="X34" i="2"/>
  <c r="AA35" i="2"/>
  <c r="AD35" i="2" s="1"/>
  <c r="X38" i="2"/>
  <c r="X41" i="2"/>
  <c r="AA54" i="2"/>
  <c r="AD54" i="2" s="1"/>
  <c r="U17" i="2"/>
  <c r="Z17" i="2"/>
  <c r="AB17" i="2" s="1"/>
  <c r="U14" i="2"/>
  <c r="Z14" i="2"/>
  <c r="AB14" i="2" s="1"/>
  <c r="AA22" i="2"/>
  <c r="AD22" i="2" s="1"/>
  <c r="AA26" i="2"/>
  <c r="AD26" i="2" s="1"/>
  <c r="AA47" i="2"/>
  <c r="AD47" i="2" s="1"/>
  <c r="X15" i="2"/>
  <c r="U20" i="2"/>
  <c r="X21" i="2"/>
  <c r="U22" i="2"/>
  <c r="X24" i="2"/>
  <c r="U26" i="2"/>
  <c r="X27" i="2"/>
  <c r="U28" i="2"/>
  <c r="X29" i="2"/>
  <c r="U30" i="2"/>
  <c r="X31" i="2"/>
  <c r="U32" i="2"/>
  <c r="U34" i="2"/>
  <c r="U36" i="2"/>
  <c r="X37" i="2"/>
  <c r="U38" i="2"/>
  <c r="I43" i="2"/>
  <c r="U43" i="2"/>
  <c r="U48" i="2"/>
  <c r="X50" i="2"/>
  <c r="U52" i="2"/>
  <c r="U56" i="2"/>
  <c r="U60" i="2"/>
  <c r="X62" i="2"/>
  <c r="I13" i="2"/>
  <c r="Z15" i="2"/>
  <c r="AB15" i="2" s="1"/>
  <c r="I57" i="2"/>
  <c r="O13" i="2" l="1"/>
  <c r="Q13" i="2"/>
  <c r="AA43" i="2"/>
  <c r="AD43" i="2" s="1"/>
  <c r="X17" i="2"/>
  <c r="AA57" i="2"/>
  <c r="AD57" i="2" s="1"/>
  <c r="W13" i="2"/>
  <c r="AA13" i="2" s="1"/>
  <c r="AD13" i="2" s="1"/>
  <c r="W33" i="2"/>
  <c r="U63" i="2"/>
  <c r="U64" i="2" s="1"/>
  <c r="G58" i="1"/>
  <c r="G57" i="1" s="1"/>
  <c r="I58" i="1"/>
  <c r="I57" i="1" s="1"/>
  <c r="K58" i="1"/>
  <c r="K57" i="1" s="1"/>
  <c r="G54" i="1"/>
  <c r="I54" i="1"/>
  <c r="K54" i="1"/>
  <c r="G47" i="1"/>
  <c r="I47" i="1"/>
  <c r="K47" i="1"/>
  <c r="G39" i="1"/>
  <c r="I39" i="1"/>
  <c r="K39" i="1"/>
  <c r="G35" i="1"/>
  <c r="I35" i="1"/>
  <c r="K35" i="1"/>
  <c r="G33" i="1"/>
  <c r="I33" i="1"/>
  <c r="K33" i="1"/>
  <c r="G26" i="1"/>
  <c r="I26" i="1"/>
  <c r="K26" i="1"/>
  <c r="G22" i="1"/>
  <c r="I22" i="1"/>
  <c r="K22" i="1"/>
  <c r="G17" i="1"/>
  <c r="I17" i="1"/>
  <c r="K17" i="1"/>
  <c r="G14" i="1"/>
  <c r="I14" i="1"/>
  <c r="K14" i="1"/>
  <c r="AC61" i="1"/>
  <c r="W61" i="1"/>
  <c r="X61" i="1" s="1"/>
  <c r="T61" i="1"/>
  <c r="Z61" i="1" s="1"/>
  <c r="AB61" i="1" s="1"/>
  <c r="AC60" i="1"/>
  <c r="W60" i="1"/>
  <c r="X60" i="1" s="1"/>
  <c r="T60" i="1"/>
  <c r="Z60" i="1" s="1"/>
  <c r="AB60" i="1" s="1"/>
  <c r="AC55" i="1"/>
  <c r="W55" i="1"/>
  <c r="X55" i="1" s="1"/>
  <c r="T55" i="1"/>
  <c r="Z55" i="1" s="1"/>
  <c r="AB55" i="1" s="1"/>
  <c r="AC52" i="1"/>
  <c r="W52" i="1"/>
  <c r="X52" i="1" s="1"/>
  <c r="T52" i="1"/>
  <c r="Z52" i="1" s="1"/>
  <c r="AB52" i="1" s="1"/>
  <c r="AC51" i="1"/>
  <c r="W51" i="1"/>
  <c r="X51" i="1" s="1"/>
  <c r="T51" i="1"/>
  <c r="Z51" i="1" s="1"/>
  <c r="AB51" i="1" s="1"/>
  <c r="AC50" i="1"/>
  <c r="W50" i="1"/>
  <c r="AA50" i="1" s="1"/>
  <c r="AD50" i="1" s="1"/>
  <c r="T50" i="1"/>
  <c r="Z50" i="1" s="1"/>
  <c r="AB50" i="1" s="1"/>
  <c r="AC49" i="1"/>
  <c r="W49" i="1"/>
  <c r="AA49" i="1" s="1"/>
  <c r="AD49" i="1" s="1"/>
  <c r="T49" i="1"/>
  <c r="Z49" i="1" s="1"/>
  <c r="AB49" i="1" s="1"/>
  <c r="B68" i="1"/>
  <c r="AH13" i="2" l="1"/>
  <c r="X13" i="2"/>
  <c r="X63" i="2" s="1"/>
  <c r="X64" i="2" s="1"/>
  <c r="X33" i="2"/>
  <c r="AA33" i="2"/>
  <c r="AD33" i="2" s="1"/>
  <c r="I43" i="1"/>
  <c r="AA52" i="1"/>
  <c r="AD52" i="1" s="1"/>
  <c r="U52" i="1"/>
  <c r="U60" i="1"/>
  <c r="G13" i="1"/>
  <c r="X50" i="1"/>
  <c r="AA60" i="1"/>
  <c r="AD60" i="1" s="1"/>
  <c r="U49" i="1"/>
  <c r="AA51" i="1"/>
  <c r="AD51" i="1" s="1"/>
  <c r="U55" i="1"/>
  <c r="AA61" i="1"/>
  <c r="AD61" i="1" s="1"/>
  <c r="K43" i="1"/>
  <c r="X49" i="1"/>
  <c r="U51" i="1"/>
  <c r="AA55" i="1"/>
  <c r="AD55" i="1" s="1"/>
  <c r="U61" i="1"/>
  <c r="I13" i="1"/>
  <c r="G43" i="1"/>
  <c r="K13" i="1"/>
  <c r="U50" i="1"/>
  <c r="T26" i="1"/>
  <c r="T18" i="1" l="1"/>
  <c r="AC44" i="1" l="1"/>
  <c r="AC45" i="1"/>
  <c r="AC46" i="1"/>
  <c r="AC43" i="1"/>
  <c r="E42" i="1" l="1"/>
  <c r="E41" i="1"/>
  <c r="E40" i="1"/>
  <c r="E35" i="1"/>
  <c r="E33" i="1"/>
  <c r="E38" i="1"/>
  <c r="E37" i="1"/>
  <c r="E36" i="1"/>
  <c r="E34" i="1"/>
  <c r="E28" i="1"/>
  <c r="E29" i="1"/>
  <c r="E30" i="1"/>
  <c r="E31" i="1"/>
  <c r="E32" i="1"/>
  <c r="E27" i="1"/>
  <c r="E20" i="1"/>
  <c r="B74" i="1" l="1"/>
  <c r="B73" i="1"/>
  <c r="B72" i="1"/>
  <c r="B70" i="1"/>
  <c r="B69" i="1"/>
  <c r="AC62" i="1" l="1"/>
  <c r="AC59" i="1"/>
  <c r="AC58" i="1"/>
  <c r="AC57" i="1"/>
  <c r="AC56" i="1"/>
  <c r="AC54" i="1"/>
  <c r="AC53" i="1"/>
  <c r="AC48" i="1"/>
  <c r="AC47"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A46" i="1"/>
  <c r="AA45" i="1"/>
  <c r="AA44" i="1"/>
  <c r="T44" i="1"/>
  <c r="Z44" i="1" s="1"/>
  <c r="AB44" i="1" s="1"/>
  <c r="T45" i="1"/>
  <c r="Z45" i="1" s="1"/>
  <c r="AB45" i="1" s="1"/>
  <c r="T46" i="1"/>
  <c r="Z46" i="1" s="1"/>
  <c r="AB46" i="1" s="1"/>
  <c r="T43" i="1"/>
  <c r="Z43" i="1" s="1"/>
  <c r="AB43" i="1" s="1"/>
  <c r="U45" i="1" l="1"/>
  <c r="U44" i="1"/>
  <c r="U46" i="1"/>
  <c r="M26" i="1" l="1"/>
  <c r="W62" i="1" l="1"/>
  <c r="W59" i="1"/>
  <c r="W56" i="1"/>
  <c r="W53" i="1"/>
  <c r="W48" i="1"/>
  <c r="W42" i="1"/>
  <c r="W41" i="1"/>
  <c r="W40" i="1"/>
  <c r="W38" i="1"/>
  <c r="W37" i="1"/>
  <c r="W36" i="1"/>
  <c r="W34" i="1"/>
  <c r="W32" i="1"/>
  <c r="W31" i="1"/>
  <c r="W30" i="1"/>
  <c r="W29" i="1"/>
  <c r="W28" i="1"/>
  <c r="W27" i="1"/>
  <c r="W25" i="1"/>
  <c r="W24" i="1"/>
  <c r="W23" i="1"/>
  <c r="W21" i="1"/>
  <c r="W20" i="1"/>
  <c r="W19" i="1"/>
  <c r="W18" i="1"/>
  <c r="W16" i="1"/>
  <c r="W15" i="1"/>
  <c r="T62" i="1"/>
  <c r="T59" i="1"/>
  <c r="T58" i="1"/>
  <c r="T57" i="1"/>
  <c r="T56" i="1"/>
  <c r="T54" i="1"/>
  <c r="T53" i="1"/>
  <c r="T48" i="1"/>
  <c r="T47" i="1"/>
  <c r="U43" i="1"/>
  <c r="T42" i="1"/>
  <c r="T41" i="1"/>
  <c r="T40" i="1"/>
  <c r="T39" i="1"/>
  <c r="T38" i="1"/>
  <c r="T37" i="1"/>
  <c r="T36" i="1"/>
  <c r="T35" i="1"/>
  <c r="T34" i="1"/>
  <c r="T33" i="1"/>
  <c r="T32" i="1"/>
  <c r="T31" i="1"/>
  <c r="T30" i="1"/>
  <c r="T29" i="1"/>
  <c r="T28" i="1"/>
  <c r="T27" i="1"/>
  <c r="T25" i="1"/>
  <c r="T24" i="1"/>
  <c r="T23" i="1"/>
  <c r="T22" i="1"/>
  <c r="T21" i="1"/>
  <c r="T20" i="1"/>
  <c r="T19" i="1"/>
  <c r="T16" i="1"/>
  <c r="T15" i="1"/>
  <c r="T13" i="1"/>
  <c r="U16" i="1" l="1"/>
  <c r="Z16" i="1"/>
  <c r="AB16" i="1" s="1"/>
  <c r="U18" i="1"/>
  <c r="Z18" i="1"/>
  <c r="AB18" i="1" s="1"/>
  <c r="U23" i="1"/>
  <c r="Z23" i="1"/>
  <c r="AB23" i="1" s="1"/>
  <c r="U31" i="1"/>
  <c r="Z31" i="1"/>
  <c r="AB31" i="1" s="1"/>
  <c r="U15" i="1"/>
  <c r="Z15" i="1"/>
  <c r="AB15" i="1" s="1"/>
  <c r="U20" i="1"/>
  <c r="Z20" i="1"/>
  <c r="AB20" i="1" s="1"/>
  <c r="U24" i="1"/>
  <c r="Z24" i="1"/>
  <c r="AB24" i="1" s="1"/>
  <c r="U28" i="1"/>
  <c r="Z28" i="1"/>
  <c r="AB28" i="1" s="1"/>
  <c r="U32" i="1"/>
  <c r="Z32" i="1"/>
  <c r="AB32" i="1" s="1"/>
  <c r="U36" i="1"/>
  <c r="Z36" i="1"/>
  <c r="AB36" i="1" s="1"/>
  <c r="U40" i="1"/>
  <c r="Z40" i="1"/>
  <c r="AB40" i="1" s="1"/>
  <c r="U47" i="1"/>
  <c r="Z47" i="1"/>
  <c r="AB47" i="1" s="1"/>
  <c r="U56" i="1"/>
  <c r="Z56" i="1"/>
  <c r="AB56" i="1" s="1"/>
  <c r="U62" i="1"/>
  <c r="Z62" i="1"/>
  <c r="AB62" i="1" s="1"/>
  <c r="X19" i="1"/>
  <c r="AA19" i="1"/>
  <c r="AD19" i="1" s="1"/>
  <c r="X24" i="1"/>
  <c r="AA24" i="1"/>
  <c r="AD24" i="1" s="1"/>
  <c r="X29" i="1"/>
  <c r="AA29" i="1"/>
  <c r="AD29" i="1" s="1"/>
  <c r="X34" i="1"/>
  <c r="AA34" i="1"/>
  <c r="AD34" i="1" s="1"/>
  <c r="X40" i="1"/>
  <c r="AA40" i="1"/>
  <c r="AD40" i="1" s="1"/>
  <c r="X53" i="1"/>
  <c r="AA53" i="1"/>
  <c r="AD53" i="1" s="1"/>
  <c r="U25" i="1"/>
  <c r="Z25" i="1"/>
  <c r="AB25" i="1" s="1"/>
  <c r="U29" i="1"/>
  <c r="Z29" i="1"/>
  <c r="AB29" i="1" s="1"/>
  <c r="U33" i="1"/>
  <c r="Z33" i="1"/>
  <c r="AB33" i="1" s="1"/>
  <c r="U37" i="1"/>
  <c r="Z37" i="1"/>
  <c r="AB37" i="1" s="1"/>
  <c r="U41" i="1"/>
  <c r="Z41" i="1"/>
  <c r="AB41" i="1" s="1"/>
  <c r="U48" i="1"/>
  <c r="Z48" i="1"/>
  <c r="AB48" i="1" s="1"/>
  <c r="U57" i="1"/>
  <c r="Z57" i="1"/>
  <c r="AB57" i="1" s="1"/>
  <c r="X15" i="1"/>
  <c r="AA15" i="1"/>
  <c r="AD15" i="1" s="1"/>
  <c r="X20" i="1"/>
  <c r="AA20" i="1"/>
  <c r="AD20" i="1" s="1"/>
  <c r="X25" i="1"/>
  <c r="AA25" i="1"/>
  <c r="AD25" i="1" s="1"/>
  <c r="X30" i="1"/>
  <c r="AA30" i="1"/>
  <c r="AD30" i="1" s="1"/>
  <c r="X36" i="1"/>
  <c r="AA36" i="1"/>
  <c r="AD36" i="1" s="1"/>
  <c r="X41" i="1"/>
  <c r="AA41" i="1"/>
  <c r="AD41" i="1" s="1"/>
  <c r="X56" i="1"/>
  <c r="AA56" i="1"/>
  <c r="AD56" i="1" s="1"/>
  <c r="U21" i="1"/>
  <c r="Z21" i="1"/>
  <c r="AB21" i="1" s="1"/>
  <c r="U26" i="1"/>
  <c r="Z26" i="1"/>
  <c r="AB26" i="1" s="1"/>
  <c r="U30" i="1"/>
  <c r="Z30" i="1"/>
  <c r="AB30" i="1" s="1"/>
  <c r="U34" i="1"/>
  <c r="Z34" i="1"/>
  <c r="AB34" i="1" s="1"/>
  <c r="U38" i="1"/>
  <c r="Z38" i="1"/>
  <c r="AB38" i="1" s="1"/>
  <c r="U42" i="1"/>
  <c r="Z42" i="1"/>
  <c r="AB42" i="1" s="1"/>
  <c r="U53" i="1"/>
  <c r="Z53" i="1"/>
  <c r="AB53" i="1" s="1"/>
  <c r="U58" i="1"/>
  <c r="Z58" i="1"/>
  <c r="AB58" i="1" s="1"/>
  <c r="X16" i="1"/>
  <c r="AA16" i="1"/>
  <c r="AD16" i="1" s="1"/>
  <c r="X21" i="1"/>
  <c r="AA21" i="1"/>
  <c r="AD21" i="1" s="1"/>
  <c r="X27" i="1"/>
  <c r="AA27" i="1"/>
  <c r="AD27" i="1" s="1"/>
  <c r="X31" i="1"/>
  <c r="AA31" i="1"/>
  <c r="AD31" i="1" s="1"/>
  <c r="X37" i="1"/>
  <c r="AA37" i="1"/>
  <c r="AD37" i="1" s="1"/>
  <c r="X42" i="1"/>
  <c r="AA42" i="1"/>
  <c r="AD42" i="1" s="1"/>
  <c r="X59" i="1"/>
  <c r="AA59" i="1"/>
  <c r="AD59" i="1" s="1"/>
  <c r="U22" i="1"/>
  <c r="Z22" i="1"/>
  <c r="AB22" i="1" s="1"/>
  <c r="U13" i="1"/>
  <c r="Z13" i="1"/>
  <c r="AB13" i="1" s="1"/>
  <c r="U19" i="1"/>
  <c r="Z19" i="1"/>
  <c r="AB19" i="1" s="1"/>
  <c r="U27" i="1"/>
  <c r="Z27" i="1"/>
  <c r="AB27" i="1" s="1"/>
  <c r="U35" i="1"/>
  <c r="Z35" i="1"/>
  <c r="AB35" i="1" s="1"/>
  <c r="U39" i="1"/>
  <c r="Z39" i="1"/>
  <c r="AB39" i="1" s="1"/>
  <c r="U54" i="1"/>
  <c r="Z54" i="1"/>
  <c r="AB54" i="1" s="1"/>
  <c r="U59" i="1"/>
  <c r="Z59" i="1"/>
  <c r="AB59" i="1" s="1"/>
  <c r="X18" i="1"/>
  <c r="AA18" i="1"/>
  <c r="AD18" i="1" s="1"/>
  <c r="X23" i="1"/>
  <c r="AA23" i="1"/>
  <c r="AD23" i="1" s="1"/>
  <c r="X28" i="1"/>
  <c r="AA28" i="1"/>
  <c r="AD28" i="1" s="1"/>
  <c r="X32" i="1"/>
  <c r="AA32" i="1"/>
  <c r="AD32" i="1" s="1"/>
  <c r="X38" i="1"/>
  <c r="AA38" i="1"/>
  <c r="AD38" i="1" s="1"/>
  <c r="X48" i="1"/>
  <c r="AA48" i="1"/>
  <c r="AD48" i="1" s="1"/>
  <c r="X62" i="1"/>
  <c r="AA62" i="1"/>
  <c r="AD62" i="1" s="1"/>
  <c r="L17" i="1"/>
  <c r="T17" i="1" s="1"/>
  <c r="Z17" i="1" s="1"/>
  <c r="AB17" i="1" s="1"/>
  <c r="J17" i="1"/>
  <c r="L14" i="1"/>
  <c r="T14" i="1" s="1"/>
  <c r="Z14" i="1" s="1"/>
  <c r="AB14" i="1" s="1"/>
  <c r="J14" i="1"/>
  <c r="U14" i="1" l="1"/>
  <c r="U17" i="1"/>
  <c r="M58" i="1"/>
  <c r="M54" i="1"/>
  <c r="W54" i="1" s="1"/>
  <c r="AA54" i="1" s="1"/>
  <c r="AD54" i="1" s="1"/>
  <c r="M47" i="1"/>
  <c r="W47" i="1" s="1"/>
  <c r="AA47" i="1" s="1"/>
  <c r="AD47" i="1" s="1"/>
  <c r="M39" i="1"/>
  <c r="W39" i="1" s="1"/>
  <c r="AA39" i="1" s="1"/>
  <c r="AD39" i="1" s="1"/>
  <c r="M35" i="1"/>
  <c r="W35" i="1" s="1"/>
  <c r="AA35" i="1" s="1"/>
  <c r="AD35" i="1" s="1"/>
  <c r="M33" i="1"/>
  <c r="W33" i="1" s="1"/>
  <c r="AA33" i="1" s="1"/>
  <c r="AD33" i="1" s="1"/>
  <c r="W26" i="1"/>
  <c r="AA26" i="1" s="1"/>
  <c r="AD26" i="1" s="1"/>
  <c r="M22" i="1"/>
  <c r="W22" i="1" s="1"/>
  <c r="AA22" i="1" s="1"/>
  <c r="AD22" i="1" s="1"/>
  <c r="M17" i="1"/>
  <c r="W17" i="1" s="1"/>
  <c r="AA17" i="1" s="1"/>
  <c r="AD17" i="1" s="1"/>
  <c r="M14" i="1"/>
  <c r="W14" i="1" s="1"/>
  <c r="AA14" i="1" s="1"/>
  <c r="AD14" i="1" s="1"/>
  <c r="U63" i="1" l="1"/>
  <c r="X39" i="1"/>
  <c r="X17" i="1"/>
  <c r="X26" i="1"/>
  <c r="X35" i="1"/>
  <c r="X54" i="1"/>
  <c r="X14" i="1"/>
  <c r="X22" i="1"/>
  <c r="X33" i="1"/>
  <c r="X47" i="1"/>
  <c r="M57" i="1"/>
  <c r="W57" i="1" s="1"/>
  <c r="W58" i="1"/>
  <c r="M43" i="1"/>
  <c r="W43" i="1" s="1"/>
  <c r="AA43" i="1" s="1"/>
  <c r="AD43" i="1" s="1"/>
  <c r="M13" i="1"/>
  <c r="AH21" i="1"/>
  <c r="AH20" i="1"/>
  <c r="AH19" i="1"/>
  <c r="AH18" i="1"/>
  <c r="X58" i="1" l="1"/>
  <c r="AA58" i="1"/>
  <c r="AD58" i="1" s="1"/>
  <c r="X57" i="1"/>
  <c r="AA57" i="1"/>
  <c r="AD57" i="1" s="1"/>
  <c r="AH13" i="1"/>
  <c r="W13" i="1"/>
  <c r="X43" i="1"/>
  <c r="U64" i="1"/>
  <c r="X13" i="1" l="1"/>
  <c r="X63" i="1" s="1"/>
  <c r="X64" i="1" s="1"/>
  <c r="AA13" i="1"/>
  <c r="AD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W10 PRO</author>
    <author>Ultimate</author>
  </authors>
  <commentList>
    <comment ref="J48" authorId="0" shapeId="0" xr:uid="{00000000-0006-0000-0000-000001000000}">
      <text>
        <r>
          <rPr>
            <b/>
            <sz val="12"/>
            <color indexed="81"/>
            <rFont val="Tahoma"/>
            <family val="2"/>
          </rPr>
          <t>baru+lama</t>
        </r>
      </text>
    </comment>
    <comment ref="J49" authorId="0" shapeId="0" xr:uid="{00000000-0006-0000-0000-000002000000}">
      <text>
        <r>
          <rPr>
            <b/>
            <sz val="12"/>
            <color indexed="81"/>
            <rFont val="Tahoma"/>
            <family val="2"/>
          </rPr>
          <t>baru+lama</t>
        </r>
      </text>
    </comment>
    <comment ref="J60" authorId="1" shapeId="0" xr:uid="{00000000-0006-0000-0000-000003000000}">
      <text>
        <r>
          <rPr>
            <sz val="16"/>
            <color indexed="81"/>
            <rFont val="Tahoma"/>
            <family val="2"/>
          </rPr>
          <t>Target akan dituliskan saat triwulan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W10 PRO</author>
    <author>Ultimate</author>
  </authors>
  <commentList>
    <comment ref="J48" authorId="0" shapeId="0" xr:uid="{9BEFE80E-8EB6-42D0-B58B-C52748574960}">
      <text>
        <r>
          <rPr>
            <b/>
            <sz val="12"/>
            <color indexed="81"/>
            <rFont val="Tahoma"/>
            <family val="2"/>
          </rPr>
          <t>baru+lama</t>
        </r>
      </text>
    </comment>
    <comment ref="J49" authorId="0" shapeId="0" xr:uid="{EA2F3E1E-967A-4A58-A1A3-49F91D26F44B}">
      <text>
        <r>
          <rPr>
            <b/>
            <sz val="12"/>
            <color indexed="81"/>
            <rFont val="Tahoma"/>
            <family val="2"/>
          </rPr>
          <t>baru+lama</t>
        </r>
      </text>
    </comment>
    <comment ref="J60" authorId="1" shapeId="0" xr:uid="{268F2ABB-75F2-4CC6-AC55-E5BA16675485}">
      <text>
        <r>
          <rPr>
            <sz val="16"/>
            <color indexed="81"/>
            <rFont val="Tahoma"/>
            <family val="2"/>
          </rPr>
          <t>Target akan dituliskan saat triwulan 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W10 PRO</author>
    <author>Ultimate</author>
  </authors>
  <commentList>
    <comment ref="J48" authorId="0" shapeId="0" xr:uid="{00000000-0006-0000-0100-000001000000}">
      <text>
        <r>
          <rPr>
            <b/>
            <sz val="12"/>
            <color indexed="81"/>
            <rFont val="Tahoma"/>
            <family val="2"/>
          </rPr>
          <t>baru+lama</t>
        </r>
      </text>
    </comment>
    <comment ref="J49" authorId="0" shapeId="0" xr:uid="{00000000-0006-0000-0100-000002000000}">
      <text>
        <r>
          <rPr>
            <b/>
            <sz val="12"/>
            <color indexed="81"/>
            <rFont val="Tahoma"/>
            <family val="2"/>
          </rPr>
          <t>baru+lama</t>
        </r>
      </text>
    </comment>
    <comment ref="J60" authorId="1" shapeId="0" xr:uid="{00000000-0006-0000-0100-000003000000}">
      <text>
        <r>
          <rPr>
            <sz val="16"/>
            <color indexed="81"/>
            <rFont val="Tahoma"/>
            <family val="2"/>
          </rPr>
          <t>Target akan dituliskan saat triwulan 4</t>
        </r>
      </text>
    </comment>
    <comment ref="J61" authorId="1" shapeId="0" xr:uid="{00000000-0006-0000-0100-000004000000}">
      <text>
        <r>
          <rPr>
            <sz val="16"/>
            <color indexed="81"/>
            <rFont val="Tahoma"/>
            <family val="2"/>
          </rPr>
          <t>Target akan dituliskan saat triwulan 4</t>
        </r>
      </text>
    </comment>
    <comment ref="J62" authorId="1" shapeId="0" xr:uid="{00000000-0006-0000-0100-000005000000}">
      <text>
        <r>
          <rPr>
            <sz val="16"/>
            <color indexed="81"/>
            <rFont val="Tahoma"/>
            <family val="2"/>
          </rPr>
          <t>Target akan dituliskan saat triwulan 4</t>
        </r>
      </text>
    </comment>
  </commentList>
</comments>
</file>

<file path=xl/sharedStrings.xml><?xml version="1.0" encoding="utf-8"?>
<sst xmlns="http://schemas.openxmlformats.org/spreadsheetml/2006/main" count="1021" uniqueCount="179">
  <si>
    <t>EVALUASI TERHADAP HASIL RENCANA KERJA PERANGKAT DAERAH LINGKUP KABUPATEN</t>
  </si>
  <si>
    <t>RENCANA KERJA PERANGKAT DAERAH</t>
  </si>
  <si>
    <t>Indikator dan Target Kinerja Perangkat Daerah Kabupaten yang Mengacu Pada Sasaran RKPD Kabupaten</t>
  </si>
  <si>
    <t>No</t>
  </si>
  <si>
    <t>Sasaran</t>
  </si>
  <si>
    <t>Program/Kegiatan</t>
  </si>
  <si>
    <r>
      <t>Indikator Kinerja Program (</t>
    </r>
    <r>
      <rPr>
        <b/>
        <i/>
        <sz val="12"/>
        <color theme="1"/>
        <rFont val="Arial"/>
        <family val="2"/>
      </rPr>
      <t>Outcome</t>
    </r>
    <r>
      <rPr>
        <b/>
        <sz val="12"/>
        <color theme="1"/>
        <rFont val="Arial"/>
        <family val="2"/>
      </rPr>
      <t>)/Kegiatan (</t>
    </r>
    <r>
      <rPr>
        <b/>
        <i/>
        <sz val="12"/>
        <color theme="1"/>
        <rFont val="Arial"/>
        <family val="2"/>
      </rPr>
      <t>Output</t>
    </r>
    <r>
      <rPr>
        <b/>
        <sz val="12"/>
        <color theme="1"/>
        <rFont val="Arial"/>
        <family val="2"/>
      </rPr>
      <t>)</t>
    </r>
  </si>
  <si>
    <t>Target Renstra Perangkat Daerah Pada Tahun 2023</t>
  </si>
  <si>
    <t>Realisasi Kinerja Pada Triwulan</t>
  </si>
  <si>
    <t>SKPD Penanggung Jawab</t>
  </si>
  <si>
    <t>I</t>
  </si>
  <si>
    <t>II</t>
  </si>
  <si>
    <t>III</t>
  </si>
  <si>
    <t>IV</t>
  </si>
  <si>
    <t>K</t>
  </si>
  <si>
    <t>Rp</t>
  </si>
  <si>
    <t>[kolom (8-11)(K)]</t>
  </si>
  <si>
    <t>[kolom (8-11)(Rp)]</t>
  </si>
  <si>
    <t>[kolom (6)(K) + kolom (12)(K)]</t>
  </si>
  <si>
    <t>[kolom (6)(Rp) + kolom (12)(Rp)]</t>
  </si>
  <si>
    <t>[kolom (13)(K) : kolom (5)(K)] x 100%</t>
  </si>
  <si>
    <t>[Kolom (13)(Rp) : Kolom (5)(Rp)] x 100%</t>
  </si>
  <si>
    <t>Meningkatnya akuntabilitas Instansi Pemerintah dan Kualitas Pelayanan Publik</t>
  </si>
  <si>
    <t>Meningkatnya Kinerja Keuangan dan Kinerja Birokrasi</t>
  </si>
  <si>
    <t>Rata-rata Capaian Kinerja (%)</t>
  </si>
  <si>
    <t>Predikat Kinerja</t>
  </si>
  <si>
    <t>Faktor penghambat pencapaian kinerja:</t>
  </si>
  <si>
    <t>Tindak lanjut yang diperlukan dalam triwulan berikutnya*):</t>
  </si>
  <si>
    <t>Tindak lanjut yang diperlukan dalam Renja Perangkat Daerah Kabupaten berikutnya*):</t>
  </si>
  <si>
    <t>No.</t>
  </si>
  <si>
    <t xml:space="preserve">INTERVAL NILAI REALISASI KINERJA </t>
  </si>
  <si>
    <t xml:space="preserve">KRITERIA PENILAIAN REALISASI KINERJA </t>
  </si>
  <si>
    <r>
      <t>(1)</t>
    </r>
    <r>
      <rPr>
        <sz val="7"/>
        <color rgb="FF000000"/>
        <rFont val="Arial Narrow"/>
        <family val="2"/>
      </rPr>
      <t xml:space="preserve">             </t>
    </r>
    <r>
      <rPr>
        <sz val="10"/>
        <color rgb="FF000000"/>
        <rFont val="Arial Narrow"/>
        <family val="2"/>
      </rPr>
      <t> </t>
    </r>
  </si>
  <si>
    <r>
      <t xml:space="preserve">91% </t>
    </r>
    <r>
      <rPr>
        <sz val="12"/>
        <color rgb="FF000000"/>
        <rFont val="Arial Narrow"/>
        <family val="2"/>
      </rPr>
      <t>≤</t>
    </r>
    <r>
      <rPr>
        <sz val="10"/>
        <color rgb="FF000000"/>
        <rFont val="Arial Narrow"/>
        <family val="2"/>
      </rPr>
      <t xml:space="preserve"> 100%</t>
    </r>
  </si>
  <si>
    <t>Sangat tinggi</t>
  </si>
  <si>
    <r>
      <t>(2)</t>
    </r>
    <r>
      <rPr>
        <sz val="7"/>
        <color rgb="FF000000"/>
        <rFont val="Arial Narrow"/>
        <family val="2"/>
      </rPr>
      <t xml:space="preserve">             </t>
    </r>
    <r>
      <rPr>
        <sz val="10"/>
        <color rgb="FF000000"/>
        <rFont val="Arial Narrow"/>
        <family val="2"/>
      </rPr>
      <t> </t>
    </r>
  </si>
  <si>
    <r>
      <t xml:space="preserve">76% </t>
    </r>
    <r>
      <rPr>
        <sz val="12"/>
        <color rgb="FF000000"/>
        <rFont val="Arial Narrow"/>
        <family val="2"/>
      </rPr>
      <t xml:space="preserve">≤ </t>
    </r>
    <r>
      <rPr>
        <sz val="10"/>
        <color rgb="FF000000"/>
        <rFont val="Arial Narrow"/>
        <family val="2"/>
      </rPr>
      <t xml:space="preserve">90% </t>
    </r>
  </si>
  <si>
    <t>Tinggi</t>
  </si>
  <si>
    <r>
      <t>(3)</t>
    </r>
    <r>
      <rPr>
        <sz val="7"/>
        <color rgb="FF000000"/>
        <rFont val="Arial Narrow"/>
        <family val="2"/>
      </rPr>
      <t xml:space="preserve">             </t>
    </r>
    <r>
      <rPr>
        <sz val="10"/>
        <color rgb="FF000000"/>
        <rFont val="Arial Narrow"/>
        <family val="2"/>
      </rPr>
      <t> </t>
    </r>
  </si>
  <si>
    <r>
      <t xml:space="preserve">66% </t>
    </r>
    <r>
      <rPr>
        <sz val="12"/>
        <color rgb="FF000000"/>
        <rFont val="Arial Narrow"/>
        <family val="2"/>
      </rPr>
      <t xml:space="preserve">≤ </t>
    </r>
    <r>
      <rPr>
        <sz val="10"/>
        <color rgb="FF000000"/>
        <rFont val="Arial Narrow"/>
        <family val="2"/>
      </rPr>
      <t>75%</t>
    </r>
  </si>
  <si>
    <t>Sedang</t>
  </si>
  <si>
    <r>
      <t>(4)</t>
    </r>
    <r>
      <rPr>
        <sz val="7"/>
        <color rgb="FF000000"/>
        <rFont val="Arial Narrow"/>
        <family val="2"/>
      </rPr>
      <t xml:space="preserve">             </t>
    </r>
    <r>
      <rPr>
        <sz val="10"/>
        <color rgb="FF000000"/>
        <rFont val="Arial Narrow"/>
        <family val="2"/>
      </rPr>
      <t> </t>
    </r>
  </si>
  <si>
    <r>
      <t xml:space="preserve">51% </t>
    </r>
    <r>
      <rPr>
        <sz val="12"/>
        <color rgb="FF000000"/>
        <rFont val="Arial Narrow"/>
        <family val="2"/>
      </rPr>
      <t xml:space="preserve">≤ </t>
    </r>
    <r>
      <rPr>
        <sz val="10"/>
        <color rgb="FF000000"/>
        <rFont val="Arial Narrow"/>
        <family val="2"/>
      </rPr>
      <t>65%</t>
    </r>
  </si>
  <si>
    <t>Rendah</t>
  </si>
  <si>
    <r>
      <t>(5)</t>
    </r>
    <r>
      <rPr>
        <sz val="7"/>
        <color rgb="FF000000"/>
        <rFont val="Arial Narrow"/>
        <family val="2"/>
      </rPr>
      <t xml:space="preserve">             </t>
    </r>
    <r>
      <rPr>
        <sz val="10"/>
        <color rgb="FF000000"/>
        <rFont val="Arial Narrow"/>
        <family val="2"/>
      </rPr>
      <t> </t>
    </r>
  </si>
  <si>
    <r>
      <t>≤</t>
    </r>
    <r>
      <rPr>
        <sz val="10"/>
        <color rgb="FF000000"/>
        <rFont val="Arial Narrow"/>
        <family val="2"/>
      </rPr>
      <t xml:space="preserve"> 50%</t>
    </r>
  </si>
  <si>
    <t>Sangat Rendah</t>
  </si>
  <si>
    <t>Bln</t>
  </si>
  <si>
    <t>%</t>
  </si>
  <si>
    <t>Lap</t>
  </si>
  <si>
    <t>INSPEKTORAT</t>
  </si>
  <si>
    <t>Dok</t>
  </si>
  <si>
    <t>[kolom (12)(K) : kolom (7)(K)] x 100%</t>
  </si>
  <si>
    <t>[kolom (12)(Rp) : kolom (7)(Rp)] x 100%</t>
  </si>
  <si>
    <t>Realisasi dan Tingkat Capaian Kinerja dan Anggaran Renja Perangkat Daerah yang Dievaluasi</t>
  </si>
  <si>
    <t>Disusun</t>
  </si>
  <si>
    <t>Kabupaten Hulu Sungai Selatan</t>
  </si>
  <si>
    <t xml:space="preserve">Faktor pendorong keberhasilan pencapaian: </t>
  </si>
  <si>
    <t>Ir. RUSMAJAYA, MT</t>
  </si>
  <si>
    <t>NIP. 19630212 199203 1 009</t>
  </si>
  <si>
    <t>Administrasi Keuangan Perangkat Daerah</t>
  </si>
  <si>
    <t>Koordinasi dan Penyusunan Laporan Keuangan Bulanan/Triwulanan/Semesteran SKPD</t>
  </si>
  <si>
    <t>Penyusunan Pelaporan dan Analisis Prognosis Realisasi Anggaran</t>
  </si>
  <si>
    <t>Administrasi Kepegawaian Perangkat Daerah</t>
  </si>
  <si>
    <t>Pendidikan dan Pelatihan Pegawai Berdasarkan Tugas dan Fungsi</t>
  </si>
  <si>
    <t>Bimbingan Teknis Implementasi Peraturan Perundang- Undangan</t>
  </si>
  <si>
    <t>Administrasi Umum Perangkat Daerah</t>
  </si>
  <si>
    <t>Penyediaan Komponen Instalasi Listrik/Penerangan Bangunan Kantor</t>
  </si>
  <si>
    <t xml:space="preserve">Pengadaan Pakaian Dinas Beserta Atribut Kelengkapannya </t>
  </si>
  <si>
    <t>Koordinasi dan Penyusunan Laporan Keuangan Akhir Tahun SKPD</t>
  </si>
  <si>
    <t>Penyediaan Gaji dan Tunjangan ASN</t>
  </si>
  <si>
    <t>Evaluasi Kinerja Perangkat Daerah</t>
  </si>
  <si>
    <t>Penyediaan Peralatan dan Perlengkapan Kantor</t>
  </si>
  <si>
    <t>Penyediaan Bahan Logistik Kantor</t>
  </si>
  <si>
    <t xml:space="preserve">Penyediaan Barang Cetakan dan Penggandaan </t>
  </si>
  <si>
    <t>Penyediaan Bahan Bacaan dan Peraturan Perundang-undangan</t>
  </si>
  <si>
    <t>Penyelenggaraan Rapat Koordinasi dan Konsultasi SKPD</t>
  </si>
  <si>
    <t>Pengadaan Barang Milik Daerah Penunjang Urusan Pemerintah Daerah</t>
  </si>
  <si>
    <t>Pengadaan Peralatan dan Mesin Lainnya</t>
  </si>
  <si>
    <t>Penyediaan Jasa Surat Menyurat</t>
  </si>
  <si>
    <t>Penyediaan Jasa Komunikasi, Sumber Daya Air dan Listrik</t>
  </si>
  <si>
    <t>Penyediaan Jasa Penunjang Urusan Pemerintahan Daerah</t>
  </si>
  <si>
    <t>Penyediaan Jasa Pelayanan Umum Kantor</t>
  </si>
  <si>
    <t>Pemeliharaan/Rehabilitasi Gedung Kantor dan Bangunan Lainnya</t>
  </si>
  <si>
    <t>Pemeliharaan/Rehabilitasi Sarana dan Prasarana Gedung Kantor atau Bangunan Lainnya</t>
  </si>
  <si>
    <t>Penyelenggaraan Pengawasan Internal</t>
  </si>
  <si>
    <t>Penyelenggaraan Pengawasan dengan Tujuan Tertentu</t>
  </si>
  <si>
    <t>Pengawasan Dengan Tujuan Tertentu</t>
  </si>
  <si>
    <t>Pendampingan dan Asistensi</t>
  </si>
  <si>
    <t>Pendampingan dan Asistensi Urusan Pemerintahan Daerah</t>
  </si>
  <si>
    <t>Pendampingan, Asistensi dan Verifikasi Penegakan Integritas</t>
  </si>
  <si>
    <t>Penyusunan Dokumen Perencanaan Perangkat Daerah</t>
  </si>
  <si>
    <t>Perencanaan, Penganggaran, dan Evaluasi Kinerja Perangkat Daerah</t>
  </si>
  <si>
    <t>Program Penunjang Urusan Pemerintahan Daerah Kabupaten/Kota</t>
  </si>
  <si>
    <t>Program Penyelenggaraan Pengawasan</t>
  </si>
  <si>
    <t>Program Perumusan Kebijakan, Pendampingan Dan Asistensi</t>
  </si>
  <si>
    <t>Penyediaan Jasa Pemeliharaan, Biaya Pemeliharaan, Pajak, dan Perizinan Kendaraan Dinas Operasional atau Lapangan</t>
  </si>
  <si>
    <t>Pemeliharaan Barang Milik Daerah Penunjang Urusan Pemerintahan Daerah</t>
  </si>
  <si>
    <t>Tingkat kepuasan pelayanan</t>
  </si>
  <si>
    <t>Persentase Penurunan temuan bersifat keuangan hasil pemeriksaan inspektorat Kab. HSS</t>
  </si>
  <si>
    <t>Persentase penurunan temuan pihak eksternal yang menimbulkan kerugian keuangan negara/daerah</t>
  </si>
  <si>
    <t>Persentase penyelesaian rekomendasi hasil pemeriksaan inspektorat dalam periode tertentu</t>
  </si>
  <si>
    <t>Persentase penyelesaian rekomendasi hasil pemeriksaan pihak eksternal dalam periode tertentu</t>
  </si>
  <si>
    <t>Jumlah dokumen Perencanaan dan Evaluasi Kinerja Inspektorat Daerah yang berkualitas</t>
  </si>
  <si>
    <t>Jumlah dokumen administrasi keuangan sesuai dengan standar</t>
  </si>
  <si>
    <t>Pemenuhan Layanan administrasi kepegawaian sesuai kebutuhan</t>
  </si>
  <si>
    <t>Pemenuhan Layanan administrasi umum sesuai kebutuhan</t>
  </si>
  <si>
    <t>Jumlah penyediaan jasa penunjang urusan pemerintahan daerah sesuai kebutuhan</t>
  </si>
  <si>
    <t>Pemenuhan pemeliharaan sarana prasarana peralatan dan gedung kantor</t>
  </si>
  <si>
    <t xml:space="preserve"> Persentase Program Kerja Pengawasan Tahunan (PKPT) yang diselesaikan</t>
  </si>
  <si>
    <t>Persentase Penyelenggaraan Pengawasan Dengan tujuan Tertentu</t>
  </si>
  <si>
    <t xml:space="preserve"> Persentase Pengaduan Masyarakat yang ditindaklanjuti dan diselesaikan</t>
  </si>
  <si>
    <t>Persentase Pengaduan Masyarakat, Permintaaan Asistensi dan Pendampingan yang ditindaklanjuti dan diselesaikan</t>
  </si>
  <si>
    <t>-</t>
  </si>
  <si>
    <t>Komitmen pemenuhan pencapaian indikator kinerja organisasi Inspektorat Daerah Kab. HSS</t>
  </si>
  <si>
    <t>Menyesuaikan anggaran dengan upaya pencapaian indikator kinerja organisasi Inspektorat Dareah Kab. HSS</t>
  </si>
  <si>
    <t>Bulan</t>
  </si>
  <si>
    <t>Reviu Laporan Kinerja</t>
  </si>
  <si>
    <t>Inspektorat Daerah</t>
  </si>
  <si>
    <t>Jumlah Pemenuhan peralatan dan perlengkapan kantor sesuai kebutuhan</t>
  </si>
  <si>
    <t>Org</t>
  </si>
  <si>
    <t>Realisasi Kinerja dan Anggaran Renstra Perangkat Daerah s/d Tahun 2022</t>
  </si>
  <si>
    <t>Tingkat Capaian Kinerja dan Realisasi Anggaran Renstra Perangkat Daerah s/d Tahun 2022 (%)</t>
  </si>
  <si>
    <t>PERIODE PELAKSANAAN TRIWULAN I TAHUN 2022</t>
  </si>
  <si>
    <t>Realisasi Capaian Kinerja Renstra Perangkat Daerah sampai dengan Renja Perangkat Daerah Tahun Lalu (2021)</t>
  </si>
  <si>
    <t>Target Kinerja dan Anggaran Renja Perangkat Daerah Tahun Berjalan (Tahun 2022) yang Dievaluasi</t>
  </si>
  <si>
    <t>Pengawasan Keuangan Pemerintah Daerah</t>
  </si>
  <si>
    <t>Pengawasan Kinerja Pemerintah Daerah</t>
  </si>
  <si>
    <t>Reviu Laporan Keuangan</t>
  </si>
  <si>
    <t>Pengawasan Desa</t>
  </si>
  <si>
    <t>Monitoring dan Evaluasi Tindak Lanjut Hasil Pemeriksaan BPK RI dan Tindak Lanjut Hasil Pemeriksaan APIP</t>
  </si>
  <si>
    <t>Penanganan Penyelesaian Kerugian Negara/Daerah</t>
  </si>
  <si>
    <t>Pendampingan, Asistensi, Verifikasi, dan Penilaian Reformasi Birokrasi</t>
  </si>
  <si>
    <t>Koordinasi, Monitoring dan Evaluasi serta Verifikasi Pencegahan dan Pemberantasan Korupsi</t>
  </si>
  <si>
    <t>Kandangan,        April 2022</t>
  </si>
  <si>
    <t>Jumlah Dokumen Perencanaan Perangkat Daerah</t>
  </si>
  <si>
    <t>Jumlah Laporan Evaluasi Kinerja Perangkat Daerah</t>
  </si>
  <si>
    <t>Jumlah Orang yang Menerima Gaji dan Tunjangan ASN</t>
  </si>
  <si>
    <t>Jumlah Laporan Keuangan Akhir Tahun SKPD dan Laporan Hasil Koordinasi Penyusunan Laporan Keuangan Akhir Tahun SKPD</t>
  </si>
  <si>
    <t>Jumlah Laporan Keuangan Bulanan/Triwulanan/Semesteran SKPD dan Laporan Koordinasi Penyusunan Laporan Keuangan Bulanan/Triwulanan/Semesteran SKPD</t>
  </si>
  <si>
    <t>Jumlah Dokumen Pelaporan dan Analisis Prognosis Realisasi Anggaran</t>
  </si>
  <si>
    <t>Jumlah Paket Komponen Instalasi Listrik/Penerangan Bangunan Kantor yang Disediakan</t>
  </si>
  <si>
    <t>Jumlah Paket Peralatan dan Perlengkapan Kantor yang Disediakan</t>
  </si>
  <si>
    <t>Jumlah Paket Bahan Logistik Kantor yang Disediakan</t>
  </si>
  <si>
    <t>Jumlah Paket Barang Cetakan dan Penggandaan yang Disediakan</t>
  </si>
  <si>
    <t>Jumlah Dokumen Bahan Bacaan dan Peraturan Perundang-Undangan yang Disediakan</t>
  </si>
  <si>
    <t>Jumlah Laporan Penyelenggaraan Rapat Koordinasi dan Konsultasi SKPD</t>
  </si>
  <si>
    <t>Paket</t>
  </si>
  <si>
    <t>Jumlah Laporan Penyediaan Jasa Surat Menyurat</t>
  </si>
  <si>
    <t>Jumlah Laporan Penyediaan Jasa Komunikasi, Sumber Daya Air dan Listrik yang Disediakan</t>
  </si>
  <si>
    <t>Jumlah Laporan Penyediaan Jasa Pelayanan Umum Kantor yang Disediakan</t>
  </si>
  <si>
    <t>Jumlah Kendaraan Dinas Operasional atau Lapangan yang Dipelihara dan dibayarkan Pajak dan Perizinannya</t>
  </si>
  <si>
    <t>Jumlah Gedung Kantor dan Bangunan Lainnya yang  Dipelihara/Direhabilitasi</t>
  </si>
  <si>
    <t>Jumlah Sarana dan Prasarana Gedung Kantor atau Bangunan Lainnya yang Dipelihara/Direhabilitasi</t>
  </si>
  <si>
    <t>Unit</t>
  </si>
  <si>
    <t>Jumlah Paket Pakaian Dinas beserta Atribut Kelengkapan</t>
  </si>
  <si>
    <t>Jumlah Pegawai Berdasarkan Tugas dan Fungsi yang Mengikuti Pendidikan dan Pelatihan</t>
  </si>
  <si>
    <t>Jumlah Orang yang Mengikuti Bimbingan Teknis Implementasi Peraturan Perundang-Undangan</t>
  </si>
  <si>
    <t>Jumlah Unit Peralatan dan Mesin Lainnya yang Disediakan</t>
  </si>
  <si>
    <t>Jumlah Laporan Hasil Pengawasan Kinerja Pemerintah Daerah</t>
  </si>
  <si>
    <t>Jumlah Laporan Hasil Pengawasan Keuangan Pemerintah Daerah</t>
  </si>
  <si>
    <t>Jumlah Laporan Hasil Reviu Laporan Kinerja</t>
  </si>
  <si>
    <t>Jumlah Laporan Hasil Reviu Laporan Keuangan</t>
  </si>
  <si>
    <t>Jumlah Laporan Hasil Pengawasan Desa</t>
  </si>
  <si>
    <t>Jumlah Laporan Hasil Monitoring dan Evaluasi Tindak Lanjut Hasil Pemeriksaan BPK RI dan Tindak Lanjut Hasil Pemeriksaan APIP</t>
  </si>
  <si>
    <t>Jumlah Laporan Penyelesaian Kerugian Negara/Daerah yang Ditangani</t>
  </si>
  <si>
    <t>Jumlah Laporan Hasil Pengawasan Dengan Tujuan Tertentu</t>
  </si>
  <si>
    <t>Jumlah Perangkat Daerah yang Dilakukan Pendampingan dan Asistensi Urusan Pemerintahan Daerah</t>
  </si>
  <si>
    <t>PD</t>
  </si>
  <si>
    <t>Jumlah Perangkat Daerah yang Dilakukan Pendampingan, Asistensi, Verifikasi, dan Penilaian Reformasi Birokrasi</t>
  </si>
  <si>
    <t>Jumlah Kegiatan Koordinasi, Monitoring dan Evaluasi serta Verifikasi Pencegahan dan Pemberantasan Korupsi</t>
  </si>
  <si>
    <t>Keg</t>
  </si>
  <si>
    <t>Jumlah Perangkat Daerah yang Dilakukan Pendampingan, Asistensi dan Verifikasi Penegakan Integritas</t>
  </si>
  <si>
    <t>Inspektur Daerah</t>
  </si>
  <si>
    <t>PERIODE PELAKSANAAN TRIWULAN III TAHUN 2022</t>
  </si>
  <si>
    <t>Kandangan,        Oktober 2022</t>
  </si>
  <si>
    <t>PERIODE PELAKSANAAN TRIWULAN IV TAHUN 2022</t>
  </si>
  <si>
    <t>Kandangan,       Desember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</si>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</sst>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20" x14ac:knownFonts="1">
    <font>
      <sz val="11"/>
      <color theme="1"/>
      <name val="Calibri"/>
      <family val="2"/>
      <scheme val="minor"/>
    </font>
    <font>
      <sz val="11"/>
      <color theme="1"/>
      <name val="Calibri"/>
      <family val="2"/>
      <charset val="1"/>
      <scheme val="minor"/>
    </font>
    <font>
      <sz val="11"/>
      <color theme="1"/>
      <name val="Calibri"/>
      <family val="2"/>
      <scheme val="minor"/>
    </font>
    <font>
      <b/>
      <sz val="18"/>
      <color theme="1"/>
      <name val="Arial"/>
      <family val="2"/>
    </font>
    <font>
      <sz val="18"/>
      <color theme="1"/>
      <name val="Arial"/>
      <family val="2"/>
    </font>
    <font>
      <sz val="11"/>
      <color theme="1"/>
      <name val="Arial"/>
      <family val="2"/>
    </font>
    <font>
      <b/>
      <sz val="14"/>
      <color theme="1"/>
      <name val="Arial"/>
      <family val="2"/>
    </font>
    <font>
      <b/>
      <sz val="12"/>
      <color theme="1"/>
      <name val="Arial"/>
      <family val="2"/>
    </font>
    <font>
      <b/>
      <i/>
      <sz val="12"/>
      <color theme="1"/>
      <name val="Arial"/>
      <family val="2"/>
    </font>
    <font>
      <sz val="12"/>
      <color theme="1"/>
      <name val="Arial"/>
      <family val="2"/>
    </font>
    <font>
      <sz val="11"/>
      <color rgb="FF000000"/>
      <name val="Calibri"/>
      <family val="2"/>
    </font>
    <font>
      <sz val="10"/>
      <color rgb="FF000000"/>
      <name val="Arial Narrow"/>
      <family val="2"/>
    </font>
    <font>
      <sz val="7"/>
      <color rgb="FF000000"/>
      <name val="Arial Narrow"/>
      <family val="2"/>
    </font>
    <font>
      <sz val="12"/>
      <color rgb="FF000000"/>
      <name val="Arial Narrow"/>
      <family val="2"/>
    </font>
    <font>
      <b/>
      <sz val="12"/>
      <color indexed="81"/>
      <name val="Tahoma"/>
      <family val="2"/>
    </font>
    <font>
      <b/>
      <u/>
      <sz val="12"/>
      <color theme="1"/>
      <name val="Arial"/>
      <family val="2"/>
    </font>
    <font>
      <sz val="8"/>
      <name val="Calibri"/>
      <family val="2"/>
      <scheme val="minor"/>
    </font>
    <font>
      <b/>
      <sz val="11"/>
      <color theme="1"/>
      <name val="Arial"/>
      <family val="2"/>
    </font>
    <font>
      <sz val="16"/>
      <color indexed="81"/>
      <name val="Tahoma"/>
      <family val="2"/>
    </font>
    <font>
      <sz val="12"/>
      <name val="Arial"/>
      <family val="2"/>
    </font>
  </fonts>
  <fills count="9">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FFFFFF"/>
      </patternFill>
    </fill>
    <fill>
      <patternFill patternType="solid">
        <fgColor theme="0" tint="-0.24994659260841701"/>
        <bgColor indexed="64"/>
      </patternFill>
    </fill>
    <fill>
      <patternFill patternType="solid">
        <fgColor theme="0" tint="-0.249977111117893"/>
        <bgColor indexed="64"/>
      </patternFill>
    </fill>
    <fill>
      <patternFill patternType="solid">
        <fgColor theme="6"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43" fontId="2" fillId="0" borderId="0" applyFont="0" applyFill="0" applyBorder="0" applyAlignment="0" applyProtection="0"/>
    <xf numFmtId="0" fontId="10" fillId="0" borderId="0"/>
    <xf numFmtId="9" fontId="2" fillId="0" borderId="0" applyFont="0" applyFill="0" applyBorder="0" applyAlignment="0" applyProtection="0"/>
    <xf numFmtId="0" fontId="2" fillId="0" borderId="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0" fontId="1" fillId="0" borderId="0"/>
    <xf numFmtId="0" fontId="10" fillId="0" borderId="0"/>
  </cellStyleXfs>
  <cellXfs count="174">
    <xf numFmtId="0" fontId="0" fillId="0" borderId="0" xfId="0"/>
    <xf numFmtId="0" fontId="4" fillId="0" borderId="0" xfId="0" applyFont="1"/>
    <xf numFmtId="0" fontId="5" fillId="0" borderId="0" xfId="0" applyFont="1"/>
    <xf numFmtId="0" fontId="3" fillId="0" borderId="0" xfId="0" applyFont="1"/>
    <xf numFmtId="0" fontId="5" fillId="0" borderId="0" xfId="0" applyFont="1" applyAlignment="1">
      <alignment horizontal="center"/>
    </xf>
    <xf numFmtId="0" fontId="7" fillId="2" borderId="15" xfId="0" applyFont="1" applyFill="1" applyBorder="1" applyAlignment="1">
      <alignment vertical="top" wrapText="1"/>
    </xf>
    <xf numFmtId="0" fontId="7" fillId="3" borderId="2" xfId="0" applyFont="1" applyFill="1" applyBorder="1" applyAlignment="1">
      <alignment horizontal="center"/>
    </xf>
    <xf numFmtId="0" fontId="5" fillId="3" borderId="0" xfId="0" applyFont="1" applyFill="1"/>
    <xf numFmtId="0" fontId="7" fillId="3" borderId="2" xfId="0" applyFont="1" applyFill="1" applyBorder="1" applyAlignment="1">
      <alignment horizontal="center" vertical="top" wrapText="1"/>
    </xf>
    <xf numFmtId="0" fontId="5" fillId="3" borderId="11" xfId="0" applyFont="1" applyFill="1" applyBorder="1"/>
    <xf numFmtId="0" fontId="7" fillId="3" borderId="2" xfId="0" applyFont="1" applyFill="1" applyBorder="1" applyAlignment="1">
      <alignment horizontal="center" vertical="center"/>
    </xf>
    <xf numFmtId="0" fontId="5" fillId="0" borderId="11" xfId="0" applyFont="1" applyBorder="1"/>
    <xf numFmtId="0" fontId="7" fillId="0" borderId="11" xfId="0" applyFont="1" applyBorder="1" applyAlignment="1">
      <alignment horizontal="center" vertical="top"/>
    </xf>
    <xf numFmtId="0" fontId="7" fillId="0" borderId="11" xfId="0" applyFont="1" applyBorder="1" applyAlignment="1">
      <alignment horizontal="left" vertical="top" wrapText="1"/>
    </xf>
    <xf numFmtId="0" fontId="7" fillId="0" borderId="2" xfId="0" applyFont="1" applyBorder="1" applyAlignment="1">
      <alignment horizontal="left" vertical="top" wrapText="1"/>
    </xf>
    <xf numFmtId="0" fontId="9" fillId="0" borderId="2" xfId="0" applyFont="1" applyBorder="1" applyAlignment="1">
      <alignment horizontal="center" vertical="top" wrapText="1"/>
    </xf>
    <xf numFmtId="9" fontId="9" fillId="0" borderId="2" xfId="0" applyNumberFormat="1" applyFont="1" applyBorder="1" applyAlignment="1">
      <alignment horizontal="center" vertical="top"/>
    </xf>
    <xf numFmtId="165" fontId="9" fillId="0" borderId="2" xfId="1" quotePrefix="1" applyNumberFormat="1" applyFont="1" applyFill="1" applyBorder="1" applyAlignment="1">
      <alignment vertical="top"/>
    </xf>
    <xf numFmtId="0" fontId="7" fillId="0" borderId="11" xfId="0" applyFont="1" applyBorder="1" applyAlignment="1">
      <alignment horizontal="center" vertical="top" wrapText="1"/>
    </xf>
    <xf numFmtId="165" fontId="9" fillId="0" borderId="0" xfId="1" quotePrefix="1" applyNumberFormat="1" applyFont="1" applyFill="1" applyBorder="1" applyAlignment="1">
      <alignment vertical="top"/>
    </xf>
    <xf numFmtId="0" fontId="9" fillId="0" borderId="2" xfId="0" applyFont="1" applyBorder="1" applyAlignment="1">
      <alignment horizontal="left" vertical="top" wrapText="1"/>
    </xf>
    <xf numFmtId="0" fontId="9" fillId="0" borderId="11" xfId="0" applyFont="1" applyBorder="1" applyAlignment="1">
      <alignment horizontal="center" vertical="top" wrapText="1"/>
    </xf>
    <xf numFmtId="0" fontId="9" fillId="4" borderId="2" xfId="0" applyFont="1" applyFill="1" applyBorder="1" applyAlignment="1">
      <alignment horizontal="left"/>
    </xf>
    <xf numFmtId="0" fontId="5" fillId="0" borderId="15" xfId="0" applyFont="1" applyBorder="1"/>
    <xf numFmtId="0" fontId="9" fillId="0" borderId="0" xfId="0" applyFont="1"/>
    <xf numFmtId="0" fontId="9" fillId="0" borderId="0" xfId="0" applyFont="1" applyAlignment="1">
      <alignment horizontal="center"/>
    </xf>
    <xf numFmtId="0" fontId="9" fillId="0" borderId="2" xfId="0" applyFont="1" applyBorder="1" applyAlignment="1">
      <alignment horizontal="center" vertical="top"/>
    </xf>
    <xf numFmtId="0" fontId="11" fillId="5" borderId="16" xfId="2" applyFont="1" applyFill="1" applyBorder="1" applyAlignment="1">
      <alignment horizontal="center" vertical="center" wrapText="1"/>
    </xf>
    <xf numFmtId="0" fontId="11" fillId="0" borderId="16" xfId="2" applyFont="1" applyBorder="1" applyAlignment="1">
      <alignment horizontal="center" vertical="center" wrapText="1"/>
    </xf>
    <xf numFmtId="0" fontId="13" fillId="0" borderId="16" xfId="2" applyFont="1" applyBorder="1" applyAlignment="1">
      <alignment horizontal="center" vertical="center" wrapText="1"/>
    </xf>
    <xf numFmtId="0" fontId="7" fillId="0" borderId="0" xfId="0" applyFont="1"/>
    <xf numFmtId="41" fontId="9" fillId="0" borderId="2" xfId="0" applyNumberFormat="1" applyFont="1" applyBorder="1" applyAlignment="1">
      <alignment vertical="top"/>
    </xf>
    <xf numFmtId="165" fontId="7" fillId="0" borderId="2" xfId="1" quotePrefix="1" applyNumberFormat="1" applyFont="1" applyFill="1" applyBorder="1" applyAlignment="1">
      <alignment vertical="top"/>
    </xf>
    <xf numFmtId="1" fontId="9"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9" fontId="7" fillId="0" borderId="2" xfId="0" applyNumberFormat="1" applyFont="1" applyBorder="1" applyAlignment="1">
      <alignment horizontal="center" vertical="top"/>
    </xf>
    <xf numFmtId="0" fontId="7" fillId="0" borderId="6" xfId="0" applyFont="1" applyBorder="1" applyAlignment="1">
      <alignment horizontal="center" vertical="top"/>
    </xf>
    <xf numFmtId="0" fontId="7" fillId="0" borderId="6" xfId="0" applyFont="1" applyBorder="1" applyAlignment="1">
      <alignment horizontal="left" vertical="top" wrapText="1"/>
    </xf>
    <xf numFmtId="1" fontId="7" fillId="0" borderId="2" xfId="0" applyNumberFormat="1" applyFont="1" applyBorder="1" applyAlignment="1">
      <alignment horizontal="center" vertical="top" wrapText="1"/>
    </xf>
    <xf numFmtId="0" fontId="5" fillId="3" borderId="15" xfId="0" applyFont="1" applyFill="1" applyBorder="1"/>
    <xf numFmtId="2" fontId="7" fillId="0" borderId="2" xfId="0" applyNumberFormat="1" applyFont="1" applyBorder="1" applyAlignment="1">
      <alignment horizontal="center" vertical="top" wrapText="1"/>
    </xf>
    <xf numFmtId="0" fontId="9" fillId="4" borderId="13" xfId="0" applyFont="1" applyFill="1" applyBorder="1" applyAlignment="1">
      <alignment horizontal="center"/>
    </xf>
    <xf numFmtId="0" fontId="9" fillId="4" borderId="12" xfId="0" applyFont="1" applyFill="1" applyBorder="1"/>
    <xf numFmtId="0" fontId="9" fillId="4" borderId="13" xfId="0" applyFont="1" applyFill="1" applyBorder="1" applyAlignment="1">
      <alignment horizontal="left"/>
    </xf>
    <xf numFmtId="0" fontId="9" fillId="4" borderId="13" xfId="0" applyFont="1" applyFill="1" applyBorder="1"/>
    <xf numFmtId="0" fontId="9" fillId="4" borderId="14" xfId="0" applyFont="1" applyFill="1" applyBorder="1"/>
    <xf numFmtId="2" fontId="9" fillId="0" borderId="2" xfId="0" applyNumberFormat="1" applyFont="1" applyBorder="1" applyAlignment="1">
      <alignment horizontal="center" vertical="top"/>
    </xf>
    <xf numFmtId="1" fontId="9" fillId="0" borderId="2" xfId="0" applyNumberFormat="1" applyFont="1" applyBorder="1" applyAlignment="1">
      <alignment horizontal="center" vertical="top"/>
    </xf>
    <xf numFmtId="1" fontId="7" fillId="0" borderId="2" xfId="0" applyNumberFormat="1" applyFont="1" applyBorder="1" applyAlignment="1">
      <alignment horizontal="center" vertical="top"/>
    </xf>
    <xf numFmtId="41" fontId="7" fillId="0" borderId="2" xfId="0" applyNumberFormat="1" applyFont="1" applyBorder="1" applyAlignment="1">
      <alignment vertical="top"/>
    </xf>
    <xf numFmtId="2" fontId="7" fillId="0" borderId="2" xfId="0" applyNumberFormat="1" applyFont="1" applyBorder="1" applyAlignment="1">
      <alignment horizontal="center" vertical="top"/>
    </xf>
    <xf numFmtId="0" fontId="7" fillId="0" borderId="2" xfId="0" applyFont="1" applyBorder="1" applyAlignment="1">
      <alignment horizontal="center" vertical="top"/>
    </xf>
    <xf numFmtId="3" fontId="9" fillId="0" borderId="2" xfId="1" quotePrefix="1" applyNumberFormat="1" applyFont="1" applyFill="1" applyBorder="1" applyAlignment="1">
      <alignment vertical="top"/>
    </xf>
    <xf numFmtId="0" fontId="7" fillId="0" borderId="0" xfId="0" applyFont="1" applyAlignment="1">
      <alignment vertical="top" wrapText="1"/>
    </xf>
    <xf numFmtId="0" fontId="9" fillId="0" borderId="6" xfId="0" applyFont="1" applyBorder="1" applyAlignment="1">
      <alignment horizontal="left" vertical="top" wrapText="1"/>
    </xf>
    <xf numFmtId="165" fontId="9" fillId="0" borderId="6" xfId="1" quotePrefix="1" applyNumberFormat="1" applyFont="1" applyFill="1" applyBorder="1" applyAlignment="1">
      <alignment vertical="top"/>
    </xf>
    <xf numFmtId="41" fontId="9" fillId="0" borderId="6" xfId="0" applyNumberFormat="1" applyFont="1" applyBorder="1" applyAlignment="1">
      <alignment vertical="top"/>
    </xf>
    <xf numFmtId="2" fontId="9" fillId="4" borderId="15" xfId="0" applyNumberFormat="1" applyFont="1" applyFill="1" applyBorder="1" applyAlignment="1">
      <alignment horizontal="center" vertical="center"/>
    </xf>
    <xf numFmtId="0" fontId="9" fillId="4" borderId="1" xfId="0" applyFont="1" applyFill="1" applyBorder="1" applyAlignment="1">
      <alignment horizontal="center"/>
    </xf>
    <xf numFmtId="2" fontId="9" fillId="4" borderId="9" xfId="0" applyNumberFormat="1" applyFont="1" applyFill="1" applyBorder="1" applyAlignment="1">
      <alignment horizontal="right"/>
    </xf>
    <xf numFmtId="2" fontId="9" fillId="4" borderId="1" xfId="0" applyNumberFormat="1" applyFont="1" applyFill="1" applyBorder="1" applyAlignment="1">
      <alignment horizontal="right"/>
    </xf>
    <xf numFmtId="2" fontId="9" fillId="4" borderId="10" xfId="0" applyNumberFormat="1" applyFont="1" applyFill="1" applyBorder="1" applyAlignment="1">
      <alignment horizontal="right"/>
    </xf>
    <xf numFmtId="0" fontId="7" fillId="0" borderId="15" xfId="0" applyFont="1" applyBorder="1" applyAlignment="1">
      <alignment horizontal="center" vertical="top" wrapText="1"/>
    </xf>
    <xf numFmtId="9" fontId="7" fillId="0" borderId="15" xfId="0" applyNumberFormat="1" applyFont="1" applyBorder="1" applyAlignment="1">
      <alignment horizontal="center" vertical="top"/>
    </xf>
    <xf numFmtId="1" fontId="7" fillId="0" borderId="15" xfId="0" applyNumberFormat="1" applyFont="1" applyBorder="1" applyAlignment="1">
      <alignment horizontal="center" vertical="top" wrapText="1"/>
    </xf>
    <xf numFmtId="0" fontId="17" fillId="0" borderId="11" xfId="0" applyFont="1" applyBorder="1"/>
    <xf numFmtId="0" fontId="17" fillId="0" borderId="0" xfId="0" applyFont="1"/>
    <xf numFmtId="165" fontId="7" fillId="0" borderId="0" xfId="1" quotePrefix="1" applyNumberFormat="1" applyFont="1" applyFill="1" applyBorder="1" applyAlignment="1">
      <alignment vertical="top"/>
    </xf>
    <xf numFmtId="0" fontId="7" fillId="0" borderId="15" xfId="0" applyFont="1" applyBorder="1" applyAlignment="1">
      <alignment horizontal="left" vertical="top" wrapText="1"/>
    </xf>
    <xf numFmtId="0" fontId="9" fillId="0" borderId="11" xfId="0" applyFont="1" applyBorder="1" applyAlignment="1">
      <alignment horizontal="center" vertical="top"/>
    </xf>
    <xf numFmtId="0" fontId="9" fillId="0" borderId="11" xfId="0" applyFont="1" applyBorder="1" applyAlignment="1">
      <alignment horizontal="left" vertical="top" wrapText="1"/>
    </xf>
    <xf numFmtId="0" fontId="9" fillId="4" borderId="13" xfId="0" applyFont="1" applyFill="1" applyBorder="1" applyAlignment="1">
      <alignment horizontal="left" vertical="top"/>
    </xf>
    <xf numFmtId="0" fontId="7" fillId="0" borderId="2" xfId="0" applyFont="1" applyBorder="1" applyAlignment="1">
      <alignment vertical="top" wrapText="1"/>
    </xf>
    <xf numFmtId="0" fontId="7" fillId="0" borderId="15" xfId="0" applyFont="1" applyBorder="1" applyAlignment="1">
      <alignment horizontal="center" vertical="top"/>
    </xf>
    <xf numFmtId="0" fontId="9" fillId="4" borderId="12" xfId="0" quotePrefix="1" applyFont="1" applyFill="1" applyBorder="1" applyAlignment="1">
      <alignment horizontal="center" vertical="center"/>
    </xf>
    <xf numFmtId="10" fontId="7" fillId="0" borderId="2" xfId="3" applyNumberFormat="1" applyFont="1" applyFill="1" applyBorder="1" applyAlignment="1">
      <alignment horizontal="center" vertical="top"/>
    </xf>
    <xf numFmtId="10" fontId="9" fillId="0" borderId="2" xfId="3" applyNumberFormat="1" applyFont="1" applyFill="1" applyBorder="1" applyAlignment="1">
      <alignment horizontal="center" vertical="top"/>
    </xf>
    <xf numFmtId="0" fontId="9" fillId="0" borderId="0" xfId="0" quotePrefix="1" applyFont="1" applyAlignment="1">
      <alignment horizontal="center" vertical="center"/>
    </xf>
    <xf numFmtId="0" fontId="9" fillId="0" borderId="0" xfId="0" applyFont="1" applyAlignment="1">
      <alignment horizontal="left" vertical="top"/>
    </xf>
    <xf numFmtId="165" fontId="7" fillId="0" borderId="6" xfId="1" quotePrefix="1" applyNumberFormat="1" applyFont="1" applyFill="1" applyBorder="1" applyAlignment="1">
      <alignment vertical="top"/>
    </xf>
    <xf numFmtId="165" fontId="7" fillId="0" borderId="11" xfId="1" quotePrefix="1" applyNumberFormat="1" applyFont="1" applyFill="1" applyBorder="1" applyAlignment="1">
      <alignment vertical="top"/>
    </xf>
    <xf numFmtId="165" fontId="7" fillId="0" borderId="15" xfId="1" quotePrefix="1" applyNumberFormat="1" applyFont="1" applyFill="1" applyBorder="1" applyAlignment="1">
      <alignment vertical="top"/>
    </xf>
    <xf numFmtId="41" fontId="7" fillId="0" borderId="6" xfId="0" applyNumberFormat="1" applyFont="1" applyBorder="1" applyAlignment="1">
      <alignment vertical="top"/>
    </xf>
    <xf numFmtId="2" fontId="7" fillId="0" borderId="6" xfId="0" applyNumberFormat="1" applyFont="1" applyBorder="1" applyAlignment="1">
      <alignment horizontal="center" vertical="top"/>
    </xf>
    <xf numFmtId="41" fontId="7" fillId="0" borderId="11" xfId="0" applyNumberFormat="1" applyFont="1" applyBorder="1" applyAlignment="1">
      <alignment vertical="top"/>
    </xf>
    <xf numFmtId="2" fontId="7" fillId="0" borderId="11" xfId="0" applyNumberFormat="1" applyFont="1" applyBorder="1" applyAlignment="1">
      <alignment horizontal="center" vertical="top"/>
    </xf>
    <xf numFmtId="41" fontId="7" fillId="0" borderId="15" xfId="0" applyNumberFormat="1" applyFont="1" applyBorder="1" applyAlignment="1">
      <alignment vertical="top"/>
    </xf>
    <xf numFmtId="2" fontId="7" fillId="0" borderId="15" xfId="0" applyNumberFormat="1" applyFont="1" applyBorder="1" applyAlignment="1">
      <alignment horizontal="center" vertical="top"/>
    </xf>
    <xf numFmtId="10" fontId="9" fillId="0" borderId="6" xfId="3" applyNumberFormat="1" applyFont="1" applyFill="1" applyBorder="1" applyAlignment="1">
      <alignment horizontal="center" vertical="top"/>
    </xf>
    <xf numFmtId="10" fontId="9" fillId="0" borderId="11" xfId="3" applyNumberFormat="1" applyFont="1" applyFill="1" applyBorder="1" applyAlignment="1">
      <alignment horizontal="center" vertical="top"/>
    </xf>
    <xf numFmtId="10" fontId="9" fillId="0" borderId="15" xfId="3" applyNumberFormat="1" applyFont="1" applyFill="1" applyBorder="1" applyAlignment="1">
      <alignment horizontal="center" vertical="top"/>
    </xf>
    <xf numFmtId="0" fontId="7" fillId="3" borderId="12" xfId="0" applyFont="1" applyFill="1" applyBorder="1" applyAlignment="1">
      <alignment horizontal="center" vertical="center"/>
    </xf>
    <xf numFmtId="0" fontId="7" fillId="3" borderId="12" xfId="0" applyFont="1" applyFill="1" applyBorder="1" applyAlignment="1">
      <alignment horizontal="center" vertical="top" wrapText="1"/>
    </xf>
    <xf numFmtId="0" fontId="9" fillId="0" borderId="15" xfId="0" applyFont="1" applyBorder="1" applyAlignment="1">
      <alignment horizontal="left" vertical="top" wrapText="1"/>
    </xf>
    <xf numFmtId="9" fontId="9" fillId="0" borderId="15" xfId="0" applyNumberFormat="1" applyFont="1" applyBorder="1" applyAlignment="1">
      <alignment horizontal="center" vertical="top"/>
    </xf>
    <xf numFmtId="0" fontId="19" fillId="0" borderId="2" xfId="0" applyFont="1" applyBorder="1" applyAlignment="1">
      <alignment vertical="top" wrapText="1"/>
    </xf>
    <xf numFmtId="1" fontId="7" fillId="6" borderId="2" xfId="0" applyNumberFormat="1" applyFont="1" applyFill="1" applyBorder="1" applyAlignment="1">
      <alignment horizontal="center" vertical="top" wrapText="1"/>
    </xf>
    <xf numFmtId="165" fontId="7" fillId="6" borderId="2" xfId="1" quotePrefix="1" applyNumberFormat="1" applyFont="1" applyFill="1" applyBorder="1" applyAlignment="1">
      <alignment vertical="top"/>
    </xf>
    <xf numFmtId="0" fontId="7" fillId="6" borderId="15" xfId="0" applyFont="1" applyFill="1" applyBorder="1" applyAlignment="1">
      <alignment horizontal="center" vertical="top" wrapText="1"/>
    </xf>
    <xf numFmtId="0" fontId="9" fillId="6" borderId="2" xfId="0" applyFont="1" applyFill="1" applyBorder="1" applyAlignment="1">
      <alignment horizontal="center" vertical="top" wrapText="1"/>
    </xf>
    <xf numFmtId="165" fontId="9" fillId="6" borderId="2" xfId="1" quotePrefix="1" applyNumberFormat="1" applyFont="1" applyFill="1" applyBorder="1" applyAlignment="1">
      <alignment vertical="top"/>
    </xf>
    <xf numFmtId="1" fontId="7" fillId="6" borderId="15" xfId="0" applyNumberFormat="1" applyFont="1" applyFill="1" applyBorder="1" applyAlignment="1">
      <alignment horizontal="center" vertical="top" wrapText="1"/>
    </xf>
    <xf numFmtId="1" fontId="9" fillId="6" borderId="2" xfId="0" applyNumberFormat="1" applyFont="1" applyFill="1" applyBorder="1" applyAlignment="1">
      <alignment horizontal="center" vertical="top" wrapText="1"/>
    </xf>
    <xf numFmtId="0" fontId="7" fillId="6" borderId="2" xfId="0" applyFont="1" applyFill="1" applyBorder="1" applyAlignment="1">
      <alignment horizontal="center" vertical="top" wrapText="1"/>
    </xf>
    <xf numFmtId="2" fontId="7" fillId="6" borderId="2" xfId="0" applyNumberFormat="1" applyFont="1" applyFill="1" applyBorder="1" applyAlignment="1">
      <alignment horizontal="center" vertical="top" wrapText="1"/>
    </xf>
    <xf numFmtId="165" fontId="7" fillId="6" borderId="6" xfId="1" quotePrefix="1" applyNumberFormat="1" applyFont="1" applyFill="1" applyBorder="1" applyAlignment="1">
      <alignment vertical="top"/>
    </xf>
    <xf numFmtId="165" fontId="7" fillId="6" borderId="11" xfId="1" quotePrefix="1" applyNumberFormat="1" applyFont="1" applyFill="1" applyBorder="1" applyAlignment="1">
      <alignment vertical="top"/>
    </xf>
    <xf numFmtId="165" fontId="7" fillId="6" borderId="15" xfId="1" quotePrefix="1" applyNumberFormat="1" applyFont="1" applyFill="1" applyBorder="1" applyAlignment="1">
      <alignment vertical="top"/>
    </xf>
    <xf numFmtId="165" fontId="5" fillId="0" borderId="0" xfId="0" applyNumberFormat="1" applyFont="1"/>
    <xf numFmtId="1" fontId="7" fillId="7" borderId="2" xfId="0" applyNumberFormat="1" applyFont="1" applyFill="1" applyBorder="1" applyAlignment="1">
      <alignment horizontal="center" vertical="top" wrapText="1"/>
    </xf>
    <xf numFmtId="165" fontId="7" fillId="7" borderId="2" xfId="1" quotePrefix="1" applyNumberFormat="1" applyFont="1" applyFill="1" applyBorder="1" applyAlignment="1">
      <alignment vertical="top"/>
    </xf>
    <xf numFmtId="0" fontId="7" fillId="7" borderId="15" xfId="0" applyFont="1" applyFill="1" applyBorder="1" applyAlignment="1">
      <alignment horizontal="center" vertical="top" wrapText="1"/>
    </xf>
    <xf numFmtId="0" fontId="9" fillId="7" borderId="2" xfId="0" applyFont="1" applyFill="1" applyBorder="1" applyAlignment="1">
      <alignment horizontal="center" vertical="top" wrapText="1"/>
    </xf>
    <xf numFmtId="165" fontId="9" fillId="7" borderId="2" xfId="1" quotePrefix="1" applyNumberFormat="1" applyFont="1" applyFill="1" applyBorder="1" applyAlignment="1">
      <alignment vertical="top"/>
    </xf>
    <xf numFmtId="1" fontId="7" fillId="7" borderId="15" xfId="0" applyNumberFormat="1" applyFont="1" applyFill="1" applyBorder="1" applyAlignment="1">
      <alignment horizontal="center" vertical="top" wrapText="1"/>
    </xf>
    <xf numFmtId="1" fontId="9" fillId="7" borderId="2" xfId="0" applyNumberFormat="1" applyFont="1" applyFill="1" applyBorder="1" applyAlignment="1">
      <alignment horizontal="center" vertical="top" wrapText="1"/>
    </xf>
    <xf numFmtId="0" fontId="7" fillId="7" borderId="2" xfId="0" applyFont="1" applyFill="1" applyBorder="1" applyAlignment="1">
      <alignment horizontal="center" vertical="top" wrapText="1"/>
    </xf>
    <xf numFmtId="165" fontId="9" fillId="7" borderId="6" xfId="1" quotePrefix="1" applyNumberFormat="1" applyFont="1" applyFill="1" applyBorder="1" applyAlignment="1">
      <alignment vertical="top"/>
    </xf>
    <xf numFmtId="165" fontId="7" fillId="7" borderId="6" xfId="1" quotePrefix="1" applyNumberFormat="1" applyFont="1" applyFill="1" applyBorder="1" applyAlignment="1">
      <alignment vertical="top"/>
    </xf>
    <xf numFmtId="2" fontId="7" fillId="7" borderId="2" xfId="0" applyNumberFormat="1" applyFont="1" applyFill="1" applyBorder="1" applyAlignment="1">
      <alignment horizontal="center" vertical="top" wrapText="1"/>
    </xf>
    <xf numFmtId="165" fontId="7" fillId="7" borderId="11" xfId="1" quotePrefix="1" applyNumberFormat="1" applyFont="1" applyFill="1" applyBorder="1" applyAlignment="1">
      <alignment vertical="top"/>
    </xf>
    <xf numFmtId="165" fontId="7" fillId="7" borderId="15" xfId="1" quotePrefix="1" applyNumberFormat="1" applyFont="1" applyFill="1" applyBorder="1" applyAlignment="1">
      <alignment vertical="top"/>
    </xf>
    <xf numFmtId="1" fontId="9" fillId="8"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0" fontId="6"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center" vertical="top"/>
    </xf>
    <xf numFmtId="0" fontId="6" fillId="0" borderId="0" xfId="0" applyFont="1" applyAlignment="1">
      <alignment horizontal="left" vertical="top"/>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3" borderId="12" xfId="0" applyFont="1"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xf>
    <xf numFmtId="0" fontId="7" fillId="3" borderId="6"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2" xfId="0" applyFont="1" applyFill="1" applyBorder="1" applyAlignment="1">
      <alignment horizontal="center" vertical="top"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12" xfId="0" applyFont="1" applyFill="1" applyBorder="1" applyAlignment="1">
      <alignment horizontal="center" vertical="top"/>
    </xf>
    <xf numFmtId="0" fontId="7" fillId="3" borderId="14" xfId="0" applyFont="1" applyFill="1" applyBorder="1" applyAlignment="1">
      <alignment horizontal="center" vertical="top"/>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9" fillId="0" borderId="0" xfId="0" applyFont="1" applyAlignment="1">
      <alignment horizontal="center"/>
    </xf>
    <xf numFmtId="0" fontId="9" fillId="4" borderId="9" xfId="0" applyFont="1" applyFill="1" applyBorder="1" applyAlignment="1">
      <alignment horizontal="right"/>
    </xf>
    <xf numFmtId="0" fontId="9" fillId="4" borderId="1" xfId="0" applyFont="1" applyFill="1" applyBorder="1" applyAlignment="1">
      <alignment horizontal="right"/>
    </xf>
    <xf numFmtId="0" fontId="9" fillId="4" borderId="12" xfId="0" applyFont="1" applyFill="1" applyBorder="1" applyAlignment="1">
      <alignment horizontal="right"/>
    </xf>
    <xf numFmtId="0" fontId="9" fillId="4" borderId="13" xfId="0" applyFont="1" applyFill="1" applyBorder="1" applyAlignment="1">
      <alignment horizontal="right"/>
    </xf>
    <xf numFmtId="0" fontId="9" fillId="4" borderId="12" xfId="0" applyFont="1" applyFill="1" applyBorder="1" applyAlignment="1">
      <alignment horizontal="left" vertical="top"/>
    </xf>
    <xf numFmtId="0" fontId="9" fillId="4" borderId="13" xfId="0" applyFont="1" applyFill="1" applyBorder="1" applyAlignment="1">
      <alignment horizontal="left" vertical="top"/>
    </xf>
    <xf numFmtId="0" fontId="9"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15" fillId="0" borderId="0" xfId="0" applyFont="1" applyAlignment="1">
      <alignment horizontal="center"/>
    </xf>
    <xf numFmtId="0" fontId="9" fillId="0" borderId="0" xfId="0" applyFont="1" applyAlignment="1">
      <alignment horizontal="center" vertical="top"/>
    </xf>
  </cellXfs>
  <cellStyles count="10">
    <cellStyle name="Comma" xfId="1" builtinId="3"/>
    <cellStyle name="Comma [0] 2" xfId="6" xr:uid="{00000000-0005-0000-0000-000001000000}"/>
    <cellStyle name="Comma 2" xfId="5" xr:uid="{00000000-0005-0000-0000-000002000000}"/>
    <cellStyle name="Comma 3" xfId="7" xr:uid="{00000000-0005-0000-0000-000003000000}"/>
    <cellStyle name="Normal" xfId="0" builtinId="0"/>
    <cellStyle name="Normal 2" xfId="2" xr:uid="{00000000-0005-0000-0000-000005000000}"/>
    <cellStyle name="Normal 2 2" xfId="4" xr:uid="{00000000-0005-0000-0000-000006000000}"/>
    <cellStyle name="Normal 3" xfId="8" xr:uid="{00000000-0005-0000-0000-000007000000}"/>
    <cellStyle name="Normal 4" xfId="9" xr:uid="{00000000-0005-0000-0000-000008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609601</xdr:colOff>
      <xdr:row>80</xdr:row>
      <xdr:rowOff>63500</xdr:rowOff>
    </xdr:from>
    <xdr:to>
      <xdr:col>22</xdr:col>
      <xdr:colOff>649817</xdr:colOff>
      <xdr:row>85</xdr:row>
      <xdr:rowOff>162983</xdr:rowOff>
    </xdr:to>
    <xdr:pic>
      <xdr:nvPicPr>
        <xdr:cNvPr id="2" name="Object 4">
          <a:extLst>
            <a:ext uri="{FF2B5EF4-FFF2-40B4-BE49-F238E27FC236}">
              <a16:creationId xmlns:a16="http://schemas.microsoft.com/office/drawing/2014/main" id="{54670167-737F-9006-B321-E41BD7F29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9934" y="88942333"/>
          <a:ext cx="1352550" cy="1348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20Itkab%20HSS\PengBhnPernc\Tahun%202022\38.%20Evaluasi%20Renja%20Tw%20II%202022\INSPEKTORAT%20DAERAH%20kertas%20kerja%20lkj%202022%20Itkab%20HSS%20TW%202%20kirim%2029%20juli%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01.%20Itkab%20HSS\PengBhnPernc\Tahun%202021\38.%20Evaluasi%20Renja%20Tw%20II%202021\INSPEKTORAT%20DAERAH%20kertas%20kerja%20lkj%202021%20Itkab%20HSS%20TW%202%20kirim%2029%20juli%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masalahan Capaia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gi surat"/>
      <sheetName val="Program"/>
      <sheetName val="kegiatan"/>
      <sheetName val="sub kegiatan"/>
      <sheetName val="Permasalahan Capaian"/>
    </sheetNames>
    <sheetDataSet>
      <sheetData sheetId="0"/>
      <sheetData sheetId="1"/>
      <sheetData sheetId="2"/>
      <sheetData sheetId="3"/>
      <sheetData sheetId="4">
        <row r="4">
          <cell r="C4" t="str">
            <v>Adanya Surat Edaran Bersama terkait Pemberlakuan Pembatasan Kegiatan Masyarakat Untuk Pengendalian Penyebaran Corona Virus Disease 2019 terkait pelaksanaan kegiatan Program Penyelenggaraan Pengawasan dan Program Perumusan Kebijakan, Pendampingan Dan Asistensi Tahun 2021</v>
          </cell>
          <cell r="D4" t="str">
            <v>Tetap melaksanakan Program Penyelenggaraan Pengawasan dan Program Perumusan Kebijakan, Pendampingan Dan Asistensi Tahun 2021 berdasarkan PKPT Tahun 2021 dengan tetap memperhatikan Prosedur Kesehatan dan masukan dari Tim Satgas COVID-19</v>
          </cell>
        </row>
        <row r="5">
          <cell r="C5" t="str">
            <v>Adanya permintaan pengawasan di luar Program Kerja Pengawasan Tahunan (PKPT) 2021 yang harus segera ditindaklanjuti, selain keterbatasan tenaga APIP yang sesuai kompetensi dan peraturan/juknis pemenuhannya</v>
          </cell>
          <cell r="D5" t="str">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ell>
        </row>
        <row r="6">
          <cell r="C6" t="str">
            <v>Dalam diklat untuk tenaga APIP harus mengikuti kalender diklat instansi penyelenggara</v>
          </cell>
          <cell r="D6" t="str">
            <v>Tetap mengupayakan keikutsertaan APIP Inspektorat Daerah Kabupaten Hulu Sungai Selatan berdasarkan kalender diklat instansi penyelenggara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89"/>
  <sheetViews>
    <sheetView showGridLines="0" showRuler="0" view="pageBreakPreview" topLeftCell="A56" zoomScale="35" zoomScaleNormal="40" zoomScaleSheetLayoutView="35" zoomScalePageLayoutView="55" workbookViewId="0">
      <selection activeCell="P80" sqref="P80"/>
    </sheetView>
  </sheetViews>
  <sheetFormatPr defaultColWidth="9.1796875" defaultRowHeight="14" x14ac:dyDescent="0.3"/>
  <cols>
    <col min="1" max="1" width="6.453125" style="2" customWidth="1"/>
    <col min="2" max="2" width="18" style="2" customWidth="1"/>
    <col min="3" max="3" width="20.54296875" style="2" customWidth="1"/>
    <col min="4" max="4" width="15" style="2" customWidth="1"/>
    <col min="5" max="6" width="7.7265625" style="2" customWidth="1"/>
    <col min="7" max="7" width="24" style="2" customWidth="1"/>
    <col min="8" max="8" width="7.453125" style="2" customWidth="1"/>
    <col min="9" max="9" width="21.453125" style="2" customWidth="1"/>
    <col min="10" max="10" width="9" style="2" customWidth="1"/>
    <col min="11" max="11" width="21.54296875" style="2" customWidth="1"/>
    <col min="12" max="12" width="11.54296875" style="2" customWidth="1"/>
    <col min="13" max="13" width="22.453125" style="2" customWidth="1"/>
    <col min="14" max="14" width="7.7265625" style="2" customWidth="1"/>
    <col min="15" max="15" width="25.453125" style="2" customWidth="1"/>
    <col min="16" max="16" width="7.7265625" style="2" customWidth="1"/>
    <col min="17" max="17" width="20.6328125" style="2" customWidth="1"/>
    <col min="18" max="18" width="9" style="2" customWidth="1"/>
    <col min="19" max="19" width="17.81640625" style="2" customWidth="1"/>
    <col min="20" max="20" width="13.26953125" style="2" customWidth="1"/>
    <col min="21" max="21" width="13.1796875" style="2" customWidth="1"/>
    <col min="22" max="22" width="5.54296875" style="4" customWidth="1"/>
    <col min="23" max="23" width="22.26953125" style="2" customWidth="1"/>
    <col min="24" max="24" width="10.81640625" style="2" customWidth="1"/>
    <col min="25" max="25" width="7.90625" style="4" customWidth="1"/>
    <col min="26" max="26" width="10.6328125" style="2" customWidth="1"/>
    <col min="27" max="27" width="26" style="2" customWidth="1"/>
    <col min="28" max="28" width="10.81640625" style="2" customWidth="1"/>
    <col min="29" max="29" width="5.54296875" style="4" customWidth="1"/>
    <col min="30" max="30" width="10" style="2" customWidth="1"/>
    <col min="31" max="31" width="15" style="2" customWidth="1"/>
    <col min="32" max="32" width="9.1796875" style="2"/>
    <col min="33" max="37" width="19.54296875" style="2" customWidth="1"/>
    <col min="38" max="16384" width="9.1796875" style="2"/>
  </cols>
  <sheetData>
    <row r="1" spans="1:37" ht="23" x14ac:dyDescent="0.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
    </row>
    <row r="2" spans="1:37" ht="23" x14ac:dyDescent="0.5">
      <c r="A2" s="125"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3"/>
    </row>
    <row r="3" spans="1:37" ht="23" x14ac:dyDescent="0.5">
      <c r="A3" s="125" t="s">
        <v>50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3"/>
    </row>
    <row r="4" spans="1:37" ht="23" x14ac:dyDescent="0.45">
      <c r="A4" s="126" t="s">
        <v>174</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
    </row>
    <row r="5" spans="1:37" ht="18" x14ac:dyDescent="0.3">
      <c r="A5" s="127" t="s">
        <v>2</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1:37" ht="18" x14ac:dyDescent="0.4">
      <c r="A6" s="124" t="s">
        <v>50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7" ht="81" customHeight="1" x14ac:dyDescent="0.3">
      <c r="A7" s="134" t="s">
        <v>3</v>
      </c>
      <c r="B7" s="134" t="s">
        <v>4</v>
      </c>
      <c r="C7" s="132" t="s">
        <v>5</v>
      </c>
      <c r="D7" s="132" t="s">
        <v>6</v>
      </c>
      <c r="E7" s="128" t="s">
        <v>7</v>
      </c>
      <c r="F7" s="129"/>
      <c r="G7" s="138"/>
      <c r="H7" s="128" t="s">
        <v>124</v>
      </c>
      <c r="I7" s="138"/>
      <c r="J7" s="128" t="s">
        <v>125</v>
      </c>
      <c r="K7" s="138"/>
      <c r="L7" s="128" t="s">
        <v>8</v>
      </c>
      <c r="M7" s="129"/>
      <c r="N7" s="129"/>
      <c r="O7" s="129"/>
      <c r="P7" s="129"/>
      <c r="Q7" s="129"/>
      <c r="R7" s="129"/>
      <c r="S7" s="138"/>
      <c r="T7" s="128" t="s">
        <v>54</v>
      </c>
      <c r="U7" s="129"/>
      <c r="V7" s="129"/>
      <c r="W7" s="129"/>
      <c r="X7" s="129"/>
      <c r="Y7" s="138"/>
      <c r="Z7" s="128" t="s">
        <v>121</v>
      </c>
      <c r="AA7" s="138"/>
      <c r="AB7" s="128" t="s">
        <v>122</v>
      </c>
      <c r="AC7" s="129"/>
      <c r="AD7" s="129"/>
      <c r="AE7" s="132" t="s">
        <v>9</v>
      </c>
      <c r="AG7" s="4"/>
      <c r="AH7" s="4"/>
      <c r="AI7" s="4"/>
      <c r="AJ7" s="4"/>
      <c r="AK7" s="4"/>
    </row>
    <row r="8" spans="1:37" ht="18" customHeight="1" x14ac:dyDescent="0.3">
      <c r="A8" s="135"/>
      <c r="B8" s="135"/>
      <c r="C8" s="133"/>
      <c r="D8" s="133"/>
      <c r="E8" s="139"/>
      <c r="F8" s="140"/>
      <c r="G8" s="141"/>
      <c r="H8" s="139"/>
      <c r="I8" s="141"/>
      <c r="J8" s="130"/>
      <c r="K8" s="142"/>
      <c r="L8" s="130"/>
      <c r="M8" s="131"/>
      <c r="N8" s="131"/>
      <c r="O8" s="131"/>
      <c r="P8" s="131"/>
      <c r="Q8" s="131"/>
      <c r="R8" s="131"/>
      <c r="S8" s="142"/>
      <c r="T8" s="130"/>
      <c r="U8" s="131"/>
      <c r="V8" s="131"/>
      <c r="W8" s="131"/>
      <c r="X8" s="131"/>
      <c r="Y8" s="142"/>
      <c r="Z8" s="130"/>
      <c r="AA8" s="142"/>
      <c r="AB8" s="130"/>
      <c r="AC8" s="131"/>
      <c r="AD8" s="131"/>
      <c r="AE8" s="133"/>
    </row>
    <row r="9" spans="1:37" ht="15.75" customHeight="1" x14ac:dyDescent="0.3">
      <c r="A9" s="136"/>
      <c r="B9" s="136"/>
      <c r="C9" s="137"/>
      <c r="D9" s="137"/>
      <c r="E9" s="130"/>
      <c r="F9" s="131"/>
      <c r="G9" s="142"/>
      <c r="H9" s="130"/>
      <c r="I9" s="142"/>
      <c r="J9" s="143">
        <v>2022</v>
      </c>
      <c r="K9" s="145"/>
      <c r="L9" s="143" t="s">
        <v>10</v>
      </c>
      <c r="M9" s="145"/>
      <c r="N9" s="143" t="s">
        <v>11</v>
      </c>
      <c r="O9" s="145"/>
      <c r="P9" s="143" t="s">
        <v>12</v>
      </c>
      <c r="Q9" s="145"/>
      <c r="R9" s="143" t="s">
        <v>13</v>
      </c>
      <c r="S9" s="145"/>
      <c r="T9" s="143">
        <v>2022</v>
      </c>
      <c r="U9" s="144"/>
      <c r="V9" s="144"/>
      <c r="W9" s="144"/>
      <c r="X9" s="144"/>
      <c r="Y9" s="145"/>
      <c r="Z9" s="143">
        <v>2022</v>
      </c>
      <c r="AA9" s="145"/>
      <c r="AB9" s="143">
        <v>2022</v>
      </c>
      <c r="AC9" s="144"/>
      <c r="AD9" s="145"/>
      <c r="AE9" s="5"/>
    </row>
    <row r="10" spans="1:37" s="7" customFormat="1" ht="15.5" x14ac:dyDescent="0.35">
      <c r="A10" s="149">
        <v>1</v>
      </c>
      <c r="B10" s="149">
        <v>2</v>
      </c>
      <c r="C10" s="149">
        <v>3</v>
      </c>
      <c r="D10" s="149">
        <v>4</v>
      </c>
      <c r="E10" s="152">
        <v>5</v>
      </c>
      <c r="F10" s="153"/>
      <c r="G10" s="154"/>
      <c r="H10" s="152">
        <v>6</v>
      </c>
      <c r="I10" s="154"/>
      <c r="J10" s="155">
        <v>7</v>
      </c>
      <c r="K10" s="156"/>
      <c r="L10" s="155">
        <v>8</v>
      </c>
      <c r="M10" s="156"/>
      <c r="N10" s="155">
        <v>9</v>
      </c>
      <c r="O10" s="156"/>
      <c r="P10" s="155">
        <v>10</v>
      </c>
      <c r="Q10" s="156"/>
      <c r="R10" s="155">
        <v>11</v>
      </c>
      <c r="S10" s="156"/>
      <c r="T10" s="146">
        <v>12</v>
      </c>
      <c r="U10" s="147"/>
      <c r="V10" s="147"/>
      <c r="W10" s="147"/>
      <c r="X10" s="147"/>
      <c r="Y10" s="148"/>
      <c r="Z10" s="146">
        <v>13</v>
      </c>
      <c r="AA10" s="148"/>
      <c r="AB10" s="146">
        <v>14</v>
      </c>
      <c r="AC10" s="147"/>
      <c r="AD10" s="148"/>
      <c r="AE10" s="6">
        <v>15</v>
      </c>
    </row>
    <row r="11" spans="1:37" s="7" customFormat="1" ht="87" customHeight="1" x14ac:dyDescent="0.3">
      <c r="A11" s="150"/>
      <c r="B11" s="150"/>
      <c r="C11" s="150"/>
      <c r="D11" s="150"/>
      <c r="E11" s="157" t="s">
        <v>14</v>
      </c>
      <c r="F11" s="158"/>
      <c r="G11" s="149" t="s">
        <v>15</v>
      </c>
      <c r="H11" s="157" t="s">
        <v>14</v>
      </c>
      <c r="I11" s="149" t="s">
        <v>15</v>
      </c>
      <c r="J11" s="157" t="s">
        <v>14</v>
      </c>
      <c r="K11" s="149" t="s">
        <v>15</v>
      </c>
      <c r="L11" s="157" t="s">
        <v>14</v>
      </c>
      <c r="M11" s="149" t="s">
        <v>15</v>
      </c>
      <c r="N11" s="157" t="s">
        <v>14</v>
      </c>
      <c r="O11" s="149" t="s">
        <v>15</v>
      </c>
      <c r="P11" s="157" t="s">
        <v>14</v>
      </c>
      <c r="Q11" s="149" t="s">
        <v>15</v>
      </c>
      <c r="R11" s="157" t="s">
        <v>14</v>
      </c>
      <c r="S11" s="149" t="s">
        <v>15</v>
      </c>
      <c r="T11" s="92" t="s">
        <v>16</v>
      </c>
      <c r="U11" s="152" t="s">
        <v>52</v>
      </c>
      <c r="V11" s="154"/>
      <c r="W11" s="8" t="s">
        <v>17</v>
      </c>
      <c r="X11" s="152" t="s">
        <v>53</v>
      </c>
      <c r="Y11" s="154"/>
      <c r="Z11" s="92" t="s">
        <v>18</v>
      </c>
      <c r="AA11" s="8" t="s">
        <v>19</v>
      </c>
      <c r="AB11" s="152" t="s">
        <v>20</v>
      </c>
      <c r="AC11" s="154"/>
      <c r="AD11" s="8" t="s">
        <v>21</v>
      </c>
      <c r="AE11" s="9"/>
    </row>
    <row r="12" spans="1:37" s="7" customFormat="1" ht="15.5" x14ac:dyDescent="0.3">
      <c r="A12" s="151"/>
      <c r="B12" s="151"/>
      <c r="C12" s="151"/>
      <c r="D12" s="151"/>
      <c r="E12" s="159"/>
      <c r="F12" s="160"/>
      <c r="G12" s="151"/>
      <c r="H12" s="159"/>
      <c r="I12" s="151"/>
      <c r="J12" s="159"/>
      <c r="K12" s="151"/>
      <c r="L12" s="159"/>
      <c r="M12" s="151"/>
      <c r="N12" s="159"/>
      <c r="O12" s="151"/>
      <c r="P12" s="159"/>
      <c r="Q12" s="151"/>
      <c r="R12" s="159"/>
      <c r="S12" s="151"/>
      <c r="T12" s="91" t="s">
        <v>14</v>
      </c>
      <c r="U12" s="161" t="s">
        <v>14</v>
      </c>
      <c r="V12" s="162"/>
      <c r="W12" s="10" t="s">
        <v>15</v>
      </c>
      <c r="X12" s="161" t="s">
        <v>15</v>
      </c>
      <c r="Y12" s="162"/>
      <c r="Z12" s="91" t="s">
        <v>14</v>
      </c>
      <c r="AA12" s="10" t="s">
        <v>15</v>
      </c>
      <c r="AB12" s="161" t="s">
        <v>14</v>
      </c>
      <c r="AC12" s="162"/>
      <c r="AD12" s="10" t="s">
        <v>15</v>
      </c>
      <c r="AE12" s="39"/>
    </row>
    <row r="13" spans="1:37" ht="108.5" x14ac:dyDescent="0.3">
      <c r="A13" s="36">
        <v>1</v>
      </c>
      <c r="B13" s="13" t="s">
        <v>22</v>
      </c>
      <c r="C13" s="14" t="s">
        <v>93</v>
      </c>
      <c r="D13" s="72" t="s">
        <v>98</v>
      </c>
      <c r="E13" s="34">
        <v>100</v>
      </c>
      <c r="F13" s="35" t="s">
        <v>48</v>
      </c>
      <c r="G13" s="32">
        <f>SUM(G14,G17,G22,G26,G33,G35,G39)</f>
        <v>24201405436</v>
      </c>
      <c r="H13" s="34">
        <v>100</v>
      </c>
      <c r="I13" s="32">
        <f>SUM(I14,I17,I22,I26,I33,I35,I39)</f>
        <v>6192793187</v>
      </c>
      <c r="J13" s="34">
        <v>100</v>
      </c>
      <c r="K13" s="32">
        <f>SUM(K14,K17,K22,K26,K33,K35,K39)</f>
        <v>8023130074</v>
      </c>
      <c r="L13" s="38">
        <v>100</v>
      </c>
      <c r="M13" s="32">
        <f>SUM(M14,M17,M22,M26,M33,M35,M39)</f>
        <v>2072512731</v>
      </c>
      <c r="N13" s="38">
        <v>100</v>
      </c>
      <c r="O13" s="32">
        <f>SUM(O14,O17,O22,O26,O33,O35,O39)</f>
        <v>1064692884</v>
      </c>
      <c r="P13" s="38">
        <v>100</v>
      </c>
      <c r="Q13" s="32">
        <f>SUM(Q14,Q17,Q22,Q26,Q33,Q35,Q39)</f>
        <v>2109586379</v>
      </c>
      <c r="R13" s="96"/>
      <c r="S13" s="97"/>
      <c r="T13" s="50">
        <f>AVERAGE(L13,N13,P13,R13)</f>
        <v>100</v>
      </c>
      <c r="U13" s="50">
        <f t="shared" ref="U13:U61" si="0">T13/J13*100</f>
        <v>100</v>
      </c>
      <c r="V13" s="51" t="s">
        <v>48</v>
      </c>
      <c r="W13" s="49">
        <f t="shared" ref="W13:W43" si="1">SUM(M13,O13,Q13,S13)</f>
        <v>5246791994</v>
      </c>
      <c r="X13" s="50">
        <f t="shared" ref="X13:X43" si="2">W13/K13*100</f>
        <v>65.395823644975096</v>
      </c>
      <c r="Y13" s="51" t="s">
        <v>48</v>
      </c>
      <c r="Z13" s="50">
        <f t="shared" ref="Z13:Z62" si="3">H13+T13</f>
        <v>200</v>
      </c>
      <c r="AA13" s="49">
        <f t="shared" ref="AA13:AA62" si="4">I13+W13</f>
        <v>11439585181</v>
      </c>
      <c r="AB13" s="50">
        <f t="shared" ref="AB13:AB62" si="5">(Z13/E13)*100</f>
        <v>200</v>
      </c>
      <c r="AC13" s="51" t="str">
        <f t="shared" ref="AC13:AC42" si="6">Y13</f>
        <v>%</v>
      </c>
      <c r="AD13" s="75">
        <f t="shared" ref="AD13:AD43" si="7">(AA13/G13)</f>
        <v>0.4726826799894614</v>
      </c>
      <c r="AE13" s="18" t="s">
        <v>118</v>
      </c>
      <c r="AH13" s="19">
        <f>M13+O13+Q13+S13</f>
        <v>5246791994</v>
      </c>
    </row>
    <row r="14" spans="1:37" ht="148.5" customHeight="1" x14ac:dyDescent="0.3">
      <c r="A14" s="36">
        <v>2</v>
      </c>
      <c r="B14" s="37" t="s">
        <v>23</v>
      </c>
      <c r="C14" s="14" t="s">
        <v>92</v>
      </c>
      <c r="D14" s="14" t="s">
        <v>103</v>
      </c>
      <c r="E14" s="34">
        <v>15</v>
      </c>
      <c r="F14" s="63" t="s">
        <v>51</v>
      </c>
      <c r="G14" s="32">
        <f>SUM(G15:G16)</f>
        <v>25026000</v>
      </c>
      <c r="H14" s="62">
        <v>30</v>
      </c>
      <c r="I14" s="32">
        <f>SUM(I15:I16)</f>
        <v>4328375</v>
      </c>
      <c r="J14" s="62">
        <f>SUM(J15:J16)</f>
        <v>15</v>
      </c>
      <c r="K14" s="32">
        <f>SUM(K15:K16)</f>
        <v>7763350</v>
      </c>
      <c r="L14" s="62">
        <f>SUM(L15:L16)</f>
        <v>1</v>
      </c>
      <c r="M14" s="32">
        <f>SUM(M15:M16)</f>
        <v>0</v>
      </c>
      <c r="N14" s="62"/>
      <c r="O14" s="32">
        <f>SUM(O15:O16)</f>
        <v>0</v>
      </c>
      <c r="P14" s="62">
        <v>15</v>
      </c>
      <c r="Q14" s="32">
        <f>SUM(Q15:Q16)</f>
        <v>0</v>
      </c>
      <c r="R14" s="98"/>
      <c r="S14" s="97"/>
      <c r="T14" s="48">
        <f>SUM(L14,N14,P14,R14)</f>
        <v>16</v>
      </c>
      <c r="U14" s="50">
        <f t="shared" si="0"/>
        <v>106.66666666666667</v>
      </c>
      <c r="V14" s="51" t="s">
        <v>48</v>
      </c>
      <c r="W14" s="49">
        <f t="shared" si="1"/>
        <v>0</v>
      </c>
      <c r="X14" s="50">
        <f t="shared" si="2"/>
        <v>0</v>
      </c>
      <c r="Y14" s="51" t="s">
        <v>48</v>
      </c>
      <c r="Z14" s="50">
        <f t="shared" si="3"/>
        <v>46</v>
      </c>
      <c r="AA14" s="49">
        <f t="shared" si="4"/>
        <v>4328375</v>
      </c>
      <c r="AB14" s="50">
        <f t="shared" si="5"/>
        <v>306.66666666666669</v>
      </c>
      <c r="AC14" s="51" t="str">
        <f t="shared" si="6"/>
        <v>%</v>
      </c>
      <c r="AD14" s="76">
        <f t="shared" si="7"/>
        <v>0.17295512666826501</v>
      </c>
      <c r="AE14" s="18"/>
      <c r="AH14" s="19"/>
    </row>
    <row r="15" spans="1:37" ht="77.5" x14ac:dyDescent="0.3">
      <c r="A15" s="12"/>
      <c r="B15" s="13"/>
      <c r="C15" s="20" t="s">
        <v>91</v>
      </c>
      <c r="D15" s="20" t="s">
        <v>135</v>
      </c>
      <c r="E15" s="15">
        <v>15</v>
      </c>
      <c r="F15" s="16" t="s">
        <v>51</v>
      </c>
      <c r="G15" s="17">
        <v>20315400</v>
      </c>
      <c r="H15" s="15">
        <v>10</v>
      </c>
      <c r="I15" s="17">
        <v>3488750</v>
      </c>
      <c r="J15" s="15">
        <v>5</v>
      </c>
      <c r="K15" s="17">
        <v>6158000</v>
      </c>
      <c r="L15" s="15">
        <v>0</v>
      </c>
      <c r="M15" s="17">
        <v>0</v>
      </c>
      <c r="N15" s="15"/>
      <c r="O15" s="17">
        <v>0</v>
      </c>
      <c r="P15" s="15">
        <v>5</v>
      </c>
      <c r="Q15" s="17">
        <v>0</v>
      </c>
      <c r="R15" s="99"/>
      <c r="S15" s="100"/>
      <c r="T15" s="47">
        <f>SUM(L15,N15,P15,R15)</f>
        <v>5</v>
      </c>
      <c r="U15" s="47">
        <f t="shared" si="0"/>
        <v>100</v>
      </c>
      <c r="V15" s="26" t="s">
        <v>48</v>
      </c>
      <c r="W15" s="31">
        <f t="shared" si="1"/>
        <v>0</v>
      </c>
      <c r="X15" s="46">
        <f t="shared" si="2"/>
        <v>0</v>
      </c>
      <c r="Y15" s="26" t="s">
        <v>48</v>
      </c>
      <c r="Z15" s="47">
        <f t="shared" si="3"/>
        <v>15</v>
      </c>
      <c r="AA15" s="31">
        <f t="shared" si="4"/>
        <v>3488750</v>
      </c>
      <c r="AB15" s="46">
        <f t="shared" si="5"/>
        <v>100</v>
      </c>
      <c r="AC15" s="26" t="str">
        <f t="shared" si="6"/>
        <v>%</v>
      </c>
      <c r="AD15" s="76">
        <f t="shared" si="7"/>
        <v>0.17172932848971717</v>
      </c>
      <c r="AE15" s="11"/>
      <c r="AH15" s="19"/>
    </row>
    <row r="16" spans="1:37" ht="91.5" customHeight="1" x14ac:dyDescent="0.3">
      <c r="A16" s="12"/>
      <c r="B16" s="13"/>
      <c r="C16" s="20" t="s">
        <v>71</v>
      </c>
      <c r="D16" s="20" t="s">
        <v>136</v>
      </c>
      <c r="E16" s="15">
        <v>30</v>
      </c>
      <c r="F16" s="16" t="s">
        <v>49</v>
      </c>
      <c r="G16" s="17">
        <v>4710600</v>
      </c>
      <c r="H16" s="15">
        <v>20</v>
      </c>
      <c r="I16" s="17">
        <v>839625</v>
      </c>
      <c r="J16" s="15">
        <v>10</v>
      </c>
      <c r="K16" s="17">
        <v>1605350</v>
      </c>
      <c r="L16" s="15">
        <v>1</v>
      </c>
      <c r="M16" s="17">
        <v>0</v>
      </c>
      <c r="N16" s="15"/>
      <c r="O16" s="17">
        <v>0</v>
      </c>
      <c r="P16" s="15">
        <v>10</v>
      </c>
      <c r="Q16" s="17">
        <v>0</v>
      </c>
      <c r="R16" s="99"/>
      <c r="S16" s="100"/>
      <c r="T16" s="47">
        <f>SUM(L16,N16,P16,R16)</f>
        <v>11</v>
      </c>
      <c r="U16" s="47">
        <f t="shared" si="0"/>
        <v>110.00000000000001</v>
      </c>
      <c r="V16" s="26" t="s">
        <v>48</v>
      </c>
      <c r="W16" s="31">
        <f t="shared" si="1"/>
        <v>0</v>
      </c>
      <c r="X16" s="46">
        <f t="shared" si="2"/>
        <v>0</v>
      </c>
      <c r="Y16" s="26" t="s">
        <v>48</v>
      </c>
      <c r="Z16" s="47">
        <f t="shared" si="3"/>
        <v>31</v>
      </c>
      <c r="AA16" s="31">
        <f t="shared" si="4"/>
        <v>839625</v>
      </c>
      <c r="AB16" s="46">
        <f>(Z16/E16)*100</f>
        <v>103.33333333333334</v>
      </c>
      <c r="AC16" s="26" t="str">
        <f t="shared" si="6"/>
        <v>%</v>
      </c>
      <c r="AD16" s="76">
        <f t="shared" si="7"/>
        <v>0.17824162527066617</v>
      </c>
      <c r="AE16" s="11"/>
      <c r="AH16" s="19"/>
    </row>
    <row r="17" spans="1:34" ht="113.25" customHeight="1" x14ac:dyDescent="0.3">
      <c r="A17" s="12"/>
      <c r="B17" s="13"/>
      <c r="C17" s="14" t="s">
        <v>60</v>
      </c>
      <c r="D17" s="14" t="s">
        <v>104</v>
      </c>
      <c r="E17" s="34">
        <v>14</v>
      </c>
      <c r="F17" s="63" t="s">
        <v>51</v>
      </c>
      <c r="G17" s="32">
        <f>SUM(G18:G21)</f>
        <v>18826157404</v>
      </c>
      <c r="H17" s="64">
        <v>28</v>
      </c>
      <c r="I17" s="32">
        <f>SUM(I18:I21)</f>
        <v>5180668614</v>
      </c>
      <c r="J17" s="64">
        <f>SUM(J19:J21)</f>
        <v>14</v>
      </c>
      <c r="K17" s="32">
        <f>SUM(K18:K21)</f>
        <v>6254278563</v>
      </c>
      <c r="L17" s="64">
        <f>SUM(L19:L21)</f>
        <v>3</v>
      </c>
      <c r="M17" s="32">
        <f>SUM(M18:M21)</f>
        <v>1933860524</v>
      </c>
      <c r="N17" s="64">
        <f>SUM(N19:N21)</f>
        <v>3</v>
      </c>
      <c r="O17" s="32">
        <f>SUM(O18:O21)</f>
        <v>985724295</v>
      </c>
      <c r="P17" s="64">
        <f>SUM(P19:P21)</f>
        <v>11</v>
      </c>
      <c r="Q17" s="32">
        <f>SUM(Q18:Q21)</f>
        <v>1729644644</v>
      </c>
      <c r="R17" s="101"/>
      <c r="S17" s="97"/>
      <c r="T17" s="48">
        <f>SUM(L17,N17,P17,R17)</f>
        <v>17</v>
      </c>
      <c r="U17" s="50">
        <f t="shared" si="0"/>
        <v>121.42857142857142</v>
      </c>
      <c r="V17" s="51" t="s">
        <v>48</v>
      </c>
      <c r="W17" s="49">
        <f t="shared" si="1"/>
        <v>4649229463</v>
      </c>
      <c r="X17" s="50">
        <f t="shared" si="2"/>
        <v>74.336782670740149</v>
      </c>
      <c r="Y17" s="51" t="s">
        <v>48</v>
      </c>
      <c r="Z17" s="48">
        <f t="shared" si="3"/>
        <v>45</v>
      </c>
      <c r="AA17" s="49">
        <f t="shared" si="4"/>
        <v>9829898077</v>
      </c>
      <c r="AB17" s="46">
        <f t="shared" si="5"/>
        <v>321.42857142857144</v>
      </c>
      <c r="AC17" s="51" t="str">
        <f t="shared" si="6"/>
        <v>%</v>
      </c>
      <c r="AD17" s="76">
        <f t="shared" si="7"/>
        <v>0.52214043822407641</v>
      </c>
      <c r="AE17" s="11"/>
      <c r="AH17" s="19"/>
    </row>
    <row r="18" spans="1:34" ht="93" x14ac:dyDescent="0.3">
      <c r="A18" s="12"/>
      <c r="B18" s="13"/>
      <c r="C18" s="20" t="s">
        <v>70</v>
      </c>
      <c r="D18" s="93" t="s">
        <v>137</v>
      </c>
      <c r="E18" s="15">
        <v>52</v>
      </c>
      <c r="F18" s="94" t="s">
        <v>120</v>
      </c>
      <c r="G18" s="17">
        <v>18811121304</v>
      </c>
      <c r="H18" s="33">
        <v>90</v>
      </c>
      <c r="I18" s="17">
        <v>5175853414</v>
      </c>
      <c r="J18" s="33">
        <v>45</v>
      </c>
      <c r="K18" s="17">
        <v>6249260363</v>
      </c>
      <c r="L18" s="33">
        <v>45</v>
      </c>
      <c r="M18" s="17">
        <v>1933860524</v>
      </c>
      <c r="N18" s="33">
        <v>51</v>
      </c>
      <c r="O18" s="17">
        <v>985724295</v>
      </c>
      <c r="P18" s="33">
        <v>51</v>
      </c>
      <c r="Q18" s="17">
        <v>1727897644</v>
      </c>
      <c r="R18" s="102"/>
      <c r="S18" s="100"/>
      <c r="T18" s="47">
        <f>AVERAGE(L18,N18,P18,R18)</f>
        <v>49</v>
      </c>
      <c r="U18" s="47">
        <f t="shared" si="0"/>
        <v>108.88888888888889</v>
      </c>
      <c r="V18" s="26" t="s">
        <v>48</v>
      </c>
      <c r="W18" s="31">
        <f t="shared" si="1"/>
        <v>4647482463</v>
      </c>
      <c r="X18" s="46">
        <f t="shared" si="2"/>
        <v>74.368520321482407</v>
      </c>
      <c r="Y18" s="26" t="s">
        <v>48</v>
      </c>
      <c r="Z18" s="47">
        <f t="shared" si="3"/>
        <v>139</v>
      </c>
      <c r="AA18" s="31">
        <f t="shared" si="4"/>
        <v>9823335877</v>
      </c>
      <c r="AB18" s="46">
        <f t="shared" si="5"/>
        <v>267.30769230769226</v>
      </c>
      <c r="AC18" s="26" t="str">
        <f t="shared" si="6"/>
        <v>%</v>
      </c>
      <c r="AD18" s="76">
        <f t="shared" si="7"/>
        <v>0.52220894853892441</v>
      </c>
      <c r="AE18" s="21"/>
      <c r="AH18" s="19">
        <f>M18+O18+Q18+S18</f>
        <v>4647482463</v>
      </c>
    </row>
    <row r="19" spans="1:34" ht="182.25" customHeight="1" x14ac:dyDescent="0.3">
      <c r="A19" s="12"/>
      <c r="B19" s="13"/>
      <c r="C19" s="20" t="s">
        <v>69</v>
      </c>
      <c r="D19" s="20" t="s">
        <v>138</v>
      </c>
      <c r="E19" s="15">
        <v>1</v>
      </c>
      <c r="F19" s="94" t="s">
        <v>49</v>
      </c>
      <c r="G19" s="17">
        <v>6317800</v>
      </c>
      <c r="H19" s="33">
        <v>2</v>
      </c>
      <c r="I19" s="17">
        <v>2265900</v>
      </c>
      <c r="J19" s="33">
        <v>1</v>
      </c>
      <c r="K19" s="17">
        <v>2159000</v>
      </c>
      <c r="L19" s="33">
        <v>0</v>
      </c>
      <c r="M19" s="17">
        <v>0</v>
      </c>
      <c r="N19" s="33">
        <v>0</v>
      </c>
      <c r="O19" s="17">
        <v>0</v>
      </c>
      <c r="P19" s="33">
        <v>1</v>
      </c>
      <c r="Q19" s="17">
        <v>925000</v>
      </c>
      <c r="R19" s="102"/>
      <c r="S19" s="100"/>
      <c r="T19" s="47">
        <f t="shared" ref="T19:T25" si="8">SUM(L19,N19,P19,R19)</f>
        <v>1</v>
      </c>
      <c r="U19" s="47">
        <f t="shared" si="0"/>
        <v>100</v>
      </c>
      <c r="V19" s="26" t="s">
        <v>48</v>
      </c>
      <c r="W19" s="31">
        <f t="shared" si="1"/>
        <v>925000</v>
      </c>
      <c r="X19" s="46">
        <f t="shared" si="2"/>
        <v>42.843909217230198</v>
      </c>
      <c r="Y19" s="26" t="s">
        <v>48</v>
      </c>
      <c r="Z19" s="47">
        <f t="shared" si="3"/>
        <v>3</v>
      </c>
      <c r="AA19" s="31">
        <f t="shared" si="4"/>
        <v>3190900</v>
      </c>
      <c r="AB19" s="46">
        <f t="shared" si="5"/>
        <v>300</v>
      </c>
      <c r="AC19" s="26" t="str">
        <f t="shared" si="6"/>
        <v>%</v>
      </c>
      <c r="AD19" s="76">
        <f t="shared" si="7"/>
        <v>0.50506505429105064</v>
      </c>
      <c r="AE19" s="11"/>
      <c r="AH19" s="19">
        <f>M19+O19+Q19+S19</f>
        <v>925000</v>
      </c>
    </row>
    <row r="20" spans="1:34" ht="217" x14ac:dyDescent="0.3">
      <c r="A20" s="12"/>
      <c r="B20" s="13"/>
      <c r="C20" s="20" t="s">
        <v>61</v>
      </c>
      <c r="D20" s="20" t="s">
        <v>139</v>
      </c>
      <c r="E20" s="33">
        <f>J20*3</f>
        <v>36</v>
      </c>
      <c r="F20" s="94" t="s">
        <v>49</v>
      </c>
      <c r="G20" s="17">
        <v>5000200</v>
      </c>
      <c r="H20" s="33">
        <v>24</v>
      </c>
      <c r="I20" s="17">
        <v>1191000</v>
      </c>
      <c r="J20" s="33">
        <v>12</v>
      </c>
      <c r="K20" s="17">
        <v>1750100</v>
      </c>
      <c r="L20" s="33">
        <v>3</v>
      </c>
      <c r="M20" s="17">
        <v>0</v>
      </c>
      <c r="N20" s="33">
        <v>3</v>
      </c>
      <c r="O20" s="17">
        <v>0</v>
      </c>
      <c r="P20" s="33">
        <v>9</v>
      </c>
      <c r="Q20" s="17">
        <v>199500</v>
      </c>
      <c r="R20" s="102"/>
      <c r="S20" s="100"/>
      <c r="T20" s="47">
        <f t="shared" si="8"/>
        <v>15</v>
      </c>
      <c r="U20" s="47">
        <f t="shared" si="0"/>
        <v>125</v>
      </c>
      <c r="V20" s="26" t="s">
        <v>48</v>
      </c>
      <c r="W20" s="31">
        <f t="shared" si="1"/>
        <v>199500</v>
      </c>
      <c r="X20" s="46">
        <f t="shared" si="2"/>
        <v>11.399348608650934</v>
      </c>
      <c r="Y20" s="26" t="s">
        <v>48</v>
      </c>
      <c r="Z20" s="47">
        <f t="shared" si="3"/>
        <v>39</v>
      </c>
      <c r="AA20" s="31">
        <f t="shared" si="4"/>
        <v>1390500</v>
      </c>
      <c r="AB20" s="46">
        <f t="shared" si="5"/>
        <v>108.33333333333333</v>
      </c>
      <c r="AC20" s="26" t="str">
        <f t="shared" si="6"/>
        <v>%</v>
      </c>
      <c r="AD20" s="76">
        <f t="shared" si="7"/>
        <v>0.27808887644494218</v>
      </c>
      <c r="AE20" s="11"/>
      <c r="AH20" s="19">
        <f>M20+O20+Q20+S20</f>
        <v>199500</v>
      </c>
    </row>
    <row r="21" spans="1:34" ht="109.5" customHeight="1" x14ac:dyDescent="0.3">
      <c r="A21" s="12"/>
      <c r="B21" s="13"/>
      <c r="C21" s="20" t="s">
        <v>62</v>
      </c>
      <c r="D21" s="20" t="s">
        <v>140</v>
      </c>
      <c r="E21" s="33">
        <v>3</v>
      </c>
      <c r="F21" s="94" t="s">
        <v>51</v>
      </c>
      <c r="G21" s="17">
        <v>3718100</v>
      </c>
      <c r="H21" s="33">
        <v>2</v>
      </c>
      <c r="I21" s="17">
        <v>1358300</v>
      </c>
      <c r="J21" s="33">
        <v>1</v>
      </c>
      <c r="K21" s="17">
        <v>1109100</v>
      </c>
      <c r="L21" s="33">
        <v>0</v>
      </c>
      <c r="M21" s="17">
        <v>0</v>
      </c>
      <c r="N21" s="33">
        <v>0</v>
      </c>
      <c r="O21" s="17">
        <v>0</v>
      </c>
      <c r="P21" s="33">
        <v>1</v>
      </c>
      <c r="Q21" s="17">
        <v>622500</v>
      </c>
      <c r="R21" s="102"/>
      <c r="S21" s="100"/>
      <c r="T21" s="47">
        <f t="shared" si="8"/>
        <v>1</v>
      </c>
      <c r="U21" s="47">
        <f t="shared" si="0"/>
        <v>100</v>
      </c>
      <c r="V21" s="26" t="s">
        <v>48</v>
      </c>
      <c r="W21" s="31">
        <f t="shared" si="1"/>
        <v>622500</v>
      </c>
      <c r="X21" s="46">
        <f t="shared" si="2"/>
        <v>56.126589126318635</v>
      </c>
      <c r="Y21" s="26" t="s">
        <v>48</v>
      </c>
      <c r="Z21" s="47">
        <f t="shared" si="3"/>
        <v>3</v>
      </c>
      <c r="AA21" s="31">
        <f t="shared" si="4"/>
        <v>1980800</v>
      </c>
      <c r="AB21" s="46">
        <f t="shared" si="5"/>
        <v>100</v>
      </c>
      <c r="AC21" s="26" t="str">
        <f t="shared" si="6"/>
        <v>%</v>
      </c>
      <c r="AD21" s="76">
        <f t="shared" si="7"/>
        <v>0.53274521933245478</v>
      </c>
      <c r="AE21" s="11"/>
      <c r="AH21" s="19">
        <f>M21+O21+Q21+S21</f>
        <v>622500</v>
      </c>
    </row>
    <row r="22" spans="1:34" ht="93" x14ac:dyDescent="0.3">
      <c r="A22" s="12"/>
      <c r="B22" s="13"/>
      <c r="C22" s="14" t="s">
        <v>63</v>
      </c>
      <c r="D22" s="14" t="s">
        <v>105</v>
      </c>
      <c r="E22" s="34">
        <v>100</v>
      </c>
      <c r="F22" s="63" t="s">
        <v>48</v>
      </c>
      <c r="G22" s="32">
        <f>SUM(G23:G25)</f>
        <v>1714116800</v>
      </c>
      <c r="H22" s="64">
        <v>100</v>
      </c>
      <c r="I22" s="32">
        <f>SUM(I23:I25)</f>
        <v>81965000</v>
      </c>
      <c r="J22" s="64">
        <v>100</v>
      </c>
      <c r="K22" s="32">
        <f>SUM(K23:K25)</f>
        <v>622742800</v>
      </c>
      <c r="L22" s="64">
        <v>100</v>
      </c>
      <c r="M22" s="32">
        <f>SUM(M23:M25)</f>
        <v>0</v>
      </c>
      <c r="N22" s="34">
        <v>100</v>
      </c>
      <c r="O22" s="32">
        <f>SUM(O23:O25)</f>
        <v>39618440</v>
      </c>
      <c r="P22" s="34">
        <v>100</v>
      </c>
      <c r="Q22" s="32">
        <f>SUM(Q23:Q25)</f>
        <v>167744456</v>
      </c>
      <c r="R22" s="103"/>
      <c r="S22" s="97"/>
      <c r="T22" s="48">
        <f>AVERAGE(L22,N22,P22,R22)</f>
        <v>100</v>
      </c>
      <c r="U22" s="50">
        <f t="shared" si="0"/>
        <v>100</v>
      </c>
      <c r="V22" s="51" t="s">
        <v>48</v>
      </c>
      <c r="W22" s="49">
        <f t="shared" si="1"/>
        <v>207362896</v>
      </c>
      <c r="X22" s="50">
        <f t="shared" si="2"/>
        <v>33.298320911939889</v>
      </c>
      <c r="Y22" s="51" t="s">
        <v>48</v>
      </c>
      <c r="Z22" s="48">
        <f t="shared" si="3"/>
        <v>200</v>
      </c>
      <c r="AA22" s="49">
        <f t="shared" si="4"/>
        <v>289327896</v>
      </c>
      <c r="AB22" s="46">
        <f t="shared" si="5"/>
        <v>200</v>
      </c>
      <c r="AC22" s="51" t="str">
        <f t="shared" si="6"/>
        <v>%</v>
      </c>
      <c r="AD22" s="76">
        <f t="shared" si="7"/>
        <v>0.16879123756327458</v>
      </c>
      <c r="AE22" s="11"/>
      <c r="AH22" s="19"/>
    </row>
    <row r="23" spans="1:34" ht="77.5" x14ac:dyDescent="0.3">
      <c r="A23" s="12"/>
      <c r="B23" s="13"/>
      <c r="C23" s="20" t="s">
        <v>68</v>
      </c>
      <c r="D23" s="20" t="s">
        <v>155</v>
      </c>
      <c r="E23" s="15">
        <v>50</v>
      </c>
      <c r="F23" s="16" t="s">
        <v>147</v>
      </c>
      <c r="G23" s="17">
        <v>88800000</v>
      </c>
      <c r="H23" s="15">
        <v>90</v>
      </c>
      <c r="I23" s="17">
        <v>27000000</v>
      </c>
      <c r="J23" s="15">
        <v>45</v>
      </c>
      <c r="K23" s="17">
        <v>30000000</v>
      </c>
      <c r="L23" s="15">
        <v>0</v>
      </c>
      <c r="M23" s="17">
        <v>0</v>
      </c>
      <c r="N23" s="15">
        <v>51</v>
      </c>
      <c r="O23" s="17">
        <v>0</v>
      </c>
      <c r="P23" s="15">
        <v>51</v>
      </c>
      <c r="Q23" s="17">
        <v>30000000</v>
      </c>
      <c r="R23" s="99"/>
      <c r="S23" s="100"/>
      <c r="T23" s="47">
        <f t="shared" si="8"/>
        <v>102</v>
      </c>
      <c r="U23" s="47">
        <f t="shared" si="0"/>
        <v>226.66666666666666</v>
      </c>
      <c r="V23" s="26" t="s">
        <v>48</v>
      </c>
      <c r="W23" s="31">
        <f t="shared" si="1"/>
        <v>30000000</v>
      </c>
      <c r="X23" s="46">
        <f t="shared" si="2"/>
        <v>100</v>
      </c>
      <c r="Y23" s="26" t="s">
        <v>48</v>
      </c>
      <c r="Z23" s="47">
        <f t="shared" si="3"/>
        <v>192</v>
      </c>
      <c r="AA23" s="31">
        <f t="shared" si="4"/>
        <v>57000000</v>
      </c>
      <c r="AB23" s="46">
        <f t="shared" si="5"/>
        <v>384</v>
      </c>
      <c r="AC23" s="26" t="str">
        <f t="shared" si="6"/>
        <v>%</v>
      </c>
      <c r="AD23" s="76">
        <f t="shared" si="7"/>
        <v>0.64189189189189189</v>
      </c>
      <c r="AE23" s="11"/>
      <c r="AH23" s="19"/>
    </row>
    <row r="24" spans="1:34" ht="118.5" customHeight="1" x14ac:dyDescent="0.3">
      <c r="A24" s="12"/>
      <c r="B24" s="13"/>
      <c r="C24" s="20" t="s">
        <v>64</v>
      </c>
      <c r="D24" s="20" t="s">
        <v>156</v>
      </c>
      <c r="E24" s="15">
        <v>32</v>
      </c>
      <c r="F24" s="16" t="s">
        <v>120</v>
      </c>
      <c r="G24" s="17">
        <v>1384000000</v>
      </c>
      <c r="H24" s="33">
        <v>75</v>
      </c>
      <c r="I24" s="17">
        <v>29900000</v>
      </c>
      <c r="J24" s="33">
        <v>75</v>
      </c>
      <c r="K24" s="17">
        <v>513000000</v>
      </c>
      <c r="L24" s="33">
        <v>0</v>
      </c>
      <c r="M24" s="17">
        <v>0</v>
      </c>
      <c r="N24" s="33">
        <v>4</v>
      </c>
      <c r="O24" s="17">
        <v>39618440</v>
      </c>
      <c r="P24" s="33">
        <v>25</v>
      </c>
      <c r="Q24" s="17">
        <v>110444456</v>
      </c>
      <c r="R24" s="102"/>
      <c r="S24" s="100"/>
      <c r="T24" s="47">
        <f t="shared" si="8"/>
        <v>29</v>
      </c>
      <c r="U24" s="47">
        <f t="shared" si="0"/>
        <v>38.666666666666664</v>
      </c>
      <c r="V24" s="26" t="s">
        <v>48</v>
      </c>
      <c r="W24" s="31">
        <f t="shared" si="1"/>
        <v>150062896</v>
      </c>
      <c r="X24" s="46">
        <f t="shared" si="2"/>
        <v>29.252026510721247</v>
      </c>
      <c r="Y24" s="26" t="s">
        <v>48</v>
      </c>
      <c r="Z24" s="47">
        <f t="shared" si="3"/>
        <v>104</v>
      </c>
      <c r="AA24" s="31">
        <f t="shared" si="4"/>
        <v>179962896</v>
      </c>
      <c r="AB24" s="46">
        <f t="shared" si="5"/>
        <v>325</v>
      </c>
      <c r="AC24" s="26" t="str">
        <f t="shared" si="6"/>
        <v>%</v>
      </c>
      <c r="AD24" s="76">
        <f t="shared" si="7"/>
        <v>0.13003099421965317</v>
      </c>
      <c r="AE24" s="11"/>
      <c r="AH24" s="19"/>
    </row>
    <row r="25" spans="1:34" ht="139.5" x14ac:dyDescent="0.3">
      <c r="A25" s="12"/>
      <c r="B25" s="13"/>
      <c r="C25" s="20" t="s">
        <v>65</v>
      </c>
      <c r="D25" s="20" t="s">
        <v>157</v>
      </c>
      <c r="E25" s="33">
        <v>50</v>
      </c>
      <c r="F25" s="16" t="s">
        <v>120</v>
      </c>
      <c r="G25" s="17">
        <v>241316800</v>
      </c>
      <c r="H25" s="33">
        <v>5</v>
      </c>
      <c r="I25" s="17">
        <v>25065000</v>
      </c>
      <c r="J25" s="33">
        <v>5</v>
      </c>
      <c r="K25" s="17">
        <v>79742800</v>
      </c>
      <c r="L25" s="33">
        <v>0</v>
      </c>
      <c r="M25" s="17">
        <v>0</v>
      </c>
      <c r="N25" s="33">
        <v>0</v>
      </c>
      <c r="O25" s="17">
        <v>0</v>
      </c>
      <c r="P25" s="33">
        <v>50</v>
      </c>
      <c r="Q25" s="17">
        <v>27300000</v>
      </c>
      <c r="R25" s="102"/>
      <c r="S25" s="100"/>
      <c r="T25" s="47">
        <f t="shared" si="8"/>
        <v>50</v>
      </c>
      <c r="U25" s="47">
        <f t="shared" si="0"/>
        <v>1000</v>
      </c>
      <c r="V25" s="26" t="s">
        <v>48</v>
      </c>
      <c r="W25" s="31">
        <f t="shared" si="1"/>
        <v>27300000</v>
      </c>
      <c r="X25" s="46">
        <f t="shared" si="2"/>
        <v>34.235065736342342</v>
      </c>
      <c r="Y25" s="26" t="s">
        <v>48</v>
      </c>
      <c r="Z25" s="47">
        <f t="shared" si="3"/>
        <v>55</v>
      </c>
      <c r="AA25" s="31">
        <f t="shared" si="4"/>
        <v>52365000</v>
      </c>
      <c r="AB25" s="46">
        <f t="shared" si="5"/>
        <v>110.00000000000001</v>
      </c>
      <c r="AC25" s="26" t="str">
        <f t="shared" si="6"/>
        <v>%</v>
      </c>
      <c r="AD25" s="76">
        <f t="shared" si="7"/>
        <v>0.21699691028556653</v>
      </c>
      <c r="AE25" s="11"/>
      <c r="AH25" s="19"/>
    </row>
    <row r="26" spans="1:34" ht="114.75" customHeight="1" x14ac:dyDescent="0.3">
      <c r="A26" s="12"/>
      <c r="B26" s="13"/>
      <c r="C26" s="14" t="s">
        <v>66</v>
      </c>
      <c r="D26" s="14" t="s">
        <v>106</v>
      </c>
      <c r="E26" s="34">
        <v>100</v>
      </c>
      <c r="F26" s="63" t="s">
        <v>48</v>
      </c>
      <c r="G26" s="32">
        <f>SUM(G27:G32)</f>
        <v>1585852636</v>
      </c>
      <c r="H26" s="64">
        <v>200</v>
      </c>
      <c r="I26" s="32">
        <f>SUM(I27:I32)</f>
        <v>264608383</v>
      </c>
      <c r="J26" s="64">
        <v>100</v>
      </c>
      <c r="K26" s="32">
        <f>SUM(K27:K32)</f>
        <v>559159075</v>
      </c>
      <c r="L26" s="64">
        <v>100</v>
      </c>
      <c r="M26" s="32">
        <f>SUM(M27:M32)</f>
        <v>104217471</v>
      </c>
      <c r="N26" s="38">
        <v>100</v>
      </c>
      <c r="O26" s="32">
        <f>SUM(O27:O32)</f>
        <v>26101450</v>
      </c>
      <c r="P26" s="38">
        <v>100</v>
      </c>
      <c r="Q26" s="32">
        <f>SUM(Q27:Q32)</f>
        <v>62639687</v>
      </c>
      <c r="R26" s="96"/>
      <c r="S26" s="97"/>
      <c r="T26" s="48">
        <f>AVERAGE(L26,N26,P26,R26)</f>
        <v>100</v>
      </c>
      <c r="U26" s="50">
        <f t="shared" si="0"/>
        <v>100</v>
      </c>
      <c r="V26" s="51" t="s">
        <v>48</v>
      </c>
      <c r="W26" s="49">
        <f t="shared" si="1"/>
        <v>192958608</v>
      </c>
      <c r="X26" s="50">
        <f t="shared" si="2"/>
        <v>34.508714358253059</v>
      </c>
      <c r="Y26" s="51" t="s">
        <v>48</v>
      </c>
      <c r="Z26" s="48">
        <f t="shared" si="3"/>
        <v>300</v>
      </c>
      <c r="AA26" s="49">
        <f t="shared" si="4"/>
        <v>457566991</v>
      </c>
      <c r="AB26" s="46">
        <f t="shared" si="5"/>
        <v>300</v>
      </c>
      <c r="AC26" s="51" t="str">
        <f t="shared" si="6"/>
        <v>%</v>
      </c>
      <c r="AD26" s="76">
        <f t="shared" si="7"/>
        <v>0.28853058639428336</v>
      </c>
      <c r="AE26" s="11"/>
      <c r="AH26" s="19"/>
    </row>
    <row r="27" spans="1:34" ht="124" x14ac:dyDescent="0.3">
      <c r="A27" s="12"/>
      <c r="B27" s="13"/>
      <c r="C27" s="20" t="s">
        <v>67</v>
      </c>
      <c r="D27" s="20" t="s">
        <v>141</v>
      </c>
      <c r="E27" s="15">
        <f>J27*3</f>
        <v>36</v>
      </c>
      <c r="F27" s="16" t="s">
        <v>147</v>
      </c>
      <c r="G27" s="17">
        <v>18060125</v>
      </c>
      <c r="H27" s="33">
        <v>24</v>
      </c>
      <c r="I27" s="17">
        <v>8276000</v>
      </c>
      <c r="J27" s="33">
        <v>12</v>
      </c>
      <c r="K27" s="17">
        <v>4874000</v>
      </c>
      <c r="L27" s="33">
        <v>3</v>
      </c>
      <c r="M27" s="17">
        <v>0</v>
      </c>
      <c r="N27" s="33">
        <v>3</v>
      </c>
      <c r="O27" s="17">
        <v>1914000</v>
      </c>
      <c r="P27" s="122">
        <v>3</v>
      </c>
      <c r="Q27" s="17">
        <v>1122000</v>
      </c>
      <c r="R27" s="102"/>
      <c r="S27" s="100"/>
      <c r="T27" s="47">
        <f t="shared" ref="T27:T62" si="9">SUM(L27,N27,P27,R27)</f>
        <v>9</v>
      </c>
      <c r="U27" s="47">
        <f t="shared" si="0"/>
        <v>75</v>
      </c>
      <c r="V27" s="26" t="s">
        <v>48</v>
      </c>
      <c r="W27" s="31">
        <f t="shared" si="1"/>
        <v>3036000</v>
      </c>
      <c r="X27" s="46">
        <f t="shared" si="2"/>
        <v>62.289700451374642</v>
      </c>
      <c r="Y27" s="26" t="s">
        <v>48</v>
      </c>
      <c r="Z27" s="47">
        <f t="shared" si="3"/>
        <v>33</v>
      </c>
      <c r="AA27" s="31">
        <f t="shared" si="4"/>
        <v>11312000</v>
      </c>
      <c r="AB27" s="46">
        <f t="shared" si="5"/>
        <v>91.666666666666657</v>
      </c>
      <c r="AC27" s="26" t="str">
        <f t="shared" si="6"/>
        <v>%</v>
      </c>
      <c r="AD27" s="76">
        <f t="shared" si="7"/>
        <v>0.62635225392958238</v>
      </c>
      <c r="AE27" s="11"/>
      <c r="AH27" s="19"/>
    </row>
    <row r="28" spans="1:34" ht="77.5" x14ac:dyDescent="0.3">
      <c r="A28" s="12"/>
      <c r="B28" s="13"/>
      <c r="C28" s="20" t="s">
        <v>72</v>
      </c>
      <c r="D28" s="20" t="s">
        <v>142</v>
      </c>
      <c r="E28" s="15">
        <f t="shared" ref="E28:E38" si="10">J28*3</f>
        <v>36</v>
      </c>
      <c r="F28" s="16" t="s">
        <v>147</v>
      </c>
      <c r="G28" s="17">
        <v>318960911</v>
      </c>
      <c r="H28" s="33">
        <v>24</v>
      </c>
      <c r="I28" s="17">
        <v>84361000</v>
      </c>
      <c r="J28" s="33">
        <v>12</v>
      </c>
      <c r="K28" s="17">
        <v>112813075</v>
      </c>
      <c r="L28" s="33">
        <v>3</v>
      </c>
      <c r="M28" s="17">
        <v>10345000</v>
      </c>
      <c r="N28" s="33">
        <v>3</v>
      </c>
      <c r="O28" s="17">
        <v>13558200</v>
      </c>
      <c r="P28" s="122">
        <v>3</v>
      </c>
      <c r="Q28" s="17">
        <v>3054200</v>
      </c>
      <c r="R28" s="102"/>
      <c r="S28" s="100"/>
      <c r="T28" s="47">
        <f t="shared" si="9"/>
        <v>9</v>
      </c>
      <c r="U28" s="47">
        <f t="shared" si="0"/>
        <v>75</v>
      </c>
      <c r="V28" s="26" t="s">
        <v>48</v>
      </c>
      <c r="W28" s="31">
        <f t="shared" si="1"/>
        <v>26957400</v>
      </c>
      <c r="X28" s="46">
        <f t="shared" si="2"/>
        <v>23.89563443776353</v>
      </c>
      <c r="Y28" s="26" t="s">
        <v>48</v>
      </c>
      <c r="Z28" s="47">
        <f t="shared" si="3"/>
        <v>33</v>
      </c>
      <c r="AA28" s="31">
        <f t="shared" si="4"/>
        <v>111318400</v>
      </c>
      <c r="AB28" s="46">
        <f t="shared" si="5"/>
        <v>91.666666666666657</v>
      </c>
      <c r="AC28" s="26" t="str">
        <f t="shared" si="6"/>
        <v>%</v>
      </c>
      <c r="AD28" s="76">
        <f t="shared" si="7"/>
        <v>0.34900326704923412</v>
      </c>
      <c r="AE28" s="11"/>
      <c r="AH28" s="19"/>
    </row>
    <row r="29" spans="1:34" ht="77.5" x14ac:dyDescent="0.3">
      <c r="A29" s="12"/>
      <c r="B29" s="13"/>
      <c r="C29" s="20" t="s">
        <v>73</v>
      </c>
      <c r="D29" s="93" t="s">
        <v>143</v>
      </c>
      <c r="E29" s="15">
        <f t="shared" si="10"/>
        <v>36</v>
      </c>
      <c r="F29" s="16" t="s">
        <v>147</v>
      </c>
      <c r="G29" s="17">
        <v>129666000</v>
      </c>
      <c r="H29" s="33">
        <v>24</v>
      </c>
      <c r="I29" s="17">
        <v>24213000</v>
      </c>
      <c r="J29" s="33">
        <v>12</v>
      </c>
      <c r="K29" s="17">
        <v>43210000</v>
      </c>
      <c r="L29" s="33">
        <v>3</v>
      </c>
      <c r="M29" s="17">
        <v>862500</v>
      </c>
      <c r="N29" s="33">
        <v>3</v>
      </c>
      <c r="O29" s="17">
        <v>900000</v>
      </c>
      <c r="P29" s="122">
        <v>3</v>
      </c>
      <c r="Q29" s="17">
        <v>2076000</v>
      </c>
      <c r="R29" s="102"/>
      <c r="S29" s="100"/>
      <c r="T29" s="47">
        <f t="shared" si="9"/>
        <v>9</v>
      </c>
      <c r="U29" s="47">
        <f t="shared" si="0"/>
        <v>75</v>
      </c>
      <c r="V29" s="26" t="s">
        <v>48</v>
      </c>
      <c r="W29" s="31">
        <f t="shared" si="1"/>
        <v>3838500</v>
      </c>
      <c r="X29" s="46">
        <f t="shared" si="2"/>
        <v>8.8833603332561903</v>
      </c>
      <c r="Y29" s="26" t="s">
        <v>48</v>
      </c>
      <c r="Z29" s="47">
        <f t="shared" si="3"/>
        <v>33</v>
      </c>
      <c r="AA29" s="31">
        <f t="shared" si="4"/>
        <v>28051500</v>
      </c>
      <c r="AB29" s="46">
        <f t="shared" si="5"/>
        <v>91.666666666666657</v>
      </c>
      <c r="AC29" s="26" t="str">
        <f t="shared" si="6"/>
        <v>%</v>
      </c>
      <c r="AD29" s="76">
        <f t="shared" si="7"/>
        <v>0.21633658784878071</v>
      </c>
      <c r="AE29" s="11"/>
      <c r="AH29" s="19"/>
    </row>
    <row r="30" spans="1:34" ht="93" x14ac:dyDescent="0.3">
      <c r="A30" s="12"/>
      <c r="B30" s="13"/>
      <c r="C30" s="20" t="s">
        <v>74</v>
      </c>
      <c r="D30" s="93" t="s">
        <v>144</v>
      </c>
      <c r="E30" s="15">
        <f t="shared" si="10"/>
        <v>36</v>
      </c>
      <c r="F30" s="16" t="s">
        <v>147</v>
      </c>
      <c r="G30" s="17">
        <v>106950600</v>
      </c>
      <c r="H30" s="33">
        <v>24</v>
      </c>
      <c r="I30" s="17">
        <v>21678750</v>
      </c>
      <c r="J30" s="33">
        <v>12</v>
      </c>
      <c r="K30" s="17">
        <v>61057000</v>
      </c>
      <c r="L30" s="33">
        <v>3</v>
      </c>
      <c r="M30" s="17">
        <v>4893000</v>
      </c>
      <c r="N30" s="33">
        <v>3</v>
      </c>
      <c r="O30" s="17">
        <v>2419250</v>
      </c>
      <c r="P30" s="122">
        <v>3</v>
      </c>
      <c r="Q30" s="17">
        <v>795000</v>
      </c>
      <c r="R30" s="102"/>
      <c r="S30" s="100"/>
      <c r="T30" s="47">
        <f t="shared" si="9"/>
        <v>9</v>
      </c>
      <c r="U30" s="47">
        <f t="shared" si="0"/>
        <v>75</v>
      </c>
      <c r="V30" s="26" t="s">
        <v>48</v>
      </c>
      <c r="W30" s="31">
        <f t="shared" si="1"/>
        <v>8107250</v>
      </c>
      <c r="X30" s="46">
        <f t="shared" si="2"/>
        <v>13.27816630361793</v>
      </c>
      <c r="Y30" s="26" t="s">
        <v>48</v>
      </c>
      <c r="Z30" s="46">
        <f t="shared" si="3"/>
        <v>33</v>
      </c>
      <c r="AA30" s="31">
        <f t="shared" si="4"/>
        <v>29786000</v>
      </c>
      <c r="AB30" s="46">
        <f t="shared" si="5"/>
        <v>91.666666666666657</v>
      </c>
      <c r="AC30" s="26" t="str">
        <f t="shared" si="6"/>
        <v>%</v>
      </c>
      <c r="AD30" s="76">
        <f t="shared" si="7"/>
        <v>0.27850241139367149</v>
      </c>
      <c r="AE30" s="11"/>
      <c r="AH30" s="19"/>
    </row>
    <row r="31" spans="1:34" ht="139.5" x14ac:dyDescent="0.3">
      <c r="A31" s="12"/>
      <c r="B31" s="13"/>
      <c r="C31" s="20" t="s">
        <v>75</v>
      </c>
      <c r="D31" s="95" t="s">
        <v>145</v>
      </c>
      <c r="E31" s="15">
        <f t="shared" si="10"/>
        <v>36</v>
      </c>
      <c r="F31" s="16" t="s">
        <v>51</v>
      </c>
      <c r="G31" s="17">
        <v>16800000</v>
      </c>
      <c r="H31" s="33">
        <v>24</v>
      </c>
      <c r="I31" s="17">
        <v>4920000</v>
      </c>
      <c r="J31" s="33">
        <v>12</v>
      </c>
      <c r="K31" s="17">
        <v>5400000</v>
      </c>
      <c r="L31" s="33">
        <v>3</v>
      </c>
      <c r="M31" s="17">
        <v>1640000</v>
      </c>
      <c r="N31" s="33">
        <v>3</v>
      </c>
      <c r="O31" s="17">
        <v>0</v>
      </c>
      <c r="P31" s="122">
        <v>3</v>
      </c>
      <c r="Q31" s="17">
        <v>860000</v>
      </c>
      <c r="R31" s="102"/>
      <c r="S31" s="100"/>
      <c r="T31" s="47">
        <f t="shared" si="9"/>
        <v>9</v>
      </c>
      <c r="U31" s="47">
        <f t="shared" si="0"/>
        <v>75</v>
      </c>
      <c r="V31" s="26" t="s">
        <v>48</v>
      </c>
      <c r="W31" s="31">
        <f t="shared" si="1"/>
        <v>2500000</v>
      </c>
      <c r="X31" s="46">
        <f t="shared" si="2"/>
        <v>46.296296296296298</v>
      </c>
      <c r="Y31" s="26" t="s">
        <v>48</v>
      </c>
      <c r="Z31" s="46">
        <f t="shared" si="3"/>
        <v>33</v>
      </c>
      <c r="AA31" s="31">
        <f t="shared" si="4"/>
        <v>7420000</v>
      </c>
      <c r="AB31" s="46">
        <f t="shared" si="5"/>
        <v>91.666666666666657</v>
      </c>
      <c r="AC31" s="26" t="str">
        <f t="shared" si="6"/>
        <v>%</v>
      </c>
      <c r="AD31" s="76">
        <f t="shared" si="7"/>
        <v>0.44166666666666665</v>
      </c>
      <c r="AE31" s="11"/>
      <c r="AH31" s="19"/>
    </row>
    <row r="32" spans="1:34" ht="124" x14ac:dyDescent="0.3">
      <c r="A32" s="12"/>
      <c r="B32" s="13"/>
      <c r="C32" s="20" t="s">
        <v>76</v>
      </c>
      <c r="D32" s="95" t="s">
        <v>146</v>
      </c>
      <c r="E32" s="15">
        <f t="shared" si="10"/>
        <v>36</v>
      </c>
      <c r="F32" s="16" t="s">
        <v>49</v>
      </c>
      <c r="G32" s="17">
        <v>995415000</v>
      </c>
      <c r="H32" s="33">
        <v>24</v>
      </c>
      <c r="I32" s="17">
        <v>121159633</v>
      </c>
      <c r="J32" s="33">
        <v>12</v>
      </c>
      <c r="K32" s="17">
        <v>331805000</v>
      </c>
      <c r="L32" s="33">
        <v>3</v>
      </c>
      <c r="M32" s="17">
        <v>86476971</v>
      </c>
      <c r="N32" s="33">
        <v>3</v>
      </c>
      <c r="O32" s="17">
        <v>7310000</v>
      </c>
      <c r="P32" s="122">
        <v>3</v>
      </c>
      <c r="Q32" s="17">
        <v>54732487</v>
      </c>
      <c r="R32" s="102"/>
      <c r="S32" s="100"/>
      <c r="T32" s="47">
        <f t="shared" si="9"/>
        <v>9</v>
      </c>
      <c r="U32" s="47">
        <f t="shared" si="0"/>
        <v>75</v>
      </c>
      <c r="V32" s="26" t="s">
        <v>48</v>
      </c>
      <c r="W32" s="31">
        <f t="shared" si="1"/>
        <v>148519458</v>
      </c>
      <c r="X32" s="46">
        <f t="shared" si="2"/>
        <v>44.761066891698434</v>
      </c>
      <c r="Y32" s="26" t="s">
        <v>48</v>
      </c>
      <c r="Z32" s="46">
        <f t="shared" si="3"/>
        <v>33</v>
      </c>
      <c r="AA32" s="31">
        <f t="shared" si="4"/>
        <v>269679091</v>
      </c>
      <c r="AB32" s="46">
        <f t="shared" si="5"/>
        <v>91.666666666666657</v>
      </c>
      <c r="AC32" s="26" t="str">
        <f t="shared" si="6"/>
        <v>%</v>
      </c>
      <c r="AD32" s="76">
        <f t="shared" si="7"/>
        <v>0.27092126500002511</v>
      </c>
      <c r="AE32" s="11"/>
      <c r="AH32" s="19"/>
    </row>
    <row r="33" spans="1:34" ht="124" x14ac:dyDescent="0.3">
      <c r="A33" s="12"/>
      <c r="B33" s="13"/>
      <c r="C33" s="14" t="s">
        <v>77</v>
      </c>
      <c r="D33" s="14" t="s">
        <v>119</v>
      </c>
      <c r="E33" s="34">
        <f t="shared" si="10"/>
        <v>36</v>
      </c>
      <c r="F33" s="63" t="s">
        <v>47</v>
      </c>
      <c r="G33" s="32">
        <f>SUM(G34)</f>
        <v>341429224</v>
      </c>
      <c r="H33" s="64">
        <v>24</v>
      </c>
      <c r="I33" s="32">
        <f>SUM(I34)</f>
        <v>150434240</v>
      </c>
      <c r="J33" s="64">
        <v>12</v>
      </c>
      <c r="K33" s="32">
        <f>SUM(K34)</f>
        <v>92135800</v>
      </c>
      <c r="L33" s="64">
        <v>3</v>
      </c>
      <c r="M33" s="32">
        <f>SUM(M34)</f>
        <v>0</v>
      </c>
      <c r="N33" s="38">
        <v>3</v>
      </c>
      <c r="O33" s="32">
        <f>SUM(O34)</f>
        <v>0</v>
      </c>
      <c r="P33" s="38">
        <v>3</v>
      </c>
      <c r="Q33" s="32">
        <f>SUM(Q34)</f>
        <v>63045000</v>
      </c>
      <c r="R33" s="96"/>
      <c r="S33" s="97"/>
      <c r="T33" s="48">
        <f t="shared" si="9"/>
        <v>9</v>
      </c>
      <c r="U33" s="48">
        <f t="shared" si="0"/>
        <v>75</v>
      </c>
      <c r="V33" s="51" t="s">
        <v>48</v>
      </c>
      <c r="W33" s="49">
        <f t="shared" si="1"/>
        <v>63045000</v>
      </c>
      <c r="X33" s="50">
        <f t="shared" si="2"/>
        <v>68.42617093464213</v>
      </c>
      <c r="Y33" s="51" t="s">
        <v>48</v>
      </c>
      <c r="Z33" s="50">
        <f t="shared" si="3"/>
        <v>33</v>
      </c>
      <c r="AA33" s="49">
        <f t="shared" si="4"/>
        <v>213479240</v>
      </c>
      <c r="AB33" s="46">
        <f t="shared" si="5"/>
        <v>91.666666666666657</v>
      </c>
      <c r="AC33" s="51" t="str">
        <f t="shared" si="6"/>
        <v>%</v>
      </c>
      <c r="AD33" s="76">
        <f t="shared" si="7"/>
        <v>0.62525180914214884</v>
      </c>
      <c r="AE33" s="11"/>
      <c r="AH33" s="19"/>
    </row>
    <row r="34" spans="1:34" ht="83.25" customHeight="1" x14ac:dyDescent="0.3">
      <c r="A34" s="12"/>
      <c r="B34" s="13"/>
      <c r="C34" s="20" t="s">
        <v>78</v>
      </c>
      <c r="D34" s="20" t="s">
        <v>158</v>
      </c>
      <c r="E34" s="15">
        <f t="shared" si="10"/>
        <v>0</v>
      </c>
      <c r="F34" s="16" t="s">
        <v>154</v>
      </c>
      <c r="G34" s="17">
        <v>341429224</v>
      </c>
      <c r="H34" s="33"/>
      <c r="I34" s="17">
        <v>150434240</v>
      </c>
      <c r="J34" s="33"/>
      <c r="K34" s="17">
        <v>92135800</v>
      </c>
      <c r="L34" s="33"/>
      <c r="M34" s="17">
        <v>0</v>
      </c>
      <c r="N34" s="15"/>
      <c r="O34" s="17">
        <v>0</v>
      </c>
      <c r="P34" s="15"/>
      <c r="Q34" s="17">
        <v>63045000</v>
      </c>
      <c r="R34" s="99"/>
      <c r="S34" s="100"/>
      <c r="T34" s="47">
        <f t="shared" si="9"/>
        <v>0</v>
      </c>
      <c r="U34" s="47" t="e">
        <f t="shared" si="0"/>
        <v>#DIV/0!</v>
      </c>
      <c r="V34" s="26" t="s">
        <v>48</v>
      </c>
      <c r="W34" s="31">
        <f t="shared" si="1"/>
        <v>63045000</v>
      </c>
      <c r="X34" s="46">
        <f t="shared" si="2"/>
        <v>68.42617093464213</v>
      </c>
      <c r="Y34" s="26" t="s">
        <v>48</v>
      </c>
      <c r="Z34" s="47">
        <f t="shared" si="3"/>
        <v>0</v>
      </c>
      <c r="AA34" s="31">
        <f t="shared" si="4"/>
        <v>213479240</v>
      </c>
      <c r="AB34" s="46" t="e">
        <f t="shared" si="5"/>
        <v>#DIV/0!</v>
      </c>
      <c r="AC34" s="26" t="str">
        <f t="shared" si="6"/>
        <v>%</v>
      </c>
      <c r="AD34" s="76">
        <f t="shared" si="7"/>
        <v>0.62525180914214884</v>
      </c>
      <c r="AE34" s="11"/>
      <c r="AH34" s="19"/>
    </row>
    <row r="35" spans="1:34" ht="109.5" customHeight="1" x14ac:dyDescent="0.3">
      <c r="A35" s="12"/>
      <c r="B35" s="13"/>
      <c r="C35" s="14" t="s">
        <v>81</v>
      </c>
      <c r="D35" s="14" t="s">
        <v>107</v>
      </c>
      <c r="E35" s="34">
        <f t="shared" si="10"/>
        <v>36</v>
      </c>
      <c r="F35" s="63" t="s">
        <v>116</v>
      </c>
      <c r="G35" s="32">
        <f>SUM(G36:G38)</f>
        <v>278091772</v>
      </c>
      <c r="H35" s="64">
        <v>24</v>
      </c>
      <c r="I35" s="32">
        <f>SUM(I36:I38)</f>
        <v>60521030</v>
      </c>
      <c r="J35" s="64">
        <v>12</v>
      </c>
      <c r="K35" s="32">
        <f>SUM(K36:K38)</f>
        <v>94138886</v>
      </c>
      <c r="L35" s="64">
        <v>3</v>
      </c>
      <c r="M35" s="32">
        <f>SUM(M36:M38)</f>
        <v>16988086</v>
      </c>
      <c r="N35" s="34">
        <v>3</v>
      </c>
      <c r="O35" s="32">
        <f>SUM(O36:O38)</f>
        <v>3079099</v>
      </c>
      <c r="P35" s="34">
        <v>3</v>
      </c>
      <c r="Q35" s="32">
        <f>SUM(Q36:Q38)</f>
        <v>13240128</v>
      </c>
      <c r="R35" s="103"/>
      <c r="S35" s="97"/>
      <c r="T35" s="48">
        <f t="shared" si="9"/>
        <v>9</v>
      </c>
      <c r="U35" s="50">
        <f t="shared" si="0"/>
        <v>75</v>
      </c>
      <c r="V35" s="51" t="s">
        <v>48</v>
      </c>
      <c r="W35" s="49">
        <f t="shared" si="1"/>
        <v>33307313</v>
      </c>
      <c r="X35" s="50">
        <f t="shared" si="2"/>
        <v>35.381035845272272</v>
      </c>
      <c r="Y35" s="51" t="s">
        <v>48</v>
      </c>
      <c r="Z35" s="48">
        <f t="shared" si="3"/>
        <v>33</v>
      </c>
      <c r="AA35" s="49">
        <f t="shared" si="4"/>
        <v>93828343</v>
      </c>
      <c r="AB35" s="46">
        <f t="shared" si="5"/>
        <v>91.666666666666657</v>
      </c>
      <c r="AC35" s="51" t="str">
        <f t="shared" si="6"/>
        <v>%</v>
      </c>
      <c r="AD35" s="76">
        <f t="shared" si="7"/>
        <v>0.33740064412980908</v>
      </c>
      <c r="AE35" s="11"/>
      <c r="AH35" s="19"/>
    </row>
    <row r="36" spans="1:34" ht="77.5" x14ac:dyDescent="0.3">
      <c r="A36" s="12"/>
      <c r="B36" s="13"/>
      <c r="C36" s="20" t="s">
        <v>79</v>
      </c>
      <c r="D36" s="20" t="s">
        <v>148</v>
      </c>
      <c r="E36" s="15">
        <f t="shared" si="10"/>
        <v>36</v>
      </c>
      <c r="F36" s="16" t="s">
        <v>49</v>
      </c>
      <c r="G36" s="52">
        <v>1320000</v>
      </c>
      <c r="H36" s="33">
        <v>24</v>
      </c>
      <c r="I36" s="17">
        <v>207500</v>
      </c>
      <c r="J36" s="33">
        <v>12</v>
      </c>
      <c r="K36" s="52">
        <v>440000</v>
      </c>
      <c r="L36" s="33">
        <v>3</v>
      </c>
      <c r="M36" s="17">
        <v>101300</v>
      </c>
      <c r="N36" s="33">
        <v>3</v>
      </c>
      <c r="O36" s="17">
        <v>25500</v>
      </c>
      <c r="P36" s="33">
        <v>3</v>
      </c>
      <c r="Q36" s="17">
        <v>57800</v>
      </c>
      <c r="R36" s="102"/>
      <c r="S36" s="100"/>
      <c r="T36" s="47">
        <f t="shared" si="9"/>
        <v>9</v>
      </c>
      <c r="U36" s="47">
        <f t="shared" si="0"/>
        <v>75</v>
      </c>
      <c r="V36" s="26" t="s">
        <v>48</v>
      </c>
      <c r="W36" s="31">
        <f t="shared" si="1"/>
        <v>184600</v>
      </c>
      <c r="X36" s="46">
        <f t="shared" si="2"/>
        <v>41.954545454545453</v>
      </c>
      <c r="Y36" s="26" t="s">
        <v>48</v>
      </c>
      <c r="Z36" s="47">
        <f t="shared" si="3"/>
        <v>33</v>
      </c>
      <c r="AA36" s="31">
        <f t="shared" si="4"/>
        <v>392100</v>
      </c>
      <c r="AB36" s="46">
        <f t="shared" si="5"/>
        <v>91.666666666666657</v>
      </c>
      <c r="AC36" s="26" t="str">
        <f t="shared" si="6"/>
        <v>%</v>
      </c>
      <c r="AD36" s="76">
        <f t="shared" si="7"/>
        <v>0.29704545454545456</v>
      </c>
      <c r="AE36" s="11"/>
      <c r="AH36" s="19"/>
    </row>
    <row r="37" spans="1:34" ht="139.5" x14ac:dyDescent="0.3">
      <c r="A37" s="12"/>
      <c r="B37" s="13"/>
      <c r="C37" s="20" t="s">
        <v>80</v>
      </c>
      <c r="D37" s="20" t="s">
        <v>149</v>
      </c>
      <c r="E37" s="15">
        <f t="shared" si="10"/>
        <v>36</v>
      </c>
      <c r="F37" s="16" t="s">
        <v>49</v>
      </c>
      <c r="G37" s="17">
        <v>254093772</v>
      </c>
      <c r="H37" s="33">
        <v>24</v>
      </c>
      <c r="I37" s="17">
        <v>59764930</v>
      </c>
      <c r="J37" s="33">
        <v>12</v>
      </c>
      <c r="K37" s="17">
        <v>82266886</v>
      </c>
      <c r="L37" s="33">
        <v>3</v>
      </c>
      <c r="M37" s="17">
        <v>16886786</v>
      </c>
      <c r="N37" s="33">
        <v>3</v>
      </c>
      <c r="O37" s="17">
        <v>3053599</v>
      </c>
      <c r="P37" s="33">
        <v>3</v>
      </c>
      <c r="Q37" s="17">
        <v>12182328</v>
      </c>
      <c r="R37" s="102"/>
      <c r="S37" s="100"/>
      <c r="T37" s="47">
        <f t="shared" si="9"/>
        <v>9</v>
      </c>
      <c r="U37" s="47">
        <f t="shared" si="0"/>
        <v>75</v>
      </c>
      <c r="V37" s="26" t="s">
        <v>48</v>
      </c>
      <c r="W37" s="31">
        <f t="shared" si="1"/>
        <v>32122713</v>
      </c>
      <c r="X37" s="46">
        <f t="shared" si="2"/>
        <v>39.046953837537984</v>
      </c>
      <c r="Y37" s="26" t="s">
        <v>48</v>
      </c>
      <c r="Z37" s="47">
        <f t="shared" si="3"/>
        <v>33</v>
      </c>
      <c r="AA37" s="31">
        <f t="shared" si="4"/>
        <v>91887643</v>
      </c>
      <c r="AB37" s="46">
        <f t="shared" si="5"/>
        <v>91.666666666666657</v>
      </c>
      <c r="AC37" s="26" t="str">
        <f t="shared" si="6"/>
        <v>%</v>
      </c>
      <c r="AD37" s="76">
        <f t="shared" si="7"/>
        <v>0.36162886747180878</v>
      </c>
      <c r="AE37" s="11"/>
      <c r="AH37" s="19"/>
    </row>
    <row r="38" spans="1:34" ht="124" x14ac:dyDescent="0.3">
      <c r="A38" s="12"/>
      <c r="B38" s="13"/>
      <c r="C38" s="20" t="s">
        <v>82</v>
      </c>
      <c r="D38" s="20" t="s">
        <v>150</v>
      </c>
      <c r="E38" s="15">
        <f t="shared" si="10"/>
        <v>36</v>
      </c>
      <c r="F38" s="16" t="s">
        <v>49</v>
      </c>
      <c r="G38" s="17">
        <v>22678000</v>
      </c>
      <c r="H38" s="33">
        <v>24</v>
      </c>
      <c r="I38" s="17">
        <v>548600</v>
      </c>
      <c r="J38" s="33">
        <v>12</v>
      </c>
      <c r="K38" s="17">
        <v>11432000</v>
      </c>
      <c r="L38" s="33">
        <v>3</v>
      </c>
      <c r="M38" s="17">
        <v>0</v>
      </c>
      <c r="N38" s="33">
        <v>3</v>
      </c>
      <c r="O38" s="17">
        <v>0</v>
      </c>
      <c r="P38" s="33">
        <v>3</v>
      </c>
      <c r="Q38" s="17">
        <v>1000000</v>
      </c>
      <c r="R38" s="102"/>
      <c r="S38" s="100"/>
      <c r="T38" s="47">
        <f t="shared" si="9"/>
        <v>9</v>
      </c>
      <c r="U38" s="47">
        <f t="shared" si="0"/>
        <v>75</v>
      </c>
      <c r="V38" s="26" t="s">
        <v>48</v>
      </c>
      <c r="W38" s="31">
        <f t="shared" si="1"/>
        <v>1000000</v>
      </c>
      <c r="X38" s="46">
        <f t="shared" si="2"/>
        <v>8.7473757872638203</v>
      </c>
      <c r="Y38" s="26" t="s">
        <v>48</v>
      </c>
      <c r="Z38" s="47">
        <f t="shared" si="3"/>
        <v>33</v>
      </c>
      <c r="AA38" s="31">
        <f t="shared" si="4"/>
        <v>1548600</v>
      </c>
      <c r="AB38" s="46">
        <f t="shared" si="5"/>
        <v>91.666666666666657</v>
      </c>
      <c r="AC38" s="26" t="str">
        <f t="shared" si="6"/>
        <v>%</v>
      </c>
      <c r="AD38" s="76">
        <f t="shared" si="7"/>
        <v>6.828644501278773E-2</v>
      </c>
      <c r="AE38" s="11"/>
      <c r="AH38" s="19"/>
    </row>
    <row r="39" spans="1:34" ht="126.75" customHeight="1" x14ac:dyDescent="0.3">
      <c r="A39" s="12"/>
      <c r="B39" s="13"/>
      <c r="C39" s="53" t="s">
        <v>97</v>
      </c>
      <c r="D39" s="14" t="s">
        <v>108</v>
      </c>
      <c r="E39" s="34">
        <v>100</v>
      </c>
      <c r="F39" s="63" t="s">
        <v>48</v>
      </c>
      <c r="G39" s="32">
        <f>SUM(G40:G42)</f>
        <v>1430731600</v>
      </c>
      <c r="H39" s="64">
        <v>100</v>
      </c>
      <c r="I39" s="32">
        <f>SUM(I40:I42)</f>
        <v>450267545</v>
      </c>
      <c r="J39" s="64">
        <v>100</v>
      </c>
      <c r="K39" s="32">
        <f>SUM(K40:K42)</f>
        <v>392911600</v>
      </c>
      <c r="L39" s="64">
        <v>100</v>
      </c>
      <c r="M39" s="32">
        <f>SUM(M40:M42)</f>
        <v>17446650</v>
      </c>
      <c r="N39" s="64">
        <v>100</v>
      </c>
      <c r="O39" s="32">
        <f>SUM(O40:O42)</f>
        <v>10169600</v>
      </c>
      <c r="P39" s="64">
        <v>100</v>
      </c>
      <c r="Q39" s="32">
        <f>SUM(Q40:Q42)</f>
        <v>73272464</v>
      </c>
      <c r="R39" s="101"/>
      <c r="S39" s="97"/>
      <c r="T39" s="48">
        <f>AVERAGE(L39,N39,P39,R39)</f>
        <v>100</v>
      </c>
      <c r="U39" s="50">
        <f t="shared" si="0"/>
        <v>100</v>
      </c>
      <c r="V39" s="51" t="s">
        <v>48</v>
      </c>
      <c r="W39" s="49">
        <f t="shared" si="1"/>
        <v>100888714</v>
      </c>
      <c r="X39" s="50">
        <f t="shared" si="2"/>
        <v>25.677204236270956</v>
      </c>
      <c r="Y39" s="51" t="s">
        <v>48</v>
      </c>
      <c r="Z39" s="48">
        <f t="shared" si="3"/>
        <v>200</v>
      </c>
      <c r="AA39" s="49">
        <f t="shared" si="4"/>
        <v>551156259</v>
      </c>
      <c r="AB39" s="46">
        <f t="shared" si="5"/>
        <v>200</v>
      </c>
      <c r="AC39" s="51" t="str">
        <f t="shared" si="6"/>
        <v>%</v>
      </c>
      <c r="AD39" s="76">
        <f t="shared" si="7"/>
        <v>0.38522687204224748</v>
      </c>
      <c r="AE39" s="11"/>
      <c r="AH39" s="19"/>
    </row>
    <row r="40" spans="1:34" ht="171" customHeight="1" x14ac:dyDescent="0.3">
      <c r="A40" s="12"/>
      <c r="B40" s="13"/>
      <c r="C40" s="20" t="s">
        <v>96</v>
      </c>
      <c r="D40" s="20" t="s">
        <v>151</v>
      </c>
      <c r="E40" s="15">
        <f>J40*3</f>
        <v>84</v>
      </c>
      <c r="F40" s="16" t="s">
        <v>154</v>
      </c>
      <c r="G40" s="17">
        <v>423600000</v>
      </c>
      <c r="H40" s="33">
        <v>28</v>
      </c>
      <c r="I40" s="17">
        <v>46191545</v>
      </c>
      <c r="J40" s="33">
        <v>28</v>
      </c>
      <c r="K40" s="17">
        <v>125250000</v>
      </c>
      <c r="L40" s="33"/>
      <c r="M40" s="17">
        <v>11301650</v>
      </c>
      <c r="N40" s="33"/>
      <c r="O40" s="17">
        <v>6089600</v>
      </c>
      <c r="P40" s="33"/>
      <c r="Q40" s="17">
        <v>13805140</v>
      </c>
      <c r="R40" s="102"/>
      <c r="S40" s="100"/>
      <c r="T40" s="47">
        <f t="shared" si="9"/>
        <v>0</v>
      </c>
      <c r="U40" s="47">
        <f t="shared" si="0"/>
        <v>0</v>
      </c>
      <c r="V40" s="26" t="s">
        <v>48</v>
      </c>
      <c r="W40" s="31">
        <f t="shared" si="1"/>
        <v>31196390</v>
      </c>
      <c r="X40" s="46">
        <f t="shared" si="2"/>
        <v>24.90729740518962</v>
      </c>
      <c r="Y40" s="26" t="s">
        <v>48</v>
      </c>
      <c r="Z40" s="47">
        <f t="shared" si="3"/>
        <v>28</v>
      </c>
      <c r="AA40" s="31">
        <f t="shared" si="4"/>
        <v>77387935</v>
      </c>
      <c r="AB40" s="46">
        <f t="shared" si="5"/>
        <v>33.333333333333329</v>
      </c>
      <c r="AC40" s="26" t="str">
        <f t="shared" si="6"/>
        <v>%</v>
      </c>
      <c r="AD40" s="76">
        <f t="shared" si="7"/>
        <v>0.18269106468366383</v>
      </c>
      <c r="AE40" s="11"/>
      <c r="AH40" s="19"/>
    </row>
    <row r="41" spans="1:34" ht="108.5" x14ac:dyDescent="0.3">
      <c r="A41" s="12"/>
      <c r="B41" s="13"/>
      <c r="C41" s="20" t="s">
        <v>83</v>
      </c>
      <c r="D41" s="20" t="s">
        <v>152</v>
      </c>
      <c r="E41" s="15">
        <f>J41*3</f>
        <v>3</v>
      </c>
      <c r="F41" s="16" t="s">
        <v>154</v>
      </c>
      <c r="G41" s="17">
        <v>930290000</v>
      </c>
      <c r="H41" s="33">
        <v>1</v>
      </c>
      <c r="I41" s="17">
        <v>394166000</v>
      </c>
      <c r="J41" s="33">
        <v>1</v>
      </c>
      <c r="K41" s="17">
        <v>240850000</v>
      </c>
      <c r="L41" s="33"/>
      <c r="M41" s="17">
        <v>6000000</v>
      </c>
      <c r="N41" s="33"/>
      <c r="O41" s="17">
        <v>3000000</v>
      </c>
      <c r="P41" s="33"/>
      <c r="Q41" s="17">
        <v>56624324</v>
      </c>
      <c r="R41" s="102"/>
      <c r="S41" s="100"/>
      <c r="T41" s="47">
        <f t="shared" si="9"/>
        <v>0</v>
      </c>
      <c r="U41" s="47">
        <f t="shared" si="0"/>
        <v>0</v>
      </c>
      <c r="V41" s="26" t="s">
        <v>48</v>
      </c>
      <c r="W41" s="31">
        <f t="shared" si="1"/>
        <v>65624324</v>
      </c>
      <c r="X41" s="46">
        <f t="shared" si="2"/>
        <v>27.246968652688398</v>
      </c>
      <c r="Y41" s="26" t="s">
        <v>48</v>
      </c>
      <c r="Z41" s="47">
        <f t="shared" si="3"/>
        <v>1</v>
      </c>
      <c r="AA41" s="31">
        <f t="shared" si="4"/>
        <v>459790324</v>
      </c>
      <c r="AB41" s="46">
        <f t="shared" si="5"/>
        <v>33.333333333333329</v>
      </c>
      <c r="AC41" s="26" t="str">
        <f t="shared" si="6"/>
        <v>%</v>
      </c>
      <c r="AD41" s="76">
        <f t="shared" si="7"/>
        <v>0.49424407872813853</v>
      </c>
      <c r="AE41" s="11"/>
      <c r="AH41" s="19"/>
    </row>
    <row r="42" spans="1:34" ht="139.5" x14ac:dyDescent="0.3">
      <c r="A42" s="12"/>
      <c r="B42" s="13"/>
      <c r="C42" s="54" t="s">
        <v>84</v>
      </c>
      <c r="D42" s="95" t="s">
        <v>153</v>
      </c>
      <c r="E42" s="15">
        <f>J42*3</f>
        <v>0</v>
      </c>
      <c r="F42" s="16" t="s">
        <v>154</v>
      </c>
      <c r="G42" s="55">
        <v>76841600</v>
      </c>
      <c r="H42" s="33"/>
      <c r="I42" s="55">
        <v>9910000</v>
      </c>
      <c r="J42" s="33"/>
      <c r="K42" s="55">
        <v>26811600</v>
      </c>
      <c r="L42" s="33"/>
      <c r="M42" s="17">
        <v>145000</v>
      </c>
      <c r="N42" s="15"/>
      <c r="O42" s="17">
        <v>1080000</v>
      </c>
      <c r="P42" s="15"/>
      <c r="Q42" s="17">
        <v>2843000</v>
      </c>
      <c r="R42" s="99"/>
      <c r="S42" s="100"/>
      <c r="T42" s="47">
        <f t="shared" si="9"/>
        <v>0</v>
      </c>
      <c r="U42" s="47" t="e">
        <f t="shared" si="0"/>
        <v>#DIV/0!</v>
      </c>
      <c r="V42" s="26" t="s">
        <v>48</v>
      </c>
      <c r="W42" s="56">
        <f t="shared" si="1"/>
        <v>4068000</v>
      </c>
      <c r="X42" s="46">
        <f t="shared" si="2"/>
        <v>15.172537259991945</v>
      </c>
      <c r="Y42" s="26" t="s">
        <v>48</v>
      </c>
      <c r="Z42" s="47">
        <f t="shared" si="3"/>
        <v>0</v>
      </c>
      <c r="AA42" s="56">
        <f t="shared" si="4"/>
        <v>13978000</v>
      </c>
      <c r="AB42" s="46" t="e">
        <f t="shared" si="5"/>
        <v>#DIV/0!</v>
      </c>
      <c r="AC42" s="26" t="str">
        <f t="shared" si="6"/>
        <v>%</v>
      </c>
      <c r="AD42" s="76">
        <f t="shared" si="7"/>
        <v>0.18190667555074336</v>
      </c>
      <c r="AE42" s="11"/>
      <c r="AH42" s="19"/>
    </row>
    <row r="43" spans="1:34" ht="168.75" customHeight="1" x14ac:dyDescent="0.3">
      <c r="A43" s="36">
        <v>19</v>
      </c>
      <c r="B43" s="37" t="s">
        <v>23</v>
      </c>
      <c r="C43" s="37" t="s">
        <v>94</v>
      </c>
      <c r="D43" s="14" t="s">
        <v>99</v>
      </c>
      <c r="E43" s="34">
        <v>18</v>
      </c>
      <c r="F43" s="35" t="s">
        <v>48</v>
      </c>
      <c r="G43" s="79">
        <f>SUM(G47,G54)</f>
        <v>2516714700</v>
      </c>
      <c r="H43" s="40">
        <v>0</v>
      </c>
      <c r="I43" s="79">
        <f>SUM(I47,I54)</f>
        <v>884845000</v>
      </c>
      <c r="J43" s="34">
        <v>23</v>
      </c>
      <c r="K43" s="79">
        <f>SUM(K47,K54)</f>
        <v>1360541650</v>
      </c>
      <c r="L43" s="38">
        <v>0</v>
      </c>
      <c r="M43" s="79">
        <f>SUM(M47,M54)</f>
        <v>246350000</v>
      </c>
      <c r="N43" s="38">
        <v>0</v>
      </c>
      <c r="O43" s="79">
        <f>SUM(O47,O54)</f>
        <v>110002500</v>
      </c>
      <c r="P43" s="38">
        <v>0</v>
      </c>
      <c r="Q43" s="79">
        <f>SUM(Q47,Q54)</f>
        <v>329080350</v>
      </c>
      <c r="R43" s="104"/>
      <c r="S43" s="105"/>
      <c r="T43" s="50">
        <f t="shared" si="9"/>
        <v>0</v>
      </c>
      <c r="U43" s="50">
        <f t="shared" si="0"/>
        <v>0</v>
      </c>
      <c r="V43" s="51" t="s">
        <v>48</v>
      </c>
      <c r="W43" s="82">
        <f t="shared" si="1"/>
        <v>685432850</v>
      </c>
      <c r="X43" s="83">
        <f t="shared" si="2"/>
        <v>50.379409553540675</v>
      </c>
      <c r="Y43" s="36" t="s">
        <v>48</v>
      </c>
      <c r="Z43" s="50">
        <f t="shared" si="3"/>
        <v>0</v>
      </c>
      <c r="AA43" s="82">
        <f t="shared" si="4"/>
        <v>1570277850</v>
      </c>
      <c r="AB43" s="50">
        <f t="shared" si="5"/>
        <v>0</v>
      </c>
      <c r="AC43" s="35" t="e">
        <f>#REF!</f>
        <v>#REF!</v>
      </c>
      <c r="AD43" s="88">
        <f t="shared" si="7"/>
        <v>0.62393955500796339</v>
      </c>
      <c r="AE43" s="11"/>
      <c r="AH43" s="19"/>
    </row>
    <row r="44" spans="1:34" ht="198.75" customHeight="1" x14ac:dyDescent="0.3">
      <c r="A44" s="12"/>
      <c r="B44" s="13"/>
      <c r="C44" s="13"/>
      <c r="D44" s="14" t="s">
        <v>100</v>
      </c>
      <c r="E44" s="34">
        <v>100</v>
      </c>
      <c r="F44" s="35" t="s">
        <v>48</v>
      </c>
      <c r="G44" s="80"/>
      <c r="H44" s="38">
        <v>100</v>
      </c>
      <c r="I44" s="80">
        <v>0</v>
      </c>
      <c r="J44" s="34">
        <v>100</v>
      </c>
      <c r="K44" s="80"/>
      <c r="L44" s="38">
        <v>0</v>
      </c>
      <c r="M44" s="80"/>
      <c r="N44" s="38">
        <v>0</v>
      </c>
      <c r="O44" s="80"/>
      <c r="P44" s="38">
        <v>0</v>
      </c>
      <c r="Q44" s="80"/>
      <c r="R44" s="104"/>
      <c r="S44" s="106"/>
      <c r="T44" s="50">
        <f t="shared" si="9"/>
        <v>0</v>
      </c>
      <c r="U44" s="48">
        <f t="shared" si="0"/>
        <v>0</v>
      </c>
      <c r="V44" s="51" t="s">
        <v>48</v>
      </c>
      <c r="W44" s="84"/>
      <c r="X44" s="85"/>
      <c r="Y44" s="12"/>
      <c r="Z44" s="50">
        <f t="shared" si="3"/>
        <v>100</v>
      </c>
      <c r="AA44" s="84">
        <f t="shared" si="4"/>
        <v>0</v>
      </c>
      <c r="AB44" s="50">
        <f t="shared" si="5"/>
        <v>100</v>
      </c>
      <c r="AC44" s="35" t="e">
        <f>#REF!</f>
        <v>#REF!</v>
      </c>
      <c r="AD44" s="89"/>
      <c r="AE44" s="11"/>
      <c r="AH44" s="19"/>
    </row>
    <row r="45" spans="1:34" ht="183.75" customHeight="1" x14ac:dyDescent="0.3">
      <c r="A45" s="12"/>
      <c r="B45" s="13"/>
      <c r="C45" s="13"/>
      <c r="D45" s="14" t="s">
        <v>101</v>
      </c>
      <c r="E45" s="34">
        <v>72</v>
      </c>
      <c r="F45" s="35" t="s">
        <v>48</v>
      </c>
      <c r="G45" s="80"/>
      <c r="H45" s="38">
        <v>199.49</v>
      </c>
      <c r="I45" s="80">
        <v>0</v>
      </c>
      <c r="J45" s="34">
        <v>77</v>
      </c>
      <c r="K45" s="80"/>
      <c r="L45" s="38">
        <v>100</v>
      </c>
      <c r="M45" s="80"/>
      <c r="N45" s="40">
        <v>0</v>
      </c>
      <c r="O45" s="80"/>
      <c r="P45" s="40">
        <v>0</v>
      </c>
      <c r="Q45" s="80"/>
      <c r="R45" s="104"/>
      <c r="S45" s="106"/>
      <c r="T45" s="50">
        <f t="shared" si="9"/>
        <v>100</v>
      </c>
      <c r="U45" s="50">
        <f t="shared" si="0"/>
        <v>129.87012987012986</v>
      </c>
      <c r="V45" s="51" t="s">
        <v>48</v>
      </c>
      <c r="W45" s="84"/>
      <c r="X45" s="85"/>
      <c r="Y45" s="12"/>
      <c r="Z45" s="50">
        <f t="shared" si="3"/>
        <v>299.49</v>
      </c>
      <c r="AA45" s="84">
        <f t="shared" si="4"/>
        <v>0</v>
      </c>
      <c r="AB45" s="50">
        <f t="shared" si="5"/>
        <v>415.95833333333337</v>
      </c>
      <c r="AC45" s="35" t="e">
        <f>#REF!</f>
        <v>#REF!</v>
      </c>
      <c r="AD45" s="89"/>
      <c r="AE45" s="11"/>
      <c r="AH45" s="19"/>
    </row>
    <row r="46" spans="1:34" ht="186" customHeight="1" x14ac:dyDescent="0.3">
      <c r="A46" s="12"/>
      <c r="B46" s="68"/>
      <c r="C46" s="68"/>
      <c r="D46" s="14" t="s">
        <v>102</v>
      </c>
      <c r="E46" s="34">
        <v>100</v>
      </c>
      <c r="F46" s="35" t="s">
        <v>48</v>
      </c>
      <c r="G46" s="81"/>
      <c r="H46" s="40">
        <v>23.68</v>
      </c>
      <c r="I46" s="81">
        <v>0</v>
      </c>
      <c r="J46" s="34">
        <v>100</v>
      </c>
      <c r="K46" s="81"/>
      <c r="L46" s="40">
        <v>23.68</v>
      </c>
      <c r="M46" s="81"/>
      <c r="N46" s="38">
        <v>0</v>
      </c>
      <c r="O46" s="81"/>
      <c r="P46" s="38">
        <v>0</v>
      </c>
      <c r="Q46" s="81"/>
      <c r="R46" s="104"/>
      <c r="S46" s="107"/>
      <c r="T46" s="50">
        <f t="shared" si="9"/>
        <v>23.68</v>
      </c>
      <c r="U46" s="50">
        <f t="shared" si="0"/>
        <v>23.68</v>
      </c>
      <c r="V46" s="51" t="s">
        <v>48</v>
      </c>
      <c r="W46" s="86"/>
      <c r="X46" s="87"/>
      <c r="Y46" s="73"/>
      <c r="Z46" s="50">
        <f t="shared" si="3"/>
        <v>47.36</v>
      </c>
      <c r="AA46" s="86">
        <f t="shared" si="4"/>
        <v>0</v>
      </c>
      <c r="AB46" s="50">
        <f t="shared" si="5"/>
        <v>47.36</v>
      </c>
      <c r="AC46" s="35" t="e">
        <f>#REF!</f>
        <v>#REF!</v>
      </c>
      <c r="AD46" s="90"/>
      <c r="AE46" s="11"/>
      <c r="AH46" s="19"/>
    </row>
    <row r="47" spans="1:34" s="66" customFormat="1" ht="198" customHeight="1" x14ac:dyDescent="0.3">
      <c r="A47" s="12"/>
      <c r="B47" s="13"/>
      <c r="C47" s="68" t="s">
        <v>85</v>
      </c>
      <c r="D47" s="14" t="s">
        <v>109</v>
      </c>
      <c r="E47" s="34">
        <v>100</v>
      </c>
      <c r="F47" s="35" t="s">
        <v>48</v>
      </c>
      <c r="G47" s="32">
        <f>SUM(G48:G53)</f>
        <v>1957544700</v>
      </c>
      <c r="H47" s="34">
        <v>29.409999999999997</v>
      </c>
      <c r="I47" s="32">
        <f>SUM(I48:I53)</f>
        <v>726755000</v>
      </c>
      <c r="J47" s="34">
        <v>100</v>
      </c>
      <c r="K47" s="32">
        <f>SUM(K48:K53)</f>
        <v>1180676650</v>
      </c>
      <c r="L47" s="34">
        <v>11.03</v>
      </c>
      <c r="M47" s="32">
        <f>SUM(M48:M53)</f>
        <v>167135000</v>
      </c>
      <c r="N47" s="34">
        <f>(41/116)*100</f>
        <v>35.344827586206897</v>
      </c>
      <c r="O47" s="32">
        <f>SUM(O48:O53)</f>
        <v>99347500</v>
      </c>
      <c r="P47" s="34">
        <v>0</v>
      </c>
      <c r="Q47" s="32">
        <f>SUM(Q48:Q53)</f>
        <v>233330350</v>
      </c>
      <c r="R47" s="103"/>
      <c r="S47" s="97"/>
      <c r="T47" s="50">
        <f t="shared" si="9"/>
        <v>46.374827586206898</v>
      </c>
      <c r="U47" s="50">
        <f t="shared" si="0"/>
        <v>46.374827586206898</v>
      </c>
      <c r="V47" s="51" t="s">
        <v>48</v>
      </c>
      <c r="W47" s="49">
        <f t="shared" ref="W47:W62" si="11">SUM(M47,O47,Q47,S47)</f>
        <v>499812850</v>
      </c>
      <c r="X47" s="50">
        <f t="shared" ref="X47:X62" si="12">W47/K47*100</f>
        <v>42.332746226496475</v>
      </c>
      <c r="Y47" s="51" t="s">
        <v>48</v>
      </c>
      <c r="Z47" s="48">
        <f t="shared" si="3"/>
        <v>75.784827586206887</v>
      </c>
      <c r="AA47" s="49">
        <f t="shared" si="4"/>
        <v>1226567850</v>
      </c>
      <c r="AB47" s="50">
        <f t="shared" si="5"/>
        <v>75.784827586206887</v>
      </c>
      <c r="AC47" s="51" t="str">
        <f t="shared" ref="AC47:AC62" si="13">Y47</f>
        <v>%</v>
      </c>
      <c r="AD47" s="75">
        <f t="shared" ref="AD47:AD62" si="14">(AA47/G47)</f>
        <v>0.62658484886705268</v>
      </c>
      <c r="AE47" s="65"/>
      <c r="AH47" s="67"/>
    </row>
    <row r="48" spans="1:34" ht="99.75" customHeight="1" x14ac:dyDescent="0.3">
      <c r="A48" s="12"/>
      <c r="B48" s="13"/>
      <c r="C48" s="20" t="s">
        <v>127</v>
      </c>
      <c r="D48" s="20" t="s">
        <v>159</v>
      </c>
      <c r="E48" s="15">
        <v>49</v>
      </c>
      <c r="F48" s="16" t="s">
        <v>49</v>
      </c>
      <c r="G48" s="17">
        <v>931080000</v>
      </c>
      <c r="H48" s="15">
        <v>6</v>
      </c>
      <c r="I48" s="17">
        <v>307195000</v>
      </c>
      <c r="J48" s="15">
        <v>6</v>
      </c>
      <c r="K48" s="17">
        <v>123790000</v>
      </c>
      <c r="L48" s="15">
        <v>6</v>
      </c>
      <c r="M48" s="17">
        <v>0</v>
      </c>
      <c r="N48" s="15">
        <v>0</v>
      </c>
      <c r="O48" s="17">
        <v>2845000</v>
      </c>
      <c r="P48" s="15">
        <v>0</v>
      </c>
      <c r="Q48" s="17">
        <v>11840000</v>
      </c>
      <c r="R48" s="99"/>
      <c r="S48" s="100"/>
      <c r="T48" s="47">
        <f t="shared" si="9"/>
        <v>6</v>
      </c>
      <c r="U48" s="47">
        <f t="shared" si="0"/>
        <v>100</v>
      </c>
      <c r="V48" s="26" t="s">
        <v>48</v>
      </c>
      <c r="W48" s="31">
        <f t="shared" si="11"/>
        <v>14685000</v>
      </c>
      <c r="X48" s="46">
        <f t="shared" si="12"/>
        <v>11.862832215849423</v>
      </c>
      <c r="Y48" s="26" t="s">
        <v>48</v>
      </c>
      <c r="Z48" s="47">
        <f t="shared" si="3"/>
        <v>12</v>
      </c>
      <c r="AA48" s="31">
        <f t="shared" si="4"/>
        <v>321880000</v>
      </c>
      <c r="AB48" s="46">
        <f t="shared" si="5"/>
        <v>24.489795918367346</v>
      </c>
      <c r="AC48" s="26" t="str">
        <f t="shared" si="13"/>
        <v>%</v>
      </c>
      <c r="AD48" s="76">
        <f t="shared" si="14"/>
        <v>0.34570606177772051</v>
      </c>
      <c r="AE48" s="11"/>
      <c r="AH48" s="19"/>
    </row>
    <row r="49" spans="1:34" ht="99.75" customHeight="1" x14ac:dyDescent="0.3">
      <c r="A49" s="12"/>
      <c r="B49" s="13"/>
      <c r="C49" s="20" t="s">
        <v>126</v>
      </c>
      <c r="D49" s="20" t="s">
        <v>160</v>
      </c>
      <c r="E49" s="15"/>
      <c r="F49" s="16" t="s">
        <v>49</v>
      </c>
      <c r="G49" s="17"/>
      <c r="H49" s="15"/>
      <c r="I49" s="17"/>
      <c r="J49" s="15">
        <v>6</v>
      </c>
      <c r="K49" s="17">
        <v>291819150</v>
      </c>
      <c r="L49" s="15">
        <v>6</v>
      </c>
      <c r="M49" s="17">
        <v>17750000</v>
      </c>
      <c r="N49" s="15">
        <v>0</v>
      </c>
      <c r="O49" s="17">
        <v>20000000</v>
      </c>
      <c r="P49" s="15">
        <v>0</v>
      </c>
      <c r="Q49" s="17">
        <v>15000000</v>
      </c>
      <c r="R49" s="99"/>
      <c r="S49" s="100"/>
      <c r="T49" s="47">
        <f t="shared" si="9"/>
        <v>6</v>
      </c>
      <c r="U49" s="47">
        <f t="shared" si="0"/>
        <v>100</v>
      </c>
      <c r="V49" s="26" t="s">
        <v>48</v>
      </c>
      <c r="W49" s="31">
        <f t="shared" si="11"/>
        <v>52750000</v>
      </c>
      <c r="X49" s="46">
        <f t="shared" si="12"/>
        <v>18.076264014887304</v>
      </c>
      <c r="Y49" s="26" t="s">
        <v>48</v>
      </c>
      <c r="Z49" s="47">
        <f t="shared" si="3"/>
        <v>6</v>
      </c>
      <c r="AA49" s="31">
        <f t="shared" si="4"/>
        <v>52750000</v>
      </c>
      <c r="AB49" s="46" t="e">
        <f t="shared" si="5"/>
        <v>#DIV/0!</v>
      </c>
      <c r="AC49" s="26" t="str">
        <f t="shared" si="13"/>
        <v>%</v>
      </c>
      <c r="AD49" s="76" t="e">
        <f t="shared" si="14"/>
        <v>#DIV/0!</v>
      </c>
      <c r="AE49" s="11"/>
      <c r="AH49" s="19"/>
    </row>
    <row r="50" spans="1:34" ht="77.5" x14ac:dyDescent="0.3">
      <c r="A50" s="12"/>
      <c r="B50" s="13"/>
      <c r="C50" s="20" t="s">
        <v>117</v>
      </c>
      <c r="D50" s="20" t="s">
        <v>161</v>
      </c>
      <c r="E50" s="15">
        <v>49</v>
      </c>
      <c r="F50" s="16" t="s">
        <v>49</v>
      </c>
      <c r="G50" s="17">
        <v>1026464700</v>
      </c>
      <c r="H50" s="15">
        <v>49</v>
      </c>
      <c r="I50" s="17">
        <v>419560000</v>
      </c>
      <c r="J50" s="15">
        <v>49</v>
      </c>
      <c r="K50" s="17">
        <v>190295000</v>
      </c>
      <c r="L50" s="15">
        <v>49</v>
      </c>
      <c r="M50" s="17">
        <v>4905000</v>
      </c>
      <c r="N50" s="15">
        <v>0</v>
      </c>
      <c r="O50" s="17">
        <v>3260000</v>
      </c>
      <c r="P50" s="15">
        <v>0</v>
      </c>
      <c r="Q50" s="17">
        <v>10270000</v>
      </c>
      <c r="R50" s="99"/>
      <c r="S50" s="100"/>
      <c r="T50" s="47">
        <f t="shared" si="9"/>
        <v>49</v>
      </c>
      <c r="U50" s="47">
        <f t="shared" si="0"/>
        <v>100</v>
      </c>
      <c r="V50" s="26" t="s">
        <v>48</v>
      </c>
      <c r="W50" s="31">
        <f t="shared" si="11"/>
        <v>18435000</v>
      </c>
      <c r="X50" s="46">
        <f t="shared" si="12"/>
        <v>9.6875903202921769</v>
      </c>
      <c r="Y50" s="26" t="s">
        <v>48</v>
      </c>
      <c r="Z50" s="47">
        <f t="shared" si="3"/>
        <v>98</v>
      </c>
      <c r="AA50" s="31">
        <f t="shared" si="4"/>
        <v>437995000</v>
      </c>
      <c r="AB50" s="47">
        <f t="shared" si="5"/>
        <v>200</v>
      </c>
      <c r="AC50" s="26" t="str">
        <f t="shared" si="13"/>
        <v>%</v>
      </c>
      <c r="AD50" s="76">
        <f t="shared" si="14"/>
        <v>0.42670244773151966</v>
      </c>
      <c r="AE50" s="11"/>
      <c r="AH50" s="19"/>
    </row>
    <row r="51" spans="1:34" ht="77.5" x14ac:dyDescent="0.3">
      <c r="A51" s="12"/>
      <c r="B51" s="13"/>
      <c r="C51" s="20" t="s">
        <v>128</v>
      </c>
      <c r="D51" s="20" t="s">
        <v>162</v>
      </c>
      <c r="E51" s="15"/>
      <c r="F51" s="16" t="s">
        <v>49</v>
      </c>
      <c r="G51" s="17"/>
      <c r="H51" s="15"/>
      <c r="I51" s="17"/>
      <c r="J51" s="15">
        <v>49</v>
      </c>
      <c r="K51" s="17">
        <v>165382500</v>
      </c>
      <c r="L51" s="15">
        <v>49</v>
      </c>
      <c r="M51" s="17">
        <v>94845000</v>
      </c>
      <c r="N51" s="15">
        <v>0</v>
      </c>
      <c r="O51" s="17">
        <v>0</v>
      </c>
      <c r="P51" s="15">
        <v>0</v>
      </c>
      <c r="Q51" s="17">
        <v>4945000</v>
      </c>
      <c r="R51" s="99"/>
      <c r="S51" s="100"/>
      <c r="T51" s="47">
        <f t="shared" si="9"/>
        <v>49</v>
      </c>
      <c r="U51" s="47">
        <f t="shared" si="0"/>
        <v>100</v>
      </c>
      <c r="V51" s="26" t="s">
        <v>48</v>
      </c>
      <c r="W51" s="31">
        <f t="shared" si="11"/>
        <v>99790000</v>
      </c>
      <c r="X51" s="46">
        <f t="shared" si="12"/>
        <v>60.338911311656304</v>
      </c>
      <c r="Y51" s="26" t="s">
        <v>48</v>
      </c>
      <c r="Z51" s="47">
        <f t="shared" si="3"/>
        <v>49</v>
      </c>
      <c r="AA51" s="31">
        <f t="shared" si="4"/>
        <v>99790000</v>
      </c>
      <c r="AB51" s="47" t="e">
        <f t="shared" si="5"/>
        <v>#DIV/0!</v>
      </c>
      <c r="AC51" s="26" t="str">
        <f t="shared" si="13"/>
        <v>%</v>
      </c>
      <c r="AD51" s="76" t="e">
        <f t="shared" si="14"/>
        <v>#DIV/0!</v>
      </c>
      <c r="AE51" s="11"/>
      <c r="AH51" s="19"/>
    </row>
    <row r="52" spans="1:34" ht="62" x14ac:dyDescent="0.3">
      <c r="A52" s="12"/>
      <c r="B52" s="13"/>
      <c r="C52" s="20" t="s">
        <v>129</v>
      </c>
      <c r="D52" s="20" t="s">
        <v>163</v>
      </c>
      <c r="E52" s="15"/>
      <c r="F52" s="16" t="s">
        <v>49</v>
      </c>
      <c r="G52" s="17"/>
      <c r="H52" s="15"/>
      <c r="I52" s="17"/>
      <c r="J52" s="15">
        <v>49</v>
      </c>
      <c r="K52" s="17">
        <v>401340000</v>
      </c>
      <c r="L52" s="15">
        <v>49</v>
      </c>
      <c r="M52" s="17">
        <v>49635000</v>
      </c>
      <c r="N52" s="15">
        <v>0</v>
      </c>
      <c r="O52" s="17">
        <v>72380000</v>
      </c>
      <c r="P52" s="15">
        <v>0</v>
      </c>
      <c r="Q52" s="17">
        <v>188325350</v>
      </c>
      <c r="R52" s="99"/>
      <c r="S52" s="100"/>
      <c r="T52" s="47">
        <f t="shared" si="9"/>
        <v>49</v>
      </c>
      <c r="U52" s="47">
        <f t="shared" si="0"/>
        <v>100</v>
      </c>
      <c r="V52" s="26" t="s">
        <v>48</v>
      </c>
      <c r="W52" s="31">
        <f t="shared" si="11"/>
        <v>310340350</v>
      </c>
      <c r="X52" s="46">
        <f t="shared" si="12"/>
        <v>77.326045248417799</v>
      </c>
      <c r="Y52" s="26" t="s">
        <v>48</v>
      </c>
      <c r="Z52" s="47">
        <f t="shared" si="3"/>
        <v>49</v>
      </c>
      <c r="AA52" s="31">
        <f t="shared" si="4"/>
        <v>310340350</v>
      </c>
      <c r="AB52" s="47" t="e">
        <f t="shared" si="5"/>
        <v>#DIV/0!</v>
      </c>
      <c r="AC52" s="26" t="str">
        <f t="shared" si="13"/>
        <v>%</v>
      </c>
      <c r="AD52" s="76" t="e">
        <f t="shared" si="14"/>
        <v>#DIV/0!</v>
      </c>
      <c r="AE52" s="11"/>
      <c r="AH52" s="19"/>
    </row>
    <row r="53" spans="1:34" ht="185.25" customHeight="1" x14ac:dyDescent="0.3">
      <c r="A53" s="12"/>
      <c r="B53" s="13"/>
      <c r="C53" s="20" t="s">
        <v>130</v>
      </c>
      <c r="D53" s="20" t="s">
        <v>164</v>
      </c>
      <c r="E53" s="15"/>
      <c r="F53" s="16" t="s">
        <v>49</v>
      </c>
      <c r="G53" s="17"/>
      <c r="H53" s="15"/>
      <c r="I53" s="17"/>
      <c r="J53" s="15">
        <v>49</v>
      </c>
      <c r="K53" s="17">
        <v>8050000</v>
      </c>
      <c r="L53" s="15">
        <v>49</v>
      </c>
      <c r="M53" s="17">
        <v>0</v>
      </c>
      <c r="N53" s="15">
        <v>0</v>
      </c>
      <c r="O53" s="17">
        <v>862500</v>
      </c>
      <c r="P53" s="15">
        <v>0</v>
      </c>
      <c r="Q53" s="17">
        <v>2950000</v>
      </c>
      <c r="R53" s="99"/>
      <c r="S53" s="100"/>
      <c r="T53" s="47">
        <f t="shared" si="9"/>
        <v>49</v>
      </c>
      <c r="U53" s="47">
        <f t="shared" si="0"/>
        <v>100</v>
      </c>
      <c r="V53" s="26" t="s">
        <v>48</v>
      </c>
      <c r="W53" s="31">
        <f t="shared" si="11"/>
        <v>3812500</v>
      </c>
      <c r="X53" s="46">
        <f t="shared" si="12"/>
        <v>47.360248447204967</v>
      </c>
      <c r="Y53" s="26" t="s">
        <v>48</v>
      </c>
      <c r="Z53" s="47">
        <f t="shared" si="3"/>
        <v>49</v>
      </c>
      <c r="AA53" s="31">
        <f t="shared" si="4"/>
        <v>3812500</v>
      </c>
      <c r="AB53" s="47" t="e">
        <f t="shared" si="5"/>
        <v>#DIV/0!</v>
      </c>
      <c r="AC53" s="26" t="str">
        <f t="shared" si="13"/>
        <v>%</v>
      </c>
      <c r="AD53" s="76" t="e">
        <f t="shared" si="14"/>
        <v>#DIV/0!</v>
      </c>
      <c r="AE53" s="11"/>
      <c r="AH53" s="19"/>
    </row>
    <row r="54" spans="1:34" ht="108.5" x14ac:dyDescent="0.3">
      <c r="A54" s="12"/>
      <c r="B54" s="13"/>
      <c r="C54" s="14" t="s">
        <v>86</v>
      </c>
      <c r="D54" s="14" t="s">
        <v>110</v>
      </c>
      <c r="E54" s="34">
        <v>100</v>
      </c>
      <c r="F54" s="35" t="s">
        <v>48</v>
      </c>
      <c r="G54" s="32">
        <f>SUM(G55:G56)</f>
        <v>559170000</v>
      </c>
      <c r="H54" s="34">
        <v>100</v>
      </c>
      <c r="I54" s="32">
        <f>SUM(I55:I56)</f>
        <v>158090000</v>
      </c>
      <c r="J54" s="34">
        <v>100</v>
      </c>
      <c r="K54" s="32">
        <f>SUM(K55:K56)</f>
        <v>179865000</v>
      </c>
      <c r="L54" s="34">
        <v>100</v>
      </c>
      <c r="M54" s="32">
        <f>SUM(M56)</f>
        <v>79215000</v>
      </c>
      <c r="N54" s="34">
        <v>100</v>
      </c>
      <c r="O54" s="32">
        <f>SUM(O56)</f>
        <v>10655000</v>
      </c>
      <c r="P54" s="34">
        <v>0</v>
      </c>
      <c r="Q54" s="32">
        <f>SUM(Q56)</f>
        <v>95750000</v>
      </c>
      <c r="R54" s="103"/>
      <c r="S54" s="97"/>
      <c r="T54" s="48">
        <f>AVERAGE(L54,N54,P54,R54)</f>
        <v>66.666666666666671</v>
      </c>
      <c r="U54" s="48">
        <f t="shared" si="0"/>
        <v>66.666666666666671</v>
      </c>
      <c r="V54" s="51" t="s">
        <v>48</v>
      </c>
      <c r="W54" s="49">
        <f t="shared" si="11"/>
        <v>185620000</v>
      </c>
      <c r="X54" s="50">
        <f t="shared" si="12"/>
        <v>103.19962193867622</v>
      </c>
      <c r="Y54" s="51" t="s">
        <v>48</v>
      </c>
      <c r="Z54" s="48">
        <f t="shared" si="3"/>
        <v>166.66666666666669</v>
      </c>
      <c r="AA54" s="49">
        <f t="shared" si="4"/>
        <v>343710000</v>
      </c>
      <c r="AB54" s="47">
        <f t="shared" si="5"/>
        <v>166.66666666666669</v>
      </c>
      <c r="AC54" s="51" t="str">
        <f t="shared" si="13"/>
        <v>%</v>
      </c>
      <c r="AD54" s="76">
        <f t="shared" si="14"/>
        <v>0.61467889908256879</v>
      </c>
      <c r="AE54" s="11"/>
      <c r="AH54" s="19"/>
    </row>
    <row r="55" spans="1:34" ht="108.75" customHeight="1" x14ac:dyDescent="0.3">
      <c r="A55" s="12"/>
      <c r="B55" s="13"/>
      <c r="C55" s="20" t="s">
        <v>131</v>
      </c>
      <c r="D55" s="20" t="s">
        <v>165</v>
      </c>
      <c r="E55" s="15"/>
      <c r="F55" s="16" t="s">
        <v>49</v>
      </c>
      <c r="G55" s="17"/>
      <c r="H55" s="15"/>
      <c r="I55" s="17"/>
      <c r="J55" s="15">
        <v>1</v>
      </c>
      <c r="K55" s="17">
        <v>8750000</v>
      </c>
      <c r="L55" s="15">
        <v>1</v>
      </c>
      <c r="M55" s="17">
        <v>0</v>
      </c>
      <c r="N55" s="15">
        <v>1</v>
      </c>
      <c r="O55" s="17">
        <v>0</v>
      </c>
      <c r="P55" s="15">
        <v>1</v>
      </c>
      <c r="Q55" s="17">
        <v>0</v>
      </c>
      <c r="R55" s="99"/>
      <c r="S55" s="100"/>
      <c r="T55" s="47">
        <f>AVERAGE(L55,N55,P55,R55)</f>
        <v>1</v>
      </c>
      <c r="U55" s="47">
        <f t="shared" si="0"/>
        <v>100</v>
      </c>
      <c r="V55" s="26" t="s">
        <v>48</v>
      </c>
      <c r="W55" s="31">
        <f t="shared" si="11"/>
        <v>0</v>
      </c>
      <c r="X55" s="46">
        <f t="shared" si="12"/>
        <v>0</v>
      </c>
      <c r="Y55" s="26" t="s">
        <v>48</v>
      </c>
      <c r="Z55" s="47">
        <f t="shared" si="3"/>
        <v>1</v>
      </c>
      <c r="AA55" s="31">
        <f t="shared" si="4"/>
        <v>0</v>
      </c>
      <c r="AB55" s="46" t="e">
        <f t="shared" si="5"/>
        <v>#DIV/0!</v>
      </c>
      <c r="AC55" s="26" t="str">
        <f t="shared" si="13"/>
        <v>%</v>
      </c>
      <c r="AD55" s="76" t="e">
        <f t="shared" si="14"/>
        <v>#DIV/0!</v>
      </c>
      <c r="AE55" s="11"/>
      <c r="AH55" s="19"/>
    </row>
    <row r="56" spans="1:34" ht="108.75" customHeight="1" x14ac:dyDescent="0.3">
      <c r="A56" s="12"/>
      <c r="B56" s="13"/>
      <c r="C56" s="20" t="s">
        <v>87</v>
      </c>
      <c r="D56" s="20" t="s">
        <v>166</v>
      </c>
      <c r="E56" s="15">
        <v>12</v>
      </c>
      <c r="F56" s="16" t="s">
        <v>49</v>
      </c>
      <c r="G56" s="17">
        <v>559170000</v>
      </c>
      <c r="H56" s="15">
        <v>1</v>
      </c>
      <c r="I56" s="17">
        <v>158090000</v>
      </c>
      <c r="J56" s="15">
        <v>1</v>
      </c>
      <c r="K56" s="17">
        <v>171115000</v>
      </c>
      <c r="L56" s="15">
        <v>1</v>
      </c>
      <c r="M56" s="17">
        <v>79215000</v>
      </c>
      <c r="N56" s="15">
        <v>1</v>
      </c>
      <c r="O56" s="17">
        <v>10655000</v>
      </c>
      <c r="P56" s="15">
        <v>0</v>
      </c>
      <c r="Q56" s="17">
        <v>95750000</v>
      </c>
      <c r="R56" s="99"/>
      <c r="S56" s="100"/>
      <c r="T56" s="47">
        <f t="shared" si="9"/>
        <v>2</v>
      </c>
      <c r="U56" s="47">
        <f t="shared" si="0"/>
        <v>200</v>
      </c>
      <c r="V56" s="26" t="s">
        <v>48</v>
      </c>
      <c r="W56" s="31">
        <f t="shared" si="11"/>
        <v>185620000</v>
      </c>
      <c r="X56" s="46">
        <f t="shared" si="12"/>
        <v>108.47675539841629</v>
      </c>
      <c r="Y56" s="26" t="s">
        <v>48</v>
      </c>
      <c r="Z56" s="47">
        <f t="shared" si="3"/>
        <v>3</v>
      </c>
      <c r="AA56" s="31">
        <f t="shared" si="4"/>
        <v>343710000</v>
      </c>
      <c r="AB56" s="46">
        <f t="shared" si="5"/>
        <v>25</v>
      </c>
      <c r="AC56" s="26" t="str">
        <f t="shared" si="13"/>
        <v>%</v>
      </c>
      <c r="AD56" s="76">
        <f t="shared" si="14"/>
        <v>0.61467889908256879</v>
      </c>
      <c r="AE56" s="11"/>
      <c r="AH56" s="19"/>
    </row>
    <row r="57" spans="1:34" s="66" customFormat="1" ht="201.75" customHeight="1" x14ac:dyDescent="0.3">
      <c r="A57" s="12"/>
      <c r="B57" s="13"/>
      <c r="C57" s="14" t="s">
        <v>95</v>
      </c>
      <c r="D57" s="14" t="s">
        <v>112</v>
      </c>
      <c r="E57" s="34">
        <v>100</v>
      </c>
      <c r="F57" s="35" t="s">
        <v>48</v>
      </c>
      <c r="G57" s="32">
        <f>SUM(G58)</f>
        <v>2214602750</v>
      </c>
      <c r="H57" s="34">
        <v>100</v>
      </c>
      <c r="I57" s="32">
        <f>SUM(I58)</f>
        <v>757838500</v>
      </c>
      <c r="J57" s="34">
        <v>100</v>
      </c>
      <c r="K57" s="32">
        <f>SUM(K58)</f>
        <v>1248647100</v>
      </c>
      <c r="L57" s="34">
        <v>100</v>
      </c>
      <c r="M57" s="32">
        <f>SUM(M58)</f>
        <v>135275000</v>
      </c>
      <c r="N57" s="34">
        <v>100</v>
      </c>
      <c r="O57" s="32">
        <f>SUM(O58)</f>
        <v>179485250</v>
      </c>
      <c r="P57" s="34">
        <v>0</v>
      </c>
      <c r="Q57" s="32">
        <f>SUM(Q58)</f>
        <v>213648000</v>
      </c>
      <c r="R57" s="103"/>
      <c r="S57" s="97"/>
      <c r="T57" s="48">
        <f>AVERAGE(L57,N57,P57,R57)</f>
        <v>66.666666666666671</v>
      </c>
      <c r="U57" s="48">
        <f t="shared" si="0"/>
        <v>66.666666666666671</v>
      </c>
      <c r="V57" s="51" t="s">
        <v>48</v>
      </c>
      <c r="W57" s="49">
        <f t="shared" si="11"/>
        <v>528408250</v>
      </c>
      <c r="X57" s="50">
        <f t="shared" si="12"/>
        <v>42.318462117919466</v>
      </c>
      <c r="Y57" s="51" t="s">
        <v>48</v>
      </c>
      <c r="Z57" s="48">
        <f t="shared" si="3"/>
        <v>166.66666666666669</v>
      </c>
      <c r="AA57" s="49">
        <f t="shared" si="4"/>
        <v>1286246750</v>
      </c>
      <c r="AB57" s="47">
        <f t="shared" si="5"/>
        <v>166.66666666666669</v>
      </c>
      <c r="AC57" s="51" t="str">
        <f t="shared" si="13"/>
        <v>%</v>
      </c>
      <c r="AD57" s="76">
        <f t="shared" si="14"/>
        <v>0.580802471233272</v>
      </c>
      <c r="AE57" s="65"/>
      <c r="AH57" s="67"/>
    </row>
    <row r="58" spans="1:34" ht="133.5" customHeight="1" x14ac:dyDescent="0.3">
      <c r="A58" s="12"/>
      <c r="B58" s="13"/>
      <c r="C58" s="14" t="s">
        <v>88</v>
      </c>
      <c r="D58" s="14" t="s">
        <v>111</v>
      </c>
      <c r="E58" s="34">
        <v>100</v>
      </c>
      <c r="F58" s="35" t="s">
        <v>48</v>
      </c>
      <c r="G58" s="32">
        <f>SUM(G59:G62)</f>
        <v>2214602750</v>
      </c>
      <c r="H58" s="34">
        <v>100</v>
      </c>
      <c r="I58" s="32">
        <f>SUM(I59:I62)</f>
        <v>757838500</v>
      </c>
      <c r="J58" s="34">
        <v>100</v>
      </c>
      <c r="K58" s="32">
        <f>SUM(K59:K62)</f>
        <v>1248647100</v>
      </c>
      <c r="L58" s="34">
        <v>100</v>
      </c>
      <c r="M58" s="32">
        <f>SUM(M59,M62)</f>
        <v>135275000</v>
      </c>
      <c r="N58" s="34">
        <v>100</v>
      </c>
      <c r="O58" s="32">
        <f>SUM(O59,O60,O61,O62)</f>
        <v>179485250</v>
      </c>
      <c r="P58" s="34">
        <v>0</v>
      </c>
      <c r="Q58" s="32">
        <f>SUM(Q59,Q60,Q61,Q62)</f>
        <v>213648000</v>
      </c>
      <c r="R58" s="103"/>
      <c r="S58" s="97"/>
      <c r="T58" s="48">
        <f>AVERAGE(L58,N58,P58,R58)</f>
        <v>66.666666666666671</v>
      </c>
      <c r="U58" s="48">
        <f t="shared" si="0"/>
        <v>66.666666666666671</v>
      </c>
      <c r="V58" s="51" t="s">
        <v>48</v>
      </c>
      <c r="W58" s="49">
        <f t="shared" si="11"/>
        <v>528408250</v>
      </c>
      <c r="X58" s="50">
        <f t="shared" si="12"/>
        <v>42.318462117919466</v>
      </c>
      <c r="Y58" s="51" t="s">
        <v>48</v>
      </c>
      <c r="Z58" s="48">
        <f t="shared" si="3"/>
        <v>166.66666666666669</v>
      </c>
      <c r="AA58" s="49">
        <f t="shared" si="4"/>
        <v>1286246750</v>
      </c>
      <c r="AB58" s="47">
        <f t="shared" si="5"/>
        <v>166.66666666666669</v>
      </c>
      <c r="AC58" s="51" t="str">
        <f t="shared" si="13"/>
        <v>%</v>
      </c>
      <c r="AD58" s="76">
        <f t="shared" si="14"/>
        <v>0.580802471233272</v>
      </c>
      <c r="AE58" s="11"/>
      <c r="AH58" s="19"/>
    </row>
    <row r="59" spans="1:34" ht="155" x14ac:dyDescent="0.3">
      <c r="A59" s="69"/>
      <c r="B59" s="70"/>
      <c r="C59" s="20" t="s">
        <v>89</v>
      </c>
      <c r="D59" s="20" t="s">
        <v>167</v>
      </c>
      <c r="E59" s="15">
        <v>12</v>
      </c>
      <c r="F59" s="16" t="s">
        <v>168</v>
      </c>
      <c r="G59" s="17">
        <v>1911230250</v>
      </c>
      <c r="H59" s="15">
        <v>3</v>
      </c>
      <c r="I59" s="17">
        <v>747213500</v>
      </c>
      <c r="J59" s="15">
        <v>3</v>
      </c>
      <c r="K59" s="17">
        <v>478372000</v>
      </c>
      <c r="L59" s="15">
        <v>3</v>
      </c>
      <c r="M59" s="17">
        <v>135275000</v>
      </c>
      <c r="N59" s="15">
        <v>0</v>
      </c>
      <c r="O59" s="17">
        <v>57250000</v>
      </c>
      <c r="P59" s="15">
        <v>0</v>
      </c>
      <c r="Q59" s="17">
        <v>90250000</v>
      </c>
      <c r="R59" s="99"/>
      <c r="S59" s="100"/>
      <c r="T59" s="47">
        <f t="shared" si="9"/>
        <v>3</v>
      </c>
      <c r="U59" s="47">
        <f t="shared" si="0"/>
        <v>100</v>
      </c>
      <c r="V59" s="26" t="s">
        <v>48</v>
      </c>
      <c r="W59" s="31">
        <f t="shared" si="11"/>
        <v>282775000</v>
      </c>
      <c r="X59" s="46">
        <f t="shared" si="12"/>
        <v>59.111946351375074</v>
      </c>
      <c r="Y59" s="26" t="s">
        <v>48</v>
      </c>
      <c r="Z59" s="47">
        <f t="shared" si="3"/>
        <v>6</v>
      </c>
      <c r="AA59" s="31">
        <f t="shared" si="4"/>
        <v>1029988500</v>
      </c>
      <c r="AB59" s="47">
        <f t="shared" si="5"/>
        <v>50</v>
      </c>
      <c r="AC59" s="26" t="str">
        <f t="shared" si="13"/>
        <v>%</v>
      </c>
      <c r="AD59" s="76">
        <f t="shared" si="14"/>
        <v>0.53891387497660215</v>
      </c>
      <c r="AE59" s="11"/>
      <c r="AH59" s="19"/>
    </row>
    <row r="60" spans="1:34" ht="155" x14ac:dyDescent="0.3">
      <c r="A60" s="73"/>
      <c r="B60" s="68"/>
      <c r="C60" s="20" t="s">
        <v>132</v>
      </c>
      <c r="D60" s="20" t="s">
        <v>169</v>
      </c>
      <c r="E60" s="15"/>
      <c r="F60" s="16" t="s">
        <v>168</v>
      </c>
      <c r="G60" s="17"/>
      <c r="H60" s="15"/>
      <c r="I60" s="17"/>
      <c r="J60" s="15">
        <v>1</v>
      </c>
      <c r="K60" s="17">
        <v>37990000</v>
      </c>
      <c r="L60" s="15">
        <v>0</v>
      </c>
      <c r="M60" s="17">
        <v>0</v>
      </c>
      <c r="N60" s="15">
        <v>0</v>
      </c>
      <c r="O60" s="17">
        <v>0</v>
      </c>
      <c r="P60" s="15">
        <v>0</v>
      </c>
      <c r="Q60" s="17">
        <v>1925000</v>
      </c>
      <c r="R60" s="99"/>
      <c r="S60" s="100"/>
      <c r="T60" s="47">
        <f t="shared" si="9"/>
        <v>0</v>
      </c>
      <c r="U60" s="46">
        <f t="shared" si="0"/>
        <v>0</v>
      </c>
      <c r="V60" s="26" t="s">
        <v>48</v>
      </c>
      <c r="W60" s="31">
        <f t="shared" si="11"/>
        <v>1925000</v>
      </c>
      <c r="X60" s="46">
        <f t="shared" si="12"/>
        <v>5.0671229270860758</v>
      </c>
      <c r="Y60" s="26" t="s">
        <v>48</v>
      </c>
      <c r="Z60" s="47">
        <f t="shared" si="3"/>
        <v>0</v>
      </c>
      <c r="AA60" s="31">
        <f t="shared" si="4"/>
        <v>1925000</v>
      </c>
      <c r="AB60" s="47" t="e">
        <f t="shared" si="5"/>
        <v>#DIV/0!</v>
      </c>
      <c r="AC60" s="26" t="str">
        <f t="shared" si="13"/>
        <v>%</v>
      </c>
      <c r="AD60" s="76" t="e">
        <f t="shared" si="14"/>
        <v>#DIV/0!</v>
      </c>
      <c r="AE60" s="11"/>
      <c r="AH60" s="19"/>
    </row>
    <row r="61" spans="1:34" ht="170.5" x14ac:dyDescent="0.3">
      <c r="A61" s="73"/>
      <c r="B61" s="68"/>
      <c r="C61" s="20" t="s">
        <v>133</v>
      </c>
      <c r="D61" s="20" t="s">
        <v>170</v>
      </c>
      <c r="E61" s="15"/>
      <c r="F61" s="16" t="s">
        <v>171</v>
      </c>
      <c r="G61" s="17"/>
      <c r="H61" s="15"/>
      <c r="I61" s="17"/>
      <c r="J61" s="15">
        <v>1</v>
      </c>
      <c r="K61" s="17">
        <v>605762500</v>
      </c>
      <c r="L61" s="15">
        <v>0</v>
      </c>
      <c r="M61" s="17">
        <v>0</v>
      </c>
      <c r="N61" s="15">
        <v>0</v>
      </c>
      <c r="O61" s="17">
        <v>121585250</v>
      </c>
      <c r="P61" s="15">
        <v>0</v>
      </c>
      <c r="Q61" s="17">
        <v>120823000</v>
      </c>
      <c r="R61" s="99"/>
      <c r="S61" s="100"/>
      <c r="T61" s="47">
        <f t="shared" si="9"/>
        <v>0</v>
      </c>
      <c r="U61" s="46">
        <f t="shared" si="0"/>
        <v>0</v>
      </c>
      <c r="V61" s="26" t="s">
        <v>48</v>
      </c>
      <c r="W61" s="31">
        <f t="shared" si="11"/>
        <v>242408250</v>
      </c>
      <c r="X61" s="46">
        <f t="shared" si="12"/>
        <v>40.017044633829265</v>
      </c>
      <c r="Y61" s="26" t="s">
        <v>48</v>
      </c>
      <c r="Z61" s="47">
        <f t="shared" si="3"/>
        <v>0</v>
      </c>
      <c r="AA61" s="31">
        <f t="shared" si="4"/>
        <v>242408250</v>
      </c>
      <c r="AB61" s="47" t="e">
        <f t="shared" si="5"/>
        <v>#DIV/0!</v>
      </c>
      <c r="AC61" s="26" t="str">
        <f t="shared" si="13"/>
        <v>%</v>
      </c>
      <c r="AD61" s="76" t="e">
        <f t="shared" si="14"/>
        <v>#DIV/0!</v>
      </c>
      <c r="AE61" s="11"/>
      <c r="AH61" s="19"/>
    </row>
    <row r="62" spans="1:34" ht="139.5" x14ac:dyDescent="0.3">
      <c r="A62" s="73"/>
      <c r="B62" s="68"/>
      <c r="C62" s="20" t="s">
        <v>90</v>
      </c>
      <c r="D62" s="20" t="s">
        <v>172</v>
      </c>
      <c r="E62" s="15">
        <v>3</v>
      </c>
      <c r="F62" s="16" t="s">
        <v>168</v>
      </c>
      <c r="G62" s="17">
        <v>303372500</v>
      </c>
      <c r="H62" s="15">
        <v>0</v>
      </c>
      <c r="I62" s="17">
        <v>10625000</v>
      </c>
      <c r="J62" s="15">
        <v>1</v>
      </c>
      <c r="K62" s="17">
        <v>126522600</v>
      </c>
      <c r="L62" s="15">
        <v>0</v>
      </c>
      <c r="M62" s="17">
        <v>0</v>
      </c>
      <c r="N62" s="15">
        <v>0</v>
      </c>
      <c r="O62" s="17">
        <v>650000</v>
      </c>
      <c r="P62" s="15">
        <v>0</v>
      </c>
      <c r="Q62" s="17">
        <v>650000</v>
      </c>
      <c r="R62" s="99"/>
      <c r="S62" s="100"/>
      <c r="T62" s="47">
        <f t="shared" si="9"/>
        <v>0</v>
      </c>
      <c r="U62" s="46">
        <f>T62/J62*100</f>
        <v>0</v>
      </c>
      <c r="V62" s="26" t="s">
        <v>48</v>
      </c>
      <c r="W62" s="31">
        <f t="shared" si="11"/>
        <v>1300000</v>
      </c>
      <c r="X62" s="46">
        <f t="shared" si="12"/>
        <v>1.0274844178036175</v>
      </c>
      <c r="Y62" s="26" t="s">
        <v>48</v>
      </c>
      <c r="Z62" s="47">
        <f t="shared" si="3"/>
        <v>0</v>
      </c>
      <c r="AA62" s="31">
        <f t="shared" si="4"/>
        <v>11925000</v>
      </c>
      <c r="AB62" s="47">
        <f t="shared" si="5"/>
        <v>0</v>
      </c>
      <c r="AC62" s="26" t="str">
        <f t="shared" si="13"/>
        <v>%</v>
      </c>
      <c r="AD62" s="76">
        <f t="shared" si="14"/>
        <v>3.9308111315297198E-2</v>
      </c>
      <c r="AE62" s="11"/>
      <c r="AH62" s="19"/>
    </row>
    <row r="63" spans="1:34" ht="15.5" x14ac:dyDescent="0.35">
      <c r="A63" s="164" t="s">
        <v>24</v>
      </c>
      <c r="B63" s="165"/>
      <c r="C63" s="165"/>
      <c r="D63" s="165"/>
      <c r="E63" s="165"/>
      <c r="F63" s="165"/>
      <c r="G63" s="165"/>
      <c r="H63" s="165"/>
      <c r="I63" s="165"/>
      <c r="J63" s="165"/>
      <c r="K63" s="165"/>
      <c r="L63" s="165"/>
      <c r="M63" s="165"/>
      <c r="N63" s="165"/>
      <c r="O63" s="165"/>
      <c r="P63" s="165"/>
      <c r="Q63" s="165"/>
      <c r="R63" s="165"/>
      <c r="S63" s="165"/>
      <c r="T63" s="165"/>
      <c r="U63" s="57" t="e">
        <f>AVERAGE(U13:U62)</f>
        <v>#DIV/0!</v>
      </c>
      <c r="V63" s="58"/>
      <c r="W63" s="59"/>
      <c r="X63" s="57">
        <f>AVERAGE(X13,X43,X57)</f>
        <v>52.697898438811741</v>
      </c>
      <c r="Y63" s="58"/>
      <c r="Z63" s="60"/>
      <c r="AA63" s="60"/>
      <c r="AB63" s="60"/>
      <c r="AC63" s="58"/>
      <c r="AD63" s="61"/>
      <c r="AE63" s="11"/>
    </row>
    <row r="64" spans="1:34" ht="15.5" x14ac:dyDescent="0.35">
      <c r="A64" s="166" t="s">
        <v>25</v>
      </c>
      <c r="B64" s="167"/>
      <c r="C64" s="167"/>
      <c r="D64" s="167"/>
      <c r="E64" s="167"/>
      <c r="F64" s="167"/>
      <c r="G64" s="167"/>
      <c r="H64" s="167"/>
      <c r="I64" s="167"/>
      <c r="J64" s="167"/>
      <c r="K64" s="167"/>
      <c r="L64" s="167"/>
      <c r="M64" s="167"/>
      <c r="N64" s="167"/>
      <c r="O64" s="167"/>
      <c r="P64" s="167"/>
      <c r="Q64" s="167"/>
      <c r="R64" s="167"/>
      <c r="S64" s="167"/>
      <c r="T64" s="167"/>
      <c r="U64" s="22" t="e">
        <f>IF(U63&gt;=91,"Sangat Tinggi",IF(U63&gt;=76,"Tinggi",IF(U63&gt;=66,"Sedang",IF(U63&gt;=51,"Rendah",IF(U63&lt;=50,"Sangat Rendah")))))</f>
        <v>#DIV/0!</v>
      </c>
      <c r="V64" s="41"/>
      <c r="W64" s="42"/>
      <c r="X64" s="22" t="str">
        <f>IF(X63&gt;=91,"Sangat Tinggi",IF(X63&gt;=76,"Tinggi",IF(X63&gt;=66,"Sedang",IF(X63&gt;=51,"Rendah",IF(X63&lt;=50,"Sangat Rendah")))))</f>
        <v>Rendah</v>
      </c>
      <c r="Y64" s="41"/>
      <c r="Z64" s="43"/>
      <c r="AA64" s="44"/>
      <c r="AB64" s="43"/>
      <c r="AC64" s="41"/>
      <c r="AD64" s="45"/>
      <c r="AE64" s="11"/>
    </row>
    <row r="65" spans="1:31" ht="15.5" x14ac:dyDescent="0.3">
      <c r="A65" s="168" t="s">
        <v>57</v>
      </c>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1"/>
    </row>
    <row r="66" spans="1:31" ht="15.5" x14ac:dyDescent="0.3">
      <c r="A66" s="74" t="s">
        <v>113</v>
      </c>
      <c r="B66" s="71" t="s">
        <v>114</v>
      </c>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11"/>
    </row>
    <row r="67" spans="1:31" ht="15.5" x14ac:dyDescent="0.3">
      <c r="A67" s="168" t="s">
        <v>26</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1"/>
    </row>
    <row r="68" spans="1:31" ht="15.5" x14ac:dyDescent="0.3">
      <c r="A68" s="74" t="s">
        <v>113</v>
      </c>
      <c r="B68" s="71" t="e">
        <f>'[1]Permasalahan Capaian'!C4</f>
        <v>#REF!</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11"/>
    </row>
    <row r="69" spans="1:31" ht="15.5" x14ac:dyDescent="0.3">
      <c r="A69" s="74" t="s">
        <v>113</v>
      </c>
      <c r="B69" s="71" t="str">
        <f>'[2]Permasalahan Capaian'!C5</f>
        <v>Adanya permintaan pengawasan di luar Program Kerja Pengawasan Tahunan (PKPT) 2021 yang harus segera ditindaklanjuti, selain keterbatasan tenaga APIP yang sesuai kompetensi dan peraturan/juknis pemenuhannya</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11"/>
    </row>
    <row r="70" spans="1:31" ht="15.5" x14ac:dyDescent="0.3">
      <c r="A70" s="74" t="s">
        <v>113</v>
      </c>
      <c r="B70" s="71" t="str">
        <f>'[2]Permasalahan Capaian'!C6</f>
        <v>Dalam diklat untuk tenaga APIP harus mengikuti kalender diklat instansi penyelenggara</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11"/>
    </row>
    <row r="71" spans="1:31" ht="15.5" x14ac:dyDescent="0.3">
      <c r="A71" s="168" t="s">
        <v>27</v>
      </c>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1"/>
    </row>
    <row r="72" spans="1:31" ht="15.5" x14ac:dyDescent="0.3">
      <c r="A72" s="74" t="s">
        <v>113</v>
      </c>
      <c r="B72" s="71" t="str">
        <f>'[2]Permasalahan Capaian'!D4</f>
        <v>Tetap melaksanakan Program Penyelenggaraan Pengawasan dan Program Perumusan Kebijakan, Pendampingan Dan Asistensi Tahun 2021 berdasarkan PKPT Tahun 2021 dengan tetap memperhatikan Prosedur Kesehatan dan masukan dari Tim Satgas COVID-19</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11"/>
    </row>
    <row r="73" spans="1:31" ht="34.5" customHeight="1" x14ac:dyDescent="0.3">
      <c r="A73" s="74" t="s">
        <v>113</v>
      </c>
      <c r="B73" s="170" t="str">
        <f>'[2]Permasalahan Capaian'!D5</f>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1"/>
      <c r="AE73" s="11"/>
    </row>
    <row r="74" spans="1:31" ht="15.5" x14ac:dyDescent="0.3">
      <c r="A74" s="74" t="s">
        <v>113</v>
      </c>
      <c r="B74" s="71" t="str">
        <f>'[2]Permasalahan Capaian'!D6</f>
        <v>Tetap mengupayakan keikutsertaan APIP Inspektorat Daerah Kabupaten Hulu Sungai Selatan berdasarkan kalender diklat instansi penyelenggara</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11"/>
    </row>
    <row r="75" spans="1:31" ht="15.5" x14ac:dyDescent="0.3">
      <c r="A75" s="168" t="s">
        <v>28</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23"/>
    </row>
    <row r="76" spans="1:31" ht="15.5" x14ac:dyDescent="0.3">
      <c r="A76" s="74" t="s">
        <v>113</v>
      </c>
      <c r="B76" s="71" t="s">
        <v>115</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11"/>
    </row>
    <row r="77" spans="1:31" ht="15.5" x14ac:dyDescent="0.3">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row>
    <row r="78" spans="1:31" ht="15.5" x14ac:dyDescent="0.3">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row>
    <row r="79" spans="1:31" ht="15.5" x14ac:dyDescent="0.3">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row>
    <row r="80" spans="1:31" ht="15.5" x14ac:dyDescent="0.35">
      <c r="A80" s="24"/>
      <c r="B80" s="24"/>
      <c r="C80" s="24"/>
      <c r="D80" s="24"/>
      <c r="E80" s="24"/>
      <c r="F80" s="24"/>
      <c r="G80" s="24"/>
      <c r="H80" s="24"/>
      <c r="I80" s="24"/>
      <c r="J80" s="24"/>
      <c r="K80" s="24"/>
      <c r="L80" s="24"/>
      <c r="M80" s="24"/>
      <c r="N80" s="24"/>
      <c r="O80" s="24"/>
      <c r="P80" s="24"/>
      <c r="Q80" s="24"/>
      <c r="R80" s="24"/>
      <c r="S80" s="24"/>
      <c r="T80" s="163" t="s">
        <v>55</v>
      </c>
      <c r="U80" s="163"/>
      <c r="V80" s="163"/>
      <c r="W80" s="163"/>
      <c r="X80" s="163"/>
      <c r="Y80" s="25"/>
      <c r="Z80" s="24"/>
      <c r="AA80" s="163"/>
      <c r="AB80" s="163"/>
      <c r="AC80" s="163"/>
      <c r="AD80" s="163"/>
      <c r="AE80" s="163"/>
    </row>
    <row r="81" spans="1:31" ht="15.5" x14ac:dyDescent="0.35">
      <c r="A81" s="30"/>
      <c r="B81" s="24"/>
      <c r="C81" s="24"/>
      <c r="D81" s="24"/>
      <c r="E81" s="24"/>
      <c r="F81" s="24"/>
      <c r="G81" s="24"/>
      <c r="H81" s="24"/>
      <c r="I81" s="24"/>
      <c r="J81" s="24"/>
      <c r="K81" s="24"/>
      <c r="L81" s="24"/>
      <c r="M81" s="24"/>
      <c r="N81" s="24"/>
      <c r="O81" s="24"/>
      <c r="P81" s="24"/>
      <c r="Q81" s="24"/>
      <c r="R81" s="24"/>
      <c r="S81" s="24"/>
      <c r="T81" s="163" t="s">
        <v>175</v>
      </c>
      <c r="U81" s="163"/>
      <c r="V81" s="163"/>
      <c r="W81" s="163"/>
      <c r="X81" s="163"/>
      <c r="Y81" s="25"/>
      <c r="Z81" s="24"/>
      <c r="AA81" s="163"/>
      <c r="AB81" s="163"/>
      <c r="AC81" s="163"/>
      <c r="AD81" s="163"/>
      <c r="AE81" s="163"/>
    </row>
    <row r="82" spans="1:31" ht="15.5" x14ac:dyDescent="0.35">
      <c r="T82" s="163" t="s">
        <v>173</v>
      </c>
      <c r="U82" s="163"/>
      <c r="V82" s="163"/>
      <c r="W82" s="163"/>
      <c r="X82" s="163"/>
      <c r="AA82" s="163"/>
      <c r="AB82" s="163"/>
      <c r="AC82" s="163"/>
      <c r="AD82" s="163"/>
      <c r="AE82" s="163"/>
    </row>
    <row r="83" spans="1:31" ht="15.5" x14ac:dyDescent="0.35">
      <c r="T83" s="163" t="s">
        <v>56</v>
      </c>
      <c r="U83" s="163"/>
      <c r="V83" s="163"/>
      <c r="W83" s="163"/>
      <c r="X83" s="163"/>
      <c r="AA83" s="163"/>
      <c r="AB83" s="163"/>
      <c r="AC83" s="163"/>
      <c r="AD83" s="163"/>
      <c r="AE83" s="163"/>
    </row>
    <row r="84" spans="1:31" ht="26" x14ac:dyDescent="0.35">
      <c r="A84" s="27" t="s">
        <v>29</v>
      </c>
      <c r="B84" s="27" t="s">
        <v>30</v>
      </c>
      <c r="C84" s="27" t="s">
        <v>31</v>
      </c>
      <c r="T84" s="24"/>
      <c r="U84" s="24"/>
      <c r="V84" s="25"/>
      <c r="W84" s="24"/>
      <c r="AA84" s="25"/>
      <c r="AB84" s="24"/>
      <c r="AC84" s="25"/>
      <c r="AD84" s="24"/>
    </row>
    <row r="85" spans="1:31" ht="26" x14ac:dyDescent="0.35">
      <c r="A85" s="28" t="s">
        <v>32</v>
      </c>
      <c r="B85" s="28" t="s">
        <v>33</v>
      </c>
      <c r="C85" s="28" t="s">
        <v>34</v>
      </c>
      <c r="T85" s="172" t="s">
        <v>58</v>
      </c>
      <c r="U85" s="172"/>
      <c r="V85" s="172"/>
      <c r="W85" s="172"/>
      <c r="X85" s="172"/>
      <c r="AA85" s="172"/>
      <c r="AB85" s="172"/>
      <c r="AC85" s="172"/>
      <c r="AD85" s="172"/>
      <c r="AE85" s="172"/>
    </row>
    <row r="86" spans="1:31" ht="26" x14ac:dyDescent="0.3">
      <c r="A86" s="28" t="s">
        <v>35</v>
      </c>
      <c r="B86" s="28" t="s">
        <v>36</v>
      </c>
      <c r="C86" s="28" t="s">
        <v>37</v>
      </c>
      <c r="T86" s="173" t="s">
        <v>59</v>
      </c>
      <c r="U86" s="173"/>
      <c r="V86" s="173"/>
      <c r="W86" s="173"/>
      <c r="X86" s="173"/>
      <c r="AA86" s="173"/>
      <c r="AB86" s="173"/>
      <c r="AC86" s="173"/>
      <c r="AD86" s="173"/>
      <c r="AE86" s="173"/>
    </row>
    <row r="87" spans="1:31" ht="26" x14ac:dyDescent="0.3">
      <c r="A87" s="28" t="s">
        <v>38</v>
      </c>
      <c r="B87" s="28" t="s">
        <v>39</v>
      </c>
      <c r="C87" s="28" t="s">
        <v>40</v>
      </c>
    </row>
    <row r="88" spans="1:31" ht="26" x14ac:dyDescent="0.3">
      <c r="A88" s="28" t="s">
        <v>41</v>
      </c>
      <c r="B88" s="28" t="s">
        <v>42</v>
      </c>
      <c r="C88" s="28" t="s">
        <v>43</v>
      </c>
    </row>
    <row r="89" spans="1:31" ht="26" x14ac:dyDescent="0.3">
      <c r="A89" s="28" t="s">
        <v>44</v>
      </c>
      <c r="B89" s="29" t="s">
        <v>45</v>
      </c>
      <c r="C89" s="28" t="s">
        <v>46</v>
      </c>
      <c r="O89" s="108"/>
    </row>
  </sheetData>
  <mergeCells count="79">
    <mergeCell ref="T83:X83"/>
    <mergeCell ref="AA83:AE83"/>
    <mergeCell ref="T85:X85"/>
    <mergeCell ref="AA85:AE85"/>
    <mergeCell ref="T86:X86"/>
    <mergeCell ref="AA86:AE86"/>
    <mergeCell ref="T82:X82"/>
    <mergeCell ref="AA82:AE82"/>
    <mergeCell ref="A63:T63"/>
    <mergeCell ref="A64:T64"/>
    <mergeCell ref="A65:AD65"/>
    <mergeCell ref="A67:AD67"/>
    <mergeCell ref="A71:AD71"/>
    <mergeCell ref="B73:AD73"/>
    <mergeCell ref="A75:AD75"/>
    <mergeCell ref="T80:X80"/>
    <mergeCell ref="AA80:AE80"/>
    <mergeCell ref="T81:X81"/>
    <mergeCell ref="AA81:AE81"/>
    <mergeCell ref="R11:R12"/>
    <mergeCell ref="S11:S12"/>
    <mergeCell ref="U11:V11"/>
    <mergeCell ref="X11:Y11"/>
    <mergeCell ref="AB11:AC11"/>
    <mergeCell ref="U12:V12"/>
    <mergeCell ref="X12:Y12"/>
    <mergeCell ref="AB12:AC12"/>
    <mergeCell ref="Q11:Q12"/>
    <mergeCell ref="E11:F12"/>
    <mergeCell ref="G11:G12"/>
    <mergeCell ref="H11:H12"/>
    <mergeCell ref="I11:I12"/>
    <mergeCell ref="J11:J12"/>
    <mergeCell ref="K11:K12"/>
    <mergeCell ref="L11:L12"/>
    <mergeCell ref="M11:M12"/>
    <mergeCell ref="N11:N12"/>
    <mergeCell ref="O11:O12"/>
    <mergeCell ref="P11:P12"/>
    <mergeCell ref="N10:O10"/>
    <mergeCell ref="P10:Q10"/>
    <mergeCell ref="R10:S10"/>
    <mergeCell ref="T10:Y10"/>
    <mergeCell ref="Z10:AA10"/>
    <mergeCell ref="AB10:AD10"/>
    <mergeCell ref="Z9:AA9"/>
    <mergeCell ref="AB9:AD9"/>
    <mergeCell ref="A10:A12"/>
    <mergeCell ref="B10:B12"/>
    <mergeCell ref="C10:C12"/>
    <mergeCell ref="D10:D12"/>
    <mergeCell ref="E10:G10"/>
    <mergeCell ref="H10:I10"/>
    <mergeCell ref="J10:K10"/>
    <mergeCell ref="L10:M10"/>
    <mergeCell ref="J9:K9"/>
    <mergeCell ref="L9:M9"/>
    <mergeCell ref="N9:O9"/>
    <mergeCell ref="P9:Q9"/>
    <mergeCell ref="R9:S9"/>
    <mergeCell ref="AB7:AD8"/>
    <mergeCell ref="AE7:AE8"/>
    <mergeCell ref="A7:A9"/>
    <mergeCell ref="B7:B9"/>
    <mergeCell ref="C7:C9"/>
    <mergeCell ref="D7:D9"/>
    <mergeCell ref="E7:G9"/>
    <mergeCell ref="H7:I9"/>
    <mergeCell ref="T9:Y9"/>
    <mergeCell ref="J7:K8"/>
    <mergeCell ref="L7:S8"/>
    <mergeCell ref="T7:Y8"/>
    <mergeCell ref="Z7:AA8"/>
    <mergeCell ref="A6:AD6"/>
    <mergeCell ref="A1:AD1"/>
    <mergeCell ref="A2:AD2"/>
    <mergeCell ref="A3:AD3"/>
    <mergeCell ref="A4:AD4"/>
    <mergeCell ref="A5:AD5"/>
  </mergeCells>
  <printOptions horizontalCentered="1"/>
  <pageMargins left="0.23622047244094491" right="0.23622047244094491" top="3.937007874015748E-2" bottom="3.937007874015748E-2" header="0" footer="0"/>
  <pageSetup paperSize="14" scale="33"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43E9-414D-4A28-8113-E73FC12AD102}">
  <sheetPr>
    <tabColor theme="8" tint="0.59999389629810485"/>
  </sheetPr>
  <dimension ref="A1:AK89"/>
  <sheetViews>
    <sheetView showGridLines="0" tabSelected="1" showRuler="0" view="pageBreakPreview" topLeftCell="A58" zoomScale="30" zoomScaleNormal="40" zoomScaleSheetLayoutView="30" zoomScalePageLayoutView="55" workbookViewId="0">
      <selection activeCell="AA79" sqref="AA79"/>
    </sheetView>
  </sheetViews>
  <sheetFormatPr defaultColWidth="9.1796875" defaultRowHeight="14" x14ac:dyDescent="0.3"/>
  <cols>
    <col min="1" max="1" width="6.453125" style="2" customWidth="1"/>
    <col min="2" max="2" width="18" style="2" customWidth="1"/>
    <col min="3" max="3" width="20.54296875" style="2" customWidth="1"/>
    <col min="4" max="4" width="15" style="2" customWidth="1"/>
    <col min="5" max="5" width="10.26953125" style="2" customWidth="1"/>
    <col min="6" max="6" width="7.7265625" style="2" customWidth="1"/>
    <col min="7" max="7" width="24" style="2" customWidth="1"/>
    <col min="8" max="8" width="7.453125" style="2" customWidth="1"/>
    <col min="9" max="9" width="21.453125" style="2" customWidth="1"/>
    <col min="10" max="10" width="9" style="2" customWidth="1"/>
    <col min="11" max="11" width="21.54296875" style="2" customWidth="1"/>
    <col min="12" max="12" width="11.54296875" style="2" customWidth="1"/>
    <col min="13" max="13" width="25.26953125" style="2" customWidth="1"/>
    <col min="14" max="14" width="7.7265625" style="2" customWidth="1"/>
    <col min="15" max="15" width="25.453125" style="2" customWidth="1"/>
    <col min="16" max="16" width="7.7265625" style="2" customWidth="1"/>
    <col min="17" max="17" width="25.54296875" style="2" customWidth="1"/>
    <col min="18" max="18" width="13.54296875" style="2" customWidth="1"/>
    <col min="19" max="19" width="24.7265625" style="2" customWidth="1"/>
    <col min="20" max="20" width="13.26953125" style="2" customWidth="1"/>
    <col min="21" max="21" width="13.1796875" style="2" customWidth="1"/>
    <col min="22" max="22" width="5.54296875" style="4" customWidth="1"/>
    <col min="23" max="23" width="26.81640625" style="2" customWidth="1"/>
    <col min="24" max="24" width="10.81640625" style="2" customWidth="1"/>
    <col min="25" max="25" width="7.90625" style="4" customWidth="1"/>
    <col min="26" max="26" width="12.6328125" style="2" customWidth="1"/>
    <col min="27" max="27" width="26" style="2" customWidth="1"/>
    <col min="28" max="28" width="12.54296875" style="2" customWidth="1"/>
    <col min="29" max="29" width="5.54296875" style="4" customWidth="1"/>
    <col min="30" max="30" width="13.453125" style="2" customWidth="1"/>
    <col min="31" max="31" width="15" style="2" customWidth="1"/>
    <col min="32" max="32" width="9.1796875" style="2"/>
    <col min="33" max="33" width="27.81640625" style="2" customWidth="1"/>
    <col min="34" max="37" width="19.54296875" style="2" customWidth="1"/>
    <col min="38" max="16384" width="9.1796875" style="2"/>
  </cols>
  <sheetData>
    <row r="1" spans="1:37" ht="23" x14ac:dyDescent="0.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
    </row>
    <row r="2" spans="1:37" ht="23" x14ac:dyDescent="0.5">
      <c r="A2" s="125"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3"/>
    </row>
    <row r="3" spans="1:37" ht="23" x14ac:dyDescent="0.5">
      <c r="A3" s="125" t="s">
        <v>50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3"/>
    </row>
    <row r="4" spans="1:37" ht="23" x14ac:dyDescent="0.45">
      <c r="A4" s="126" t="s">
        <v>176</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
    </row>
    <row r="5" spans="1:37" ht="18" x14ac:dyDescent="0.3">
      <c r="A5" s="127" t="s">
        <v>2</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1:37" ht="18" x14ac:dyDescent="0.4">
      <c r="A6" s="124" t="s">
        <v>50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7" ht="81" customHeight="1" x14ac:dyDescent="0.3">
      <c r="A7" s="134" t="s">
        <v>3</v>
      </c>
      <c r="B7" s="134" t="s">
        <v>4</v>
      </c>
      <c r="C7" s="132" t="s">
        <v>5</v>
      </c>
      <c r="D7" s="132" t="s">
        <v>6</v>
      </c>
      <c r="E7" s="128" t="s">
        <v>7</v>
      </c>
      <c r="F7" s="129"/>
      <c r="G7" s="138"/>
      <c r="H7" s="128" t="s">
        <v>124</v>
      </c>
      <c r="I7" s="138"/>
      <c r="J7" s="128" t="s">
        <v>125</v>
      </c>
      <c r="K7" s="138"/>
      <c r="L7" s="128" t="s">
        <v>8</v>
      </c>
      <c r="M7" s="129"/>
      <c r="N7" s="129"/>
      <c r="O7" s="129"/>
      <c r="P7" s="129"/>
      <c r="Q7" s="129"/>
      <c r="R7" s="129"/>
      <c r="S7" s="138"/>
      <c r="T7" s="128" t="s">
        <v>54</v>
      </c>
      <c r="U7" s="129"/>
      <c r="V7" s="129"/>
      <c r="W7" s="129"/>
      <c r="X7" s="129"/>
      <c r="Y7" s="138"/>
      <c r="Z7" s="128" t="s">
        <v>121</v>
      </c>
      <c r="AA7" s="138"/>
      <c r="AB7" s="128" t="s">
        <v>122</v>
      </c>
      <c r="AC7" s="129"/>
      <c r="AD7" s="129"/>
      <c r="AE7" s="132" t="s">
        <v>9</v>
      </c>
      <c r="AG7" s="4"/>
      <c r="AH7" s="4"/>
      <c r="AI7" s="4"/>
      <c r="AJ7" s="4"/>
      <c r="AK7" s="4"/>
    </row>
    <row r="8" spans="1:37" ht="18" customHeight="1" x14ac:dyDescent="0.3">
      <c r="A8" s="135"/>
      <c r="B8" s="135"/>
      <c r="C8" s="133"/>
      <c r="D8" s="133"/>
      <c r="E8" s="139"/>
      <c r="F8" s="140"/>
      <c r="G8" s="141"/>
      <c r="H8" s="139"/>
      <c r="I8" s="141"/>
      <c r="J8" s="130"/>
      <c r="K8" s="142"/>
      <c r="L8" s="130"/>
      <c r="M8" s="131"/>
      <c r="N8" s="131"/>
      <c r="O8" s="131"/>
      <c r="P8" s="131"/>
      <c r="Q8" s="131"/>
      <c r="R8" s="131"/>
      <c r="S8" s="142"/>
      <c r="T8" s="130"/>
      <c r="U8" s="131"/>
      <c r="V8" s="131"/>
      <c r="W8" s="131"/>
      <c r="X8" s="131"/>
      <c r="Y8" s="142"/>
      <c r="Z8" s="130"/>
      <c r="AA8" s="142"/>
      <c r="AB8" s="130"/>
      <c r="AC8" s="131"/>
      <c r="AD8" s="131"/>
      <c r="AE8" s="133"/>
    </row>
    <row r="9" spans="1:37" ht="15.75" customHeight="1" x14ac:dyDescent="0.3">
      <c r="A9" s="136"/>
      <c r="B9" s="136"/>
      <c r="C9" s="137"/>
      <c r="D9" s="137"/>
      <c r="E9" s="130"/>
      <c r="F9" s="131"/>
      <c r="G9" s="142"/>
      <c r="H9" s="130"/>
      <c r="I9" s="142"/>
      <c r="J9" s="143">
        <v>2022</v>
      </c>
      <c r="K9" s="145"/>
      <c r="L9" s="143" t="s">
        <v>10</v>
      </c>
      <c r="M9" s="145"/>
      <c r="N9" s="143" t="s">
        <v>11</v>
      </c>
      <c r="O9" s="145"/>
      <c r="P9" s="143" t="s">
        <v>12</v>
      </c>
      <c r="Q9" s="145"/>
      <c r="R9" s="143" t="s">
        <v>13</v>
      </c>
      <c r="S9" s="145"/>
      <c r="T9" s="143">
        <v>2022</v>
      </c>
      <c r="U9" s="144"/>
      <c r="V9" s="144"/>
      <c r="W9" s="144"/>
      <c r="X9" s="144"/>
      <c r="Y9" s="145"/>
      <c r="Z9" s="143">
        <v>2022</v>
      </c>
      <c r="AA9" s="145"/>
      <c r="AB9" s="143">
        <v>2022</v>
      </c>
      <c r="AC9" s="144"/>
      <c r="AD9" s="145"/>
      <c r="AE9" s="5"/>
    </row>
    <row r="10" spans="1:37" s="7" customFormat="1" ht="15.5" x14ac:dyDescent="0.35">
      <c r="A10" s="149">
        <v>1</v>
      </c>
      <c r="B10" s="149">
        <v>2</v>
      </c>
      <c r="C10" s="149">
        <v>3</v>
      </c>
      <c r="D10" s="149">
        <v>4</v>
      </c>
      <c r="E10" s="152">
        <v>5</v>
      </c>
      <c r="F10" s="153"/>
      <c r="G10" s="154"/>
      <c r="H10" s="152">
        <v>6</v>
      </c>
      <c r="I10" s="154"/>
      <c r="J10" s="155">
        <v>7</v>
      </c>
      <c r="K10" s="156"/>
      <c r="L10" s="155">
        <v>8</v>
      </c>
      <c r="M10" s="156"/>
      <c r="N10" s="155">
        <v>9</v>
      </c>
      <c r="O10" s="156"/>
      <c r="P10" s="155">
        <v>10</v>
      </c>
      <c r="Q10" s="156"/>
      <c r="R10" s="155">
        <v>11</v>
      </c>
      <c r="S10" s="156"/>
      <c r="T10" s="146">
        <v>12</v>
      </c>
      <c r="U10" s="147"/>
      <c r="V10" s="147"/>
      <c r="W10" s="147"/>
      <c r="X10" s="147"/>
      <c r="Y10" s="148"/>
      <c r="Z10" s="146">
        <v>13</v>
      </c>
      <c r="AA10" s="148"/>
      <c r="AB10" s="146">
        <v>14</v>
      </c>
      <c r="AC10" s="147"/>
      <c r="AD10" s="148"/>
      <c r="AE10" s="6">
        <v>15</v>
      </c>
    </row>
    <row r="11" spans="1:37" s="7" customFormat="1" ht="87" customHeight="1" x14ac:dyDescent="0.3">
      <c r="A11" s="150"/>
      <c r="B11" s="150"/>
      <c r="C11" s="150"/>
      <c r="D11" s="150"/>
      <c r="E11" s="157" t="s">
        <v>14</v>
      </c>
      <c r="F11" s="158"/>
      <c r="G11" s="149" t="s">
        <v>15</v>
      </c>
      <c r="H11" s="157" t="s">
        <v>14</v>
      </c>
      <c r="I11" s="149" t="s">
        <v>15</v>
      </c>
      <c r="J11" s="157" t="s">
        <v>14</v>
      </c>
      <c r="K11" s="149" t="s">
        <v>15</v>
      </c>
      <c r="L11" s="157" t="s">
        <v>14</v>
      </c>
      <c r="M11" s="149" t="s">
        <v>15</v>
      </c>
      <c r="N11" s="157" t="s">
        <v>14</v>
      </c>
      <c r="O11" s="149" t="s">
        <v>15</v>
      </c>
      <c r="P11" s="157" t="s">
        <v>14</v>
      </c>
      <c r="Q11" s="149" t="s">
        <v>15</v>
      </c>
      <c r="R11" s="157" t="s">
        <v>14</v>
      </c>
      <c r="S11" s="149" t="s">
        <v>15</v>
      </c>
      <c r="T11" s="92" t="s">
        <v>16</v>
      </c>
      <c r="U11" s="152" t="s">
        <v>52</v>
      </c>
      <c r="V11" s="154"/>
      <c r="W11" s="8" t="s">
        <v>17</v>
      </c>
      <c r="X11" s="152" t="s">
        <v>53</v>
      </c>
      <c r="Y11" s="154"/>
      <c r="Z11" s="92" t="s">
        <v>18</v>
      </c>
      <c r="AA11" s="8" t="s">
        <v>19</v>
      </c>
      <c r="AB11" s="152" t="s">
        <v>20</v>
      </c>
      <c r="AC11" s="154"/>
      <c r="AD11" s="8" t="s">
        <v>21</v>
      </c>
      <c r="AE11" s="9"/>
    </row>
    <row r="12" spans="1:37" s="7" customFormat="1" ht="15.5" x14ac:dyDescent="0.3">
      <c r="A12" s="151"/>
      <c r="B12" s="151"/>
      <c r="C12" s="151"/>
      <c r="D12" s="151"/>
      <c r="E12" s="159"/>
      <c r="F12" s="160"/>
      <c r="G12" s="151"/>
      <c r="H12" s="159"/>
      <c r="I12" s="151"/>
      <c r="J12" s="159"/>
      <c r="K12" s="151"/>
      <c r="L12" s="159"/>
      <c r="M12" s="151"/>
      <c r="N12" s="159"/>
      <c r="O12" s="151"/>
      <c r="P12" s="159"/>
      <c r="Q12" s="151"/>
      <c r="R12" s="159"/>
      <c r="S12" s="151"/>
      <c r="T12" s="91" t="s">
        <v>14</v>
      </c>
      <c r="U12" s="161" t="s">
        <v>14</v>
      </c>
      <c r="V12" s="162"/>
      <c r="W12" s="10" t="s">
        <v>15</v>
      </c>
      <c r="X12" s="161" t="s">
        <v>15</v>
      </c>
      <c r="Y12" s="162"/>
      <c r="Z12" s="91" t="s">
        <v>14</v>
      </c>
      <c r="AA12" s="10" t="s">
        <v>15</v>
      </c>
      <c r="AB12" s="161" t="s">
        <v>14</v>
      </c>
      <c r="AC12" s="162"/>
      <c r="AD12" s="10" t="s">
        <v>15</v>
      </c>
      <c r="AE12" s="39"/>
    </row>
    <row r="13" spans="1:37" ht="108.5" x14ac:dyDescent="0.3">
      <c r="A13" s="36">
        <v>1</v>
      </c>
      <c r="B13" s="13" t="s">
        <v>22</v>
      </c>
      <c r="C13" s="14" t="s">
        <v>93</v>
      </c>
      <c r="D13" s="72" t="s">
        <v>98</v>
      </c>
      <c r="E13" s="34">
        <v>100</v>
      </c>
      <c r="F13" s="35" t="s">
        <v>48</v>
      </c>
      <c r="G13" s="32">
        <f>SUM(G14,G17,G22,G26,G33,G35,G39)</f>
        <v>24201405436</v>
      </c>
      <c r="H13" s="34">
        <v>100</v>
      </c>
      <c r="I13" s="32">
        <f>SUM(I14,I17,I22,I26,I33,I35,I39)</f>
        <v>6192793187</v>
      </c>
      <c r="J13" s="34">
        <v>100</v>
      </c>
      <c r="K13" s="32">
        <f>SUM(K14,K17,K22,K26,K33,K35,K39)</f>
        <v>8304297224</v>
      </c>
      <c r="L13" s="38">
        <v>100</v>
      </c>
      <c r="M13" s="32">
        <f>SUM(M14,M17,M22,M26,M33,M35,M39)</f>
        <v>2072411431</v>
      </c>
      <c r="N13" s="38">
        <v>100</v>
      </c>
      <c r="O13" s="32">
        <f>SUM(O14,O17,O22,O26,O33,O35,O39)</f>
        <v>1064667384</v>
      </c>
      <c r="P13" s="38">
        <v>100</v>
      </c>
      <c r="Q13" s="32">
        <f>SUM(Q14,Q17,Q22,Q26,Q33,Q35,Q39)</f>
        <v>2109528579</v>
      </c>
      <c r="R13" s="32">
        <v>100</v>
      </c>
      <c r="S13" s="32">
        <f>SUM(S14,S17,S22,S26,S33,S35,S39)</f>
        <v>2104773707</v>
      </c>
      <c r="T13" s="50">
        <f>AVERAGE(L13,N13,P13,R13)</f>
        <v>100</v>
      </c>
      <c r="U13" s="50">
        <f t="shared" ref="U13:U61" si="0">T13/J13*100</f>
        <v>100</v>
      </c>
      <c r="V13" s="51" t="s">
        <v>48</v>
      </c>
      <c r="W13" s="49">
        <f>SUM(M13,O13,Q13,S13)</f>
        <v>7351381101</v>
      </c>
      <c r="X13" s="50">
        <f t="shared" ref="X13:X43" si="1">W13/K13*100</f>
        <v>88.525023884670148</v>
      </c>
      <c r="Y13" s="51" t="s">
        <v>48</v>
      </c>
      <c r="Z13" s="50">
        <f>H13+T13</f>
        <v>200</v>
      </c>
      <c r="AA13" s="49">
        <f t="shared" ref="AA13:AA62" si="2">I13+W13</f>
        <v>13544174288</v>
      </c>
      <c r="AB13" s="50">
        <f t="shared" ref="AB13:AB62" si="3">(Z13/E13)*100</f>
        <v>200</v>
      </c>
      <c r="AC13" s="51" t="str">
        <f t="shared" ref="AC13:AC42" si="4">Y13</f>
        <v>%</v>
      </c>
      <c r="AD13" s="75">
        <f t="shared" ref="AD13:AD43" si="5">(AA13/G13)</f>
        <v>0.55964412165306776</v>
      </c>
      <c r="AE13" s="18" t="s">
        <v>118</v>
      </c>
      <c r="AH13" s="19">
        <f>M13+O13+Q13+S13</f>
        <v>7351381101</v>
      </c>
    </row>
    <row r="14" spans="1:37" ht="148.5" customHeight="1" x14ac:dyDescent="0.3">
      <c r="A14" s="36">
        <v>2</v>
      </c>
      <c r="B14" s="37" t="s">
        <v>23</v>
      </c>
      <c r="C14" s="14" t="s">
        <v>92</v>
      </c>
      <c r="D14" s="14" t="s">
        <v>103</v>
      </c>
      <c r="E14" s="34">
        <v>15</v>
      </c>
      <c r="F14" s="63" t="s">
        <v>51</v>
      </c>
      <c r="G14" s="32">
        <f>SUM(G15:G16)</f>
        <v>25026000</v>
      </c>
      <c r="H14" s="62">
        <v>30</v>
      </c>
      <c r="I14" s="32">
        <f>SUM(I15:I16)</f>
        <v>4328375</v>
      </c>
      <c r="J14" s="62">
        <f>SUM(J15:J16)</f>
        <v>10</v>
      </c>
      <c r="K14" s="32">
        <f>SUM(K15:K16)</f>
        <v>7763350</v>
      </c>
      <c r="L14" s="62">
        <f>SUM(L15:L16)</f>
        <v>1</v>
      </c>
      <c r="M14" s="32">
        <f>SUM(M15:M16)</f>
        <v>0</v>
      </c>
      <c r="N14" s="62"/>
      <c r="O14" s="32">
        <f>SUM(O15:O16)</f>
        <v>0</v>
      </c>
      <c r="P14" s="62">
        <f>SUM(P15:P16)</f>
        <v>5</v>
      </c>
      <c r="Q14" s="32">
        <f>SUM(Q15:Q16)</f>
        <v>0</v>
      </c>
      <c r="R14" s="32">
        <f>SUM(R15:R16)</f>
        <v>5</v>
      </c>
      <c r="S14" s="32">
        <f t="shared" ref="S14" si="6">SUM(S15:S16)</f>
        <v>4800750</v>
      </c>
      <c r="T14" s="48">
        <f>SUM(L14,N14,P14,R14)</f>
        <v>11</v>
      </c>
      <c r="U14" s="50">
        <f t="shared" si="0"/>
        <v>110.00000000000001</v>
      </c>
      <c r="V14" s="51" t="s">
        <v>48</v>
      </c>
      <c r="W14" s="49">
        <f t="shared" ref="W14:W43" si="7">SUM(M14,O14,Q14,S14)</f>
        <v>4800750</v>
      </c>
      <c r="X14" s="50">
        <f t="shared" si="1"/>
        <v>61.838639247232187</v>
      </c>
      <c r="Y14" s="51" t="s">
        <v>48</v>
      </c>
      <c r="Z14" s="50">
        <f>H14+T14</f>
        <v>41</v>
      </c>
      <c r="AA14" s="49">
        <f t="shared" si="2"/>
        <v>9129125</v>
      </c>
      <c r="AB14" s="50">
        <f t="shared" si="3"/>
        <v>273.33333333333331</v>
      </c>
      <c r="AC14" s="51" t="str">
        <f t="shared" si="4"/>
        <v>%</v>
      </c>
      <c r="AD14" s="76">
        <f t="shared" si="5"/>
        <v>0.3647856229521298</v>
      </c>
      <c r="AE14" s="18"/>
      <c r="AH14" s="19"/>
    </row>
    <row r="15" spans="1:37" ht="77.5" x14ac:dyDescent="0.3">
      <c r="A15" s="12"/>
      <c r="B15" s="13"/>
      <c r="C15" s="20" t="s">
        <v>91</v>
      </c>
      <c r="D15" s="20" t="s">
        <v>135</v>
      </c>
      <c r="E15" s="15">
        <v>15</v>
      </c>
      <c r="F15" s="16" t="s">
        <v>51</v>
      </c>
      <c r="G15" s="17">
        <v>20315400</v>
      </c>
      <c r="H15" s="15">
        <v>10</v>
      </c>
      <c r="I15" s="17">
        <v>3488750</v>
      </c>
      <c r="J15" s="15">
        <v>6</v>
      </c>
      <c r="K15" s="17">
        <v>6158000</v>
      </c>
      <c r="L15" s="15">
        <v>0</v>
      </c>
      <c r="M15" s="17">
        <v>0</v>
      </c>
      <c r="N15" s="15"/>
      <c r="O15" s="17">
        <v>0</v>
      </c>
      <c r="P15" s="15">
        <v>5</v>
      </c>
      <c r="Q15" s="17">
        <v>0</v>
      </c>
      <c r="R15" s="99">
        <v>1</v>
      </c>
      <c r="S15" s="100">
        <v>3587500</v>
      </c>
      <c r="T15" s="47">
        <f>SUM(L15,N15,P15,R15)</f>
        <v>6</v>
      </c>
      <c r="U15" s="47">
        <f t="shared" si="0"/>
        <v>100</v>
      </c>
      <c r="V15" s="26" t="s">
        <v>48</v>
      </c>
      <c r="W15" s="31">
        <f t="shared" si="7"/>
        <v>3587500</v>
      </c>
      <c r="X15" s="46">
        <f t="shared" si="1"/>
        <v>58.257551152971743</v>
      </c>
      <c r="Y15" s="26" t="s">
        <v>48</v>
      </c>
      <c r="Z15" s="47">
        <f>H15+T15</f>
        <v>16</v>
      </c>
      <c r="AA15" s="31">
        <f t="shared" si="2"/>
        <v>7076250</v>
      </c>
      <c r="AB15" s="46">
        <f t="shared" si="3"/>
        <v>106.66666666666667</v>
      </c>
      <c r="AC15" s="26" t="str">
        <f t="shared" si="4"/>
        <v>%</v>
      </c>
      <c r="AD15" s="76">
        <f t="shared" si="5"/>
        <v>0.34831950146194512</v>
      </c>
      <c r="AE15" s="11"/>
      <c r="AH15" s="19"/>
    </row>
    <row r="16" spans="1:37" ht="91.5" customHeight="1" x14ac:dyDescent="0.3">
      <c r="A16" s="12"/>
      <c r="B16" s="13"/>
      <c r="C16" s="20" t="s">
        <v>71</v>
      </c>
      <c r="D16" s="20" t="s">
        <v>136</v>
      </c>
      <c r="E16" s="15">
        <v>30</v>
      </c>
      <c r="F16" s="16" t="s">
        <v>49</v>
      </c>
      <c r="G16" s="17">
        <v>4710600</v>
      </c>
      <c r="H16" s="15">
        <v>20</v>
      </c>
      <c r="I16" s="17">
        <v>839625</v>
      </c>
      <c r="J16" s="15">
        <v>4</v>
      </c>
      <c r="K16" s="17">
        <v>1605350</v>
      </c>
      <c r="L16" s="15">
        <v>1</v>
      </c>
      <c r="M16" s="17">
        <v>0</v>
      </c>
      <c r="N16" s="15"/>
      <c r="O16" s="17">
        <v>0</v>
      </c>
      <c r="P16" s="15">
        <v>0</v>
      </c>
      <c r="Q16" s="17">
        <v>0</v>
      </c>
      <c r="R16" s="99">
        <v>4</v>
      </c>
      <c r="S16" s="100">
        <v>1213250</v>
      </c>
      <c r="T16" s="47">
        <f>SUM(L16,N16,P16,R16)</f>
        <v>5</v>
      </c>
      <c r="U16" s="47">
        <f t="shared" si="0"/>
        <v>125</v>
      </c>
      <c r="V16" s="26" t="s">
        <v>48</v>
      </c>
      <c r="W16" s="31">
        <f t="shared" si="7"/>
        <v>1213250</v>
      </c>
      <c r="X16" s="46">
        <f t="shared" si="1"/>
        <v>75.5754196904102</v>
      </c>
      <c r="Y16" s="26" t="s">
        <v>48</v>
      </c>
      <c r="Z16" s="47">
        <f>H16+T16</f>
        <v>25</v>
      </c>
      <c r="AA16" s="31">
        <f t="shared" si="2"/>
        <v>2052875</v>
      </c>
      <c r="AB16" s="46">
        <f>(Z16/E16)*100</f>
        <v>83.333333333333343</v>
      </c>
      <c r="AC16" s="26" t="str">
        <f t="shared" si="4"/>
        <v>%</v>
      </c>
      <c r="AD16" s="76">
        <f t="shared" si="5"/>
        <v>0.4357990489534242</v>
      </c>
      <c r="AE16" s="11"/>
      <c r="AH16" s="19"/>
    </row>
    <row r="17" spans="1:34" ht="113.25" customHeight="1" x14ac:dyDescent="0.3">
      <c r="A17" s="12"/>
      <c r="B17" s="13"/>
      <c r="C17" s="14" t="s">
        <v>60</v>
      </c>
      <c r="D17" s="14" t="s">
        <v>104</v>
      </c>
      <c r="E17" s="34">
        <v>14</v>
      </c>
      <c r="F17" s="63" t="s">
        <v>51</v>
      </c>
      <c r="G17" s="32">
        <f>SUM(G18:G21)</f>
        <v>18826157404</v>
      </c>
      <c r="H17" s="64">
        <v>28</v>
      </c>
      <c r="I17" s="32">
        <f>SUM(I18:I21)</f>
        <v>5180668614</v>
      </c>
      <c r="J17" s="64">
        <f>SUM(J19:J21)</f>
        <v>18</v>
      </c>
      <c r="K17" s="32">
        <f>SUM(K18:K21)</f>
        <v>6432811113</v>
      </c>
      <c r="L17" s="64">
        <f>SUM(L19:L21)</f>
        <v>4</v>
      </c>
      <c r="M17" s="32">
        <f>SUM(M18:M21)</f>
        <v>1933860524</v>
      </c>
      <c r="N17" s="64">
        <f>SUM(N19:N21)</f>
        <v>5</v>
      </c>
      <c r="O17" s="32">
        <f>SUM(O18:O21)</f>
        <v>985724295</v>
      </c>
      <c r="P17" s="64">
        <f>SUM(P19:P21)</f>
        <v>4</v>
      </c>
      <c r="Q17" s="32">
        <f>SUM(Q18:Q21)</f>
        <v>1729644644</v>
      </c>
      <c r="R17" s="32">
        <f>SUM(R19:R21)</f>
        <v>5</v>
      </c>
      <c r="S17" s="32">
        <f t="shared" ref="S17" si="8">SUM(S18:S21)</f>
        <v>1448114739</v>
      </c>
      <c r="T17" s="48">
        <f>SUM(L17,N17,P17,R17)</f>
        <v>18</v>
      </c>
      <c r="U17" s="50">
        <f t="shared" si="0"/>
        <v>100</v>
      </c>
      <c r="V17" s="51" t="s">
        <v>48</v>
      </c>
      <c r="W17" s="49">
        <f t="shared" si="7"/>
        <v>6097344202</v>
      </c>
      <c r="X17" s="50">
        <f t="shared" si="1"/>
        <v>94.785065112170656</v>
      </c>
      <c r="Y17" s="51" t="s">
        <v>48</v>
      </c>
      <c r="Z17" s="48">
        <f t="shared" ref="Z17:Z62" si="9">H17+T17</f>
        <v>46</v>
      </c>
      <c r="AA17" s="49">
        <f t="shared" si="2"/>
        <v>11278012816</v>
      </c>
      <c r="AB17" s="46">
        <f t="shared" si="3"/>
        <v>328.57142857142856</v>
      </c>
      <c r="AC17" s="51" t="str">
        <f t="shared" si="4"/>
        <v>%</v>
      </c>
      <c r="AD17" s="76">
        <f t="shared" si="5"/>
        <v>0.59906079472190943</v>
      </c>
      <c r="AE17" s="11"/>
      <c r="AH17" s="19"/>
    </row>
    <row r="18" spans="1:34" ht="93" x14ac:dyDescent="0.3">
      <c r="A18" s="12"/>
      <c r="B18" s="13"/>
      <c r="C18" s="20" t="s">
        <v>70</v>
      </c>
      <c r="D18" s="93" t="s">
        <v>137</v>
      </c>
      <c r="E18" s="15">
        <v>52</v>
      </c>
      <c r="F18" s="94" t="s">
        <v>120</v>
      </c>
      <c r="G18" s="17">
        <v>18811121304</v>
      </c>
      <c r="H18" s="33">
        <v>90</v>
      </c>
      <c r="I18" s="17">
        <v>5175853414</v>
      </c>
      <c r="J18" s="33">
        <v>51</v>
      </c>
      <c r="K18" s="17">
        <v>6427792913</v>
      </c>
      <c r="L18" s="33">
        <v>45</v>
      </c>
      <c r="M18" s="17">
        <v>1933860524</v>
      </c>
      <c r="N18" s="33">
        <v>51</v>
      </c>
      <c r="O18" s="17">
        <v>985724295</v>
      </c>
      <c r="P18" s="33">
        <v>51</v>
      </c>
      <c r="Q18" s="17">
        <v>1727897644</v>
      </c>
      <c r="R18" s="102">
        <v>51</v>
      </c>
      <c r="S18" s="100">
        <v>1447195839</v>
      </c>
      <c r="T18" s="47">
        <f>AVERAGE(L18,N18,P18,R18)</f>
        <v>49.5</v>
      </c>
      <c r="U18" s="47">
        <f t="shared" si="0"/>
        <v>97.058823529411768</v>
      </c>
      <c r="V18" s="26" t="s">
        <v>48</v>
      </c>
      <c r="W18" s="31">
        <f t="shared" si="7"/>
        <v>6094678302</v>
      </c>
      <c r="X18" s="46">
        <f t="shared" si="1"/>
        <v>94.817589559764954</v>
      </c>
      <c r="Y18" s="26" t="s">
        <v>48</v>
      </c>
      <c r="Z18" s="47">
        <f t="shared" si="9"/>
        <v>139.5</v>
      </c>
      <c r="AA18" s="31">
        <f t="shared" si="2"/>
        <v>11270531716</v>
      </c>
      <c r="AB18" s="46">
        <f t="shared" si="3"/>
        <v>268.26923076923077</v>
      </c>
      <c r="AC18" s="26" t="str">
        <f t="shared" si="4"/>
        <v>%</v>
      </c>
      <c r="AD18" s="76">
        <f t="shared" si="5"/>
        <v>0.59914194023103939</v>
      </c>
      <c r="AE18" s="21"/>
      <c r="AG18" s="108"/>
      <c r="AH18" s="19"/>
    </row>
    <row r="19" spans="1:34" ht="182.25" customHeight="1" x14ac:dyDescent="0.3">
      <c r="A19" s="12"/>
      <c r="B19" s="13"/>
      <c r="C19" s="20" t="s">
        <v>69</v>
      </c>
      <c r="D19" s="20" t="s">
        <v>138</v>
      </c>
      <c r="E19" s="15">
        <v>1</v>
      </c>
      <c r="F19" s="94" t="s">
        <v>49</v>
      </c>
      <c r="G19" s="17">
        <v>6317800</v>
      </c>
      <c r="H19" s="33">
        <v>2</v>
      </c>
      <c r="I19" s="17">
        <v>2265900</v>
      </c>
      <c r="J19" s="33">
        <v>1</v>
      </c>
      <c r="K19" s="17">
        <v>2159000</v>
      </c>
      <c r="L19" s="33">
        <v>0</v>
      </c>
      <c r="M19" s="17">
        <v>0</v>
      </c>
      <c r="N19" s="33">
        <v>0</v>
      </c>
      <c r="O19" s="17">
        <v>0</v>
      </c>
      <c r="P19" s="33">
        <v>0</v>
      </c>
      <c r="Q19" s="17">
        <v>925000</v>
      </c>
      <c r="R19" s="102">
        <v>1</v>
      </c>
      <c r="S19" s="100">
        <v>0</v>
      </c>
      <c r="T19" s="47">
        <f t="shared" ref="T19:T25" si="10">SUM(L19,N19,P19,R19)</f>
        <v>1</v>
      </c>
      <c r="U19" s="47">
        <f t="shared" si="0"/>
        <v>100</v>
      </c>
      <c r="V19" s="26" t="s">
        <v>48</v>
      </c>
      <c r="W19" s="31">
        <f t="shared" si="7"/>
        <v>925000</v>
      </c>
      <c r="X19" s="46">
        <f t="shared" si="1"/>
        <v>42.843909217230198</v>
      </c>
      <c r="Y19" s="26" t="s">
        <v>48</v>
      </c>
      <c r="Z19" s="47">
        <f t="shared" si="9"/>
        <v>3</v>
      </c>
      <c r="AA19" s="31">
        <f t="shared" si="2"/>
        <v>3190900</v>
      </c>
      <c r="AB19" s="46">
        <f t="shared" si="3"/>
        <v>300</v>
      </c>
      <c r="AC19" s="26" t="str">
        <f t="shared" si="4"/>
        <v>%</v>
      </c>
      <c r="AD19" s="76">
        <f t="shared" si="5"/>
        <v>0.50506505429105064</v>
      </c>
      <c r="AE19" s="11"/>
      <c r="AG19" s="108"/>
      <c r="AH19" s="19"/>
    </row>
    <row r="20" spans="1:34" ht="217" x14ac:dyDescent="0.3">
      <c r="A20" s="12"/>
      <c r="B20" s="13"/>
      <c r="C20" s="20" t="s">
        <v>61</v>
      </c>
      <c r="D20" s="20" t="s">
        <v>139</v>
      </c>
      <c r="E20" s="33">
        <f>J20*3</f>
        <v>48</v>
      </c>
      <c r="F20" s="94" t="s">
        <v>49</v>
      </c>
      <c r="G20" s="17">
        <v>5000200</v>
      </c>
      <c r="H20" s="33">
        <v>24</v>
      </c>
      <c r="I20" s="17">
        <v>1191000</v>
      </c>
      <c r="J20" s="33">
        <v>16</v>
      </c>
      <c r="K20" s="17">
        <v>1750100</v>
      </c>
      <c r="L20" s="33">
        <v>4</v>
      </c>
      <c r="M20" s="17">
        <v>0</v>
      </c>
      <c r="N20" s="33">
        <v>4</v>
      </c>
      <c r="O20" s="17">
        <v>0</v>
      </c>
      <c r="P20" s="33">
        <v>4</v>
      </c>
      <c r="Q20" s="17">
        <v>199500</v>
      </c>
      <c r="R20" s="102">
        <v>4</v>
      </c>
      <c r="S20" s="100">
        <v>918900</v>
      </c>
      <c r="T20" s="47">
        <f>SUM(L20,N20,P20,R20)</f>
        <v>16</v>
      </c>
      <c r="U20" s="47">
        <f t="shared" si="0"/>
        <v>100</v>
      </c>
      <c r="V20" s="26" t="s">
        <v>48</v>
      </c>
      <c r="W20" s="31">
        <f t="shared" si="7"/>
        <v>1118400</v>
      </c>
      <c r="X20" s="46">
        <f t="shared" si="1"/>
        <v>63.904919718873209</v>
      </c>
      <c r="Y20" s="26" t="s">
        <v>48</v>
      </c>
      <c r="Z20" s="47">
        <f t="shared" si="9"/>
        <v>40</v>
      </c>
      <c r="AA20" s="31">
        <f t="shared" si="2"/>
        <v>2309400</v>
      </c>
      <c r="AB20" s="46">
        <f t="shared" si="3"/>
        <v>83.333333333333343</v>
      </c>
      <c r="AC20" s="26" t="str">
        <f t="shared" si="4"/>
        <v>%</v>
      </c>
      <c r="AD20" s="76">
        <f t="shared" si="5"/>
        <v>0.46186152553897847</v>
      </c>
      <c r="AE20" s="11"/>
      <c r="AG20" s="108"/>
      <c r="AH20" s="19"/>
    </row>
    <row r="21" spans="1:34" ht="109.5" customHeight="1" x14ac:dyDescent="0.3">
      <c r="A21" s="12"/>
      <c r="B21" s="13"/>
      <c r="C21" s="20" t="s">
        <v>62</v>
      </c>
      <c r="D21" s="20" t="s">
        <v>140</v>
      </c>
      <c r="E21" s="33">
        <v>3</v>
      </c>
      <c r="F21" s="94" t="s">
        <v>51</v>
      </c>
      <c r="G21" s="17">
        <v>3718100</v>
      </c>
      <c r="H21" s="33">
        <v>2</v>
      </c>
      <c r="I21" s="17">
        <v>1358300</v>
      </c>
      <c r="J21" s="33">
        <v>1</v>
      </c>
      <c r="K21" s="17">
        <v>1109100</v>
      </c>
      <c r="L21" s="33">
        <v>0</v>
      </c>
      <c r="M21" s="17">
        <v>0</v>
      </c>
      <c r="N21" s="33">
        <v>1</v>
      </c>
      <c r="O21" s="17">
        <v>0</v>
      </c>
      <c r="P21" s="33">
        <v>0</v>
      </c>
      <c r="Q21" s="17">
        <v>622500</v>
      </c>
      <c r="R21" s="102">
        <v>0</v>
      </c>
      <c r="S21" s="100">
        <v>0</v>
      </c>
      <c r="T21" s="47">
        <f t="shared" si="10"/>
        <v>1</v>
      </c>
      <c r="U21" s="47">
        <f t="shared" si="0"/>
        <v>100</v>
      </c>
      <c r="V21" s="26" t="s">
        <v>48</v>
      </c>
      <c r="W21" s="31">
        <f>SUM(M21,O21,Q21,S21)</f>
        <v>622500</v>
      </c>
      <c r="X21" s="46">
        <f t="shared" si="1"/>
        <v>56.126589126318635</v>
      </c>
      <c r="Y21" s="26" t="s">
        <v>48</v>
      </c>
      <c r="Z21" s="47">
        <f t="shared" si="9"/>
        <v>3</v>
      </c>
      <c r="AA21" s="31">
        <f t="shared" si="2"/>
        <v>1980800</v>
      </c>
      <c r="AB21" s="46">
        <f t="shared" si="3"/>
        <v>100</v>
      </c>
      <c r="AC21" s="26" t="str">
        <f t="shared" si="4"/>
        <v>%</v>
      </c>
      <c r="AD21" s="76">
        <f t="shared" si="5"/>
        <v>0.53274521933245478</v>
      </c>
      <c r="AE21" s="11"/>
      <c r="AH21" s="19"/>
    </row>
    <row r="22" spans="1:34" ht="93" x14ac:dyDescent="0.3">
      <c r="A22" s="12"/>
      <c r="B22" s="13"/>
      <c r="C22" s="14" t="s">
        <v>63</v>
      </c>
      <c r="D22" s="14" t="s">
        <v>105</v>
      </c>
      <c r="E22" s="34">
        <v>100</v>
      </c>
      <c r="F22" s="63" t="s">
        <v>48</v>
      </c>
      <c r="G22" s="32">
        <f>SUM(G23:G25)</f>
        <v>1714116800</v>
      </c>
      <c r="H22" s="64">
        <v>100</v>
      </c>
      <c r="I22" s="32">
        <f>SUM(I23:I25)</f>
        <v>81965000</v>
      </c>
      <c r="J22" s="64">
        <v>100</v>
      </c>
      <c r="K22" s="32">
        <f>SUM(K23:K25)</f>
        <v>593195300</v>
      </c>
      <c r="L22" s="64">
        <v>100</v>
      </c>
      <c r="M22" s="32">
        <f>SUM(M23:M25)</f>
        <v>0</v>
      </c>
      <c r="N22" s="34">
        <v>100</v>
      </c>
      <c r="O22" s="32">
        <f>SUM(O23:O25)</f>
        <v>39618440</v>
      </c>
      <c r="P22" s="34">
        <v>100</v>
      </c>
      <c r="Q22" s="32">
        <f>SUM(Q23:Q25)</f>
        <v>167744456</v>
      </c>
      <c r="R22" s="32">
        <f>SUM(R23:R25)</f>
        <v>50</v>
      </c>
      <c r="S22" s="32">
        <f t="shared" ref="S22" si="11">SUM(S23:S25)</f>
        <v>65585768</v>
      </c>
      <c r="T22" s="48">
        <f>AVERAGE(L22,N22,P22,R22)</f>
        <v>87.5</v>
      </c>
      <c r="U22" s="50">
        <f t="shared" si="0"/>
        <v>87.5</v>
      </c>
      <c r="V22" s="51" t="s">
        <v>48</v>
      </c>
      <c r="W22" s="49">
        <f t="shared" si="7"/>
        <v>272948664</v>
      </c>
      <c r="X22" s="50">
        <f t="shared" si="1"/>
        <v>46.013288372311784</v>
      </c>
      <c r="Y22" s="51" t="s">
        <v>48</v>
      </c>
      <c r="Z22" s="48">
        <f t="shared" si="9"/>
        <v>187.5</v>
      </c>
      <c r="AA22" s="49">
        <f t="shared" si="2"/>
        <v>354913664</v>
      </c>
      <c r="AB22" s="46">
        <f t="shared" si="3"/>
        <v>187.5</v>
      </c>
      <c r="AC22" s="51" t="str">
        <f t="shared" si="4"/>
        <v>%</v>
      </c>
      <c r="AD22" s="76">
        <f t="shared" si="5"/>
        <v>0.20705337232561982</v>
      </c>
      <c r="AE22" s="11"/>
      <c r="AH22" s="19"/>
    </row>
    <row r="23" spans="1:34" ht="77.5" x14ac:dyDescent="0.3">
      <c r="A23" s="12"/>
      <c r="B23" s="13"/>
      <c r="C23" s="20" t="s">
        <v>68</v>
      </c>
      <c r="D23" s="20" t="s">
        <v>155</v>
      </c>
      <c r="E23" s="15">
        <v>50</v>
      </c>
      <c r="F23" s="16" t="s">
        <v>147</v>
      </c>
      <c r="G23" s="17">
        <v>88800000</v>
      </c>
      <c r="H23" s="15">
        <v>90</v>
      </c>
      <c r="I23" s="17">
        <v>27000000</v>
      </c>
      <c r="J23" s="15">
        <v>50</v>
      </c>
      <c r="K23" s="17">
        <v>30000000</v>
      </c>
      <c r="L23" s="15">
        <v>0</v>
      </c>
      <c r="M23" s="17">
        <v>0</v>
      </c>
      <c r="N23" s="15">
        <v>50</v>
      </c>
      <c r="O23" s="17">
        <v>0</v>
      </c>
      <c r="P23" s="15">
        <v>0</v>
      </c>
      <c r="Q23" s="17">
        <v>30000000</v>
      </c>
      <c r="R23" s="99">
        <v>0</v>
      </c>
      <c r="S23" s="100">
        <v>0</v>
      </c>
      <c r="T23" s="47">
        <f t="shared" si="10"/>
        <v>50</v>
      </c>
      <c r="U23" s="47">
        <f t="shared" si="0"/>
        <v>100</v>
      </c>
      <c r="V23" s="26" t="s">
        <v>48</v>
      </c>
      <c r="W23" s="31">
        <f t="shared" si="7"/>
        <v>30000000</v>
      </c>
      <c r="X23" s="46">
        <f t="shared" si="1"/>
        <v>100</v>
      </c>
      <c r="Y23" s="26" t="s">
        <v>48</v>
      </c>
      <c r="Z23" s="47">
        <f t="shared" si="9"/>
        <v>140</v>
      </c>
      <c r="AA23" s="31">
        <f t="shared" si="2"/>
        <v>57000000</v>
      </c>
      <c r="AB23" s="46">
        <f t="shared" si="3"/>
        <v>280</v>
      </c>
      <c r="AC23" s="26" t="str">
        <f t="shared" si="4"/>
        <v>%</v>
      </c>
      <c r="AD23" s="76">
        <f t="shared" si="5"/>
        <v>0.64189189189189189</v>
      </c>
      <c r="AE23" s="11"/>
      <c r="AH23" s="19"/>
    </row>
    <row r="24" spans="1:34" ht="118.5" customHeight="1" x14ac:dyDescent="0.3">
      <c r="A24" s="12"/>
      <c r="B24" s="13"/>
      <c r="C24" s="20" t="s">
        <v>64</v>
      </c>
      <c r="D24" s="20" t="s">
        <v>156</v>
      </c>
      <c r="E24" s="15">
        <v>32</v>
      </c>
      <c r="F24" s="16" t="s">
        <v>120</v>
      </c>
      <c r="G24" s="17">
        <v>1384000000</v>
      </c>
      <c r="H24" s="33">
        <v>75</v>
      </c>
      <c r="I24" s="17">
        <v>29900000</v>
      </c>
      <c r="J24" s="33">
        <v>25</v>
      </c>
      <c r="K24" s="17">
        <v>473000000</v>
      </c>
      <c r="L24" s="33">
        <v>0</v>
      </c>
      <c r="M24" s="17">
        <v>0</v>
      </c>
      <c r="N24" s="33">
        <v>0</v>
      </c>
      <c r="O24" s="17">
        <v>39618440</v>
      </c>
      <c r="P24" s="33">
        <v>8</v>
      </c>
      <c r="Q24" s="17">
        <v>110444456</v>
      </c>
      <c r="R24" s="102">
        <v>0</v>
      </c>
      <c r="S24" s="100">
        <v>53420768</v>
      </c>
      <c r="T24" s="47">
        <f t="shared" si="10"/>
        <v>8</v>
      </c>
      <c r="U24" s="47">
        <f t="shared" si="0"/>
        <v>32</v>
      </c>
      <c r="V24" s="26" t="s">
        <v>48</v>
      </c>
      <c r="W24" s="31">
        <f t="shared" si="7"/>
        <v>203483664</v>
      </c>
      <c r="X24" s="46">
        <f t="shared" si="1"/>
        <v>43.019802114164904</v>
      </c>
      <c r="Y24" s="26" t="s">
        <v>48</v>
      </c>
      <c r="Z24" s="47">
        <f t="shared" si="9"/>
        <v>83</v>
      </c>
      <c r="AA24" s="31">
        <f t="shared" si="2"/>
        <v>233383664</v>
      </c>
      <c r="AB24" s="46">
        <f t="shared" si="3"/>
        <v>259.375</v>
      </c>
      <c r="AC24" s="26" t="str">
        <f t="shared" si="4"/>
        <v>%</v>
      </c>
      <c r="AD24" s="76">
        <f t="shared" si="5"/>
        <v>0.16862981502890173</v>
      </c>
      <c r="AE24" s="11"/>
      <c r="AG24" s="108"/>
      <c r="AH24" s="19"/>
    </row>
    <row r="25" spans="1:34" ht="139.5" x14ac:dyDescent="0.3">
      <c r="A25" s="12"/>
      <c r="B25" s="13"/>
      <c r="C25" s="20" t="s">
        <v>65</v>
      </c>
      <c r="D25" s="20" t="s">
        <v>157</v>
      </c>
      <c r="E25" s="33">
        <v>50</v>
      </c>
      <c r="F25" s="16" t="s">
        <v>120</v>
      </c>
      <c r="G25" s="17">
        <v>241316800</v>
      </c>
      <c r="H25" s="33">
        <v>5</v>
      </c>
      <c r="I25" s="17">
        <v>25065000</v>
      </c>
      <c r="J25" s="33">
        <v>50</v>
      </c>
      <c r="K25" s="17">
        <v>90195300</v>
      </c>
      <c r="L25" s="33">
        <v>0</v>
      </c>
      <c r="M25" s="17">
        <v>0</v>
      </c>
      <c r="N25" s="33">
        <v>0</v>
      </c>
      <c r="O25" s="17">
        <v>0</v>
      </c>
      <c r="P25" s="33">
        <v>50</v>
      </c>
      <c r="Q25" s="17">
        <v>27300000</v>
      </c>
      <c r="R25" s="102">
        <v>50</v>
      </c>
      <c r="S25" s="100">
        <v>12165000</v>
      </c>
      <c r="T25" s="47">
        <f t="shared" si="10"/>
        <v>100</v>
      </c>
      <c r="U25" s="47">
        <f t="shared" si="0"/>
        <v>200</v>
      </c>
      <c r="V25" s="26" t="s">
        <v>48</v>
      </c>
      <c r="W25" s="31">
        <f t="shared" si="7"/>
        <v>39465000</v>
      </c>
      <c r="X25" s="46">
        <f t="shared" si="1"/>
        <v>43.755051538162185</v>
      </c>
      <c r="Y25" s="26" t="s">
        <v>48</v>
      </c>
      <c r="Z25" s="47">
        <f t="shared" si="9"/>
        <v>105</v>
      </c>
      <c r="AA25" s="31">
        <f t="shared" si="2"/>
        <v>64530000</v>
      </c>
      <c r="AB25" s="46">
        <f t="shared" si="3"/>
        <v>210</v>
      </c>
      <c r="AC25" s="26" t="str">
        <f t="shared" si="4"/>
        <v>%</v>
      </c>
      <c r="AD25" s="76">
        <f t="shared" si="5"/>
        <v>0.26740782241435324</v>
      </c>
      <c r="AE25" s="11"/>
      <c r="AG25" s="108"/>
      <c r="AH25" s="19"/>
    </row>
    <row r="26" spans="1:34" ht="114.75" customHeight="1" x14ac:dyDescent="0.3">
      <c r="A26" s="12"/>
      <c r="B26" s="13"/>
      <c r="C26" s="14" t="s">
        <v>66</v>
      </c>
      <c r="D26" s="14" t="s">
        <v>106</v>
      </c>
      <c r="E26" s="34">
        <v>100</v>
      </c>
      <c r="F26" s="63" t="s">
        <v>48</v>
      </c>
      <c r="G26" s="32">
        <f>SUM(G27:G32)</f>
        <v>1585852636</v>
      </c>
      <c r="H26" s="64">
        <v>200</v>
      </c>
      <c r="I26" s="32">
        <f>SUM(I27:I32)</f>
        <v>264608383</v>
      </c>
      <c r="J26" s="64">
        <v>100</v>
      </c>
      <c r="K26" s="32">
        <f>SUM(K27:K32)</f>
        <v>588300675</v>
      </c>
      <c r="L26" s="64">
        <v>100</v>
      </c>
      <c r="M26" s="32">
        <f>SUM(M27:M32)</f>
        <v>104217471</v>
      </c>
      <c r="N26" s="38">
        <v>100</v>
      </c>
      <c r="O26" s="32">
        <f>SUM(O27:O32)</f>
        <v>26101450</v>
      </c>
      <c r="P26" s="38">
        <v>100</v>
      </c>
      <c r="Q26" s="32">
        <f>SUM(Q27:Q32)</f>
        <v>62639687</v>
      </c>
      <c r="R26" s="32">
        <f>SUM(R27:R32)</f>
        <v>12</v>
      </c>
      <c r="S26" s="32">
        <f t="shared" ref="S26" si="12">SUM(S27:S32)</f>
        <v>259561162</v>
      </c>
      <c r="T26" s="48">
        <f>AVERAGE(L26,N26,P26,R26)</f>
        <v>78</v>
      </c>
      <c r="U26" s="50">
        <f t="shared" si="0"/>
        <v>78</v>
      </c>
      <c r="V26" s="51" t="s">
        <v>48</v>
      </c>
      <c r="W26" s="49">
        <f t="shared" si="7"/>
        <v>452519770</v>
      </c>
      <c r="X26" s="50">
        <f t="shared" si="1"/>
        <v>76.91981145525628</v>
      </c>
      <c r="Y26" s="51" t="s">
        <v>48</v>
      </c>
      <c r="Z26" s="48">
        <f t="shared" si="9"/>
        <v>278</v>
      </c>
      <c r="AA26" s="49">
        <f t="shared" si="2"/>
        <v>717128153</v>
      </c>
      <c r="AB26" s="46">
        <f t="shared" si="3"/>
        <v>278</v>
      </c>
      <c r="AC26" s="51" t="str">
        <f t="shared" si="4"/>
        <v>%</v>
      </c>
      <c r="AD26" s="76">
        <f t="shared" si="5"/>
        <v>0.45220352554876353</v>
      </c>
      <c r="AE26" s="11"/>
      <c r="AH26" s="19"/>
    </row>
    <row r="27" spans="1:34" ht="124" x14ac:dyDescent="0.3">
      <c r="A27" s="12"/>
      <c r="B27" s="13"/>
      <c r="C27" s="20" t="s">
        <v>67</v>
      </c>
      <c r="D27" s="20" t="s">
        <v>141</v>
      </c>
      <c r="E27" s="15">
        <f>J27*3</f>
        <v>3</v>
      </c>
      <c r="F27" s="16" t="s">
        <v>147</v>
      </c>
      <c r="G27" s="17">
        <v>18060125</v>
      </c>
      <c r="H27" s="33">
        <v>24</v>
      </c>
      <c r="I27" s="17">
        <v>8276000</v>
      </c>
      <c r="J27" s="33">
        <v>1</v>
      </c>
      <c r="K27" s="17">
        <v>4874000</v>
      </c>
      <c r="L27" s="33">
        <v>1</v>
      </c>
      <c r="M27" s="17">
        <v>0</v>
      </c>
      <c r="N27" s="33">
        <v>1</v>
      </c>
      <c r="O27" s="17">
        <v>1914000</v>
      </c>
      <c r="P27" s="122">
        <v>1</v>
      </c>
      <c r="Q27" s="17">
        <v>1122000</v>
      </c>
      <c r="R27" s="102">
        <v>1</v>
      </c>
      <c r="S27" s="100">
        <v>1192000</v>
      </c>
      <c r="T27" s="47">
        <f t="shared" ref="T27:T62" si="13">SUM(L27,N27,P27,R27)</f>
        <v>4</v>
      </c>
      <c r="U27" s="47">
        <f t="shared" si="0"/>
        <v>400</v>
      </c>
      <c r="V27" s="26" t="s">
        <v>48</v>
      </c>
      <c r="W27" s="31">
        <f t="shared" si="7"/>
        <v>4228000</v>
      </c>
      <c r="X27" s="46">
        <f t="shared" si="1"/>
        <v>86.745999179318829</v>
      </c>
      <c r="Y27" s="26" t="s">
        <v>48</v>
      </c>
      <c r="Z27" s="47">
        <f t="shared" si="9"/>
        <v>28</v>
      </c>
      <c r="AA27" s="31">
        <f t="shared" si="2"/>
        <v>12504000</v>
      </c>
      <c r="AB27" s="46">
        <f>(Z27/E27)*100</f>
        <v>933.33333333333337</v>
      </c>
      <c r="AC27" s="26" t="str">
        <f t="shared" si="4"/>
        <v>%</v>
      </c>
      <c r="AD27" s="76">
        <f t="shared" si="5"/>
        <v>0.69235401194620749</v>
      </c>
      <c r="AE27" s="11"/>
      <c r="AG27" s="108"/>
      <c r="AH27" s="19"/>
    </row>
    <row r="28" spans="1:34" ht="77.5" x14ac:dyDescent="0.3">
      <c r="A28" s="12"/>
      <c r="B28" s="13"/>
      <c r="C28" s="20" t="s">
        <v>72</v>
      </c>
      <c r="D28" s="20" t="s">
        <v>142</v>
      </c>
      <c r="E28" s="15">
        <f t="shared" ref="E28:E38" si="14">J28*3</f>
        <v>3</v>
      </c>
      <c r="F28" s="16" t="s">
        <v>147</v>
      </c>
      <c r="G28" s="17">
        <v>318960911</v>
      </c>
      <c r="H28" s="33">
        <v>24</v>
      </c>
      <c r="I28" s="17">
        <v>84361000</v>
      </c>
      <c r="J28" s="33">
        <v>1</v>
      </c>
      <c r="K28" s="17">
        <v>113223375</v>
      </c>
      <c r="L28" s="33">
        <v>1</v>
      </c>
      <c r="M28" s="17">
        <v>10345000</v>
      </c>
      <c r="N28" s="33">
        <v>1</v>
      </c>
      <c r="O28" s="17">
        <v>13558200</v>
      </c>
      <c r="P28" s="122">
        <v>1</v>
      </c>
      <c r="Q28" s="17">
        <v>3054200</v>
      </c>
      <c r="R28" s="102">
        <v>1</v>
      </c>
      <c r="S28" s="100">
        <v>61868600</v>
      </c>
      <c r="T28" s="47">
        <f t="shared" si="13"/>
        <v>4</v>
      </c>
      <c r="U28" s="47">
        <f t="shared" si="0"/>
        <v>400</v>
      </c>
      <c r="V28" s="26" t="s">
        <v>48</v>
      </c>
      <c r="W28" s="31">
        <f t="shared" si="7"/>
        <v>88826000</v>
      </c>
      <c r="X28" s="46">
        <f t="shared" si="1"/>
        <v>78.451998096682772</v>
      </c>
      <c r="Y28" s="26" t="s">
        <v>48</v>
      </c>
      <c r="Z28" s="47">
        <f t="shared" si="9"/>
        <v>28</v>
      </c>
      <c r="AA28" s="31">
        <f t="shared" si="2"/>
        <v>173187000</v>
      </c>
      <c r="AB28" s="46">
        <f t="shared" si="3"/>
        <v>933.33333333333337</v>
      </c>
      <c r="AC28" s="26" t="str">
        <f t="shared" si="4"/>
        <v>%</v>
      </c>
      <c r="AD28" s="76">
        <f t="shared" si="5"/>
        <v>0.54297248981709867</v>
      </c>
      <c r="AE28" s="11"/>
      <c r="AG28" s="108"/>
      <c r="AH28" s="19"/>
    </row>
    <row r="29" spans="1:34" ht="77.5" x14ac:dyDescent="0.3">
      <c r="A29" s="12"/>
      <c r="B29" s="13"/>
      <c r="C29" s="20" t="s">
        <v>73</v>
      </c>
      <c r="D29" s="93" t="s">
        <v>143</v>
      </c>
      <c r="E29" s="15">
        <f t="shared" si="14"/>
        <v>9</v>
      </c>
      <c r="F29" s="16" t="s">
        <v>147</v>
      </c>
      <c r="G29" s="17">
        <v>129666000</v>
      </c>
      <c r="H29" s="33">
        <v>24</v>
      </c>
      <c r="I29" s="17">
        <v>24213000</v>
      </c>
      <c r="J29" s="33">
        <v>3</v>
      </c>
      <c r="K29" s="17">
        <v>43026800</v>
      </c>
      <c r="L29" s="33">
        <v>0</v>
      </c>
      <c r="M29" s="17">
        <v>862500</v>
      </c>
      <c r="N29" s="33">
        <v>1</v>
      </c>
      <c r="O29" s="17">
        <v>900000</v>
      </c>
      <c r="P29" s="122">
        <v>0</v>
      </c>
      <c r="Q29" s="17">
        <v>2076000</v>
      </c>
      <c r="R29" s="102">
        <v>2</v>
      </c>
      <c r="S29" s="100">
        <v>31269600</v>
      </c>
      <c r="T29" s="47">
        <f t="shared" si="13"/>
        <v>3</v>
      </c>
      <c r="U29" s="47">
        <f t="shared" si="0"/>
        <v>100</v>
      </c>
      <c r="V29" s="26" t="s">
        <v>48</v>
      </c>
      <c r="W29" s="31">
        <f t="shared" si="7"/>
        <v>35108100</v>
      </c>
      <c r="X29" s="46">
        <f t="shared" si="1"/>
        <v>81.595889073786566</v>
      </c>
      <c r="Y29" s="26" t="s">
        <v>48</v>
      </c>
      <c r="Z29" s="47">
        <f t="shared" si="9"/>
        <v>27</v>
      </c>
      <c r="AA29" s="31">
        <f t="shared" si="2"/>
        <v>59321100</v>
      </c>
      <c r="AB29" s="46">
        <f t="shared" si="3"/>
        <v>300</v>
      </c>
      <c r="AC29" s="26" t="str">
        <f t="shared" si="4"/>
        <v>%</v>
      </c>
      <c r="AD29" s="76">
        <f t="shared" si="5"/>
        <v>0.45749155522650503</v>
      </c>
      <c r="AE29" s="11"/>
      <c r="AG29" s="108"/>
      <c r="AH29" s="19"/>
    </row>
    <row r="30" spans="1:34" ht="93" x14ac:dyDescent="0.3">
      <c r="A30" s="12"/>
      <c r="B30" s="13"/>
      <c r="C30" s="20" t="s">
        <v>74</v>
      </c>
      <c r="D30" s="93" t="s">
        <v>144</v>
      </c>
      <c r="E30" s="15">
        <f t="shared" si="14"/>
        <v>9</v>
      </c>
      <c r="F30" s="16" t="s">
        <v>147</v>
      </c>
      <c r="G30" s="17">
        <v>106950600</v>
      </c>
      <c r="H30" s="33">
        <v>24</v>
      </c>
      <c r="I30" s="17">
        <v>21678750</v>
      </c>
      <c r="J30" s="33">
        <v>3</v>
      </c>
      <c r="K30" s="17">
        <v>44221500</v>
      </c>
      <c r="L30" s="33">
        <v>3</v>
      </c>
      <c r="M30" s="17">
        <v>4893000</v>
      </c>
      <c r="N30" s="33">
        <v>3</v>
      </c>
      <c r="O30" s="17">
        <v>2419250</v>
      </c>
      <c r="P30" s="122">
        <v>3</v>
      </c>
      <c r="Q30" s="17">
        <v>795000</v>
      </c>
      <c r="R30" s="102">
        <v>3</v>
      </c>
      <c r="S30" s="100">
        <v>24208200</v>
      </c>
      <c r="T30" s="47">
        <f t="shared" si="13"/>
        <v>12</v>
      </c>
      <c r="U30" s="47">
        <f t="shared" si="0"/>
        <v>400</v>
      </c>
      <c r="V30" s="26" t="s">
        <v>48</v>
      </c>
      <c r="W30" s="31">
        <f t="shared" si="7"/>
        <v>32315450</v>
      </c>
      <c r="X30" s="46">
        <f t="shared" si="1"/>
        <v>73.076331648632447</v>
      </c>
      <c r="Y30" s="26" t="s">
        <v>48</v>
      </c>
      <c r="Z30" s="46">
        <f t="shared" si="9"/>
        <v>36</v>
      </c>
      <c r="AA30" s="31">
        <f t="shared" si="2"/>
        <v>53994200</v>
      </c>
      <c r="AB30" s="46">
        <f t="shared" si="3"/>
        <v>400</v>
      </c>
      <c r="AC30" s="26" t="str">
        <f t="shared" si="4"/>
        <v>%</v>
      </c>
      <c r="AD30" s="76">
        <f t="shared" si="5"/>
        <v>0.5048517726875773</v>
      </c>
      <c r="AE30" s="11"/>
      <c r="AG30" s="108"/>
      <c r="AH30" s="19"/>
    </row>
    <row r="31" spans="1:34" ht="139.5" x14ac:dyDescent="0.3">
      <c r="A31" s="12"/>
      <c r="B31" s="13"/>
      <c r="C31" s="20" t="s">
        <v>75</v>
      </c>
      <c r="D31" s="95" t="s">
        <v>145</v>
      </c>
      <c r="E31" s="15">
        <f t="shared" si="14"/>
        <v>6</v>
      </c>
      <c r="F31" s="16" t="s">
        <v>147</v>
      </c>
      <c r="G31" s="17">
        <v>16800000</v>
      </c>
      <c r="H31" s="33">
        <v>24</v>
      </c>
      <c r="I31" s="17">
        <v>4920000</v>
      </c>
      <c r="J31" s="33">
        <v>2</v>
      </c>
      <c r="K31" s="17">
        <v>5400000</v>
      </c>
      <c r="L31" s="33">
        <v>2</v>
      </c>
      <c r="M31" s="17">
        <v>1640000</v>
      </c>
      <c r="N31" s="33">
        <v>2</v>
      </c>
      <c r="O31" s="17">
        <v>0</v>
      </c>
      <c r="P31" s="122">
        <v>2</v>
      </c>
      <c r="Q31" s="17">
        <v>860000</v>
      </c>
      <c r="R31" s="102">
        <v>2</v>
      </c>
      <c r="S31" s="100">
        <v>2900000</v>
      </c>
      <c r="T31" s="47">
        <f t="shared" si="13"/>
        <v>8</v>
      </c>
      <c r="U31" s="47">
        <f t="shared" si="0"/>
        <v>400</v>
      </c>
      <c r="V31" s="26" t="s">
        <v>48</v>
      </c>
      <c r="W31" s="31">
        <f t="shared" si="7"/>
        <v>5400000</v>
      </c>
      <c r="X31" s="46">
        <f t="shared" si="1"/>
        <v>100</v>
      </c>
      <c r="Y31" s="26" t="s">
        <v>48</v>
      </c>
      <c r="Z31" s="46">
        <f t="shared" si="9"/>
        <v>32</v>
      </c>
      <c r="AA31" s="31">
        <f t="shared" si="2"/>
        <v>10320000</v>
      </c>
      <c r="AB31" s="46">
        <f t="shared" si="3"/>
        <v>533.33333333333326</v>
      </c>
      <c r="AC31" s="26" t="str">
        <f t="shared" si="4"/>
        <v>%</v>
      </c>
      <c r="AD31" s="76">
        <f t="shared" si="5"/>
        <v>0.61428571428571432</v>
      </c>
      <c r="AE31" s="11"/>
      <c r="AG31" s="108"/>
      <c r="AH31" s="19"/>
    </row>
    <row r="32" spans="1:34" ht="124" x14ac:dyDescent="0.3">
      <c r="A32" s="12"/>
      <c r="B32" s="13"/>
      <c r="C32" s="20" t="s">
        <v>76</v>
      </c>
      <c r="D32" s="95" t="s">
        <v>146</v>
      </c>
      <c r="E32" s="15">
        <f t="shared" si="14"/>
        <v>36</v>
      </c>
      <c r="F32" s="16" t="s">
        <v>49</v>
      </c>
      <c r="G32" s="17">
        <v>995415000</v>
      </c>
      <c r="H32" s="33">
        <v>24</v>
      </c>
      <c r="I32" s="17">
        <v>121159633</v>
      </c>
      <c r="J32" s="33">
        <v>12</v>
      </c>
      <c r="K32" s="17">
        <v>377555000</v>
      </c>
      <c r="L32" s="33">
        <v>3</v>
      </c>
      <c r="M32" s="17">
        <v>86476971</v>
      </c>
      <c r="N32" s="33">
        <v>3</v>
      </c>
      <c r="O32" s="17">
        <v>7310000</v>
      </c>
      <c r="P32" s="122">
        <v>3</v>
      </c>
      <c r="Q32" s="17">
        <v>54732487</v>
      </c>
      <c r="R32" s="102">
        <v>3</v>
      </c>
      <c r="S32" s="100">
        <v>138122762</v>
      </c>
      <c r="T32" s="47">
        <f t="shared" si="13"/>
        <v>12</v>
      </c>
      <c r="U32" s="47">
        <f t="shared" si="0"/>
        <v>100</v>
      </c>
      <c r="V32" s="26" t="s">
        <v>48</v>
      </c>
      <c r="W32" s="31">
        <f t="shared" si="7"/>
        <v>286642220</v>
      </c>
      <c r="X32" s="46">
        <f t="shared" si="1"/>
        <v>75.920652620148061</v>
      </c>
      <c r="Y32" s="26" t="s">
        <v>48</v>
      </c>
      <c r="Z32" s="46">
        <f t="shared" si="9"/>
        <v>36</v>
      </c>
      <c r="AA32" s="31">
        <f t="shared" si="2"/>
        <v>407801853</v>
      </c>
      <c r="AB32" s="46">
        <f t="shared" si="3"/>
        <v>100</v>
      </c>
      <c r="AC32" s="26" t="str">
        <f t="shared" si="4"/>
        <v>%</v>
      </c>
      <c r="AD32" s="76">
        <f t="shared" si="5"/>
        <v>0.40968023688612287</v>
      </c>
      <c r="AE32" s="11"/>
      <c r="AG32" s="108"/>
      <c r="AH32" s="19"/>
    </row>
    <row r="33" spans="1:34" ht="124" x14ac:dyDescent="0.3">
      <c r="A33" s="12"/>
      <c r="B33" s="13"/>
      <c r="C33" s="14" t="s">
        <v>77</v>
      </c>
      <c r="D33" s="14" t="s">
        <v>119</v>
      </c>
      <c r="E33" s="34">
        <f t="shared" si="14"/>
        <v>36</v>
      </c>
      <c r="F33" s="63" t="s">
        <v>47</v>
      </c>
      <c r="G33" s="32">
        <f>SUM(G34)</f>
        <v>341429224</v>
      </c>
      <c r="H33" s="64">
        <v>24</v>
      </c>
      <c r="I33" s="32">
        <f>SUM(I34)</f>
        <v>150434240</v>
      </c>
      <c r="J33" s="64">
        <v>12</v>
      </c>
      <c r="K33" s="32">
        <f>SUM(K34)</f>
        <v>196176300</v>
      </c>
      <c r="L33" s="64">
        <v>3</v>
      </c>
      <c r="M33" s="32">
        <f>SUM(M34)</f>
        <v>0</v>
      </c>
      <c r="N33" s="38">
        <v>3</v>
      </c>
      <c r="O33" s="32">
        <f>SUM(O34)</f>
        <v>0</v>
      </c>
      <c r="P33" s="38">
        <v>3</v>
      </c>
      <c r="Q33" s="32">
        <f>SUM(Q34)</f>
        <v>63045000</v>
      </c>
      <c r="R33" s="32">
        <f>SUM(R34)</f>
        <v>8</v>
      </c>
      <c r="S33" s="32">
        <f t="shared" ref="S33" si="15">SUM(S34)</f>
        <v>118472869</v>
      </c>
      <c r="T33" s="48">
        <f t="shared" si="13"/>
        <v>17</v>
      </c>
      <c r="U33" s="48">
        <f t="shared" si="0"/>
        <v>141.66666666666669</v>
      </c>
      <c r="V33" s="51" t="s">
        <v>48</v>
      </c>
      <c r="W33" s="49">
        <f t="shared" si="7"/>
        <v>181517869</v>
      </c>
      <c r="X33" s="50">
        <f t="shared" si="1"/>
        <v>92.527929724436646</v>
      </c>
      <c r="Y33" s="51" t="s">
        <v>48</v>
      </c>
      <c r="Z33" s="50">
        <f t="shared" si="9"/>
        <v>41</v>
      </c>
      <c r="AA33" s="49">
        <f t="shared" si="2"/>
        <v>331952109</v>
      </c>
      <c r="AB33" s="46">
        <f t="shared" si="3"/>
        <v>113.88888888888889</v>
      </c>
      <c r="AC33" s="51" t="str">
        <f t="shared" si="4"/>
        <v>%</v>
      </c>
      <c r="AD33" s="76">
        <f t="shared" si="5"/>
        <v>0.97224281246645716</v>
      </c>
      <c r="AE33" s="11"/>
      <c r="AH33" s="19"/>
    </row>
    <row r="34" spans="1:34" ht="83.25" customHeight="1" x14ac:dyDescent="0.3">
      <c r="A34" s="12"/>
      <c r="B34" s="13"/>
      <c r="C34" s="20" t="s">
        <v>78</v>
      </c>
      <c r="D34" s="20" t="s">
        <v>158</v>
      </c>
      <c r="E34" s="15">
        <f t="shared" si="14"/>
        <v>24</v>
      </c>
      <c r="F34" s="16" t="s">
        <v>154</v>
      </c>
      <c r="G34" s="17">
        <v>341429224</v>
      </c>
      <c r="H34" s="33"/>
      <c r="I34" s="17">
        <v>150434240</v>
      </c>
      <c r="J34" s="33">
        <v>8</v>
      </c>
      <c r="K34" s="17">
        <v>196176300</v>
      </c>
      <c r="L34" s="33"/>
      <c r="M34" s="17">
        <v>0</v>
      </c>
      <c r="N34" s="15"/>
      <c r="O34" s="17">
        <v>0</v>
      </c>
      <c r="P34" s="15"/>
      <c r="Q34" s="17">
        <v>63045000</v>
      </c>
      <c r="R34" s="99">
        <v>8</v>
      </c>
      <c r="S34" s="100">
        <v>118472869</v>
      </c>
      <c r="T34" s="47">
        <f t="shared" si="13"/>
        <v>8</v>
      </c>
      <c r="U34" s="47">
        <f t="shared" si="0"/>
        <v>100</v>
      </c>
      <c r="V34" s="26" t="s">
        <v>48</v>
      </c>
      <c r="W34" s="31">
        <f t="shared" si="7"/>
        <v>181517869</v>
      </c>
      <c r="X34" s="46">
        <f t="shared" si="1"/>
        <v>92.527929724436646</v>
      </c>
      <c r="Y34" s="26" t="s">
        <v>48</v>
      </c>
      <c r="Z34" s="47">
        <f t="shared" si="9"/>
        <v>8</v>
      </c>
      <c r="AA34" s="31">
        <f t="shared" si="2"/>
        <v>331952109</v>
      </c>
      <c r="AB34" s="46">
        <f t="shared" si="3"/>
        <v>33.333333333333329</v>
      </c>
      <c r="AC34" s="26" t="str">
        <f t="shared" si="4"/>
        <v>%</v>
      </c>
      <c r="AD34" s="76">
        <f t="shared" si="5"/>
        <v>0.97224281246645716</v>
      </c>
      <c r="AE34" s="11"/>
      <c r="AG34" s="108"/>
      <c r="AH34" s="19"/>
    </row>
    <row r="35" spans="1:34" ht="109.5" customHeight="1" x14ac:dyDescent="0.3">
      <c r="A35" s="12"/>
      <c r="B35" s="13"/>
      <c r="C35" s="14" t="s">
        <v>81</v>
      </c>
      <c r="D35" s="14" t="s">
        <v>107</v>
      </c>
      <c r="E35" s="34">
        <f t="shared" si="14"/>
        <v>36</v>
      </c>
      <c r="F35" s="63" t="s">
        <v>116</v>
      </c>
      <c r="G35" s="32">
        <f>SUM(G36:G38)</f>
        <v>278091772</v>
      </c>
      <c r="H35" s="64">
        <v>24</v>
      </c>
      <c r="I35" s="32">
        <f>SUM(I36:I38)</f>
        <v>60521030</v>
      </c>
      <c r="J35" s="64">
        <v>12</v>
      </c>
      <c r="K35" s="32">
        <f>SUM(K36:K38)</f>
        <v>93138886</v>
      </c>
      <c r="L35" s="64">
        <v>3</v>
      </c>
      <c r="M35" s="32">
        <f>SUM(M36:M38)</f>
        <v>16886786</v>
      </c>
      <c r="N35" s="34">
        <v>3</v>
      </c>
      <c r="O35" s="32">
        <f>SUM(O36:O38)</f>
        <v>3053599</v>
      </c>
      <c r="P35" s="34">
        <v>3</v>
      </c>
      <c r="Q35" s="32">
        <f>SUM(Q36:Q38)</f>
        <v>13182328</v>
      </c>
      <c r="R35" s="32">
        <f>SUM(R36:R38)</f>
        <v>9</v>
      </c>
      <c r="S35" s="32">
        <f t="shared" ref="S35" si="16">SUM(S36:S38)</f>
        <v>17561800</v>
      </c>
      <c r="T35" s="48">
        <f t="shared" si="13"/>
        <v>18</v>
      </c>
      <c r="U35" s="50">
        <f t="shared" si="0"/>
        <v>150</v>
      </c>
      <c r="V35" s="51" t="s">
        <v>48</v>
      </c>
      <c r="W35" s="49">
        <f t="shared" si="7"/>
        <v>50684513</v>
      </c>
      <c r="X35" s="50">
        <f t="shared" si="1"/>
        <v>54.418208308826024</v>
      </c>
      <c r="Y35" s="51" t="s">
        <v>48</v>
      </c>
      <c r="Z35" s="48">
        <f t="shared" si="9"/>
        <v>42</v>
      </c>
      <c r="AA35" s="49">
        <f t="shared" si="2"/>
        <v>111205543</v>
      </c>
      <c r="AB35" s="46">
        <f t="shared" si="3"/>
        <v>116.66666666666667</v>
      </c>
      <c r="AC35" s="51" t="str">
        <f t="shared" si="4"/>
        <v>%</v>
      </c>
      <c r="AD35" s="76">
        <f t="shared" si="5"/>
        <v>0.39988792980182097</v>
      </c>
      <c r="AE35" s="11"/>
      <c r="AH35" s="19"/>
    </row>
    <row r="36" spans="1:34" ht="77.5" x14ac:dyDescent="0.3">
      <c r="A36" s="12"/>
      <c r="B36" s="13"/>
      <c r="C36" s="20" t="s">
        <v>79</v>
      </c>
      <c r="D36" s="20" t="s">
        <v>148</v>
      </c>
      <c r="E36" s="15">
        <f t="shared" si="14"/>
        <v>36</v>
      </c>
      <c r="F36" s="16" t="s">
        <v>49</v>
      </c>
      <c r="G36" s="52">
        <v>1320000</v>
      </c>
      <c r="H36" s="33">
        <v>24</v>
      </c>
      <c r="I36" s="17">
        <v>207500</v>
      </c>
      <c r="J36" s="33">
        <v>12</v>
      </c>
      <c r="K36" s="52">
        <v>440000</v>
      </c>
      <c r="L36" s="33">
        <v>3</v>
      </c>
      <c r="M36" s="17">
        <v>0</v>
      </c>
      <c r="N36" s="33">
        <v>3</v>
      </c>
      <c r="O36" s="17">
        <v>0</v>
      </c>
      <c r="P36" s="33">
        <v>3</v>
      </c>
      <c r="Q36" s="17">
        <v>0</v>
      </c>
      <c r="R36" s="102">
        <v>3</v>
      </c>
      <c r="S36" s="100">
        <v>126800</v>
      </c>
      <c r="T36" s="47">
        <f t="shared" si="13"/>
        <v>12</v>
      </c>
      <c r="U36" s="47">
        <f t="shared" si="0"/>
        <v>100</v>
      </c>
      <c r="V36" s="26" t="s">
        <v>48</v>
      </c>
      <c r="W36" s="31">
        <f t="shared" si="7"/>
        <v>126800</v>
      </c>
      <c r="X36" s="46">
        <f t="shared" si="1"/>
        <v>28.81818181818182</v>
      </c>
      <c r="Y36" s="26" t="s">
        <v>48</v>
      </c>
      <c r="Z36" s="47">
        <f t="shared" si="9"/>
        <v>36</v>
      </c>
      <c r="AA36" s="31">
        <f t="shared" si="2"/>
        <v>334300</v>
      </c>
      <c r="AB36" s="46">
        <f t="shared" si="3"/>
        <v>100</v>
      </c>
      <c r="AC36" s="26" t="str">
        <f t="shared" si="4"/>
        <v>%</v>
      </c>
      <c r="AD36" s="76">
        <f t="shared" si="5"/>
        <v>0.25325757575757574</v>
      </c>
      <c r="AE36" s="11"/>
      <c r="AH36" s="19"/>
    </row>
    <row r="37" spans="1:34" ht="139.5" x14ac:dyDescent="0.3">
      <c r="A37" s="12"/>
      <c r="B37" s="13"/>
      <c r="C37" s="20" t="s">
        <v>80</v>
      </c>
      <c r="D37" s="20" t="s">
        <v>149</v>
      </c>
      <c r="E37" s="15">
        <f t="shared" si="14"/>
        <v>36</v>
      </c>
      <c r="F37" s="16" t="s">
        <v>49</v>
      </c>
      <c r="G37" s="17">
        <v>254093772</v>
      </c>
      <c r="H37" s="33">
        <v>24</v>
      </c>
      <c r="I37" s="17">
        <v>59764930</v>
      </c>
      <c r="J37" s="33">
        <v>12</v>
      </c>
      <c r="K37" s="17">
        <v>81266886</v>
      </c>
      <c r="L37" s="33">
        <v>3</v>
      </c>
      <c r="M37" s="17">
        <v>16886786</v>
      </c>
      <c r="N37" s="33">
        <v>3</v>
      </c>
      <c r="O37" s="17">
        <v>3053599</v>
      </c>
      <c r="P37" s="33">
        <v>3</v>
      </c>
      <c r="Q37" s="17">
        <v>12182328</v>
      </c>
      <c r="R37" s="102">
        <v>3</v>
      </c>
      <c r="S37" s="100">
        <v>15990600</v>
      </c>
      <c r="T37" s="47">
        <f t="shared" si="13"/>
        <v>12</v>
      </c>
      <c r="U37" s="47">
        <f t="shared" si="0"/>
        <v>100</v>
      </c>
      <c r="V37" s="26" t="s">
        <v>48</v>
      </c>
      <c r="W37" s="31">
        <f t="shared" si="7"/>
        <v>48113313</v>
      </c>
      <c r="X37" s="46">
        <f t="shared" si="1"/>
        <v>59.204080983243287</v>
      </c>
      <c r="Y37" s="26" t="s">
        <v>48</v>
      </c>
      <c r="Z37" s="47">
        <f t="shared" si="9"/>
        <v>36</v>
      </c>
      <c r="AA37" s="31">
        <f t="shared" si="2"/>
        <v>107878243</v>
      </c>
      <c r="AB37" s="46">
        <f t="shared" si="3"/>
        <v>100</v>
      </c>
      <c r="AC37" s="26" t="str">
        <f t="shared" si="4"/>
        <v>%</v>
      </c>
      <c r="AD37" s="76">
        <f t="shared" si="5"/>
        <v>0.42456075231942325</v>
      </c>
      <c r="AE37" s="11"/>
      <c r="AG37" s="108"/>
      <c r="AH37" s="19"/>
    </row>
    <row r="38" spans="1:34" ht="124" x14ac:dyDescent="0.3">
      <c r="A38" s="12"/>
      <c r="B38" s="13"/>
      <c r="C38" s="20" t="s">
        <v>82</v>
      </c>
      <c r="D38" s="20" t="s">
        <v>150</v>
      </c>
      <c r="E38" s="15">
        <f t="shared" si="14"/>
        <v>36</v>
      </c>
      <c r="F38" s="16" t="s">
        <v>49</v>
      </c>
      <c r="G38" s="17">
        <v>22678000</v>
      </c>
      <c r="H38" s="33">
        <v>24</v>
      </c>
      <c r="I38" s="17">
        <v>548600</v>
      </c>
      <c r="J38" s="33">
        <v>12</v>
      </c>
      <c r="K38" s="17">
        <v>11432000</v>
      </c>
      <c r="L38" s="33">
        <v>3</v>
      </c>
      <c r="M38" s="17">
        <v>0</v>
      </c>
      <c r="N38" s="33">
        <v>3</v>
      </c>
      <c r="O38" s="17">
        <v>0</v>
      </c>
      <c r="P38" s="33">
        <v>3</v>
      </c>
      <c r="Q38" s="17">
        <v>1000000</v>
      </c>
      <c r="R38" s="102">
        <v>3</v>
      </c>
      <c r="S38" s="100">
        <v>1444400</v>
      </c>
      <c r="T38" s="47">
        <f t="shared" si="13"/>
        <v>12</v>
      </c>
      <c r="U38" s="47">
        <f t="shared" si="0"/>
        <v>100</v>
      </c>
      <c r="V38" s="26" t="s">
        <v>48</v>
      </c>
      <c r="W38" s="31">
        <f t="shared" si="7"/>
        <v>2444400</v>
      </c>
      <c r="X38" s="46">
        <f t="shared" si="1"/>
        <v>21.382085374387682</v>
      </c>
      <c r="Y38" s="26" t="s">
        <v>48</v>
      </c>
      <c r="Z38" s="47">
        <f t="shared" si="9"/>
        <v>36</v>
      </c>
      <c r="AA38" s="31">
        <f t="shared" si="2"/>
        <v>2993000</v>
      </c>
      <c r="AB38" s="46">
        <f t="shared" si="3"/>
        <v>100</v>
      </c>
      <c r="AC38" s="26" t="str">
        <f t="shared" si="4"/>
        <v>%</v>
      </c>
      <c r="AD38" s="76">
        <f t="shared" si="5"/>
        <v>0.13197812858276745</v>
      </c>
      <c r="AE38" s="11"/>
      <c r="AG38" s="108"/>
      <c r="AH38" s="19"/>
    </row>
    <row r="39" spans="1:34" ht="126.75" customHeight="1" x14ac:dyDescent="0.3">
      <c r="A39" s="12"/>
      <c r="B39" s="13"/>
      <c r="C39" s="53" t="s">
        <v>97</v>
      </c>
      <c r="D39" s="14" t="s">
        <v>108</v>
      </c>
      <c r="E39" s="34">
        <v>100</v>
      </c>
      <c r="F39" s="63" t="s">
        <v>48</v>
      </c>
      <c r="G39" s="32">
        <f>SUM(G40:G42)</f>
        <v>1430731600</v>
      </c>
      <c r="H39" s="64">
        <v>100</v>
      </c>
      <c r="I39" s="32">
        <f>SUM(I40:I42)</f>
        <v>450267545</v>
      </c>
      <c r="J39" s="64">
        <v>100</v>
      </c>
      <c r="K39" s="32">
        <f>SUM(K40:K42)</f>
        <v>392911600</v>
      </c>
      <c r="L39" s="64">
        <v>100</v>
      </c>
      <c r="M39" s="32">
        <f>SUM(M40:M42)</f>
        <v>17446650</v>
      </c>
      <c r="N39" s="64">
        <v>100</v>
      </c>
      <c r="O39" s="32">
        <f>SUM(O40:O42)</f>
        <v>10169600</v>
      </c>
      <c r="P39" s="64">
        <v>100</v>
      </c>
      <c r="Q39" s="32">
        <f>SUM(Q40:Q42)</f>
        <v>73272464</v>
      </c>
      <c r="R39" s="32">
        <f>SUM(R40:R42)</f>
        <v>16</v>
      </c>
      <c r="S39" s="32">
        <f t="shared" ref="S39" si="17">SUM(S40:S42)</f>
        <v>190676619</v>
      </c>
      <c r="T39" s="48">
        <f>AVERAGE(L39,N39,P39,R39)</f>
        <v>79</v>
      </c>
      <c r="U39" s="50">
        <f t="shared" si="0"/>
        <v>79</v>
      </c>
      <c r="V39" s="51" t="s">
        <v>48</v>
      </c>
      <c r="W39" s="49">
        <f t="shared" si="7"/>
        <v>291565333</v>
      </c>
      <c r="X39" s="50">
        <f t="shared" si="1"/>
        <v>74.206343869715212</v>
      </c>
      <c r="Y39" s="51" t="s">
        <v>48</v>
      </c>
      <c r="Z39" s="48">
        <f t="shared" si="9"/>
        <v>179</v>
      </c>
      <c r="AA39" s="49">
        <f t="shared" si="2"/>
        <v>741832878</v>
      </c>
      <c r="AB39" s="46">
        <f t="shared" si="3"/>
        <v>179</v>
      </c>
      <c r="AC39" s="51" t="str">
        <f t="shared" si="4"/>
        <v>%</v>
      </c>
      <c r="AD39" s="76">
        <f t="shared" si="5"/>
        <v>0.51849898191945998</v>
      </c>
      <c r="AE39" s="11"/>
      <c r="AH39" s="19"/>
    </row>
    <row r="40" spans="1:34" ht="171" customHeight="1" x14ac:dyDescent="0.3">
      <c r="A40" s="12"/>
      <c r="B40" s="13"/>
      <c r="C40" s="20" t="s">
        <v>96</v>
      </c>
      <c r="D40" s="20" t="s">
        <v>151</v>
      </c>
      <c r="E40" s="15">
        <f>J40*3</f>
        <v>84</v>
      </c>
      <c r="F40" s="16" t="s">
        <v>154</v>
      </c>
      <c r="G40" s="17">
        <v>423600000</v>
      </c>
      <c r="H40" s="33">
        <v>28</v>
      </c>
      <c r="I40" s="17">
        <v>46191545</v>
      </c>
      <c r="J40" s="33">
        <v>28</v>
      </c>
      <c r="K40" s="17">
        <v>125250000</v>
      </c>
      <c r="L40" s="33">
        <v>1</v>
      </c>
      <c r="M40" s="17">
        <v>11301650</v>
      </c>
      <c r="N40" s="33">
        <v>13</v>
      </c>
      <c r="O40" s="17">
        <v>6089600</v>
      </c>
      <c r="P40" s="33">
        <v>0</v>
      </c>
      <c r="Q40" s="17">
        <v>13805140</v>
      </c>
      <c r="R40" s="102">
        <v>14</v>
      </c>
      <c r="S40" s="100">
        <v>30547800</v>
      </c>
      <c r="T40" s="47">
        <f t="shared" si="13"/>
        <v>28</v>
      </c>
      <c r="U40" s="47">
        <f t="shared" si="0"/>
        <v>100</v>
      </c>
      <c r="V40" s="26" t="s">
        <v>48</v>
      </c>
      <c r="W40" s="31">
        <f t="shared" si="7"/>
        <v>61744190</v>
      </c>
      <c r="X40" s="46">
        <f t="shared" si="1"/>
        <v>49.296758483033933</v>
      </c>
      <c r="Y40" s="26" t="s">
        <v>48</v>
      </c>
      <c r="Z40" s="47">
        <f t="shared" si="9"/>
        <v>56</v>
      </c>
      <c r="AA40" s="31">
        <f t="shared" si="2"/>
        <v>107935735</v>
      </c>
      <c r="AB40" s="46">
        <f t="shared" si="3"/>
        <v>66.666666666666657</v>
      </c>
      <c r="AC40" s="26" t="str">
        <f t="shared" si="4"/>
        <v>%</v>
      </c>
      <c r="AD40" s="76">
        <f t="shared" si="5"/>
        <v>0.25480579556185079</v>
      </c>
      <c r="AE40" s="11"/>
      <c r="AG40" s="108"/>
      <c r="AH40" s="19"/>
    </row>
    <row r="41" spans="1:34" ht="108.5" x14ac:dyDescent="0.3">
      <c r="A41" s="12"/>
      <c r="B41" s="13"/>
      <c r="C41" s="20" t="s">
        <v>83</v>
      </c>
      <c r="D41" s="20" t="s">
        <v>152</v>
      </c>
      <c r="E41" s="15">
        <f>J41*3</f>
        <v>3</v>
      </c>
      <c r="F41" s="16" t="s">
        <v>154</v>
      </c>
      <c r="G41" s="17">
        <v>930290000</v>
      </c>
      <c r="H41" s="33">
        <v>1</v>
      </c>
      <c r="I41" s="17">
        <v>394166000</v>
      </c>
      <c r="J41" s="33">
        <v>1</v>
      </c>
      <c r="K41" s="17">
        <v>240850000</v>
      </c>
      <c r="L41" s="33">
        <v>0</v>
      </c>
      <c r="M41" s="17">
        <v>6000000</v>
      </c>
      <c r="N41" s="33">
        <v>0</v>
      </c>
      <c r="O41" s="17">
        <v>3000000</v>
      </c>
      <c r="P41" s="33">
        <v>0</v>
      </c>
      <c r="Q41" s="17">
        <v>56624324</v>
      </c>
      <c r="R41" s="102">
        <v>1</v>
      </c>
      <c r="S41" s="100">
        <v>152743819</v>
      </c>
      <c r="T41" s="47">
        <f t="shared" si="13"/>
        <v>1</v>
      </c>
      <c r="U41" s="47">
        <f t="shared" si="0"/>
        <v>100</v>
      </c>
      <c r="V41" s="26" t="s">
        <v>48</v>
      </c>
      <c r="W41" s="31">
        <f t="shared" si="7"/>
        <v>218368143</v>
      </c>
      <c r="X41" s="46">
        <f t="shared" si="1"/>
        <v>90.665618849906579</v>
      </c>
      <c r="Y41" s="26" t="s">
        <v>48</v>
      </c>
      <c r="Z41" s="47">
        <f t="shared" si="9"/>
        <v>2</v>
      </c>
      <c r="AA41" s="31">
        <f t="shared" si="2"/>
        <v>612534143</v>
      </c>
      <c r="AB41" s="46">
        <f t="shared" si="3"/>
        <v>66.666666666666657</v>
      </c>
      <c r="AC41" s="26" t="str">
        <f t="shared" si="4"/>
        <v>%</v>
      </c>
      <c r="AD41" s="76">
        <f t="shared" si="5"/>
        <v>0.65843354545356825</v>
      </c>
      <c r="AE41" s="11"/>
      <c r="AG41" s="108"/>
      <c r="AH41" s="19"/>
    </row>
    <row r="42" spans="1:34" ht="139.5" x14ac:dyDescent="0.3">
      <c r="A42" s="12"/>
      <c r="B42" s="13"/>
      <c r="C42" s="54" t="s">
        <v>84</v>
      </c>
      <c r="D42" s="95" t="s">
        <v>153</v>
      </c>
      <c r="E42" s="15">
        <f>J42*3</f>
        <v>3</v>
      </c>
      <c r="F42" s="16" t="s">
        <v>154</v>
      </c>
      <c r="G42" s="55">
        <v>76841600</v>
      </c>
      <c r="H42" s="33"/>
      <c r="I42" s="55">
        <v>9910000</v>
      </c>
      <c r="J42" s="33">
        <v>1</v>
      </c>
      <c r="K42" s="55">
        <v>26811600</v>
      </c>
      <c r="L42" s="33">
        <v>0</v>
      </c>
      <c r="M42" s="17">
        <v>145000</v>
      </c>
      <c r="N42" s="15">
        <v>0</v>
      </c>
      <c r="O42" s="17">
        <v>1080000</v>
      </c>
      <c r="P42" s="15">
        <v>0</v>
      </c>
      <c r="Q42" s="17">
        <v>2843000</v>
      </c>
      <c r="R42" s="99">
        <v>1</v>
      </c>
      <c r="S42" s="100">
        <v>7385000</v>
      </c>
      <c r="T42" s="47">
        <f t="shared" si="13"/>
        <v>1</v>
      </c>
      <c r="U42" s="47">
        <f t="shared" si="0"/>
        <v>100</v>
      </c>
      <c r="V42" s="26" t="s">
        <v>48</v>
      </c>
      <c r="W42" s="56">
        <f t="shared" si="7"/>
        <v>11453000</v>
      </c>
      <c r="X42" s="46">
        <f t="shared" si="1"/>
        <v>42.71658535857614</v>
      </c>
      <c r="Y42" s="26" t="s">
        <v>48</v>
      </c>
      <c r="Z42" s="47">
        <f t="shared" si="9"/>
        <v>1</v>
      </c>
      <c r="AA42" s="56">
        <f t="shared" si="2"/>
        <v>21363000</v>
      </c>
      <c r="AB42" s="46">
        <f t="shared" si="3"/>
        <v>33.333333333333329</v>
      </c>
      <c r="AC42" s="26" t="str">
        <f t="shared" si="4"/>
        <v>%</v>
      </c>
      <c r="AD42" s="76">
        <f t="shared" si="5"/>
        <v>0.27801347186940406</v>
      </c>
      <c r="AE42" s="11"/>
      <c r="AG42" s="108"/>
      <c r="AH42" s="19"/>
    </row>
    <row r="43" spans="1:34" ht="168.75" customHeight="1" x14ac:dyDescent="0.3">
      <c r="A43" s="36">
        <v>19</v>
      </c>
      <c r="B43" s="37" t="s">
        <v>23</v>
      </c>
      <c r="C43" s="37" t="s">
        <v>94</v>
      </c>
      <c r="D43" s="14" t="s">
        <v>99</v>
      </c>
      <c r="E43" s="34">
        <v>18</v>
      </c>
      <c r="F43" s="35" t="s">
        <v>48</v>
      </c>
      <c r="G43" s="79">
        <f>SUM(G47,G54)</f>
        <v>3277374700</v>
      </c>
      <c r="H43" s="40">
        <v>0</v>
      </c>
      <c r="I43" s="79">
        <f>SUM(I47,I54)</f>
        <v>884845000</v>
      </c>
      <c r="J43" s="34">
        <v>100</v>
      </c>
      <c r="K43" s="79">
        <f>SUM(K47,K54)</f>
        <v>1177682500</v>
      </c>
      <c r="L43" s="38">
        <v>0</v>
      </c>
      <c r="M43" s="79">
        <f>SUM(M47,M54)</f>
        <v>151505000</v>
      </c>
      <c r="N43" s="38">
        <v>0</v>
      </c>
      <c r="O43" s="79">
        <f>SUM(O47,O54)</f>
        <v>60367500</v>
      </c>
      <c r="P43" s="38">
        <v>0</v>
      </c>
      <c r="Q43" s="79">
        <f>SUM(Q47,Q54)</f>
        <v>329080350</v>
      </c>
      <c r="R43" s="79">
        <v>100</v>
      </c>
      <c r="S43" s="79">
        <f t="shared" ref="S43" si="18">SUM(S47,S54)</f>
        <v>513284650</v>
      </c>
      <c r="T43" s="50">
        <f t="shared" si="13"/>
        <v>100</v>
      </c>
      <c r="U43" s="50">
        <f t="shared" si="0"/>
        <v>100</v>
      </c>
      <c r="V43" s="51" t="s">
        <v>48</v>
      </c>
      <c r="W43" s="82">
        <f t="shared" si="7"/>
        <v>1054237500</v>
      </c>
      <c r="X43" s="83">
        <f t="shared" si="1"/>
        <v>89.517972798271188</v>
      </c>
      <c r="Y43" s="36" t="s">
        <v>48</v>
      </c>
      <c r="Z43" s="50">
        <f t="shared" si="9"/>
        <v>100</v>
      </c>
      <c r="AA43" s="82">
        <f t="shared" si="2"/>
        <v>1939082500</v>
      </c>
      <c r="AB43" s="50">
        <f t="shared" si="3"/>
        <v>555.55555555555554</v>
      </c>
      <c r="AC43" s="35" t="e">
        <f>#REF!</f>
        <v>#REF!</v>
      </c>
      <c r="AD43" s="88">
        <f t="shared" si="5"/>
        <v>0.59165724932214803</v>
      </c>
      <c r="AE43" s="11"/>
      <c r="AH43" s="19"/>
    </row>
    <row r="44" spans="1:34" ht="198.75" customHeight="1" x14ac:dyDescent="0.3">
      <c r="A44" s="12"/>
      <c r="B44" s="13"/>
      <c r="C44" s="13"/>
      <c r="D44" s="14" t="s">
        <v>100</v>
      </c>
      <c r="E44" s="34">
        <v>100</v>
      </c>
      <c r="F44" s="35" t="s">
        <v>48</v>
      </c>
      <c r="G44" s="80"/>
      <c r="H44" s="38">
        <v>100</v>
      </c>
      <c r="I44" s="80">
        <v>0</v>
      </c>
      <c r="J44" s="34">
        <v>100</v>
      </c>
      <c r="K44" s="80"/>
      <c r="L44" s="38">
        <v>0</v>
      </c>
      <c r="M44" s="80"/>
      <c r="N44" s="38">
        <v>0</v>
      </c>
      <c r="O44" s="80"/>
      <c r="P44" s="38">
        <v>0</v>
      </c>
      <c r="Q44" s="80"/>
      <c r="R44" s="104">
        <v>0</v>
      </c>
      <c r="S44" s="106">
        <v>0</v>
      </c>
      <c r="T44" s="50">
        <f t="shared" si="13"/>
        <v>0</v>
      </c>
      <c r="U44" s="48">
        <f t="shared" si="0"/>
        <v>0</v>
      </c>
      <c r="V44" s="51" t="s">
        <v>48</v>
      </c>
      <c r="W44" s="84"/>
      <c r="X44" s="85"/>
      <c r="Y44" s="12"/>
      <c r="Z44" s="50">
        <f t="shared" si="9"/>
        <v>100</v>
      </c>
      <c r="AA44" s="84">
        <f t="shared" si="2"/>
        <v>0</v>
      </c>
      <c r="AB44" s="50">
        <f t="shared" si="3"/>
        <v>100</v>
      </c>
      <c r="AC44" s="35" t="e">
        <f>#REF!</f>
        <v>#REF!</v>
      </c>
      <c r="AD44" s="89"/>
      <c r="AE44" s="11"/>
      <c r="AH44" s="19"/>
    </row>
    <row r="45" spans="1:34" ht="183.75" customHeight="1" x14ac:dyDescent="0.3">
      <c r="A45" s="12"/>
      <c r="B45" s="13"/>
      <c r="C45" s="13"/>
      <c r="D45" s="14" t="s">
        <v>101</v>
      </c>
      <c r="E45" s="34">
        <v>72</v>
      </c>
      <c r="F45" s="35" t="s">
        <v>48</v>
      </c>
      <c r="G45" s="80"/>
      <c r="H45" s="38">
        <v>199.49</v>
      </c>
      <c r="I45" s="80">
        <v>0</v>
      </c>
      <c r="J45" s="34">
        <v>100</v>
      </c>
      <c r="K45" s="80"/>
      <c r="L45" s="38">
        <v>100</v>
      </c>
      <c r="M45" s="80"/>
      <c r="N45" s="40">
        <v>0</v>
      </c>
      <c r="O45" s="80"/>
      <c r="P45" s="40">
        <v>0</v>
      </c>
      <c r="Q45" s="80"/>
      <c r="R45" s="104">
        <v>100</v>
      </c>
      <c r="S45" s="106">
        <v>0</v>
      </c>
      <c r="T45" s="50">
        <f t="shared" si="13"/>
        <v>200</v>
      </c>
      <c r="U45" s="50">
        <f t="shared" si="0"/>
        <v>200</v>
      </c>
      <c r="V45" s="51" t="s">
        <v>48</v>
      </c>
      <c r="W45" s="84"/>
      <c r="X45" s="85"/>
      <c r="Y45" s="12"/>
      <c r="Z45" s="50">
        <f t="shared" si="9"/>
        <v>399.49</v>
      </c>
      <c r="AA45" s="84">
        <f t="shared" si="2"/>
        <v>0</v>
      </c>
      <c r="AB45" s="50">
        <f t="shared" si="3"/>
        <v>554.84722222222217</v>
      </c>
      <c r="AC45" s="35" t="e">
        <f>#REF!</f>
        <v>#REF!</v>
      </c>
      <c r="AD45" s="89"/>
      <c r="AE45" s="11"/>
      <c r="AH45" s="19"/>
    </row>
    <row r="46" spans="1:34" ht="186" customHeight="1" x14ac:dyDescent="0.3">
      <c r="A46" s="12"/>
      <c r="B46" s="68"/>
      <c r="C46" s="68"/>
      <c r="D46" s="14" t="s">
        <v>102</v>
      </c>
      <c r="E46" s="34">
        <v>100</v>
      </c>
      <c r="F46" s="35" t="s">
        <v>48</v>
      </c>
      <c r="G46" s="81"/>
      <c r="H46" s="40">
        <v>23.68</v>
      </c>
      <c r="I46" s="81">
        <v>0</v>
      </c>
      <c r="J46" s="34">
        <v>100</v>
      </c>
      <c r="K46" s="81"/>
      <c r="L46" s="40">
        <v>23.68</v>
      </c>
      <c r="M46" s="81"/>
      <c r="N46" s="38">
        <v>0</v>
      </c>
      <c r="O46" s="81"/>
      <c r="P46" s="38">
        <v>0</v>
      </c>
      <c r="Q46" s="81"/>
      <c r="R46" s="104">
        <v>98.86</v>
      </c>
      <c r="S46" s="107">
        <v>0</v>
      </c>
      <c r="T46" s="50">
        <f t="shared" si="13"/>
        <v>122.53999999999999</v>
      </c>
      <c r="U46" s="50">
        <f t="shared" si="0"/>
        <v>122.53999999999998</v>
      </c>
      <c r="V46" s="51" t="s">
        <v>48</v>
      </c>
      <c r="W46" s="86"/>
      <c r="X46" s="87"/>
      <c r="Y46" s="73"/>
      <c r="Z46" s="50">
        <f t="shared" si="9"/>
        <v>146.22</v>
      </c>
      <c r="AA46" s="86">
        <f t="shared" si="2"/>
        <v>0</v>
      </c>
      <c r="AB46" s="50">
        <f t="shared" si="3"/>
        <v>146.22</v>
      </c>
      <c r="AC46" s="35" t="e">
        <f>#REF!</f>
        <v>#REF!</v>
      </c>
      <c r="AD46" s="90"/>
      <c r="AE46" s="11"/>
      <c r="AH46" s="19"/>
    </row>
    <row r="47" spans="1:34" s="66" customFormat="1" ht="198" customHeight="1" x14ac:dyDescent="0.3">
      <c r="A47" s="12"/>
      <c r="B47" s="13"/>
      <c r="C47" s="68" t="s">
        <v>85</v>
      </c>
      <c r="D47" s="14" t="s">
        <v>109</v>
      </c>
      <c r="E47" s="34">
        <v>100</v>
      </c>
      <c r="F47" s="35" t="s">
        <v>48</v>
      </c>
      <c r="G47" s="32">
        <f>SUM(G48:G53)</f>
        <v>2709304700</v>
      </c>
      <c r="H47" s="34">
        <v>29.409999999999997</v>
      </c>
      <c r="I47" s="32">
        <f>SUM(I48:I53)</f>
        <v>726755000</v>
      </c>
      <c r="J47" s="34">
        <v>100</v>
      </c>
      <c r="K47" s="32">
        <f>SUM(K48:K53)</f>
        <v>910202500</v>
      </c>
      <c r="L47" s="34">
        <v>11.03</v>
      </c>
      <c r="M47" s="32">
        <f>SUM(M48:M53)</f>
        <v>72290000</v>
      </c>
      <c r="N47" s="34">
        <f>(41/116)*100</f>
        <v>35.344827586206897</v>
      </c>
      <c r="O47" s="32">
        <f>SUM(O48:O53)</f>
        <v>49712500</v>
      </c>
      <c r="P47" s="34">
        <v>0</v>
      </c>
      <c r="Q47" s="32">
        <f>SUM(Q48:Q53)</f>
        <v>233330350</v>
      </c>
      <c r="R47" s="32">
        <f>SUM(R48:R53)</f>
        <v>14</v>
      </c>
      <c r="S47" s="32">
        <f t="shared" ref="S47" si="19">SUM(S48:S53)</f>
        <v>439932150</v>
      </c>
      <c r="T47" s="50">
        <f t="shared" si="13"/>
        <v>60.374827586206898</v>
      </c>
      <c r="U47" s="50">
        <f t="shared" si="0"/>
        <v>60.374827586206905</v>
      </c>
      <c r="V47" s="51" t="s">
        <v>48</v>
      </c>
      <c r="W47" s="49">
        <f t="shared" ref="W47:W62" si="20">SUM(M47,O47,Q47,S47)</f>
        <v>795265000</v>
      </c>
      <c r="X47" s="50">
        <f t="shared" ref="X47:X62" si="21">W47/K47*100</f>
        <v>87.372315501220882</v>
      </c>
      <c r="Y47" s="51" t="s">
        <v>48</v>
      </c>
      <c r="Z47" s="48">
        <f t="shared" si="9"/>
        <v>89.784827586206887</v>
      </c>
      <c r="AA47" s="49">
        <f t="shared" si="2"/>
        <v>1522020000</v>
      </c>
      <c r="AB47" s="50">
        <f t="shared" si="3"/>
        <v>89.784827586206887</v>
      </c>
      <c r="AC47" s="51" t="str">
        <f t="shared" ref="AC47:AC62" si="22">Y47</f>
        <v>%</v>
      </c>
      <c r="AD47" s="75">
        <f t="shared" ref="AD47:AD62" si="23">(AA47/G47)</f>
        <v>0.56177512998076595</v>
      </c>
      <c r="AE47" s="65"/>
      <c r="AH47" s="67"/>
    </row>
    <row r="48" spans="1:34" ht="99.75" customHeight="1" x14ac:dyDescent="0.3">
      <c r="A48" s="12"/>
      <c r="B48" s="13"/>
      <c r="C48" s="20" t="s">
        <v>127</v>
      </c>
      <c r="D48" s="20" t="s">
        <v>159</v>
      </c>
      <c r="E48" s="15">
        <v>13</v>
      </c>
      <c r="F48" s="16" t="s">
        <v>49</v>
      </c>
      <c r="G48" s="17">
        <v>931080000</v>
      </c>
      <c r="H48" s="15">
        <v>6</v>
      </c>
      <c r="I48" s="17">
        <v>307195000</v>
      </c>
      <c r="J48" s="15">
        <v>13</v>
      </c>
      <c r="K48" s="17">
        <v>79165000</v>
      </c>
      <c r="L48" s="15">
        <v>6</v>
      </c>
      <c r="M48" s="17">
        <v>0</v>
      </c>
      <c r="N48" s="15">
        <v>0</v>
      </c>
      <c r="O48" s="17">
        <v>2845000</v>
      </c>
      <c r="P48" s="15">
        <v>7</v>
      </c>
      <c r="Q48" s="17">
        <v>11840000</v>
      </c>
      <c r="R48" s="99">
        <v>0</v>
      </c>
      <c r="S48" s="100">
        <v>55865000</v>
      </c>
      <c r="T48" s="47">
        <f t="shared" si="13"/>
        <v>13</v>
      </c>
      <c r="U48" s="47">
        <f t="shared" si="0"/>
        <v>100</v>
      </c>
      <c r="V48" s="26" t="s">
        <v>48</v>
      </c>
      <c r="W48" s="31">
        <f t="shared" si="20"/>
        <v>70550000</v>
      </c>
      <c r="X48" s="46">
        <f t="shared" si="21"/>
        <v>89.117665635066004</v>
      </c>
      <c r="Y48" s="26" t="s">
        <v>48</v>
      </c>
      <c r="Z48" s="47">
        <f t="shared" si="9"/>
        <v>19</v>
      </c>
      <c r="AA48" s="31">
        <f t="shared" si="2"/>
        <v>377745000</v>
      </c>
      <c r="AB48" s="46">
        <f t="shared" si="3"/>
        <v>146.15384615384613</v>
      </c>
      <c r="AC48" s="26" t="str">
        <f t="shared" si="22"/>
        <v>%</v>
      </c>
      <c r="AD48" s="76">
        <f t="shared" si="23"/>
        <v>0.40570627658203379</v>
      </c>
      <c r="AE48" s="11"/>
      <c r="AG48" s="108"/>
      <c r="AH48" s="19"/>
    </row>
    <row r="49" spans="1:34" ht="99.75" customHeight="1" x14ac:dyDescent="0.3">
      <c r="A49" s="12"/>
      <c r="B49" s="13"/>
      <c r="C49" s="20" t="s">
        <v>126</v>
      </c>
      <c r="D49" s="20" t="s">
        <v>160</v>
      </c>
      <c r="E49" s="15">
        <v>36</v>
      </c>
      <c r="F49" s="16" t="s">
        <v>49</v>
      </c>
      <c r="G49" s="17">
        <v>77480000</v>
      </c>
      <c r="H49" s="15"/>
      <c r="I49" s="17"/>
      <c r="J49" s="15">
        <v>36</v>
      </c>
      <c r="K49" s="17">
        <v>221245000</v>
      </c>
      <c r="L49" s="15">
        <v>6</v>
      </c>
      <c r="M49" s="17">
        <v>17750000</v>
      </c>
      <c r="N49" s="15">
        <v>0</v>
      </c>
      <c r="O49" s="17">
        <v>20000000</v>
      </c>
      <c r="P49" s="15">
        <v>0</v>
      </c>
      <c r="Q49" s="17">
        <v>15000000</v>
      </c>
      <c r="R49" s="99">
        <v>0</v>
      </c>
      <c r="S49" s="100">
        <v>130770000</v>
      </c>
      <c r="T49" s="47">
        <f t="shared" si="13"/>
        <v>6</v>
      </c>
      <c r="U49" s="47">
        <f t="shared" si="0"/>
        <v>16.666666666666664</v>
      </c>
      <c r="V49" s="26" t="s">
        <v>48</v>
      </c>
      <c r="W49" s="31">
        <f t="shared" si="20"/>
        <v>183520000</v>
      </c>
      <c r="X49" s="46">
        <f t="shared" si="21"/>
        <v>82.948767203778615</v>
      </c>
      <c r="Y49" s="26" t="s">
        <v>48</v>
      </c>
      <c r="Z49" s="47">
        <f t="shared" si="9"/>
        <v>6</v>
      </c>
      <c r="AA49" s="31">
        <f t="shared" si="2"/>
        <v>183520000</v>
      </c>
      <c r="AB49" s="46">
        <f>(Z49/E49)*100</f>
        <v>16.666666666666664</v>
      </c>
      <c r="AC49" s="26" t="str">
        <f t="shared" si="22"/>
        <v>%</v>
      </c>
      <c r="AD49" s="76">
        <f t="shared" si="23"/>
        <v>2.3686112545172948</v>
      </c>
      <c r="AE49" s="11"/>
      <c r="AG49" s="108"/>
      <c r="AH49" s="19"/>
    </row>
    <row r="50" spans="1:34" ht="77.5" x14ac:dyDescent="0.3">
      <c r="A50" s="12"/>
      <c r="B50" s="13"/>
      <c r="C50" s="20" t="s">
        <v>117</v>
      </c>
      <c r="D50" s="20" t="s">
        <v>161</v>
      </c>
      <c r="E50" s="15">
        <v>3</v>
      </c>
      <c r="F50" s="16" t="s">
        <v>49</v>
      </c>
      <c r="G50" s="17">
        <v>1026464700</v>
      </c>
      <c r="H50" s="15">
        <v>49</v>
      </c>
      <c r="I50" s="17">
        <v>419560000</v>
      </c>
      <c r="J50" s="15">
        <v>3</v>
      </c>
      <c r="K50" s="17">
        <v>142945000</v>
      </c>
      <c r="L50" s="15">
        <v>49</v>
      </c>
      <c r="M50" s="17">
        <v>4905000</v>
      </c>
      <c r="N50" s="15">
        <v>0</v>
      </c>
      <c r="O50" s="17">
        <v>3260000</v>
      </c>
      <c r="P50" s="15">
        <v>0</v>
      </c>
      <c r="Q50" s="17">
        <v>10270000</v>
      </c>
      <c r="R50" s="99">
        <v>0</v>
      </c>
      <c r="S50" s="100">
        <v>122710000</v>
      </c>
      <c r="T50" s="47">
        <f t="shared" si="13"/>
        <v>49</v>
      </c>
      <c r="U50" s="47">
        <f t="shared" si="0"/>
        <v>1633.3333333333333</v>
      </c>
      <c r="V50" s="26" t="s">
        <v>48</v>
      </c>
      <c r="W50" s="31">
        <f t="shared" si="20"/>
        <v>141145000</v>
      </c>
      <c r="X50" s="46">
        <f t="shared" si="21"/>
        <v>98.740774423729405</v>
      </c>
      <c r="Y50" s="26" t="s">
        <v>48</v>
      </c>
      <c r="Z50" s="47">
        <f t="shared" si="9"/>
        <v>98</v>
      </c>
      <c r="AA50" s="31">
        <f t="shared" si="2"/>
        <v>560705000</v>
      </c>
      <c r="AB50" s="47">
        <f t="shared" si="3"/>
        <v>3266.6666666666665</v>
      </c>
      <c r="AC50" s="26" t="str">
        <f t="shared" si="22"/>
        <v>%</v>
      </c>
      <c r="AD50" s="76">
        <f t="shared" si="23"/>
        <v>0.54624869223461847</v>
      </c>
      <c r="AE50" s="11"/>
      <c r="AG50" s="108"/>
      <c r="AH50" s="19"/>
    </row>
    <row r="51" spans="1:34" ht="77.5" x14ac:dyDescent="0.3">
      <c r="A51" s="12"/>
      <c r="B51" s="13"/>
      <c r="C51" s="20" t="s">
        <v>128</v>
      </c>
      <c r="D51" s="20" t="s">
        <v>162</v>
      </c>
      <c r="E51" s="15">
        <v>20</v>
      </c>
      <c r="F51" s="16" t="s">
        <v>49</v>
      </c>
      <c r="G51" s="17">
        <v>290190000</v>
      </c>
      <c r="H51" s="15"/>
      <c r="I51" s="17"/>
      <c r="J51" s="15">
        <v>20</v>
      </c>
      <c r="K51" s="17">
        <v>120210000</v>
      </c>
      <c r="L51" s="15">
        <v>49</v>
      </c>
      <c r="M51" s="17">
        <v>0</v>
      </c>
      <c r="N51" s="15">
        <v>0</v>
      </c>
      <c r="O51" s="17">
        <v>0</v>
      </c>
      <c r="P51" s="15">
        <v>0</v>
      </c>
      <c r="Q51" s="17">
        <v>4945000</v>
      </c>
      <c r="R51" s="99">
        <v>0</v>
      </c>
      <c r="S51" s="100">
        <v>89900000</v>
      </c>
      <c r="T51" s="47">
        <f t="shared" si="13"/>
        <v>49</v>
      </c>
      <c r="U51" s="47">
        <f t="shared" si="0"/>
        <v>245.00000000000003</v>
      </c>
      <c r="V51" s="26" t="s">
        <v>48</v>
      </c>
      <c r="W51" s="31">
        <f t="shared" si="20"/>
        <v>94845000</v>
      </c>
      <c r="X51" s="46">
        <f t="shared" si="21"/>
        <v>78.899426004492142</v>
      </c>
      <c r="Y51" s="26" t="s">
        <v>48</v>
      </c>
      <c r="Z51" s="47">
        <f t="shared" si="9"/>
        <v>49</v>
      </c>
      <c r="AA51" s="31">
        <f t="shared" si="2"/>
        <v>94845000</v>
      </c>
      <c r="AB51" s="47">
        <f t="shared" si="3"/>
        <v>245.00000000000003</v>
      </c>
      <c r="AC51" s="26" t="str">
        <f t="shared" si="22"/>
        <v>%</v>
      </c>
      <c r="AD51" s="76">
        <f>(AA51/G51)</f>
        <v>0.32683758916571903</v>
      </c>
      <c r="AE51" s="11"/>
      <c r="AG51" s="108"/>
      <c r="AH51" s="19"/>
    </row>
    <row r="52" spans="1:34" ht="62" x14ac:dyDescent="0.3">
      <c r="A52" s="12"/>
      <c r="B52" s="13"/>
      <c r="C52" s="20" t="s">
        <v>129</v>
      </c>
      <c r="D52" s="20" t="s">
        <v>163</v>
      </c>
      <c r="E52" s="15">
        <v>47</v>
      </c>
      <c r="F52" s="16" t="s">
        <v>49</v>
      </c>
      <c r="G52" s="17">
        <v>375540000</v>
      </c>
      <c r="H52" s="15"/>
      <c r="I52" s="17"/>
      <c r="J52" s="15">
        <v>47</v>
      </c>
      <c r="K52" s="17">
        <v>334590000</v>
      </c>
      <c r="L52" s="15">
        <v>3</v>
      </c>
      <c r="M52" s="17">
        <v>49635000</v>
      </c>
      <c r="N52" s="15">
        <v>25</v>
      </c>
      <c r="O52" s="17">
        <v>22745000</v>
      </c>
      <c r="P52" s="15">
        <v>8</v>
      </c>
      <c r="Q52" s="17">
        <v>188325350</v>
      </c>
      <c r="R52" s="99">
        <v>11</v>
      </c>
      <c r="S52" s="100">
        <v>38274650</v>
      </c>
      <c r="T52" s="47">
        <f t="shared" si="13"/>
        <v>47</v>
      </c>
      <c r="U52" s="47">
        <f t="shared" si="0"/>
        <v>100</v>
      </c>
      <c r="V52" s="26" t="s">
        <v>48</v>
      </c>
      <c r="W52" s="31">
        <f t="shared" si="20"/>
        <v>298980000</v>
      </c>
      <c r="X52" s="46">
        <f t="shared" si="21"/>
        <v>89.357123643862636</v>
      </c>
      <c r="Y52" s="26" t="s">
        <v>48</v>
      </c>
      <c r="Z52" s="47">
        <f t="shared" si="9"/>
        <v>47</v>
      </c>
      <c r="AA52" s="31">
        <f t="shared" si="2"/>
        <v>298980000</v>
      </c>
      <c r="AB52" s="47">
        <f t="shared" si="3"/>
        <v>100</v>
      </c>
      <c r="AC52" s="26" t="str">
        <f t="shared" si="22"/>
        <v>%</v>
      </c>
      <c r="AD52" s="76">
        <f t="shared" si="23"/>
        <v>0.79613356766256593</v>
      </c>
      <c r="AE52" s="11"/>
      <c r="AG52" s="108"/>
      <c r="AH52" s="19"/>
    </row>
    <row r="53" spans="1:34" ht="185.25" customHeight="1" x14ac:dyDescent="0.3">
      <c r="A53" s="12"/>
      <c r="B53" s="13"/>
      <c r="C53" s="20" t="s">
        <v>130</v>
      </c>
      <c r="D53" s="20" t="s">
        <v>164</v>
      </c>
      <c r="E53" s="15">
        <v>12</v>
      </c>
      <c r="F53" s="16" t="s">
        <v>49</v>
      </c>
      <c r="G53" s="17">
        <v>8550000</v>
      </c>
      <c r="H53" s="15"/>
      <c r="I53" s="17"/>
      <c r="J53" s="15">
        <v>12</v>
      </c>
      <c r="K53" s="17">
        <v>12047500</v>
      </c>
      <c r="L53" s="15">
        <v>3</v>
      </c>
      <c r="M53" s="17">
        <v>0</v>
      </c>
      <c r="N53" s="15">
        <v>3</v>
      </c>
      <c r="O53" s="17">
        <v>862500</v>
      </c>
      <c r="P53" s="15">
        <v>3</v>
      </c>
      <c r="Q53" s="17">
        <v>2950000</v>
      </c>
      <c r="R53" s="99">
        <v>3</v>
      </c>
      <c r="S53" s="100">
        <v>2412500</v>
      </c>
      <c r="T53" s="47">
        <f t="shared" si="13"/>
        <v>12</v>
      </c>
      <c r="U53" s="47">
        <f t="shared" si="0"/>
        <v>100</v>
      </c>
      <c r="V53" s="26" t="s">
        <v>48</v>
      </c>
      <c r="W53" s="31">
        <f t="shared" si="20"/>
        <v>6225000</v>
      </c>
      <c r="X53" s="46">
        <f t="shared" si="21"/>
        <v>51.670471052085496</v>
      </c>
      <c r="Y53" s="26" t="s">
        <v>48</v>
      </c>
      <c r="Z53" s="47">
        <f t="shared" si="9"/>
        <v>12</v>
      </c>
      <c r="AA53" s="31">
        <f t="shared" si="2"/>
        <v>6225000</v>
      </c>
      <c r="AB53" s="47">
        <f t="shared" si="3"/>
        <v>100</v>
      </c>
      <c r="AC53" s="26" t="str">
        <f t="shared" si="22"/>
        <v>%</v>
      </c>
      <c r="AD53" s="76">
        <f t="shared" si="23"/>
        <v>0.72807017543859653</v>
      </c>
      <c r="AE53" s="11"/>
      <c r="AG53" s="108"/>
      <c r="AH53" s="19"/>
    </row>
    <row r="54" spans="1:34" ht="108.5" x14ac:dyDescent="0.3">
      <c r="A54" s="12"/>
      <c r="B54" s="13"/>
      <c r="C54" s="14" t="s">
        <v>86</v>
      </c>
      <c r="D54" s="14" t="s">
        <v>110</v>
      </c>
      <c r="E54" s="34">
        <v>100</v>
      </c>
      <c r="F54" s="35" t="s">
        <v>48</v>
      </c>
      <c r="G54" s="32">
        <f>SUM(G55:G56)</f>
        <v>568070000</v>
      </c>
      <c r="H54" s="34">
        <v>100</v>
      </c>
      <c r="I54" s="32">
        <f>SUM(I55:I56)</f>
        <v>158090000</v>
      </c>
      <c r="J54" s="34">
        <v>100</v>
      </c>
      <c r="K54" s="32">
        <f>SUM(K55:K56)</f>
        <v>267480000</v>
      </c>
      <c r="L54" s="34">
        <v>100</v>
      </c>
      <c r="M54" s="32">
        <f>SUM(M56)</f>
        <v>79215000</v>
      </c>
      <c r="N54" s="34">
        <v>100</v>
      </c>
      <c r="O54" s="32">
        <f>SUM(O56)</f>
        <v>10655000</v>
      </c>
      <c r="P54" s="34">
        <v>0</v>
      </c>
      <c r="Q54" s="32">
        <f>SUM(Q56)</f>
        <v>95750000</v>
      </c>
      <c r="R54" s="32">
        <f>SUM(R55:R56)</f>
        <v>4</v>
      </c>
      <c r="S54" s="32">
        <f>SUM(S55:S56)</f>
        <v>73352500</v>
      </c>
      <c r="T54" s="48">
        <f>AVERAGE(L54,N54,P54,R54)</f>
        <v>51</v>
      </c>
      <c r="U54" s="48">
        <f t="shared" si="0"/>
        <v>51</v>
      </c>
      <c r="V54" s="51" t="s">
        <v>48</v>
      </c>
      <c r="W54" s="49">
        <f t="shared" si="20"/>
        <v>258972500</v>
      </c>
      <c r="X54" s="50">
        <f t="shared" si="21"/>
        <v>96.819388365485267</v>
      </c>
      <c r="Y54" s="51" t="s">
        <v>48</v>
      </c>
      <c r="Z54" s="48">
        <f t="shared" si="9"/>
        <v>151</v>
      </c>
      <c r="AA54" s="49">
        <f t="shared" si="2"/>
        <v>417062500</v>
      </c>
      <c r="AB54" s="47">
        <f t="shared" si="3"/>
        <v>151</v>
      </c>
      <c r="AC54" s="51" t="str">
        <f t="shared" si="22"/>
        <v>%</v>
      </c>
      <c r="AD54" s="76">
        <f t="shared" si="23"/>
        <v>0.73417448553875397</v>
      </c>
      <c r="AE54" s="11"/>
      <c r="AH54" s="19"/>
    </row>
    <row r="55" spans="1:34" ht="108.75" customHeight="1" x14ac:dyDescent="0.3">
      <c r="A55" s="12"/>
      <c r="B55" s="13"/>
      <c r="C55" s="20" t="s">
        <v>131</v>
      </c>
      <c r="D55" s="20" t="s">
        <v>165</v>
      </c>
      <c r="E55" s="15">
        <v>2</v>
      </c>
      <c r="F55" s="16" t="s">
        <v>49</v>
      </c>
      <c r="G55" s="17">
        <v>8900000</v>
      </c>
      <c r="H55" s="15"/>
      <c r="I55" s="17"/>
      <c r="J55" s="15">
        <v>2</v>
      </c>
      <c r="K55" s="17">
        <v>8750000</v>
      </c>
      <c r="L55" s="15">
        <v>1</v>
      </c>
      <c r="M55" s="17">
        <v>0</v>
      </c>
      <c r="N55" s="15">
        <v>1</v>
      </c>
      <c r="O55" s="17">
        <v>0</v>
      </c>
      <c r="P55" s="15">
        <v>1</v>
      </c>
      <c r="Q55" s="17">
        <v>0</v>
      </c>
      <c r="R55" s="99">
        <v>1</v>
      </c>
      <c r="S55" s="100">
        <v>312500</v>
      </c>
      <c r="T55" s="47">
        <f>AVERAGE(L55,N55,P55,R55)</f>
        <v>1</v>
      </c>
      <c r="U55" s="47">
        <f t="shared" si="0"/>
        <v>50</v>
      </c>
      <c r="V55" s="26" t="s">
        <v>48</v>
      </c>
      <c r="W55" s="31">
        <f t="shared" si="20"/>
        <v>312500</v>
      </c>
      <c r="X55" s="46">
        <f t="shared" si="21"/>
        <v>3.5714285714285712</v>
      </c>
      <c r="Y55" s="26" t="s">
        <v>48</v>
      </c>
      <c r="Z55" s="47">
        <f t="shared" si="9"/>
        <v>1</v>
      </c>
      <c r="AA55" s="31">
        <f t="shared" si="2"/>
        <v>312500</v>
      </c>
      <c r="AB55" s="46">
        <f t="shared" si="3"/>
        <v>50</v>
      </c>
      <c r="AC55" s="26" t="str">
        <f t="shared" si="22"/>
        <v>%</v>
      </c>
      <c r="AD55" s="76">
        <f t="shared" si="23"/>
        <v>3.51123595505618E-2</v>
      </c>
      <c r="AE55" s="11"/>
      <c r="AG55" s="108"/>
      <c r="AH55" s="19"/>
    </row>
    <row r="56" spans="1:34" ht="108.75" customHeight="1" x14ac:dyDescent="0.3">
      <c r="A56" s="12"/>
      <c r="B56" s="13"/>
      <c r="C56" s="20" t="s">
        <v>87</v>
      </c>
      <c r="D56" s="20" t="s">
        <v>166</v>
      </c>
      <c r="E56" s="15">
        <v>12</v>
      </c>
      <c r="F56" s="16" t="s">
        <v>49</v>
      </c>
      <c r="G56" s="17">
        <v>559170000</v>
      </c>
      <c r="H56" s="15">
        <v>1</v>
      </c>
      <c r="I56" s="17">
        <v>158090000</v>
      </c>
      <c r="J56" s="15">
        <v>12</v>
      </c>
      <c r="K56" s="17">
        <v>258730000</v>
      </c>
      <c r="L56" s="15">
        <v>3</v>
      </c>
      <c r="M56" s="17">
        <v>79215000</v>
      </c>
      <c r="N56" s="15">
        <v>3</v>
      </c>
      <c r="O56" s="17">
        <v>10655000</v>
      </c>
      <c r="P56" s="15">
        <v>3</v>
      </c>
      <c r="Q56" s="17">
        <v>95750000</v>
      </c>
      <c r="R56" s="99">
        <v>3</v>
      </c>
      <c r="S56" s="100">
        <v>73040000</v>
      </c>
      <c r="T56" s="47">
        <f t="shared" si="13"/>
        <v>12</v>
      </c>
      <c r="U56" s="47">
        <f t="shared" si="0"/>
        <v>100</v>
      </c>
      <c r="V56" s="26" t="s">
        <v>48</v>
      </c>
      <c r="W56" s="31">
        <f t="shared" si="20"/>
        <v>258660000</v>
      </c>
      <c r="X56" s="46">
        <f t="shared" si="21"/>
        <v>99.972944768677777</v>
      </c>
      <c r="Y56" s="26" t="s">
        <v>48</v>
      </c>
      <c r="Z56" s="47">
        <f t="shared" si="9"/>
        <v>13</v>
      </c>
      <c r="AA56" s="31">
        <f t="shared" si="2"/>
        <v>416750000</v>
      </c>
      <c r="AB56" s="46">
        <f t="shared" si="3"/>
        <v>108.33333333333333</v>
      </c>
      <c r="AC56" s="26" t="str">
        <f t="shared" si="22"/>
        <v>%</v>
      </c>
      <c r="AD56" s="76">
        <f t="shared" si="23"/>
        <v>0.74530107123057387</v>
      </c>
      <c r="AE56" s="11"/>
      <c r="AG56" s="108"/>
      <c r="AH56" s="19"/>
    </row>
    <row r="57" spans="1:34" s="66" customFormat="1" ht="201.75" customHeight="1" x14ac:dyDescent="0.3">
      <c r="A57" s="12"/>
      <c r="B57" s="13"/>
      <c r="C57" s="14" t="s">
        <v>95</v>
      </c>
      <c r="D57" s="14" t="s">
        <v>112</v>
      </c>
      <c r="E57" s="34">
        <v>100</v>
      </c>
      <c r="F57" s="35" t="s">
        <v>48</v>
      </c>
      <c r="G57" s="32">
        <f>SUM(G58)</f>
        <v>2806552750</v>
      </c>
      <c r="H57" s="34">
        <v>100</v>
      </c>
      <c r="I57" s="32">
        <f>SUM(I58)</f>
        <v>757838500</v>
      </c>
      <c r="J57" s="34">
        <v>100</v>
      </c>
      <c r="K57" s="32">
        <f>SUM(K58)</f>
        <v>1154339100</v>
      </c>
      <c r="L57" s="34">
        <v>100</v>
      </c>
      <c r="M57" s="32">
        <f>SUM(M58)</f>
        <v>135275000</v>
      </c>
      <c r="N57" s="34">
        <v>100</v>
      </c>
      <c r="O57" s="32">
        <f>SUM(O58)</f>
        <v>178835250</v>
      </c>
      <c r="P57" s="34">
        <v>0</v>
      </c>
      <c r="Q57" s="32">
        <f>SUM(Q58)</f>
        <v>212998000</v>
      </c>
      <c r="R57" s="32">
        <f>SUM(R58)</f>
        <v>40</v>
      </c>
      <c r="S57" s="32">
        <f t="shared" ref="S57" si="24">SUM(S58)</f>
        <v>413434681</v>
      </c>
      <c r="T57" s="48">
        <f>AVERAGE(L57,N57,P57,R57)</f>
        <v>60</v>
      </c>
      <c r="U57" s="48">
        <f t="shared" si="0"/>
        <v>60</v>
      </c>
      <c r="V57" s="51" t="s">
        <v>48</v>
      </c>
      <c r="W57" s="49">
        <f t="shared" si="20"/>
        <v>940542931</v>
      </c>
      <c r="X57" s="50">
        <f t="shared" si="21"/>
        <v>81.478911266195524</v>
      </c>
      <c r="Y57" s="51" t="s">
        <v>48</v>
      </c>
      <c r="Z57" s="48">
        <f t="shared" si="9"/>
        <v>160</v>
      </c>
      <c r="AA57" s="49">
        <f t="shared" si="2"/>
        <v>1698381431</v>
      </c>
      <c r="AB57" s="47">
        <f t="shared" si="3"/>
        <v>160</v>
      </c>
      <c r="AC57" s="51" t="str">
        <f t="shared" si="22"/>
        <v>%</v>
      </c>
      <c r="AD57" s="76">
        <f t="shared" si="23"/>
        <v>0.60514858699876561</v>
      </c>
      <c r="AE57" s="65"/>
      <c r="AH57" s="67"/>
    </row>
    <row r="58" spans="1:34" ht="133.5" customHeight="1" x14ac:dyDescent="0.3">
      <c r="A58" s="12"/>
      <c r="B58" s="13"/>
      <c r="C58" s="14" t="s">
        <v>88</v>
      </c>
      <c r="D58" s="14" t="s">
        <v>111</v>
      </c>
      <c r="E58" s="34">
        <v>100</v>
      </c>
      <c r="F58" s="35" t="s">
        <v>48</v>
      </c>
      <c r="G58" s="32">
        <f>SUM(G59:G62)</f>
        <v>2806552750</v>
      </c>
      <c r="H58" s="34">
        <v>100</v>
      </c>
      <c r="I58" s="32">
        <f>SUM(I59:I62)</f>
        <v>757838500</v>
      </c>
      <c r="J58" s="34">
        <v>100</v>
      </c>
      <c r="K58" s="32">
        <f>SUM(K59:K62)</f>
        <v>1154339100</v>
      </c>
      <c r="L58" s="34">
        <v>100</v>
      </c>
      <c r="M58" s="32">
        <f>SUM(M59,M62)</f>
        <v>135275000</v>
      </c>
      <c r="N58" s="34">
        <v>100</v>
      </c>
      <c r="O58" s="32">
        <f>SUM(O59,O60,O61,O62)</f>
        <v>178835250</v>
      </c>
      <c r="P58" s="34">
        <v>0</v>
      </c>
      <c r="Q58" s="32">
        <f>SUM(Q59,Q60,Q61,Q62)</f>
        <v>212998000</v>
      </c>
      <c r="R58" s="32">
        <f>SUM(R59:R62)</f>
        <v>40</v>
      </c>
      <c r="S58" s="32">
        <f t="shared" ref="S58" si="25">SUM(S59,S60,S61,S62)</f>
        <v>413434681</v>
      </c>
      <c r="T58" s="48">
        <f>AVERAGE(L58,N58,P58,R58)</f>
        <v>60</v>
      </c>
      <c r="U58" s="48">
        <f t="shared" si="0"/>
        <v>60</v>
      </c>
      <c r="V58" s="51" t="s">
        <v>48</v>
      </c>
      <c r="W58" s="49">
        <f t="shared" si="20"/>
        <v>940542931</v>
      </c>
      <c r="X58" s="50">
        <f t="shared" si="21"/>
        <v>81.478911266195524</v>
      </c>
      <c r="Y58" s="51" t="s">
        <v>48</v>
      </c>
      <c r="Z58" s="48">
        <f t="shared" si="9"/>
        <v>160</v>
      </c>
      <c r="AA58" s="49">
        <f t="shared" si="2"/>
        <v>1698381431</v>
      </c>
      <c r="AB58" s="47">
        <f t="shared" si="3"/>
        <v>160</v>
      </c>
      <c r="AC58" s="51" t="str">
        <f t="shared" si="22"/>
        <v>%</v>
      </c>
      <c r="AD58" s="76">
        <f t="shared" si="23"/>
        <v>0.60514858699876561</v>
      </c>
      <c r="AE58" s="11"/>
      <c r="AH58" s="19"/>
    </row>
    <row r="59" spans="1:34" ht="155" x14ac:dyDescent="0.3">
      <c r="A59" s="69"/>
      <c r="B59" s="70"/>
      <c r="C59" s="20" t="s">
        <v>89</v>
      </c>
      <c r="D59" s="20" t="s">
        <v>167</v>
      </c>
      <c r="E59" s="15">
        <v>6</v>
      </c>
      <c r="F59" s="16" t="s">
        <v>168</v>
      </c>
      <c r="G59" s="17">
        <v>1911230250</v>
      </c>
      <c r="H59" s="15">
        <v>3</v>
      </c>
      <c r="I59" s="17">
        <v>747213500</v>
      </c>
      <c r="J59" s="15">
        <v>6</v>
      </c>
      <c r="K59" s="17">
        <v>492776600</v>
      </c>
      <c r="L59" s="15">
        <v>3</v>
      </c>
      <c r="M59" s="17">
        <v>135275000</v>
      </c>
      <c r="N59" s="15">
        <v>0</v>
      </c>
      <c r="O59" s="17">
        <v>57250000</v>
      </c>
      <c r="P59" s="15">
        <v>3</v>
      </c>
      <c r="Q59" s="17">
        <v>90250000</v>
      </c>
      <c r="R59" s="99">
        <v>0</v>
      </c>
      <c r="S59" s="100">
        <v>124049681</v>
      </c>
      <c r="T59" s="47">
        <f t="shared" si="13"/>
        <v>6</v>
      </c>
      <c r="U59" s="47">
        <f t="shared" si="0"/>
        <v>100</v>
      </c>
      <c r="V59" s="26" t="s">
        <v>48</v>
      </c>
      <c r="W59" s="31">
        <f t="shared" si="20"/>
        <v>406824681</v>
      </c>
      <c r="X59" s="46">
        <f t="shared" si="21"/>
        <v>82.557629765699104</v>
      </c>
      <c r="Y59" s="26" t="s">
        <v>48</v>
      </c>
      <c r="Z59" s="47">
        <f t="shared" si="9"/>
        <v>9</v>
      </c>
      <c r="AA59" s="31">
        <f t="shared" si="2"/>
        <v>1154038181</v>
      </c>
      <c r="AB59" s="47">
        <f t="shared" si="3"/>
        <v>150</v>
      </c>
      <c r="AC59" s="26" t="str">
        <f t="shared" si="22"/>
        <v>%</v>
      </c>
      <c r="AD59" s="76">
        <f t="shared" si="23"/>
        <v>0.60381954555187689</v>
      </c>
      <c r="AE59" s="11"/>
      <c r="AG59" s="108"/>
      <c r="AH59" s="19"/>
    </row>
    <row r="60" spans="1:34" ht="155" x14ac:dyDescent="0.3">
      <c r="A60" s="73"/>
      <c r="B60" s="68"/>
      <c r="C60" s="20" t="s">
        <v>132</v>
      </c>
      <c r="D60" s="20" t="s">
        <v>169</v>
      </c>
      <c r="E60" s="123">
        <v>39</v>
      </c>
      <c r="F60" s="16" t="s">
        <v>168</v>
      </c>
      <c r="G60" s="17">
        <v>32750000</v>
      </c>
      <c r="H60" s="15"/>
      <c r="I60" s="17"/>
      <c r="J60" s="15">
        <v>39</v>
      </c>
      <c r="K60" s="17">
        <v>8550000</v>
      </c>
      <c r="L60" s="15">
        <v>0</v>
      </c>
      <c r="M60" s="17">
        <v>0</v>
      </c>
      <c r="N60" s="15">
        <v>0</v>
      </c>
      <c r="O60" s="17">
        <v>0</v>
      </c>
      <c r="P60" s="15">
        <v>39</v>
      </c>
      <c r="Q60" s="17">
        <v>1925000</v>
      </c>
      <c r="R60" s="99">
        <v>0</v>
      </c>
      <c r="S60" s="100">
        <v>4375000</v>
      </c>
      <c r="T60" s="47">
        <f t="shared" si="13"/>
        <v>39</v>
      </c>
      <c r="U60" s="46">
        <f t="shared" si="0"/>
        <v>100</v>
      </c>
      <c r="V60" s="26" t="s">
        <v>48</v>
      </c>
      <c r="W60" s="31">
        <f t="shared" si="20"/>
        <v>6300000</v>
      </c>
      <c r="X60" s="46">
        <f t="shared" si="21"/>
        <v>73.68421052631578</v>
      </c>
      <c r="Y60" s="26" t="s">
        <v>48</v>
      </c>
      <c r="Z60" s="47">
        <f t="shared" si="9"/>
        <v>39</v>
      </c>
      <c r="AA60" s="31">
        <f t="shared" si="2"/>
        <v>6300000</v>
      </c>
      <c r="AB60" s="47">
        <f>(Z60/E60)*100</f>
        <v>100</v>
      </c>
      <c r="AC60" s="26" t="str">
        <f t="shared" si="22"/>
        <v>%</v>
      </c>
      <c r="AD60" s="76">
        <f t="shared" si="23"/>
        <v>0.19236641221374046</v>
      </c>
      <c r="AE60" s="11"/>
      <c r="AG60" s="108"/>
      <c r="AH60" s="19"/>
    </row>
    <row r="61" spans="1:34" ht="170.5" x14ac:dyDescent="0.3">
      <c r="A61" s="73"/>
      <c r="B61" s="68"/>
      <c r="C61" s="20" t="s">
        <v>133</v>
      </c>
      <c r="D61" s="20" t="s">
        <v>170</v>
      </c>
      <c r="E61" s="15">
        <v>1</v>
      </c>
      <c r="F61" s="16" t="s">
        <v>171</v>
      </c>
      <c r="G61" s="17">
        <v>559200000</v>
      </c>
      <c r="H61" s="15"/>
      <c r="I61" s="17"/>
      <c r="J61" s="15">
        <v>1</v>
      </c>
      <c r="K61" s="17">
        <v>640912500</v>
      </c>
      <c r="L61" s="15">
        <v>1</v>
      </c>
      <c r="M61" s="17">
        <v>0</v>
      </c>
      <c r="N61" s="15">
        <v>1</v>
      </c>
      <c r="O61" s="17">
        <v>121585250</v>
      </c>
      <c r="P61" s="15">
        <v>1</v>
      </c>
      <c r="Q61" s="17">
        <v>120823000</v>
      </c>
      <c r="R61" s="99">
        <v>1</v>
      </c>
      <c r="S61" s="100">
        <v>284360000</v>
      </c>
      <c r="T61" s="47">
        <f t="shared" si="13"/>
        <v>4</v>
      </c>
      <c r="U61" s="46">
        <f t="shared" si="0"/>
        <v>400</v>
      </c>
      <c r="V61" s="26" t="s">
        <v>48</v>
      </c>
      <c r="W61" s="31">
        <f t="shared" si="20"/>
        <v>526768250</v>
      </c>
      <c r="X61" s="46">
        <f t="shared" si="21"/>
        <v>82.190353597409938</v>
      </c>
      <c r="Y61" s="26" t="s">
        <v>48</v>
      </c>
      <c r="Z61" s="47">
        <f t="shared" si="9"/>
        <v>4</v>
      </c>
      <c r="AA61" s="31">
        <f t="shared" si="2"/>
        <v>526768250</v>
      </c>
      <c r="AB61" s="47">
        <f t="shared" si="3"/>
        <v>400</v>
      </c>
      <c r="AC61" s="26" t="str">
        <f t="shared" si="22"/>
        <v>%</v>
      </c>
      <c r="AD61" s="76">
        <f t="shared" si="23"/>
        <v>0.94200330829756795</v>
      </c>
      <c r="AE61" s="11"/>
      <c r="AG61" s="108"/>
      <c r="AH61" s="19"/>
    </row>
    <row r="62" spans="1:34" ht="139.5" x14ac:dyDescent="0.3">
      <c r="A62" s="73"/>
      <c r="B62" s="68"/>
      <c r="C62" s="20" t="s">
        <v>90</v>
      </c>
      <c r="D62" s="20" t="s">
        <v>172</v>
      </c>
      <c r="E62" s="15">
        <v>3</v>
      </c>
      <c r="F62" s="16" t="s">
        <v>168</v>
      </c>
      <c r="G62" s="17">
        <v>303372500</v>
      </c>
      <c r="H62" s="15">
        <v>0</v>
      </c>
      <c r="I62" s="17">
        <v>10625000</v>
      </c>
      <c r="J62" s="15">
        <v>39</v>
      </c>
      <c r="K62" s="17">
        <v>12100000</v>
      </c>
      <c r="L62" s="15">
        <v>0</v>
      </c>
      <c r="M62" s="17">
        <v>0</v>
      </c>
      <c r="N62" s="15">
        <v>0</v>
      </c>
      <c r="O62" s="17">
        <v>0</v>
      </c>
      <c r="P62" s="15">
        <v>0</v>
      </c>
      <c r="Q62" s="17">
        <v>0</v>
      </c>
      <c r="R62" s="99">
        <v>39</v>
      </c>
      <c r="S62" s="100">
        <v>650000</v>
      </c>
      <c r="T62" s="47">
        <f t="shared" si="13"/>
        <v>39</v>
      </c>
      <c r="U62" s="46">
        <f>T62/J62*100</f>
        <v>100</v>
      </c>
      <c r="V62" s="26" t="s">
        <v>48</v>
      </c>
      <c r="W62" s="31">
        <f t="shared" si="20"/>
        <v>650000</v>
      </c>
      <c r="X62" s="46">
        <f t="shared" si="21"/>
        <v>5.3719008264462813</v>
      </c>
      <c r="Y62" s="26" t="s">
        <v>48</v>
      </c>
      <c r="Z62" s="47">
        <f t="shared" si="9"/>
        <v>39</v>
      </c>
      <c r="AA62" s="31">
        <f t="shared" si="2"/>
        <v>11275000</v>
      </c>
      <c r="AB62" s="47">
        <f t="shared" si="3"/>
        <v>1300</v>
      </c>
      <c r="AC62" s="26" t="str">
        <f t="shared" si="22"/>
        <v>%</v>
      </c>
      <c r="AD62" s="76">
        <f t="shared" si="23"/>
        <v>3.7165530824316638E-2</v>
      </c>
      <c r="AE62" s="11"/>
      <c r="AG62" s="108"/>
      <c r="AH62" s="19"/>
    </row>
    <row r="63" spans="1:34" ht="15.5" x14ac:dyDescent="0.35">
      <c r="A63" s="164" t="s">
        <v>24</v>
      </c>
      <c r="B63" s="165"/>
      <c r="C63" s="165"/>
      <c r="D63" s="165"/>
      <c r="E63" s="165"/>
      <c r="F63" s="165"/>
      <c r="G63" s="165"/>
      <c r="H63" s="165"/>
      <c r="I63" s="165"/>
      <c r="J63" s="165"/>
      <c r="K63" s="165"/>
      <c r="L63" s="165"/>
      <c r="M63" s="165"/>
      <c r="N63" s="165"/>
      <c r="O63" s="165"/>
      <c r="P63" s="165"/>
      <c r="Q63" s="165"/>
      <c r="R63" s="165"/>
      <c r="S63" s="165"/>
      <c r="T63" s="165"/>
      <c r="U63" s="57">
        <f>AVERAGE(U13:U62)</f>
        <v>159.98280635564572</v>
      </c>
      <c r="V63" s="58"/>
      <c r="W63" s="59"/>
      <c r="X63" s="57">
        <f>AVERAGE(X13,X43,X57)</f>
        <v>86.507302649712301</v>
      </c>
      <c r="Y63" s="58"/>
      <c r="Z63" s="60"/>
      <c r="AA63" s="60"/>
      <c r="AB63" s="60"/>
      <c r="AC63" s="58"/>
      <c r="AD63" s="61"/>
      <c r="AE63" s="11"/>
    </row>
    <row r="64" spans="1:34" ht="15.5" x14ac:dyDescent="0.35">
      <c r="A64" s="166" t="s">
        <v>25</v>
      </c>
      <c r="B64" s="167"/>
      <c r="C64" s="167"/>
      <c r="D64" s="167"/>
      <c r="E64" s="167"/>
      <c r="F64" s="167"/>
      <c r="G64" s="167"/>
      <c r="H64" s="167"/>
      <c r="I64" s="167"/>
      <c r="J64" s="167"/>
      <c r="K64" s="167"/>
      <c r="L64" s="167"/>
      <c r="M64" s="167"/>
      <c r="N64" s="167"/>
      <c r="O64" s="167"/>
      <c r="P64" s="167"/>
      <c r="Q64" s="167"/>
      <c r="R64" s="167"/>
      <c r="S64" s="167"/>
      <c r="T64" s="167"/>
      <c r="U64" s="22" t="str">
        <f>IF(U63&gt;=91,"Sangat Tinggi",IF(U63&gt;=76,"Tinggi",IF(U63&gt;=66,"Sedang",IF(U63&gt;=51,"Rendah",IF(U63&lt;=50,"Sangat Rendah")))))</f>
        <v>Sangat Tinggi</v>
      </c>
      <c r="V64" s="41"/>
      <c r="W64" s="42"/>
      <c r="X64" s="22" t="str">
        <f>IF(X63&gt;=91,"Sangat Tinggi",IF(X63&gt;=76,"Tinggi",IF(X63&gt;=66,"Sedang",IF(X63&gt;=51,"Rendah",IF(X63&lt;=50,"Sangat Rendah")))))</f>
        <v>Tinggi</v>
      </c>
      <c r="Y64" s="41"/>
      <c r="Z64" s="43"/>
      <c r="AA64" s="44"/>
      <c r="AB64" s="43"/>
      <c r="AC64" s="41"/>
      <c r="AD64" s="45"/>
      <c r="AE64" s="11"/>
    </row>
    <row r="65" spans="1:31" ht="15.5" x14ac:dyDescent="0.3">
      <c r="A65" s="168" t="s">
        <v>57</v>
      </c>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1"/>
    </row>
    <row r="66" spans="1:31" ht="15.5" x14ac:dyDescent="0.3">
      <c r="A66" s="74" t="s">
        <v>113</v>
      </c>
      <c r="B66" s="71" t="s">
        <v>114</v>
      </c>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11"/>
    </row>
    <row r="67" spans="1:31" ht="15.5" x14ac:dyDescent="0.3">
      <c r="A67" s="168" t="s">
        <v>26</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1"/>
    </row>
    <row r="68" spans="1:31" ht="15.5" x14ac:dyDescent="0.3">
      <c r="A68" s="74" t="s">
        <v>113</v>
      </c>
      <c r="B68" s="71" t="e">
        <f>'[1]Permasalahan Capaian'!C4</f>
        <v>#REF!</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11"/>
    </row>
    <row r="69" spans="1:31" ht="15.5" x14ac:dyDescent="0.3">
      <c r="A69" s="74" t="s">
        <v>113</v>
      </c>
      <c r="B69" s="71" t="str">
        <f>'[2]Permasalahan Capaian'!C5</f>
        <v>Adanya permintaan pengawasan di luar Program Kerja Pengawasan Tahunan (PKPT) 2021 yang harus segera ditindaklanjuti, selain keterbatasan tenaga APIP yang sesuai kompetensi dan peraturan/juknis pemenuhannya</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11"/>
    </row>
    <row r="70" spans="1:31" ht="15.5" x14ac:dyDescent="0.3">
      <c r="A70" s="74" t="s">
        <v>113</v>
      </c>
      <c r="B70" s="71" t="str">
        <f>'[2]Permasalahan Capaian'!C6</f>
        <v>Dalam diklat untuk tenaga APIP harus mengikuti kalender diklat instansi penyelenggara</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11"/>
    </row>
    <row r="71" spans="1:31" ht="15.5" x14ac:dyDescent="0.3">
      <c r="A71" s="168" t="s">
        <v>27</v>
      </c>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1"/>
    </row>
    <row r="72" spans="1:31" ht="15.5" x14ac:dyDescent="0.3">
      <c r="A72" s="74" t="s">
        <v>113</v>
      </c>
      <c r="B72" s="71" t="str">
        <f>'[2]Permasalahan Capaian'!D4</f>
        <v>Tetap melaksanakan Program Penyelenggaraan Pengawasan dan Program Perumusan Kebijakan, Pendampingan Dan Asistensi Tahun 2021 berdasarkan PKPT Tahun 2021 dengan tetap memperhatikan Prosedur Kesehatan dan masukan dari Tim Satgas COVID-19</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11"/>
    </row>
    <row r="73" spans="1:31" ht="34.5" customHeight="1" x14ac:dyDescent="0.3">
      <c r="A73" s="74" t="s">
        <v>113</v>
      </c>
      <c r="B73" s="170" t="str">
        <f>'[2]Permasalahan Capaian'!D5</f>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1"/>
      <c r="AE73" s="11"/>
    </row>
    <row r="74" spans="1:31" ht="15.5" x14ac:dyDescent="0.3">
      <c r="A74" s="74" t="s">
        <v>113</v>
      </c>
      <c r="B74" s="71" t="str">
        <f>'[2]Permasalahan Capaian'!D6</f>
        <v>Tetap mengupayakan keikutsertaan APIP Inspektorat Daerah Kabupaten Hulu Sungai Selatan berdasarkan kalender diklat instansi penyelenggara</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11"/>
    </row>
    <row r="75" spans="1:31" ht="15.5" x14ac:dyDescent="0.3">
      <c r="A75" s="168" t="s">
        <v>28</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23"/>
    </row>
    <row r="76" spans="1:31" ht="15.5" x14ac:dyDescent="0.3">
      <c r="A76" s="74" t="s">
        <v>113</v>
      </c>
      <c r="B76" s="71" t="s">
        <v>115</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11"/>
    </row>
    <row r="77" spans="1:31" ht="15.5" x14ac:dyDescent="0.3">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row>
    <row r="78" spans="1:31" ht="15.5" x14ac:dyDescent="0.3">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row>
    <row r="79" spans="1:31" ht="15.5" x14ac:dyDescent="0.3">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row>
    <row r="80" spans="1:31" ht="15.5" x14ac:dyDescent="0.35">
      <c r="A80" s="24"/>
      <c r="B80" s="24"/>
      <c r="C80" s="24"/>
      <c r="D80" s="24"/>
      <c r="E80" s="24"/>
      <c r="F80" s="24"/>
      <c r="G80" s="24"/>
      <c r="H80" s="24"/>
      <c r="I80" s="24"/>
      <c r="J80" s="24"/>
      <c r="K80" s="24"/>
      <c r="L80" s="24"/>
      <c r="M80" s="24"/>
      <c r="N80" s="24"/>
      <c r="O80" s="24"/>
      <c r="P80" s="24"/>
      <c r="Q80" s="24"/>
      <c r="R80" s="24"/>
      <c r="S80" s="24"/>
      <c r="T80" s="163" t="s">
        <v>55</v>
      </c>
      <c r="U80" s="163"/>
      <c r="V80" s="163"/>
      <c r="W80" s="163"/>
      <c r="X80" s="163"/>
      <c r="Y80" s="25"/>
      <c r="Z80" s="24"/>
      <c r="AA80" s="163"/>
      <c r="AB80" s="163"/>
      <c r="AC80" s="163"/>
      <c r="AD80" s="163"/>
      <c r="AE80" s="163"/>
    </row>
    <row r="81" spans="1:31" ht="15.5" x14ac:dyDescent="0.35">
      <c r="A81" s="30"/>
      <c r="B81" s="24"/>
      <c r="C81" s="24"/>
      <c r="D81" s="24"/>
      <c r="E81" s="24"/>
      <c r="F81" s="24"/>
      <c r="G81" s="24"/>
      <c r="H81" s="24"/>
      <c r="I81" s="24"/>
      <c r="J81" s="24"/>
      <c r="K81" s="24"/>
      <c r="L81" s="24"/>
      <c r="M81" s="24"/>
      <c r="N81" s="24"/>
      <c r="O81" s="24"/>
      <c r="P81" s="24"/>
      <c r="Q81" s="24"/>
      <c r="R81" s="24"/>
      <c r="S81" s="24"/>
      <c r="T81" s="163" t="s">
        <v>177</v>
      </c>
      <c r="U81" s="163"/>
      <c r="V81" s="163"/>
      <c r="W81" s="163"/>
      <c r="X81" s="163"/>
      <c r="Y81" s="25"/>
      <c r="Z81" s="24"/>
      <c r="AA81" s="163"/>
      <c r="AB81" s="163"/>
      <c r="AC81" s="163"/>
      <c r="AD81" s="163"/>
      <c r="AE81" s="163"/>
    </row>
    <row r="82" spans="1:31" ht="15.5" x14ac:dyDescent="0.35">
      <c r="T82" s="163" t="s">
        <v>173</v>
      </c>
      <c r="U82" s="163"/>
      <c r="V82" s="163"/>
      <c r="W82" s="163"/>
      <c r="X82" s="163"/>
      <c r="AA82" s="163"/>
      <c r="AB82" s="163"/>
      <c r="AC82" s="163"/>
      <c r="AD82" s="163"/>
      <c r="AE82" s="163"/>
    </row>
    <row r="83" spans="1:31" ht="15.5" x14ac:dyDescent="0.35">
      <c r="T83" s="163" t="s">
        <v>56</v>
      </c>
      <c r="U83" s="163"/>
      <c r="V83" s="163"/>
      <c r="W83" s="163"/>
      <c r="X83" s="163"/>
      <c r="AA83" s="163"/>
      <c r="AB83" s="163"/>
      <c r="AC83" s="163"/>
      <c r="AD83" s="163"/>
      <c r="AE83" s="163"/>
    </row>
    <row r="84" spans="1:31" ht="26" x14ac:dyDescent="0.35">
      <c r="A84" s="27" t="s">
        <v>29</v>
      </c>
      <c r="B84" s="27" t="s">
        <v>30</v>
      </c>
      <c r="C84" s="27" t="s">
        <v>31</v>
      </c>
      <c r="T84" s="24"/>
      <c r="U84" s="24"/>
      <c r="V84" s="25"/>
      <c r="W84" s="24"/>
      <c r="AA84" s="25"/>
      <c r="AB84" s="24"/>
      <c r="AC84" s="25"/>
      <c r="AD84" s="24"/>
    </row>
    <row r="85" spans="1:31" ht="26" x14ac:dyDescent="0.35">
      <c r="A85" s="28" t="s">
        <v>32</v>
      </c>
      <c r="B85" s="28" t="s">
        <v>33</v>
      </c>
      <c r="C85" s="28" t="s">
        <v>34</v>
      </c>
      <c r="T85" s="172" t="s">
        <v>58</v>
      </c>
      <c r="U85" s="172"/>
      <c r="V85" s="172"/>
      <c r="W85" s="172"/>
      <c r="X85" s="172"/>
      <c r="AA85" s="172"/>
      <c r="AB85" s="172"/>
      <c r="AC85" s="172"/>
      <c r="AD85" s="172"/>
      <c r="AE85" s="172"/>
    </row>
    <row r="86" spans="1:31" ht="26" x14ac:dyDescent="0.3">
      <c r="A86" s="28" t="s">
        <v>35</v>
      </c>
      <c r="B86" s="28" t="s">
        <v>36</v>
      </c>
      <c r="C86" s="28" t="s">
        <v>37</v>
      </c>
      <c r="T86" s="173" t="s">
        <v>59</v>
      </c>
      <c r="U86" s="173"/>
      <c r="V86" s="173"/>
      <c r="W86" s="173"/>
      <c r="X86" s="173"/>
      <c r="AA86" s="173"/>
      <c r="AB86" s="173"/>
      <c r="AC86" s="173"/>
      <c r="AD86" s="173"/>
      <c r="AE86" s="173"/>
    </row>
    <row r="87" spans="1:31" ht="26" x14ac:dyDescent="0.3">
      <c r="A87" s="28" t="s">
        <v>38</v>
      </c>
      <c r="B87" s="28" t="s">
        <v>39</v>
      </c>
      <c r="C87" s="28" t="s">
        <v>40</v>
      </c>
    </row>
    <row r="88" spans="1:31" ht="26" x14ac:dyDescent="0.3">
      <c r="A88" s="28" t="s">
        <v>41</v>
      </c>
      <c r="B88" s="28" t="s">
        <v>42</v>
      </c>
      <c r="C88" s="28" t="s">
        <v>43</v>
      </c>
    </row>
    <row r="89" spans="1:31" ht="26" x14ac:dyDescent="0.3">
      <c r="A89" s="28" t="s">
        <v>44</v>
      </c>
      <c r="B89" s="29" t="s">
        <v>45</v>
      </c>
      <c r="C89" s="28" t="s">
        <v>46</v>
      </c>
      <c r="O89" s="108"/>
      <c r="AB89" s="2" t="s">
        <v>178</v>
      </c>
    </row>
  </sheetData>
  <mergeCells count="79">
    <mergeCell ref="A6:AD6"/>
    <mergeCell ref="A1:AD1"/>
    <mergeCell ref="A2:AD2"/>
    <mergeCell ref="A3:AD3"/>
    <mergeCell ref="A4:AD4"/>
    <mergeCell ref="A5:AD5"/>
    <mergeCell ref="AB7:AD8"/>
    <mergeCell ref="AE7:AE8"/>
    <mergeCell ref="A7:A9"/>
    <mergeCell ref="B7:B9"/>
    <mergeCell ref="C7:C9"/>
    <mergeCell ref="D7:D9"/>
    <mergeCell ref="E7:G9"/>
    <mergeCell ref="H7:I9"/>
    <mergeCell ref="T9:Y9"/>
    <mergeCell ref="J7:K8"/>
    <mergeCell ref="L7:S8"/>
    <mergeCell ref="T7:Y8"/>
    <mergeCell ref="Z7:AA8"/>
    <mergeCell ref="AB10:AD10"/>
    <mergeCell ref="Z9:AA9"/>
    <mergeCell ref="AB9:AD9"/>
    <mergeCell ref="A10:A12"/>
    <mergeCell ref="B10:B12"/>
    <mergeCell ref="C10:C12"/>
    <mergeCell ref="D10:D12"/>
    <mergeCell ref="E10:G10"/>
    <mergeCell ref="H10:I10"/>
    <mergeCell ref="J10:K10"/>
    <mergeCell ref="L10:M10"/>
    <mergeCell ref="J9:K9"/>
    <mergeCell ref="L9:M9"/>
    <mergeCell ref="N9:O9"/>
    <mergeCell ref="P9:Q9"/>
    <mergeCell ref="R9:S9"/>
    <mergeCell ref="N10:O10"/>
    <mergeCell ref="P10:Q10"/>
    <mergeCell ref="R10:S10"/>
    <mergeCell ref="T10:Y10"/>
    <mergeCell ref="Z10:AA10"/>
    <mergeCell ref="Q11:Q12"/>
    <mergeCell ref="E11:F12"/>
    <mergeCell ref="G11:G12"/>
    <mergeCell ref="H11:H12"/>
    <mergeCell ref="I11:I12"/>
    <mergeCell ref="J11:J12"/>
    <mergeCell ref="K11:K12"/>
    <mergeCell ref="L11:L12"/>
    <mergeCell ref="M11:M12"/>
    <mergeCell ref="N11:N12"/>
    <mergeCell ref="O11:O12"/>
    <mergeCell ref="P11:P12"/>
    <mergeCell ref="R11:R12"/>
    <mergeCell ref="S11:S12"/>
    <mergeCell ref="U11:V11"/>
    <mergeCell ref="X11:Y11"/>
    <mergeCell ref="AB11:AC11"/>
    <mergeCell ref="U12:V12"/>
    <mergeCell ref="X12:Y12"/>
    <mergeCell ref="AB12:AC12"/>
    <mergeCell ref="T82:X82"/>
    <mergeCell ref="AA82:AE82"/>
    <mergeCell ref="A63:T63"/>
    <mergeCell ref="A64:T64"/>
    <mergeCell ref="A65:AD65"/>
    <mergeCell ref="A67:AD67"/>
    <mergeCell ref="A71:AD71"/>
    <mergeCell ref="B73:AD73"/>
    <mergeCell ref="A75:AD75"/>
    <mergeCell ref="T80:X80"/>
    <mergeCell ref="AA80:AE80"/>
    <mergeCell ref="T81:X81"/>
    <mergeCell ref="AA81:AE81"/>
    <mergeCell ref="T83:X83"/>
    <mergeCell ref="AA83:AE83"/>
    <mergeCell ref="T85:X85"/>
    <mergeCell ref="AA85:AE85"/>
    <mergeCell ref="T86:X86"/>
    <mergeCell ref="AA86:AE86"/>
  </mergeCells>
  <printOptions horizontalCentered="1"/>
  <pageMargins left="0.23622047244094491" right="0.23622047244094491" top="3.937007874015748E-2" bottom="3.937007874015748E-2" header="0" footer="0"/>
  <pageSetup paperSize="14" scale="33" orientation="landscape" horizont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K89"/>
  <sheetViews>
    <sheetView showGridLines="0" showRuler="0" view="pageBreakPreview" topLeftCell="A60" zoomScale="38" zoomScaleNormal="40" zoomScaleSheetLayoutView="38" zoomScalePageLayoutView="55" workbookViewId="0">
      <selection activeCell="L80" sqref="L80"/>
    </sheetView>
  </sheetViews>
  <sheetFormatPr defaultColWidth="9.1796875" defaultRowHeight="14" x14ac:dyDescent="0.3"/>
  <cols>
    <col min="1" max="1" width="6.453125" style="2" customWidth="1"/>
    <col min="2" max="2" width="18" style="2" customWidth="1"/>
    <col min="3" max="3" width="20.54296875" style="2" customWidth="1"/>
    <col min="4" max="4" width="15" style="2" customWidth="1"/>
    <col min="5" max="6" width="7.7265625" style="2" customWidth="1"/>
    <col min="7" max="7" width="18.26953125" style="2" customWidth="1"/>
    <col min="8" max="8" width="7.453125" style="2" customWidth="1"/>
    <col min="9" max="9" width="21.453125" style="2" customWidth="1"/>
    <col min="10" max="10" width="9" style="2" customWidth="1"/>
    <col min="11" max="11" width="21.54296875" style="2" customWidth="1"/>
    <col min="12" max="12" width="11.54296875" style="2" customWidth="1"/>
    <col min="13" max="13" width="18.26953125" style="2" customWidth="1"/>
    <col min="14" max="14" width="7.7265625" style="2" customWidth="1"/>
    <col min="15" max="15" width="20.453125" style="2" customWidth="1"/>
    <col min="16" max="16" width="7.7265625" style="2" customWidth="1"/>
    <col min="17" max="17" width="18.26953125" style="2" customWidth="1"/>
    <col min="18" max="18" width="9" style="2" customWidth="1"/>
    <col min="19" max="19" width="17.81640625" style="2" customWidth="1"/>
    <col min="20" max="20" width="8" style="2" customWidth="1"/>
    <col min="21" max="21" width="9" style="2" customWidth="1"/>
    <col min="22" max="22" width="5.54296875" style="4" customWidth="1"/>
    <col min="23" max="23" width="22.26953125" style="2" customWidth="1"/>
    <col min="24" max="24" width="8" style="2" customWidth="1"/>
    <col min="25" max="25" width="5.54296875" style="4" customWidth="1"/>
    <col min="26" max="26" width="8" style="2" customWidth="1"/>
    <col min="27" max="27" width="20.26953125" style="2" customWidth="1"/>
    <col min="28" max="28" width="10.81640625" style="2" customWidth="1"/>
    <col min="29" max="29" width="5.54296875" style="4" customWidth="1"/>
    <col min="30" max="30" width="10" style="2" customWidth="1"/>
    <col min="31" max="31" width="15" style="2" customWidth="1"/>
    <col min="32" max="32" width="9.1796875" style="2"/>
    <col min="33" max="37" width="19.54296875" style="2" customWidth="1"/>
    <col min="38" max="16384" width="9.1796875" style="2"/>
  </cols>
  <sheetData>
    <row r="1" spans="1:37" ht="23" x14ac:dyDescent="0.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
    </row>
    <row r="2" spans="1:37" ht="23" x14ac:dyDescent="0.5">
      <c r="A2" s="125"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3"/>
    </row>
    <row r="3" spans="1:37" ht="23" x14ac:dyDescent="0.5">
      <c r="A3" s="125" t="s">
        <v>50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3"/>
    </row>
    <row r="4" spans="1:37" ht="23" x14ac:dyDescent="0.45">
      <c r="A4" s="126" t="s">
        <v>123</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
    </row>
    <row r="5" spans="1:37" ht="18" x14ac:dyDescent="0.3">
      <c r="A5" s="127" t="s">
        <v>2</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1:37" ht="18" x14ac:dyDescent="0.4">
      <c r="A6" s="124" t="s">
        <v>50</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7" ht="81" customHeight="1" x14ac:dyDescent="0.3">
      <c r="A7" s="134" t="s">
        <v>3</v>
      </c>
      <c r="B7" s="134" t="s">
        <v>4</v>
      </c>
      <c r="C7" s="132" t="s">
        <v>5</v>
      </c>
      <c r="D7" s="132" t="s">
        <v>6</v>
      </c>
      <c r="E7" s="128" t="s">
        <v>7</v>
      </c>
      <c r="F7" s="129"/>
      <c r="G7" s="138"/>
      <c r="H7" s="128" t="s">
        <v>124</v>
      </c>
      <c r="I7" s="138"/>
      <c r="J7" s="128" t="s">
        <v>125</v>
      </c>
      <c r="K7" s="138"/>
      <c r="L7" s="128" t="s">
        <v>8</v>
      </c>
      <c r="M7" s="129"/>
      <c r="N7" s="129"/>
      <c r="O7" s="129"/>
      <c r="P7" s="129"/>
      <c r="Q7" s="129"/>
      <c r="R7" s="129"/>
      <c r="S7" s="138"/>
      <c r="T7" s="128" t="s">
        <v>54</v>
      </c>
      <c r="U7" s="129"/>
      <c r="V7" s="129"/>
      <c r="W7" s="129"/>
      <c r="X7" s="129"/>
      <c r="Y7" s="138"/>
      <c r="Z7" s="128" t="s">
        <v>121</v>
      </c>
      <c r="AA7" s="138"/>
      <c r="AB7" s="128" t="s">
        <v>122</v>
      </c>
      <c r="AC7" s="129"/>
      <c r="AD7" s="129"/>
      <c r="AE7" s="132" t="s">
        <v>9</v>
      </c>
      <c r="AG7" s="4"/>
      <c r="AH7" s="4"/>
      <c r="AI7" s="4"/>
      <c r="AJ7" s="4"/>
      <c r="AK7" s="4"/>
    </row>
    <row r="8" spans="1:37" ht="18" customHeight="1" x14ac:dyDescent="0.3">
      <c r="A8" s="135"/>
      <c r="B8" s="135"/>
      <c r="C8" s="133"/>
      <c r="D8" s="133"/>
      <c r="E8" s="139"/>
      <c r="F8" s="140"/>
      <c r="G8" s="141"/>
      <c r="H8" s="139"/>
      <c r="I8" s="141"/>
      <c r="J8" s="130"/>
      <c r="K8" s="142"/>
      <c r="L8" s="130"/>
      <c r="M8" s="131"/>
      <c r="N8" s="131"/>
      <c r="O8" s="131"/>
      <c r="P8" s="131"/>
      <c r="Q8" s="131"/>
      <c r="R8" s="131"/>
      <c r="S8" s="142"/>
      <c r="T8" s="130"/>
      <c r="U8" s="131"/>
      <c r="V8" s="131"/>
      <c r="W8" s="131"/>
      <c r="X8" s="131"/>
      <c r="Y8" s="142"/>
      <c r="Z8" s="130"/>
      <c r="AA8" s="142"/>
      <c r="AB8" s="130"/>
      <c r="AC8" s="131"/>
      <c r="AD8" s="131"/>
      <c r="AE8" s="133"/>
    </row>
    <row r="9" spans="1:37" ht="15.75" customHeight="1" x14ac:dyDescent="0.3">
      <c r="A9" s="136"/>
      <c r="B9" s="136"/>
      <c r="C9" s="137"/>
      <c r="D9" s="137"/>
      <c r="E9" s="130"/>
      <c r="F9" s="131"/>
      <c r="G9" s="142"/>
      <c r="H9" s="130"/>
      <c r="I9" s="142"/>
      <c r="J9" s="143">
        <v>2022</v>
      </c>
      <c r="K9" s="145"/>
      <c r="L9" s="143" t="s">
        <v>10</v>
      </c>
      <c r="M9" s="145"/>
      <c r="N9" s="143" t="s">
        <v>11</v>
      </c>
      <c r="O9" s="145"/>
      <c r="P9" s="143" t="s">
        <v>12</v>
      </c>
      <c r="Q9" s="145"/>
      <c r="R9" s="143" t="s">
        <v>13</v>
      </c>
      <c r="S9" s="145"/>
      <c r="T9" s="143">
        <v>2022</v>
      </c>
      <c r="U9" s="144"/>
      <c r="V9" s="144"/>
      <c r="W9" s="144"/>
      <c r="X9" s="144"/>
      <c r="Y9" s="145"/>
      <c r="Z9" s="143">
        <v>2022</v>
      </c>
      <c r="AA9" s="145"/>
      <c r="AB9" s="143">
        <v>2022</v>
      </c>
      <c r="AC9" s="144"/>
      <c r="AD9" s="145"/>
      <c r="AE9" s="5"/>
    </row>
    <row r="10" spans="1:37" s="7" customFormat="1" ht="15.5" x14ac:dyDescent="0.35">
      <c r="A10" s="149">
        <v>1</v>
      </c>
      <c r="B10" s="149">
        <v>2</v>
      </c>
      <c r="C10" s="149">
        <v>3</v>
      </c>
      <c r="D10" s="149">
        <v>4</v>
      </c>
      <c r="E10" s="152">
        <v>5</v>
      </c>
      <c r="F10" s="153"/>
      <c r="G10" s="154"/>
      <c r="H10" s="152">
        <v>6</v>
      </c>
      <c r="I10" s="154"/>
      <c r="J10" s="155">
        <v>7</v>
      </c>
      <c r="K10" s="156"/>
      <c r="L10" s="155">
        <v>8</v>
      </c>
      <c r="M10" s="156"/>
      <c r="N10" s="155">
        <v>9</v>
      </c>
      <c r="O10" s="156"/>
      <c r="P10" s="155">
        <v>10</v>
      </c>
      <c r="Q10" s="156"/>
      <c r="R10" s="155">
        <v>11</v>
      </c>
      <c r="S10" s="156"/>
      <c r="T10" s="146">
        <v>12</v>
      </c>
      <c r="U10" s="147"/>
      <c r="V10" s="147"/>
      <c r="W10" s="147"/>
      <c r="X10" s="147"/>
      <c r="Y10" s="148"/>
      <c r="Z10" s="146">
        <v>13</v>
      </c>
      <c r="AA10" s="148"/>
      <c r="AB10" s="146">
        <v>14</v>
      </c>
      <c r="AC10" s="147"/>
      <c r="AD10" s="148"/>
      <c r="AE10" s="6">
        <v>15</v>
      </c>
    </row>
    <row r="11" spans="1:37" s="7" customFormat="1" ht="87" customHeight="1" x14ac:dyDescent="0.3">
      <c r="A11" s="150"/>
      <c r="B11" s="150"/>
      <c r="C11" s="150"/>
      <c r="D11" s="150"/>
      <c r="E11" s="157" t="s">
        <v>14</v>
      </c>
      <c r="F11" s="158"/>
      <c r="G11" s="149" t="s">
        <v>15</v>
      </c>
      <c r="H11" s="157" t="s">
        <v>14</v>
      </c>
      <c r="I11" s="149" t="s">
        <v>15</v>
      </c>
      <c r="J11" s="157" t="s">
        <v>14</v>
      </c>
      <c r="K11" s="149" t="s">
        <v>15</v>
      </c>
      <c r="L11" s="157" t="s">
        <v>14</v>
      </c>
      <c r="M11" s="149" t="s">
        <v>15</v>
      </c>
      <c r="N11" s="157" t="s">
        <v>14</v>
      </c>
      <c r="O11" s="149" t="s">
        <v>15</v>
      </c>
      <c r="P11" s="157" t="s">
        <v>14</v>
      </c>
      <c r="Q11" s="149" t="s">
        <v>15</v>
      </c>
      <c r="R11" s="157" t="s">
        <v>14</v>
      </c>
      <c r="S11" s="149" t="s">
        <v>15</v>
      </c>
      <c r="T11" s="92" t="s">
        <v>16</v>
      </c>
      <c r="U11" s="152" t="s">
        <v>52</v>
      </c>
      <c r="V11" s="154"/>
      <c r="W11" s="8" t="s">
        <v>17</v>
      </c>
      <c r="X11" s="152" t="s">
        <v>53</v>
      </c>
      <c r="Y11" s="154"/>
      <c r="Z11" s="92" t="s">
        <v>18</v>
      </c>
      <c r="AA11" s="8" t="s">
        <v>19</v>
      </c>
      <c r="AB11" s="152" t="s">
        <v>20</v>
      </c>
      <c r="AC11" s="154"/>
      <c r="AD11" s="8" t="s">
        <v>21</v>
      </c>
      <c r="AE11" s="9"/>
    </row>
    <row r="12" spans="1:37" s="7" customFormat="1" ht="15.5" x14ac:dyDescent="0.3">
      <c r="A12" s="151"/>
      <c r="B12" s="151"/>
      <c r="C12" s="151"/>
      <c r="D12" s="151"/>
      <c r="E12" s="159"/>
      <c r="F12" s="160"/>
      <c r="G12" s="151"/>
      <c r="H12" s="159"/>
      <c r="I12" s="151"/>
      <c r="J12" s="159"/>
      <c r="K12" s="151"/>
      <c r="L12" s="159"/>
      <c r="M12" s="151"/>
      <c r="N12" s="159"/>
      <c r="O12" s="151"/>
      <c r="P12" s="159"/>
      <c r="Q12" s="151"/>
      <c r="R12" s="159"/>
      <c r="S12" s="151"/>
      <c r="T12" s="91" t="s">
        <v>14</v>
      </c>
      <c r="U12" s="161" t="s">
        <v>14</v>
      </c>
      <c r="V12" s="162"/>
      <c r="W12" s="10" t="s">
        <v>15</v>
      </c>
      <c r="X12" s="161" t="s">
        <v>15</v>
      </c>
      <c r="Y12" s="162"/>
      <c r="Z12" s="91" t="s">
        <v>14</v>
      </c>
      <c r="AA12" s="10" t="s">
        <v>15</v>
      </c>
      <c r="AB12" s="161" t="s">
        <v>14</v>
      </c>
      <c r="AC12" s="162"/>
      <c r="AD12" s="10" t="s">
        <v>15</v>
      </c>
      <c r="AE12" s="39"/>
    </row>
    <row r="13" spans="1:37" ht="108.5" x14ac:dyDescent="0.3">
      <c r="A13" s="36">
        <v>1</v>
      </c>
      <c r="B13" s="13" t="s">
        <v>22</v>
      </c>
      <c r="C13" s="14" t="s">
        <v>93</v>
      </c>
      <c r="D13" s="72" t="s">
        <v>98</v>
      </c>
      <c r="E13" s="34">
        <v>100</v>
      </c>
      <c r="F13" s="35" t="s">
        <v>48</v>
      </c>
      <c r="G13" s="32">
        <f>SUM(G14,G17,G22,G26,G33,G35,G39)</f>
        <v>24201405436</v>
      </c>
      <c r="H13" s="34">
        <v>200</v>
      </c>
      <c r="I13" s="32">
        <f>SUM(I14,I17,I22,I26,I33,I35,I39)</f>
        <v>6192793187</v>
      </c>
      <c r="J13" s="34">
        <v>100</v>
      </c>
      <c r="K13" s="32">
        <f>SUM(K14,K17,K22,K26,K33,K35,K39)</f>
        <v>8023130074</v>
      </c>
      <c r="L13" s="38">
        <v>25</v>
      </c>
      <c r="M13" s="32">
        <f>SUM(M14,M17,M22,M26,M33,M35,M39)</f>
        <v>0</v>
      </c>
      <c r="N13" s="109"/>
      <c r="O13" s="110"/>
      <c r="P13" s="109"/>
      <c r="Q13" s="110"/>
      <c r="R13" s="109"/>
      <c r="S13" s="110"/>
      <c r="T13" s="50">
        <f>SUM(L13,N13,P13,R13)</f>
        <v>25</v>
      </c>
      <c r="U13" s="50">
        <f t="shared" ref="U13:U44" si="0">T13/J13*100</f>
        <v>25</v>
      </c>
      <c r="V13" s="51" t="s">
        <v>48</v>
      </c>
      <c r="W13" s="49">
        <f t="shared" ref="W13:W43" si="1">SUM(M13,O13,Q13,S13)</f>
        <v>0</v>
      </c>
      <c r="X13" s="50">
        <f t="shared" ref="X13:X43" si="2">W13/K13*100</f>
        <v>0</v>
      </c>
      <c r="Y13" s="51" t="s">
        <v>48</v>
      </c>
      <c r="Z13" s="50">
        <f t="shared" ref="Z13:Z44" si="3">H13+T13</f>
        <v>225</v>
      </c>
      <c r="AA13" s="49">
        <f t="shared" ref="AA13:AA44" si="4">I13+W13</f>
        <v>6192793187</v>
      </c>
      <c r="AB13" s="50">
        <f t="shared" ref="AB13:AB44" si="5">(Z13/E13)*100</f>
        <v>225</v>
      </c>
      <c r="AC13" s="51" t="str">
        <f t="shared" ref="AC13:AC42" si="6">Y13</f>
        <v>%</v>
      </c>
      <c r="AD13" s="75">
        <f t="shared" ref="AD13:AD43" si="7">(AA13/G13)</f>
        <v>0.25588568413419971</v>
      </c>
      <c r="AE13" s="18" t="s">
        <v>118</v>
      </c>
      <c r="AH13" s="19">
        <f>M13+O13+Q13+S13</f>
        <v>0</v>
      </c>
    </row>
    <row r="14" spans="1:37" ht="148.5" customHeight="1" x14ac:dyDescent="0.3">
      <c r="A14" s="36">
        <v>2</v>
      </c>
      <c r="B14" s="37" t="s">
        <v>23</v>
      </c>
      <c r="C14" s="14" t="s">
        <v>92</v>
      </c>
      <c r="D14" s="14" t="s">
        <v>103</v>
      </c>
      <c r="E14" s="34">
        <v>15</v>
      </c>
      <c r="F14" s="63" t="s">
        <v>51</v>
      </c>
      <c r="G14" s="32">
        <f>SUM(G15:G16)</f>
        <v>25026000</v>
      </c>
      <c r="H14" s="62">
        <v>30</v>
      </c>
      <c r="I14" s="32">
        <f>SUM(I15:I16)</f>
        <v>4328375</v>
      </c>
      <c r="J14" s="62">
        <f>SUM(J15:J16)</f>
        <v>15</v>
      </c>
      <c r="K14" s="32">
        <f>SUM(K15:K16)</f>
        <v>7763350</v>
      </c>
      <c r="L14" s="62">
        <f>SUM(L15:L16)</f>
        <v>1</v>
      </c>
      <c r="M14" s="32">
        <f>SUM(M15:M16)</f>
        <v>0</v>
      </c>
      <c r="N14" s="111"/>
      <c r="O14" s="110"/>
      <c r="P14" s="111"/>
      <c r="Q14" s="110"/>
      <c r="R14" s="111"/>
      <c r="S14" s="110"/>
      <c r="T14" s="48">
        <f>SUM(L14,N14,P14,R14)</f>
        <v>1</v>
      </c>
      <c r="U14" s="50">
        <f t="shared" si="0"/>
        <v>6.666666666666667</v>
      </c>
      <c r="V14" s="51" t="s">
        <v>48</v>
      </c>
      <c r="W14" s="49">
        <f t="shared" si="1"/>
        <v>0</v>
      </c>
      <c r="X14" s="50">
        <f t="shared" si="2"/>
        <v>0</v>
      </c>
      <c r="Y14" s="51" t="s">
        <v>48</v>
      </c>
      <c r="Z14" s="50">
        <f t="shared" si="3"/>
        <v>31</v>
      </c>
      <c r="AA14" s="49">
        <f t="shared" si="4"/>
        <v>4328375</v>
      </c>
      <c r="AB14" s="50">
        <f t="shared" si="5"/>
        <v>206.66666666666669</v>
      </c>
      <c r="AC14" s="51" t="str">
        <f t="shared" si="6"/>
        <v>%</v>
      </c>
      <c r="AD14" s="76">
        <f t="shared" si="7"/>
        <v>0.17295512666826501</v>
      </c>
      <c r="AE14" s="18"/>
      <c r="AH14" s="19"/>
    </row>
    <row r="15" spans="1:37" ht="77.5" x14ac:dyDescent="0.3">
      <c r="A15" s="12"/>
      <c r="B15" s="13"/>
      <c r="C15" s="20" t="s">
        <v>91</v>
      </c>
      <c r="D15" s="20" t="s">
        <v>135</v>
      </c>
      <c r="E15" s="15">
        <v>15</v>
      </c>
      <c r="F15" s="16" t="s">
        <v>51</v>
      </c>
      <c r="G15" s="17">
        <v>20315400</v>
      </c>
      <c r="H15" s="15">
        <v>10</v>
      </c>
      <c r="I15" s="17">
        <v>3488750</v>
      </c>
      <c r="J15" s="15">
        <v>5</v>
      </c>
      <c r="K15" s="17">
        <v>6158000</v>
      </c>
      <c r="L15" s="15">
        <v>0</v>
      </c>
      <c r="M15" s="17">
        <v>0</v>
      </c>
      <c r="N15" s="112"/>
      <c r="O15" s="113"/>
      <c r="P15" s="112"/>
      <c r="Q15" s="113"/>
      <c r="R15" s="112"/>
      <c r="S15" s="113"/>
      <c r="T15" s="47">
        <f>SUM(L15,N15,P15,R15)</f>
        <v>0</v>
      </c>
      <c r="U15" s="47">
        <f t="shared" si="0"/>
        <v>0</v>
      </c>
      <c r="V15" s="26" t="s">
        <v>48</v>
      </c>
      <c r="W15" s="31">
        <f t="shared" si="1"/>
        <v>0</v>
      </c>
      <c r="X15" s="46">
        <f t="shared" si="2"/>
        <v>0</v>
      </c>
      <c r="Y15" s="26" t="s">
        <v>48</v>
      </c>
      <c r="Z15" s="47">
        <f t="shared" si="3"/>
        <v>10</v>
      </c>
      <c r="AA15" s="31">
        <f t="shared" si="4"/>
        <v>3488750</v>
      </c>
      <c r="AB15" s="46">
        <f t="shared" si="5"/>
        <v>66.666666666666657</v>
      </c>
      <c r="AC15" s="26" t="str">
        <f t="shared" si="6"/>
        <v>%</v>
      </c>
      <c r="AD15" s="76">
        <f t="shared" si="7"/>
        <v>0.17172932848971717</v>
      </c>
      <c r="AE15" s="11"/>
      <c r="AH15" s="19"/>
    </row>
    <row r="16" spans="1:37" ht="91.5" customHeight="1" x14ac:dyDescent="0.3">
      <c r="A16" s="12"/>
      <c r="B16" s="13"/>
      <c r="C16" s="20" t="s">
        <v>71</v>
      </c>
      <c r="D16" s="20" t="s">
        <v>136</v>
      </c>
      <c r="E16" s="15">
        <v>30</v>
      </c>
      <c r="F16" s="16" t="s">
        <v>49</v>
      </c>
      <c r="G16" s="17">
        <v>4710600</v>
      </c>
      <c r="H16" s="15">
        <v>20</v>
      </c>
      <c r="I16" s="17">
        <v>839625</v>
      </c>
      <c r="J16" s="15">
        <v>10</v>
      </c>
      <c r="K16" s="17">
        <v>1605350</v>
      </c>
      <c r="L16" s="15">
        <v>1</v>
      </c>
      <c r="M16" s="17">
        <v>0</v>
      </c>
      <c r="N16" s="112"/>
      <c r="O16" s="113"/>
      <c r="P16" s="112"/>
      <c r="Q16" s="113"/>
      <c r="R16" s="112"/>
      <c r="S16" s="113"/>
      <c r="T16" s="47">
        <f>SUM(L16,N16,P16,R16)</f>
        <v>1</v>
      </c>
      <c r="U16" s="47">
        <f t="shared" si="0"/>
        <v>10</v>
      </c>
      <c r="V16" s="26" t="s">
        <v>48</v>
      </c>
      <c r="W16" s="31">
        <f t="shared" si="1"/>
        <v>0</v>
      </c>
      <c r="X16" s="46">
        <f t="shared" si="2"/>
        <v>0</v>
      </c>
      <c r="Y16" s="26" t="s">
        <v>48</v>
      </c>
      <c r="Z16" s="47">
        <f t="shared" si="3"/>
        <v>21</v>
      </c>
      <c r="AA16" s="31">
        <f t="shared" si="4"/>
        <v>839625</v>
      </c>
      <c r="AB16" s="46">
        <f t="shared" si="5"/>
        <v>70</v>
      </c>
      <c r="AC16" s="26" t="str">
        <f t="shared" si="6"/>
        <v>%</v>
      </c>
      <c r="AD16" s="76">
        <f t="shared" si="7"/>
        <v>0.17824162527066617</v>
      </c>
      <c r="AE16" s="11"/>
      <c r="AH16" s="19"/>
    </row>
    <row r="17" spans="1:34" ht="113.25" customHeight="1" x14ac:dyDescent="0.3">
      <c r="A17" s="12"/>
      <c r="B17" s="13"/>
      <c r="C17" s="14" t="s">
        <v>60</v>
      </c>
      <c r="D17" s="14" t="s">
        <v>104</v>
      </c>
      <c r="E17" s="34">
        <v>14</v>
      </c>
      <c r="F17" s="63" t="s">
        <v>51</v>
      </c>
      <c r="G17" s="32">
        <f>SUM(G18:G21)</f>
        <v>18826157404</v>
      </c>
      <c r="H17" s="64">
        <v>28</v>
      </c>
      <c r="I17" s="32">
        <f>SUM(I18:I21)</f>
        <v>5180668614</v>
      </c>
      <c r="J17" s="64">
        <f>SUM(J19:J21)</f>
        <v>14</v>
      </c>
      <c r="K17" s="32">
        <f>SUM(K18:K21)</f>
        <v>6254278563</v>
      </c>
      <c r="L17" s="64">
        <f>SUM(L19:L21)</f>
        <v>3</v>
      </c>
      <c r="M17" s="32">
        <f>SUM(M18:M21)</f>
        <v>0</v>
      </c>
      <c r="N17" s="114"/>
      <c r="O17" s="110"/>
      <c r="P17" s="114"/>
      <c r="Q17" s="110"/>
      <c r="R17" s="114"/>
      <c r="S17" s="110"/>
      <c r="T17" s="48">
        <f>SUM(L17,N17,P17,R17)</f>
        <v>3</v>
      </c>
      <c r="U17" s="50">
        <f t="shared" si="0"/>
        <v>21.428571428571427</v>
      </c>
      <c r="V17" s="51" t="s">
        <v>48</v>
      </c>
      <c r="W17" s="49">
        <f t="shared" si="1"/>
        <v>0</v>
      </c>
      <c r="X17" s="50">
        <f t="shared" si="2"/>
        <v>0</v>
      </c>
      <c r="Y17" s="51" t="s">
        <v>48</v>
      </c>
      <c r="Z17" s="48">
        <f t="shared" si="3"/>
        <v>31</v>
      </c>
      <c r="AA17" s="49">
        <f t="shared" si="4"/>
        <v>5180668614</v>
      </c>
      <c r="AB17" s="46">
        <f t="shared" si="5"/>
        <v>221.42857142857144</v>
      </c>
      <c r="AC17" s="51" t="str">
        <f t="shared" si="6"/>
        <v>%</v>
      </c>
      <c r="AD17" s="76">
        <f t="shared" si="7"/>
        <v>0.27518460102215342</v>
      </c>
      <c r="AE17" s="11"/>
      <c r="AH17" s="19"/>
    </row>
    <row r="18" spans="1:34" ht="93" x14ac:dyDescent="0.3">
      <c r="A18" s="12"/>
      <c r="B18" s="13"/>
      <c r="C18" s="20" t="s">
        <v>70</v>
      </c>
      <c r="D18" s="93" t="s">
        <v>137</v>
      </c>
      <c r="E18" s="15">
        <v>52</v>
      </c>
      <c r="F18" s="94" t="s">
        <v>120</v>
      </c>
      <c r="G18" s="17">
        <v>18811121304</v>
      </c>
      <c r="H18" s="33">
        <v>90</v>
      </c>
      <c r="I18" s="17">
        <v>5175853414</v>
      </c>
      <c r="J18" s="33">
        <v>45</v>
      </c>
      <c r="K18" s="17">
        <v>6249260363</v>
      </c>
      <c r="L18" s="33">
        <v>45</v>
      </c>
      <c r="M18" s="17">
        <v>0</v>
      </c>
      <c r="N18" s="115"/>
      <c r="O18" s="113"/>
      <c r="P18" s="115"/>
      <c r="Q18" s="113"/>
      <c r="R18" s="115"/>
      <c r="S18" s="113"/>
      <c r="T18" s="47">
        <f>AVERAGE(L18,N18,P18,R18)</f>
        <v>45</v>
      </c>
      <c r="U18" s="47">
        <f t="shared" si="0"/>
        <v>100</v>
      </c>
      <c r="V18" s="26" t="s">
        <v>48</v>
      </c>
      <c r="W18" s="31">
        <f t="shared" si="1"/>
        <v>0</v>
      </c>
      <c r="X18" s="46">
        <f t="shared" si="2"/>
        <v>0</v>
      </c>
      <c r="Y18" s="26" t="s">
        <v>48</v>
      </c>
      <c r="Z18" s="47">
        <f t="shared" si="3"/>
        <v>135</v>
      </c>
      <c r="AA18" s="31">
        <f t="shared" si="4"/>
        <v>5175853414</v>
      </c>
      <c r="AB18" s="46">
        <f t="shared" si="5"/>
        <v>259.61538461538464</v>
      </c>
      <c r="AC18" s="26" t="str">
        <f t="shared" si="6"/>
        <v>%</v>
      </c>
      <c r="AD18" s="76">
        <f t="shared" si="7"/>
        <v>0.27514858526266617</v>
      </c>
      <c r="AE18" s="21"/>
      <c r="AH18" s="19">
        <f>M18+O18+Q18+S18</f>
        <v>0</v>
      </c>
    </row>
    <row r="19" spans="1:34" ht="182.25" customHeight="1" x14ac:dyDescent="0.3">
      <c r="A19" s="12"/>
      <c r="B19" s="13"/>
      <c r="C19" s="20" t="s">
        <v>69</v>
      </c>
      <c r="D19" s="20" t="s">
        <v>138</v>
      </c>
      <c r="E19" s="15">
        <v>1</v>
      </c>
      <c r="F19" s="94" t="s">
        <v>49</v>
      </c>
      <c r="G19" s="17">
        <v>6317800</v>
      </c>
      <c r="H19" s="33">
        <v>2</v>
      </c>
      <c r="I19" s="17">
        <v>2265900</v>
      </c>
      <c r="J19" s="33">
        <v>1</v>
      </c>
      <c r="K19" s="17">
        <v>2159000</v>
      </c>
      <c r="L19" s="33">
        <v>0</v>
      </c>
      <c r="M19" s="17">
        <v>0</v>
      </c>
      <c r="N19" s="115"/>
      <c r="O19" s="113"/>
      <c r="P19" s="115"/>
      <c r="Q19" s="113"/>
      <c r="R19" s="115"/>
      <c r="S19" s="113"/>
      <c r="T19" s="47">
        <f t="shared" ref="T19:T25" si="8">SUM(L19,N19,P19,R19)</f>
        <v>0</v>
      </c>
      <c r="U19" s="47">
        <f t="shared" si="0"/>
        <v>0</v>
      </c>
      <c r="V19" s="26" t="s">
        <v>48</v>
      </c>
      <c r="W19" s="31">
        <f t="shared" si="1"/>
        <v>0</v>
      </c>
      <c r="X19" s="46">
        <f t="shared" si="2"/>
        <v>0</v>
      </c>
      <c r="Y19" s="26" t="s">
        <v>48</v>
      </c>
      <c r="Z19" s="47">
        <f t="shared" si="3"/>
        <v>2</v>
      </c>
      <c r="AA19" s="31">
        <f t="shared" si="4"/>
        <v>2265900</v>
      </c>
      <c r="AB19" s="46">
        <f t="shared" si="5"/>
        <v>200</v>
      </c>
      <c r="AC19" s="26" t="str">
        <f t="shared" si="6"/>
        <v>%</v>
      </c>
      <c r="AD19" s="76">
        <f t="shared" si="7"/>
        <v>0.35865332869036692</v>
      </c>
      <c r="AE19" s="11"/>
      <c r="AH19" s="19">
        <f>M19+O19+Q19+S19</f>
        <v>0</v>
      </c>
    </row>
    <row r="20" spans="1:34" ht="217" x14ac:dyDescent="0.3">
      <c r="A20" s="12"/>
      <c r="B20" s="13"/>
      <c r="C20" s="20" t="s">
        <v>61</v>
      </c>
      <c r="D20" s="20" t="s">
        <v>139</v>
      </c>
      <c r="E20" s="33">
        <f>J20*3</f>
        <v>36</v>
      </c>
      <c r="F20" s="94" t="s">
        <v>49</v>
      </c>
      <c r="G20" s="17">
        <v>5000200</v>
      </c>
      <c r="H20" s="33">
        <v>24</v>
      </c>
      <c r="I20" s="17">
        <v>1191000</v>
      </c>
      <c r="J20" s="33">
        <v>12</v>
      </c>
      <c r="K20" s="17">
        <v>1750100</v>
      </c>
      <c r="L20" s="33">
        <v>3</v>
      </c>
      <c r="M20" s="17">
        <v>0</v>
      </c>
      <c r="N20" s="115"/>
      <c r="O20" s="113"/>
      <c r="P20" s="115"/>
      <c r="Q20" s="113"/>
      <c r="R20" s="115"/>
      <c r="S20" s="113"/>
      <c r="T20" s="47">
        <f t="shared" si="8"/>
        <v>3</v>
      </c>
      <c r="U20" s="47">
        <f t="shared" si="0"/>
        <v>25</v>
      </c>
      <c r="V20" s="26" t="s">
        <v>48</v>
      </c>
      <c r="W20" s="31">
        <f t="shared" si="1"/>
        <v>0</v>
      </c>
      <c r="X20" s="46">
        <f t="shared" si="2"/>
        <v>0</v>
      </c>
      <c r="Y20" s="26" t="s">
        <v>48</v>
      </c>
      <c r="Z20" s="47">
        <f t="shared" si="3"/>
        <v>27</v>
      </c>
      <c r="AA20" s="31">
        <f t="shared" si="4"/>
        <v>1191000</v>
      </c>
      <c r="AB20" s="46">
        <f t="shared" si="5"/>
        <v>75</v>
      </c>
      <c r="AC20" s="26" t="str">
        <f t="shared" si="6"/>
        <v>%</v>
      </c>
      <c r="AD20" s="76">
        <f t="shared" si="7"/>
        <v>0.23819047238110475</v>
      </c>
      <c r="AE20" s="11"/>
      <c r="AH20" s="19">
        <f>M20+O20+Q20+S20</f>
        <v>0</v>
      </c>
    </row>
    <row r="21" spans="1:34" ht="109.5" customHeight="1" x14ac:dyDescent="0.3">
      <c r="A21" s="12"/>
      <c r="B21" s="13"/>
      <c r="C21" s="20" t="s">
        <v>62</v>
      </c>
      <c r="D21" s="20" t="s">
        <v>140</v>
      </c>
      <c r="E21" s="33">
        <v>3</v>
      </c>
      <c r="F21" s="94" t="s">
        <v>51</v>
      </c>
      <c r="G21" s="17">
        <v>3718100</v>
      </c>
      <c r="H21" s="33">
        <v>2</v>
      </c>
      <c r="I21" s="17">
        <v>1358300</v>
      </c>
      <c r="J21" s="33">
        <v>1</v>
      </c>
      <c r="K21" s="17">
        <v>1109100</v>
      </c>
      <c r="L21" s="33">
        <v>0</v>
      </c>
      <c r="M21" s="17">
        <v>0</v>
      </c>
      <c r="N21" s="115"/>
      <c r="O21" s="113"/>
      <c r="P21" s="115"/>
      <c r="Q21" s="113"/>
      <c r="R21" s="115"/>
      <c r="S21" s="113"/>
      <c r="T21" s="47">
        <f t="shared" si="8"/>
        <v>0</v>
      </c>
      <c r="U21" s="47">
        <f t="shared" si="0"/>
        <v>0</v>
      </c>
      <c r="V21" s="26" t="s">
        <v>48</v>
      </c>
      <c r="W21" s="31">
        <f t="shared" si="1"/>
        <v>0</v>
      </c>
      <c r="X21" s="46">
        <f t="shared" si="2"/>
        <v>0</v>
      </c>
      <c r="Y21" s="26" t="s">
        <v>48</v>
      </c>
      <c r="Z21" s="47">
        <f t="shared" si="3"/>
        <v>2</v>
      </c>
      <c r="AA21" s="31">
        <f t="shared" si="4"/>
        <v>1358300</v>
      </c>
      <c r="AB21" s="46">
        <f t="shared" si="5"/>
        <v>66.666666666666657</v>
      </c>
      <c r="AC21" s="26" t="str">
        <f t="shared" si="6"/>
        <v>%</v>
      </c>
      <c r="AD21" s="76">
        <f t="shared" si="7"/>
        <v>0.36532099728355882</v>
      </c>
      <c r="AE21" s="11"/>
      <c r="AH21" s="19">
        <f>M21+O21+Q21+S21</f>
        <v>0</v>
      </c>
    </row>
    <row r="22" spans="1:34" ht="93" x14ac:dyDescent="0.3">
      <c r="A22" s="12"/>
      <c r="B22" s="13"/>
      <c r="C22" s="14" t="s">
        <v>63</v>
      </c>
      <c r="D22" s="14" t="s">
        <v>105</v>
      </c>
      <c r="E22" s="34">
        <v>100</v>
      </c>
      <c r="F22" s="63" t="s">
        <v>48</v>
      </c>
      <c r="G22" s="32">
        <f>SUM(G23:G25)</f>
        <v>1714116800</v>
      </c>
      <c r="H22" s="64">
        <v>200</v>
      </c>
      <c r="I22" s="32">
        <f>SUM(I23:I25)</f>
        <v>81965000</v>
      </c>
      <c r="J22" s="64">
        <v>100</v>
      </c>
      <c r="K22" s="32">
        <f>SUM(K23:K25)</f>
        <v>622742800</v>
      </c>
      <c r="L22" s="64">
        <v>25</v>
      </c>
      <c r="M22" s="32">
        <f>SUM(M23:M25)</f>
        <v>0</v>
      </c>
      <c r="N22" s="116"/>
      <c r="O22" s="110"/>
      <c r="P22" s="116"/>
      <c r="Q22" s="110"/>
      <c r="R22" s="116"/>
      <c r="S22" s="110"/>
      <c r="T22" s="48">
        <f t="shared" si="8"/>
        <v>25</v>
      </c>
      <c r="U22" s="50">
        <f t="shared" si="0"/>
        <v>25</v>
      </c>
      <c r="V22" s="51" t="s">
        <v>48</v>
      </c>
      <c r="W22" s="49">
        <f t="shared" si="1"/>
        <v>0</v>
      </c>
      <c r="X22" s="50">
        <f t="shared" si="2"/>
        <v>0</v>
      </c>
      <c r="Y22" s="51" t="s">
        <v>48</v>
      </c>
      <c r="Z22" s="48">
        <f t="shared" si="3"/>
        <v>225</v>
      </c>
      <c r="AA22" s="49">
        <f t="shared" si="4"/>
        <v>81965000</v>
      </c>
      <c r="AB22" s="46">
        <f t="shared" si="5"/>
        <v>225</v>
      </c>
      <c r="AC22" s="51" t="str">
        <f t="shared" si="6"/>
        <v>%</v>
      </c>
      <c r="AD22" s="76">
        <f t="shared" si="7"/>
        <v>4.7817628296974862E-2</v>
      </c>
      <c r="AE22" s="11"/>
      <c r="AH22" s="19"/>
    </row>
    <row r="23" spans="1:34" ht="77.5" x14ac:dyDescent="0.3">
      <c r="A23" s="12"/>
      <c r="B23" s="13"/>
      <c r="C23" s="20" t="s">
        <v>68</v>
      </c>
      <c r="D23" s="20" t="s">
        <v>155</v>
      </c>
      <c r="E23" s="15">
        <v>50</v>
      </c>
      <c r="F23" s="16" t="s">
        <v>147</v>
      </c>
      <c r="G23" s="17">
        <v>88800000</v>
      </c>
      <c r="H23" s="15">
        <v>90</v>
      </c>
      <c r="I23" s="17">
        <v>27000000</v>
      </c>
      <c r="J23" s="15">
        <v>45</v>
      </c>
      <c r="K23" s="17">
        <v>30000000</v>
      </c>
      <c r="L23" s="15">
        <v>0</v>
      </c>
      <c r="M23" s="17">
        <v>0</v>
      </c>
      <c r="N23" s="112"/>
      <c r="O23" s="113"/>
      <c r="P23" s="112"/>
      <c r="Q23" s="113"/>
      <c r="R23" s="112"/>
      <c r="S23" s="113"/>
      <c r="T23" s="47">
        <f t="shared" si="8"/>
        <v>0</v>
      </c>
      <c r="U23" s="47">
        <f t="shared" si="0"/>
        <v>0</v>
      </c>
      <c r="V23" s="26" t="s">
        <v>48</v>
      </c>
      <c r="W23" s="31">
        <f t="shared" si="1"/>
        <v>0</v>
      </c>
      <c r="X23" s="46">
        <f t="shared" si="2"/>
        <v>0</v>
      </c>
      <c r="Y23" s="26" t="s">
        <v>48</v>
      </c>
      <c r="Z23" s="47">
        <f t="shared" si="3"/>
        <v>90</v>
      </c>
      <c r="AA23" s="31">
        <f t="shared" si="4"/>
        <v>27000000</v>
      </c>
      <c r="AB23" s="46">
        <f t="shared" si="5"/>
        <v>180</v>
      </c>
      <c r="AC23" s="26" t="str">
        <f t="shared" si="6"/>
        <v>%</v>
      </c>
      <c r="AD23" s="76">
        <f t="shared" si="7"/>
        <v>0.30405405405405406</v>
      </c>
      <c r="AE23" s="11"/>
      <c r="AH23" s="19"/>
    </row>
    <row r="24" spans="1:34" ht="118.5" customHeight="1" x14ac:dyDescent="0.3">
      <c r="A24" s="12"/>
      <c r="B24" s="13"/>
      <c r="C24" s="20" t="s">
        <v>64</v>
      </c>
      <c r="D24" s="20" t="s">
        <v>156</v>
      </c>
      <c r="E24" s="15">
        <v>32</v>
      </c>
      <c r="F24" s="16" t="s">
        <v>120</v>
      </c>
      <c r="G24" s="17">
        <v>1384000000</v>
      </c>
      <c r="H24" s="33">
        <v>75</v>
      </c>
      <c r="I24" s="17">
        <v>29900000</v>
      </c>
      <c r="J24" s="33">
        <v>75</v>
      </c>
      <c r="K24" s="17">
        <v>513000000</v>
      </c>
      <c r="L24" s="33">
        <v>0</v>
      </c>
      <c r="M24" s="17">
        <v>0</v>
      </c>
      <c r="N24" s="115"/>
      <c r="O24" s="113"/>
      <c r="P24" s="115"/>
      <c r="Q24" s="113"/>
      <c r="R24" s="115"/>
      <c r="S24" s="113"/>
      <c r="T24" s="47">
        <f t="shared" si="8"/>
        <v>0</v>
      </c>
      <c r="U24" s="47">
        <f t="shared" si="0"/>
        <v>0</v>
      </c>
      <c r="V24" s="26" t="s">
        <v>48</v>
      </c>
      <c r="W24" s="31">
        <f t="shared" si="1"/>
        <v>0</v>
      </c>
      <c r="X24" s="46">
        <f t="shared" si="2"/>
        <v>0</v>
      </c>
      <c r="Y24" s="26" t="s">
        <v>48</v>
      </c>
      <c r="Z24" s="47">
        <f t="shared" si="3"/>
        <v>75</v>
      </c>
      <c r="AA24" s="31">
        <f t="shared" si="4"/>
        <v>29900000</v>
      </c>
      <c r="AB24" s="46">
        <f t="shared" si="5"/>
        <v>234.375</v>
      </c>
      <c r="AC24" s="26" t="str">
        <f t="shared" si="6"/>
        <v>%</v>
      </c>
      <c r="AD24" s="76">
        <f t="shared" si="7"/>
        <v>2.1604046242774566E-2</v>
      </c>
      <c r="AE24" s="11"/>
      <c r="AH24" s="19"/>
    </row>
    <row r="25" spans="1:34" ht="139.5" x14ac:dyDescent="0.3">
      <c r="A25" s="12"/>
      <c r="B25" s="13"/>
      <c r="C25" s="20" t="s">
        <v>65</v>
      </c>
      <c r="D25" s="20" t="s">
        <v>157</v>
      </c>
      <c r="E25" s="33">
        <v>50</v>
      </c>
      <c r="F25" s="16" t="s">
        <v>120</v>
      </c>
      <c r="G25" s="17">
        <v>241316800</v>
      </c>
      <c r="H25" s="33">
        <v>5</v>
      </c>
      <c r="I25" s="17">
        <v>25065000</v>
      </c>
      <c r="J25" s="33">
        <v>5</v>
      </c>
      <c r="K25" s="17">
        <v>79742800</v>
      </c>
      <c r="L25" s="33">
        <v>0</v>
      </c>
      <c r="M25" s="17">
        <v>0</v>
      </c>
      <c r="N25" s="115"/>
      <c r="O25" s="113"/>
      <c r="P25" s="115"/>
      <c r="Q25" s="113"/>
      <c r="R25" s="115"/>
      <c r="S25" s="113"/>
      <c r="T25" s="47">
        <f t="shared" si="8"/>
        <v>0</v>
      </c>
      <c r="U25" s="47">
        <f t="shared" si="0"/>
        <v>0</v>
      </c>
      <c r="V25" s="26" t="s">
        <v>48</v>
      </c>
      <c r="W25" s="31">
        <f t="shared" si="1"/>
        <v>0</v>
      </c>
      <c r="X25" s="46">
        <f t="shared" si="2"/>
        <v>0</v>
      </c>
      <c r="Y25" s="26" t="s">
        <v>48</v>
      </c>
      <c r="Z25" s="47">
        <f t="shared" si="3"/>
        <v>5</v>
      </c>
      <c r="AA25" s="31">
        <f t="shared" si="4"/>
        <v>25065000</v>
      </c>
      <c r="AB25" s="46">
        <f t="shared" si="5"/>
        <v>10</v>
      </c>
      <c r="AC25" s="26" t="str">
        <f t="shared" si="6"/>
        <v>%</v>
      </c>
      <c r="AD25" s="76">
        <f t="shared" si="7"/>
        <v>0.10386761302984293</v>
      </c>
      <c r="AE25" s="11"/>
      <c r="AH25" s="19"/>
    </row>
    <row r="26" spans="1:34" ht="114.75" customHeight="1" x14ac:dyDescent="0.3">
      <c r="A26" s="12"/>
      <c r="B26" s="13"/>
      <c r="C26" s="14" t="s">
        <v>66</v>
      </c>
      <c r="D26" s="14" t="s">
        <v>106</v>
      </c>
      <c r="E26" s="34">
        <v>100</v>
      </c>
      <c r="F26" s="63" t="s">
        <v>48</v>
      </c>
      <c r="G26" s="32">
        <f>SUM(G27:G32)</f>
        <v>1585852636</v>
      </c>
      <c r="H26" s="64">
        <v>200</v>
      </c>
      <c r="I26" s="32">
        <f>SUM(I27:I32)</f>
        <v>264608383</v>
      </c>
      <c r="J26" s="64">
        <v>100</v>
      </c>
      <c r="K26" s="32">
        <f>SUM(K27:K32)</f>
        <v>559159075</v>
      </c>
      <c r="L26" s="64">
        <v>100</v>
      </c>
      <c r="M26" s="32">
        <f>SUM(M27:M32)</f>
        <v>0</v>
      </c>
      <c r="N26" s="109"/>
      <c r="O26" s="110"/>
      <c r="P26" s="109"/>
      <c r="Q26" s="110"/>
      <c r="R26" s="109"/>
      <c r="S26" s="110"/>
      <c r="T26" s="48">
        <f>AVERAGE(L26,N26,P26,R26)</f>
        <v>100</v>
      </c>
      <c r="U26" s="50">
        <f t="shared" si="0"/>
        <v>100</v>
      </c>
      <c r="V26" s="51" t="s">
        <v>48</v>
      </c>
      <c r="W26" s="49">
        <f t="shared" si="1"/>
        <v>0</v>
      </c>
      <c r="X26" s="50">
        <f t="shared" si="2"/>
        <v>0</v>
      </c>
      <c r="Y26" s="51" t="s">
        <v>48</v>
      </c>
      <c r="Z26" s="48">
        <f t="shared" si="3"/>
        <v>300</v>
      </c>
      <c r="AA26" s="49">
        <f t="shared" si="4"/>
        <v>264608383</v>
      </c>
      <c r="AB26" s="46">
        <f t="shared" si="5"/>
        <v>300</v>
      </c>
      <c r="AC26" s="51" t="str">
        <f t="shared" si="6"/>
        <v>%</v>
      </c>
      <c r="AD26" s="76">
        <f t="shared" si="7"/>
        <v>0.16685559363663346</v>
      </c>
      <c r="AE26" s="11"/>
      <c r="AH26" s="19"/>
    </row>
    <row r="27" spans="1:34" ht="124" x14ac:dyDescent="0.3">
      <c r="A27" s="12"/>
      <c r="B27" s="13"/>
      <c r="C27" s="20" t="s">
        <v>67</v>
      </c>
      <c r="D27" s="20" t="s">
        <v>141</v>
      </c>
      <c r="E27" s="15">
        <f>J27*3</f>
        <v>36</v>
      </c>
      <c r="F27" s="16" t="s">
        <v>147</v>
      </c>
      <c r="G27" s="17">
        <v>18060125</v>
      </c>
      <c r="H27" s="33">
        <v>24</v>
      </c>
      <c r="I27" s="17">
        <v>8276000</v>
      </c>
      <c r="J27" s="33">
        <v>12</v>
      </c>
      <c r="K27" s="17">
        <v>4874000</v>
      </c>
      <c r="L27" s="33">
        <v>3</v>
      </c>
      <c r="M27" s="17">
        <v>0</v>
      </c>
      <c r="N27" s="115"/>
      <c r="O27" s="113"/>
      <c r="P27" s="115"/>
      <c r="Q27" s="113"/>
      <c r="R27" s="115"/>
      <c r="S27" s="113"/>
      <c r="T27" s="47">
        <f t="shared" ref="T27:T62" si="9">SUM(L27,N27,P27,R27)</f>
        <v>3</v>
      </c>
      <c r="U27" s="47">
        <f t="shared" si="0"/>
        <v>25</v>
      </c>
      <c r="V27" s="26" t="s">
        <v>48</v>
      </c>
      <c r="W27" s="31">
        <f t="shared" si="1"/>
        <v>0</v>
      </c>
      <c r="X27" s="46">
        <f t="shared" si="2"/>
        <v>0</v>
      </c>
      <c r="Y27" s="26" t="s">
        <v>48</v>
      </c>
      <c r="Z27" s="47">
        <f t="shared" si="3"/>
        <v>27</v>
      </c>
      <c r="AA27" s="31">
        <f t="shared" si="4"/>
        <v>8276000</v>
      </c>
      <c r="AB27" s="46">
        <f t="shared" si="5"/>
        <v>75</v>
      </c>
      <c r="AC27" s="26" t="str">
        <f t="shared" si="6"/>
        <v>%</v>
      </c>
      <c r="AD27" s="76">
        <f t="shared" si="7"/>
        <v>0.45824710515569522</v>
      </c>
      <c r="AE27" s="11"/>
      <c r="AH27" s="19"/>
    </row>
    <row r="28" spans="1:34" ht="77.5" x14ac:dyDescent="0.3">
      <c r="A28" s="12"/>
      <c r="B28" s="13"/>
      <c r="C28" s="20" t="s">
        <v>72</v>
      </c>
      <c r="D28" s="20" t="s">
        <v>142</v>
      </c>
      <c r="E28" s="15">
        <f t="shared" ref="E28:E32" si="10">J28*3</f>
        <v>36</v>
      </c>
      <c r="F28" s="16" t="s">
        <v>147</v>
      </c>
      <c r="G28" s="17">
        <v>318960911</v>
      </c>
      <c r="H28" s="33">
        <v>24</v>
      </c>
      <c r="I28" s="17">
        <v>84361000</v>
      </c>
      <c r="J28" s="33">
        <v>12</v>
      </c>
      <c r="K28" s="17">
        <v>112813075</v>
      </c>
      <c r="L28" s="33">
        <v>3</v>
      </c>
      <c r="M28" s="17">
        <v>0</v>
      </c>
      <c r="N28" s="115"/>
      <c r="O28" s="113"/>
      <c r="P28" s="115"/>
      <c r="Q28" s="113"/>
      <c r="R28" s="115"/>
      <c r="S28" s="113"/>
      <c r="T28" s="47">
        <f t="shared" si="9"/>
        <v>3</v>
      </c>
      <c r="U28" s="47">
        <f t="shared" si="0"/>
        <v>25</v>
      </c>
      <c r="V28" s="26" t="s">
        <v>48</v>
      </c>
      <c r="W28" s="31">
        <f t="shared" si="1"/>
        <v>0</v>
      </c>
      <c r="X28" s="46">
        <f t="shared" si="2"/>
        <v>0</v>
      </c>
      <c r="Y28" s="26" t="s">
        <v>48</v>
      </c>
      <c r="Z28" s="47">
        <f t="shared" si="3"/>
        <v>27</v>
      </c>
      <c r="AA28" s="31">
        <f t="shared" si="4"/>
        <v>84361000</v>
      </c>
      <c r="AB28" s="46">
        <f t="shared" si="5"/>
        <v>75</v>
      </c>
      <c r="AC28" s="26" t="str">
        <f t="shared" si="6"/>
        <v>%</v>
      </c>
      <c r="AD28" s="76">
        <f t="shared" si="7"/>
        <v>0.26448695464128519</v>
      </c>
      <c r="AE28" s="11"/>
      <c r="AH28" s="19"/>
    </row>
    <row r="29" spans="1:34" ht="77.5" x14ac:dyDescent="0.3">
      <c r="A29" s="12"/>
      <c r="B29" s="13"/>
      <c r="C29" s="20" t="s">
        <v>73</v>
      </c>
      <c r="D29" s="93" t="s">
        <v>143</v>
      </c>
      <c r="E29" s="15">
        <f t="shared" si="10"/>
        <v>36</v>
      </c>
      <c r="F29" s="16" t="s">
        <v>147</v>
      </c>
      <c r="G29" s="17">
        <v>129666000</v>
      </c>
      <c r="H29" s="33">
        <v>24</v>
      </c>
      <c r="I29" s="17">
        <v>24213000</v>
      </c>
      <c r="J29" s="33">
        <v>12</v>
      </c>
      <c r="K29" s="17">
        <v>43210000</v>
      </c>
      <c r="L29" s="33">
        <v>3</v>
      </c>
      <c r="M29" s="17">
        <v>0</v>
      </c>
      <c r="N29" s="115"/>
      <c r="O29" s="113"/>
      <c r="P29" s="115"/>
      <c r="Q29" s="113"/>
      <c r="R29" s="115"/>
      <c r="S29" s="113"/>
      <c r="T29" s="47">
        <f t="shared" si="9"/>
        <v>3</v>
      </c>
      <c r="U29" s="47">
        <f t="shared" si="0"/>
        <v>25</v>
      </c>
      <c r="V29" s="26" t="s">
        <v>48</v>
      </c>
      <c r="W29" s="31">
        <f t="shared" si="1"/>
        <v>0</v>
      </c>
      <c r="X29" s="46">
        <f t="shared" si="2"/>
        <v>0</v>
      </c>
      <c r="Y29" s="26" t="s">
        <v>48</v>
      </c>
      <c r="Z29" s="47">
        <f t="shared" si="3"/>
        <v>27</v>
      </c>
      <c r="AA29" s="31">
        <f t="shared" si="4"/>
        <v>24213000</v>
      </c>
      <c r="AB29" s="46">
        <f t="shared" si="5"/>
        <v>75</v>
      </c>
      <c r="AC29" s="26" t="str">
        <f t="shared" si="6"/>
        <v>%</v>
      </c>
      <c r="AD29" s="76">
        <f t="shared" si="7"/>
        <v>0.18673360788487345</v>
      </c>
      <c r="AE29" s="11"/>
      <c r="AH29" s="19"/>
    </row>
    <row r="30" spans="1:34" ht="93" x14ac:dyDescent="0.3">
      <c r="A30" s="12"/>
      <c r="B30" s="13"/>
      <c r="C30" s="20" t="s">
        <v>74</v>
      </c>
      <c r="D30" s="93" t="s">
        <v>144</v>
      </c>
      <c r="E30" s="15">
        <f t="shared" si="10"/>
        <v>36</v>
      </c>
      <c r="F30" s="16" t="s">
        <v>147</v>
      </c>
      <c r="G30" s="17">
        <v>106950600</v>
      </c>
      <c r="H30" s="33">
        <v>24</v>
      </c>
      <c r="I30" s="17">
        <v>21678750</v>
      </c>
      <c r="J30" s="33">
        <v>12</v>
      </c>
      <c r="K30" s="17">
        <v>61057000</v>
      </c>
      <c r="L30" s="33">
        <v>3</v>
      </c>
      <c r="M30" s="17">
        <v>0</v>
      </c>
      <c r="N30" s="115"/>
      <c r="O30" s="113"/>
      <c r="P30" s="115"/>
      <c r="Q30" s="113"/>
      <c r="R30" s="115"/>
      <c r="S30" s="113"/>
      <c r="T30" s="47">
        <f t="shared" si="9"/>
        <v>3</v>
      </c>
      <c r="U30" s="47">
        <f t="shared" si="0"/>
        <v>25</v>
      </c>
      <c r="V30" s="26" t="s">
        <v>48</v>
      </c>
      <c r="W30" s="31">
        <f t="shared" si="1"/>
        <v>0</v>
      </c>
      <c r="X30" s="46">
        <f t="shared" si="2"/>
        <v>0</v>
      </c>
      <c r="Y30" s="26" t="s">
        <v>48</v>
      </c>
      <c r="Z30" s="46">
        <f t="shared" si="3"/>
        <v>27</v>
      </c>
      <c r="AA30" s="31">
        <f t="shared" si="4"/>
        <v>21678750</v>
      </c>
      <c r="AB30" s="46">
        <f t="shared" si="5"/>
        <v>75</v>
      </c>
      <c r="AC30" s="26" t="str">
        <f t="shared" si="6"/>
        <v>%</v>
      </c>
      <c r="AD30" s="76">
        <f t="shared" si="7"/>
        <v>0.20269872258781158</v>
      </c>
      <c r="AE30" s="11"/>
      <c r="AH30" s="19"/>
    </row>
    <row r="31" spans="1:34" ht="139.5" x14ac:dyDescent="0.3">
      <c r="A31" s="12"/>
      <c r="B31" s="13"/>
      <c r="C31" s="20" t="s">
        <v>75</v>
      </c>
      <c r="D31" s="95" t="s">
        <v>145</v>
      </c>
      <c r="E31" s="15">
        <f t="shared" si="10"/>
        <v>36</v>
      </c>
      <c r="F31" s="16" t="s">
        <v>51</v>
      </c>
      <c r="G31" s="17">
        <v>16800000</v>
      </c>
      <c r="H31" s="33">
        <v>24</v>
      </c>
      <c r="I31" s="17">
        <v>4920000</v>
      </c>
      <c r="J31" s="33">
        <v>12</v>
      </c>
      <c r="K31" s="17">
        <v>5400000</v>
      </c>
      <c r="L31" s="33">
        <v>3</v>
      </c>
      <c r="M31" s="17">
        <v>0</v>
      </c>
      <c r="N31" s="115"/>
      <c r="O31" s="113"/>
      <c r="P31" s="115"/>
      <c r="Q31" s="113"/>
      <c r="R31" s="115"/>
      <c r="S31" s="113"/>
      <c r="T31" s="47">
        <f t="shared" si="9"/>
        <v>3</v>
      </c>
      <c r="U31" s="47">
        <f t="shared" si="0"/>
        <v>25</v>
      </c>
      <c r="V31" s="26" t="s">
        <v>48</v>
      </c>
      <c r="W31" s="31">
        <f t="shared" si="1"/>
        <v>0</v>
      </c>
      <c r="X31" s="46">
        <f t="shared" si="2"/>
        <v>0</v>
      </c>
      <c r="Y31" s="26" t="s">
        <v>48</v>
      </c>
      <c r="Z31" s="46">
        <f t="shared" si="3"/>
        <v>27</v>
      </c>
      <c r="AA31" s="31">
        <f t="shared" si="4"/>
        <v>4920000</v>
      </c>
      <c r="AB31" s="46">
        <f t="shared" si="5"/>
        <v>75</v>
      </c>
      <c r="AC31" s="26" t="str">
        <f t="shared" si="6"/>
        <v>%</v>
      </c>
      <c r="AD31" s="76">
        <f t="shared" si="7"/>
        <v>0.29285714285714287</v>
      </c>
      <c r="AE31" s="11"/>
      <c r="AH31" s="19"/>
    </row>
    <row r="32" spans="1:34" ht="124" x14ac:dyDescent="0.3">
      <c r="A32" s="12"/>
      <c r="B32" s="13"/>
      <c r="C32" s="20" t="s">
        <v>76</v>
      </c>
      <c r="D32" s="95" t="s">
        <v>146</v>
      </c>
      <c r="E32" s="15">
        <f t="shared" si="10"/>
        <v>36</v>
      </c>
      <c r="F32" s="16" t="s">
        <v>49</v>
      </c>
      <c r="G32" s="17">
        <v>995415000</v>
      </c>
      <c r="H32" s="33">
        <v>24</v>
      </c>
      <c r="I32" s="17">
        <v>121159633</v>
      </c>
      <c r="J32" s="33">
        <v>12</v>
      </c>
      <c r="K32" s="17">
        <v>331805000</v>
      </c>
      <c r="L32" s="33">
        <v>3</v>
      </c>
      <c r="M32" s="17">
        <v>0</v>
      </c>
      <c r="N32" s="115"/>
      <c r="O32" s="113"/>
      <c r="P32" s="115"/>
      <c r="Q32" s="113"/>
      <c r="R32" s="115"/>
      <c r="S32" s="113"/>
      <c r="T32" s="47">
        <f t="shared" si="9"/>
        <v>3</v>
      </c>
      <c r="U32" s="47">
        <f t="shared" si="0"/>
        <v>25</v>
      </c>
      <c r="V32" s="26" t="s">
        <v>48</v>
      </c>
      <c r="W32" s="31">
        <f t="shared" si="1"/>
        <v>0</v>
      </c>
      <c r="X32" s="46">
        <f t="shared" si="2"/>
        <v>0</v>
      </c>
      <c r="Y32" s="26" t="s">
        <v>48</v>
      </c>
      <c r="Z32" s="46">
        <f t="shared" si="3"/>
        <v>27</v>
      </c>
      <c r="AA32" s="31">
        <f t="shared" si="4"/>
        <v>121159633</v>
      </c>
      <c r="AB32" s="46">
        <f t="shared" si="5"/>
        <v>75</v>
      </c>
      <c r="AC32" s="26" t="str">
        <f t="shared" si="6"/>
        <v>%</v>
      </c>
      <c r="AD32" s="76">
        <f t="shared" si="7"/>
        <v>0.12171770869436366</v>
      </c>
      <c r="AE32" s="11"/>
      <c r="AH32" s="19"/>
    </row>
    <row r="33" spans="1:34" ht="124" x14ac:dyDescent="0.3">
      <c r="A33" s="12"/>
      <c r="B33" s="13"/>
      <c r="C33" s="14" t="s">
        <v>77</v>
      </c>
      <c r="D33" s="14" t="s">
        <v>119</v>
      </c>
      <c r="E33" s="34">
        <f t="shared" ref="E33:E38" si="11">J33*3</f>
        <v>36</v>
      </c>
      <c r="F33" s="63" t="s">
        <v>47</v>
      </c>
      <c r="G33" s="32">
        <f>SUM(G34)</f>
        <v>341429224</v>
      </c>
      <c r="H33" s="64">
        <v>24</v>
      </c>
      <c r="I33" s="32">
        <f>SUM(I34)</f>
        <v>150434240</v>
      </c>
      <c r="J33" s="64">
        <v>12</v>
      </c>
      <c r="K33" s="32">
        <f>SUM(K34)</f>
        <v>92135800</v>
      </c>
      <c r="L33" s="64">
        <v>3</v>
      </c>
      <c r="M33" s="32">
        <f>SUM(M34)</f>
        <v>0</v>
      </c>
      <c r="N33" s="109"/>
      <c r="O33" s="110"/>
      <c r="P33" s="109"/>
      <c r="Q33" s="110"/>
      <c r="R33" s="109"/>
      <c r="S33" s="110"/>
      <c r="T33" s="48">
        <f t="shared" si="9"/>
        <v>3</v>
      </c>
      <c r="U33" s="48">
        <f t="shared" si="0"/>
        <v>25</v>
      </c>
      <c r="V33" s="51" t="s">
        <v>48</v>
      </c>
      <c r="W33" s="49">
        <f t="shared" si="1"/>
        <v>0</v>
      </c>
      <c r="X33" s="50">
        <f t="shared" si="2"/>
        <v>0</v>
      </c>
      <c r="Y33" s="51" t="s">
        <v>48</v>
      </c>
      <c r="Z33" s="50">
        <f t="shared" si="3"/>
        <v>27</v>
      </c>
      <c r="AA33" s="49">
        <f t="shared" si="4"/>
        <v>150434240</v>
      </c>
      <c r="AB33" s="46">
        <f t="shared" si="5"/>
        <v>75</v>
      </c>
      <c r="AC33" s="51" t="str">
        <f t="shared" si="6"/>
        <v>%</v>
      </c>
      <c r="AD33" s="76">
        <f t="shared" si="7"/>
        <v>0.44060153444861533</v>
      </c>
      <c r="AE33" s="11"/>
      <c r="AH33" s="19"/>
    </row>
    <row r="34" spans="1:34" ht="83.25" customHeight="1" x14ac:dyDescent="0.3">
      <c r="A34" s="12"/>
      <c r="B34" s="13"/>
      <c r="C34" s="20" t="s">
        <v>78</v>
      </c>
      <c r="D34" s="20" t="s">
        <v>158</v>
      </c>
      <c r="E34" s="15">
        <f t="shared" si="11"/>
        <v>36</v>
      </c>
      <c r="F34" s="16" t="s">
        <v>154</v>
      </c>
      <c r="G34" s="17">
        <v>341429224</v>
      </c>
      <c r="H34" s="33">
        <v>24</v>
      </c>
      <c r="I34" s="17">
        <v>150434240</v>
      </c>
      <c r="J34" s="33">
        <v>12</v>
      </c>
      <c r="K34" s="17">
        <v>92135800</v>
      </c>
      <c r="L34" s="33">
        <v>3</v>
      </c>
      <c r="M34" s="17">
        <v>0</v>
      </c>
      <c r="N34" s="112"/>
      <c r="O34" s="113"/>
      <c r="P34" s="112"/>
      <c r="Q34" s="113"/>
      <c r="R34" s="112"/>
      <c r="S34" s="113"/>
      <c r="T34" s="47">
        <f t="shared" si="9"/>
        <v>3</v>
      </c>
      <c r="U34" s="47">
        <f t="shared" si="0"/>
        <v>25</v>
      </c>
      <c r="V34" s="26" t="s">
        <v>48</v>
      </c>
      <c r="W34" s="31">
        <f t="shared" si="1"/>
        <v>0</v>
      </c>
      <c r="X34" s="46">
        <f t="shared" si="2"/>
        <v>0</v>
      </c>
      <c r="Y34" s="26" t="s">
        <v>48</v>
      </c>
      <c r="Z34" s="47">
        <f t="shared" si="3"/>
        <v>27</v>
      </c>
      <c r="AA34" s="31">
        <f t="shared" si="4"/>
        <v>150434240</v>
      </c>
      <c r="AB34" s="46">
        <f t="shared" si="5"/>
        <v>75</v>
      </c>
      <c r="AC34" s="26" t="str">
        <f t="shared" si="6"/>
        <v>%</v>
      </c>
      <c r="AD34" s="76">
        <f t="shared" si="7"/>
        <v>0.44060153444861533</v>
      </c>
      <c r="AE34" s="11"/>
      <c r="AH34" s="19"/>
    </row>
    <row r="35" spans="1:34" ht="109.5" customHeight="1" x14ac:dyDescent="0.3">
      <c r="A35" s="12"/>
      <c r="B35" s="13"/>
      <c r="C35" s="14" t="s">
        <v>81</v>
      </c>
      <c r="D35" s="14" t="s">
        <v>107</v>
      </c>
      <c r="E35" s="34">
        <f t="shared" si="11"/>
        <v>36</v>
      </c>
      <c r="F35" s="63" t="s">
        <v>116</v>
      </c>
      <c r="G35" s="32">
        <f>SUM(G36:G38)</f>
        <v>278091772</v>
      </c>
      <c r="H35" s="64">
        <v>24</v>
      </c>
      <c r="I35" s="32">
        <f>SUM(I36:I38)</f>
        <v>60521030</v>
      </c>
      <c r="J35" s="64">
        <v>12</v>
      </c>
      <c r="K35" s="32">
        <f>SUM(K36:K38)</f>
        <v>94138886</v>
      </c>
      <c r="L35" s="64">
        <v>3</v>
      </c>
      <c r="M35" s="32">
        <f>SUM(M36:M38)</f>
        <v>0</v>
      </c>
      <c r="N35" s="116"/>
      <c r="O35" s="110"/>
      <c r="P35" s="116"/>
      <c r="Q35" s="110"/>
      <c r="R35" s="116"/>
      <c r="S35" s="110"/>
      <c r="T35" s="48">
        <f t="shared" si="9"/>
        <v>3</v>
      </c>
      <c r="U35" s="50">
        <f t="shared" si="0"/>
        <v>25</v>
      </c>
      <c r="V35" s="51" t="s">
        <v>48</v>
      </c>
      <c r="W35" s="49">
        <f t="shared" si="1"/>
        <v>0</v>
      </c>
      <c r="X35" s="50">
        <f t="shared" si="2"/>
        <v>0</v>
      </c>
      <c r="Y35" s="51" t="s">
        <v>48</v>
      </c>
      <c r="Z35" s="48">
        <f t="shared" si="3"/>
        <v>27</v>
      </c>
      <c r="AA35" s="49">
        <f t="shared" si="4"/>
        <v>60521030</v>
      </c>
      <c r="AB35" s="46">
        <f t="shared" si="5"/>
        <v>75</v>
      </c>
      <c r="AC35" s="51" t="str">
        <f t="shared" si="6"/>
        <v>%</v>
      </c>
      <c r="AD35" s="76">
        <f t="shared" si="7"/>
        <v>0.21762970390939865</v>
      </c>
      <c r="AE35" s="11"/>
      <c r="AH35" s="19"/>
    </row>
    <row r="36" spans="1:34" ht="77.5" x14ac:dyDescent="0.3">
      <c r="A36" s="12"/>
      <c r="B36" s="13"/>
      <c r="C36" s="20" t="s">
        <v>79</v>
      </c>
      <c r="D36" s="20" t="s">
        <v>148</v>
      </c>
      <c r="E36" s="15">
        <f t="shared" si="11"/>
        <v>36</v>
      </c>
      <c r="F36" s="16" t="s">
        <v>49</v>
      </c>
      <c r="G36" s="52">
        <v>1320000</v>
      </c>
      <c r="H36" s="33">
        <v>24</v>
      </c>
      <c r="I36" s="17">
        <v>207500</v>
      </c>
      <c r="J36" s="33">
        <v>12</v>
      </c>
      <c r="K36" s="52">
        <v>440000</v>
      </c>
      <c r="L36" s="33">
        <v>3</v>
      </c>
      <c r="M36" s="17">
        <v>0</v>
      </c>
      <c r="N36" s="115"/>
      <c r="O36" s="113"/>
      <c r="P36" s="115"/>
      <c r="Q36" s="113"/>
      <c r="R36" s="115"/>
      <c r="S36" s="113"/>
      <c r="T36" s="47">
        <f t="shared" si="9"/>
        <v>3</v>
      </c>
      <c r="U36" s="47">
        <f t="shared" si="0"/>
        <v>25</v>
      </c>
      <c r="V36" s="26" t="s">
        <v>48</v>
      </c>
      <c r="W36" s="31">
        <f t="shared" si="1"/>
        <v>0</v>
      </c>
      <c r="X36" s="46">
        <f t="shared" si="2"/>
        <v>0</v>
      </c>
      <c r="Y36" s="26" t="s">
        <v>48</v>
      </c>
      <c r="Z36" s="47">
        <f t="shared" si="3"/>
        <v>27</v>
      </c>
      <c r="AA36" s="31">
        <f t="shared" si="4"/>
        <v>207500</v>
      </c>
      <c r="AB36" s="46">
        <f t="shared" si="5"/>
        <v>75</v>
      </c>
      <c r="AC36" s="26" t="str">
        <f t="shared" si="6"/>
        <v>%</v>
      </c>
      <c r="AD36" s="76">
        <f t="shared" si="7"/>
        <v>0.1571969696969697</v>
      </c>
      <c r="AE36" s="11"/>
      <c r="AH36" s="19"/>
    </row>
    <row r="37" spans="1:34" ht="139.5" x14ac:dyDescent="0.3">
      <c r="A37" s="12"/>
      <c r="B37" s="13"/>
      <c r="C37" s="20" t="s">
        <v>80</v>
      </c>
      <c r="D37" s="20" t="s">
        <v>149</v>
      </c>
      <c r="E37" s="15">
        <f t="shared" si="11"/>
        <v>36</v>
      </c>
      <c r="F37" s="16" t="s">
        <v>49</v>
      </c>
      <c r="G37" s="17">
        <v>254093772</v>
      </c>
      <c r="H37" s="33">
        <v>24</v>
      </c>
      <c r="I37" s="17">
        <v>59764930</v>
      </c>
      <c r="J37" s="33">
        <v>12</v>
      </c>
      <c r="K37" s="17">
        <v>82266886</v>
      </c>
      <c r="L37" s="33">
        <v>3</v>
      </c>
      <c r="M37" s="17">
        <v>0</v>
      </c>
      <c r="N37" s="115"/>
      <c r="O37" s="113"/>
      <c r="P37" s="115"/>
      <c r="Q37" s="113"/>
      <c r="R37" s="115"/>
      <c r="S37" s="113"/>
      <c r="T37" s="47">
        <f t="shared" si="9"/>
        <v>3</v>
      </c>
      <c r="U37" s="47">
        <f t="shared" si="0"/>
        <v>25</v>
      </c>
      <c r="V37" s="26" t="s">
        <v>48</v>
      </c>
      <c r="W37" s="31">
        <f t="shared" si="1"/>
        <v>0</v>
      </c>
      <c r="X37" s="46">
        <f t="shared" si="2"/>
        <v>0</v>
      </c>
      <c r="Y37" s="26" t="s">
        <v>48</v>
      </c>
      <c r="Z37" s="47">
        <f t="shared" si="3"/>
        <v>27</v>
      </c>
      <c r="AA37" s="31">
        <f t="shared" si="4"/>
        <v>59764930</v>
      </c>
      <c r="AB37" s="46">
        <f t="shared" si="5"/>
        <v>75</v>
      </c>
      <c r="AC37" s="26" t="str">
        <f t="shared" si="6"/>
        <v>%</v>
      </c>
      <c r="AD37" s="76">
        <f t="shared" si="7"/>
        <v>0.23520816559014285</v>
      </c>
      <c r="AE37" s="11"/>
      <c r="AH37" s="19"/>
    </row>
    <row r="38" spans="1:34" ht="124" x14ac:dyDescent="0.3">
      <c r="A38" s="12"/>
      <c r="B38" s="13"/>
      <c r="C38" s="20" t="s">
        <v>82</v>
      </c>
      <c r="D38" s="20" t="s">
        <v>150</v>
      </c>
      <c r="E38" s="15">
        <f t="shared" si="11"/>
        <v>36</v>
      </c>
      <c r="F38" s="16" t="s">
        <v>49</v>
      </c>
      <c r="G38" s="17">
        <v>22678000</v>
      </c>
      <c r="H38" s="33">
        <v>24</v>
      </c>
      <c r="I38" s="17">
        <v>548600</v>
      </c>
      <c r="J38" s="33">
        <v>12</v>
      </c>
      <c r="K38" s="17">
        <v>11432000</v>
      </c>
      <c r="L38" s="33">
        <v>3</v>
      </c>
      <c r="M38" s="17">
        <v>0</v>
      </c>
      <c r="N38" s="115"/>
      <c r="O38" s="113"/>
      <c r="P38" s="115"/>
      <c r="Q38" s="113"/>
      <c r="R38" s="115"/>
      <c r="S38" s="113"/>
      <c r="T38" s="47">
        <f t="shared" si="9"/>
        <v>3</v>
      </c>
      <c r="U38" s="47">
        <f t="shared" si="0"/>
        <v>25</v>
      </c>
      <c r="V38" s="26" t="s">
        <v>48</v>
      </c>
      <c r="W38" s="31">
        <f t="shared" si="1"/>
        <v>0</v>
      </c>
      <c r="X38" s="46">
        <f t="shared" si="2"/>
        <v>0</v>
      </c>
      <c r="Y38" s="26" t="s">
        <v>48</v>
      </c>
      <c r="Z38" s="47">
        <f t="shared" si="3"/>
        <v>27</v>
      </c>
      <c r="AA38" s="31">
        <f t="shared" si="4"/>
        <v>548600</v>
      </c>
      <c r="AB38" s="46">
        <f t="shared" si="5"/>
        <v>75</v>
      </c>
      <c r="AC38" s="26" t="str">
        <f t="shared" si="6"/>
        <v>%</v>
      </c>
      <c r="AD38" s="76">
        <f t="shared" si="7"/>
        <v>2.4190845753593791E-2</v>
      </c>
      <c r="AE38" s="11"/>
      <c r="AH38" s="19"/>
    </row>
    <row r="39" spans="1:34" ht="126.75" customHeight="1" x14ac:dyDescent="0.3">
      <c r="A39" s="12"/>
      <c r="B39" s="13"/>
      <c r="C39" s="53" t="s">
        <v>97</v>
      </c>
      <c r="D39" s="14" t="s">
        <v>108</v>
      </c>
      <c r="E39" s="34">
        <v>100</v>
      </c>
      <c r="F39" s="63" t="s">
        <v>48</v>
      </c>
      <c r="G39" s="32">
        <f>SUM(G40:G42)</f>
        <v>1430731600</v>
      </c>
      <c r="H39" s="64">
        <v>200</v>
      </c>
      <c r="I39" s="32">
        <f>SUM(I40:I42)</f>
        <v>450267545</v>
      </c>
      <c r="J39" s="64">
        <v>100</v>
      </c>
      <c r="K39" s="32">
        <f>SUM(K40:K42)</f>
        <v>392911600</v>
      </c>
      <c r="L39" s="64">
        <v>25</v>
      </c>
      <c r="M39" s="32">
        <f>SUM(M40:M42)</f>
        <v>0</v>
      </c>
      <c r="N39" s="114"/>
      <c r="O39" s="110"/>
      <c r="P39" s="114"/>
      <c r="Q39" s="110"/>
      <c r="R39" s="114"/>
      <c r="S39" s="110"/>
      <c r="T39" s="48">
        <f t="shared" si="9"/>
        <v>25</v>
      </c>
      <c r="U39" s="50">
        <f t="shared" si="0"/>
        <v>25</v>
      </c>
      <c r="V39" s="51" t="s">
        <v>48</v>
      </c>
      <c r="W39" s="49">
        <f t="shared" si="1"/>
        <v>0</v>
      </c>
      <c r="X39" s="50">
        <f t="shared" si="2"/>
        <v>0</v>
      </c>
      <c r="Y39" s="51" t="s">
        <v>48</v>
      </c>
      <c r="Z39" s="48">
        <f t="shared" si="3"/>
        <v>225</v>
      </c>
      <c r="AA39" s="49">
        <f t="shared" si="4"/>
        <v>450267545</v>
      </c>
      <c r="AB39" s="46">
        <f t="shared" si="5"/>
        <v>225</v>
      </c>
      <c r="AC39" s="51" t="str">
        <f t="shared" si="6"/>
        <v>%</v>
      </c>
      <c r="AD39" s="76">
        <f t="shared" si="7"/>
        <v>0.31471140009768428</v>
      </c>
      <c r="AE39" s="11"/>
      <c r="AH39" s="19"/>
    </row>
    <row r="40" spans="1:34" ht="171" customHeight="1" x14ac:dyDescent="0.3">
      <c r="A40" s="12"/>
      <c r="B40" s="13"/>
      <c r="C40" s="20" t="s">
        <v>96</v>
      </c>
      <c r="D40" s="20" t="s">
        <v>151</v>
      </c>
      <c r="E40" s="15">
        <f>J40*3</f>
        <v>36</v>
      </c>
      <c r="F40" s="16" t="s">
        <v>154</v>
      </c>
      <c r="G40" s="17">
        <v>423600000</v>
      </c>
      <c r="H40" s="33">
        <v>24</v>
      </c>
      <c r="I40" s="17">
        <v>46191545</v>
      </c>
      <c r="J40" s="33">
        <v>12</v>
      </c>
      <c r="K40" s="17">
        <v>125250000</v>
      </c>
      <c r="L40" s="33">
        <v>3</v>
      </c>
      <c r="M40" s="17">
        <v>0</v>
      </c>
      <c r="N40" s="115"/>
      <c r="O40" s="113"/>
      <c r="P40" s="115"/>
      <c r="Q40" s="113"/>
      <c r="R40" s="115"/>
      <c r="S40" s="113"/>
      <c r="T40" s="47">
        <f t="shared" si="9"/>
        <v>3</v>
      </c>
      <c r="U40" s="47">
        <f t="shared" si="0"/>
        <v>25</v>
      </c>
      <c r="V40" s="26" t="s">
        <v>48</v>
      </c>
      <c r="W40" s="31">
        <f t="shared" si="1"/>
        <v>0</v>
      </c>
      <c r="X40" s="46">
        <f t="shared" si="2"/>
        <v>0</v>
      </c>
      <c r="Y40" s="26" t="s">
        <v>48</v>
      </c>
      <c r="Z40" s="47">
        <f t="shared" si="3"/>
        <v>27</v>
      </c>
      <c r="AA40" s="31">
        <f t="shared" si="4"/>
        <v>46191545</v>
      </c>
      <c r="AB40" s="46">
        <f t="shared" si="5"/>
        <v>75</v>
      </c>
      <c r="AC40" s="26" t="str">
        <f t="shared" si="6"/>
        <v>%</v>
      </c>
      <c r="AD40" s="76">
        <f t="shared" si="7"/>
        <v>0.10904519593956563</v>
      </c>
      <c r="AE40" s="11"/>
      <c r="AH40" s="19"/>
    </row>
    <row r="41" spans="1:34" ht="108.5" x14ac:dyDescent="0.3">
      <c r="A41" s="12"/>
      <c r="B41" s="13"/>
      <c r="C41" s="20" t="s">
        <v>83</v>
      </c>
      <c r="D41" s="20" t="s">
        <v>152</v>
      </c>
      <c r="E41" s="15">
        <f>J41*3</f>
        <v>36</v>
      </c>
      <c r="F41" s="16" t="s">
        <v>154</v>
      </c>
      <c r="G41" s="17">
        <v>930290000</v>
      </c>
      <c r="H41" s="33">
        <v>24</v>
      </c>
      <c r="I41" s="17">
        <v>394166000</v>
      </c>
      <c r="J41" s="33">
        <v>12</v>
      </c>
      <c r="K41" s="17">
        <v>240850000</v>
      </c>
      <c r="L41" s="33">
        <v>3</v>
      </c>
      <c r="M41" s="17">
        <v>0</v>
      </c>
      <c r="N41" s="115"/>
      <c r="O41" s="113"/>
      <c r="P41" s="115"/>
      <c r="Q41" s="113"/>
      <c r="R41" s="115"/>
      <c r="S41" s="113"/>
      <c r="T41" s="47">
        <f t="shared" si="9"/>
        <v>3</v>
      </c>
      <c r="U41" s="47">
        <f t="shared" si="0"/>
        <v>25</v>
      </c>
      <c r="V41" s="26" t="s">
        <v>48</v>
      </c>
      <c r="W41" s="31">
        <f t="shared" si="1"/>
        <v>0</v>
      </c>
      <c r="X41" s="46">
        <f t="shared" si="2"/>
        <v>0</v>
      </c>
      <c r="Y41" s="26" t="s">
        <v>48</v>
      </c>
      <c r="Z41" s="47">
        <f t="shared" si="3"/>
        <v>27</v>
      </c>
      <c r="AA41" s="31">
        <f t="shared" si="4"/>
        <v>394166000</v>
      </c>
      <c r="AB41" s="46">
        <f t="shared" si="5"/>
        <v>75</v>
      </c>
      <c r="AC41" s="26" t="str">
        <f t="shared" si="6"/>
        <v>%</v>
      </c>
      <c r="AD41" s="76">
        <f t="shared" si="7"/>
        <v>0.4237022863838158</v>
      </c>
      <c r="AE41" s="11"/>
      <c r="AH41" s="19"/>
    </row>
    <row r="42" spans="1:34" ht="139.5" x14ac:dyDescent="0.3">
      <c r="A42" s="12"/>
      <c r="B42" s="13"/>
      <c r="C42" s="54" t="s">
        <v>84</v>
      </c>
      <c r="D42" s="95" t="s">
        <v>153</v>
      </c>
      <c r="E42" s="15">
        <f>J42*3</f>
        <v>36</v>
      </c>
      <c r="F42" s="16" t="s">
        <v>154</v>
      </c>
      <c r="G42" s="55">
        <v>76841600</v>
      </c>
      <c r="H42" s="33">
        <v>24</v>
      </c>
      <c r="I42" s="55">
        <v>9910000</v>
      </c>
      <c r="J42" s="33">
        <v>12</v>
      </c>
      <c r="K42" s="55">
        <v>26811600</v>
      </c>
      <c r="L42" s="33">
        <v>3</v>
      </c>
      <c r="M42" s="55">
        <v>0</v>
      </c>
      <c r="N42" s="112"/>
      <c r="O42" s="117"/>
      <c r="P42" s="112"/>
      <c r="Q42" s="113"/>
      <c r="R42" s="112"/>
      <c r="S42" s="113"/>
      <c r="T42" s="47">
        <f t="shared" si="9"/>
        <v>3</v>
      </c>
      <c r="U42" s="47">
        <f t="shared" si="0"/>
        <v>25</v>
      </c>
      <c r="V42" s="26" t="s">
        <v>48</v>
      </c>
      <c r="W42" s="56">
        <f t="shared" si="1"/>
        <v>0</v>
      </c>
      <c r="X42" s="46">
        <f t="shared" si="2"/>
        <v>0</v>
      </c>
      <c r="Y42" s="26" t="s">
        <v>48</v>
      </c>
      <c r="Z42" s="47">
        <f t="shared" si="3"/>
        <v>27</v>
      </c>
      <c r="AA42" s="56">
        <f t="shared" si="4"/>
        <v>9910000</v>
      </c>
      <c r="AB42" s="46">
        <f t="shared" si="5"/>
        <v>75</v>
      </c>
      <c r="AC42" s="26" t="str">
        <f t="shared" si="6"/>
        <v>%</v>
      </c>
      <c r="AD42" s="76">
        <f t="shared" si="7"/>
        <v>0.12896660142422856</v>
      </c>
      <c r="AE42" s="11"/>
      <c r="AH42" s="19"/>
    </row>
    <row r="43" spans="1:34" ht="168.75" customHeight="1" x14ac:dyDescent="0.3">
      <c r="A43" s="36">
        <v>19</v>
      </c>
      <c r="B43" s="37" t="s">
        <v>23</v>
      </c>
      <c r="C43" s="37" t="s">
        <v>94</v>
      </c>
      <c r="D43" s="14" t="s">
        <v>99</v>
      </c>
      <c r="E43" s="34">
        <v>18</v>
      </c>
      <c r="F43" s="35" t="s">
        <v>48</v>
      </c>
      <c r="G43" s="79">
        <f>SUM(G47,G54)</f>
        <v>2516714700</v>
      </c>
      <c r="H43" s="40">
        <v>0</v>
      </c>
      <c r="I43" s="79">
        <f>SUM(I47,I54)</f>
        <v>884845000</v>
      </c>
      <c r="J43" s="34">
        <v>23</v>
      </c>
      <c r="K43" s="79">
        <f>SUM(K47,K54)</f>
        <v>1360541650</v>
      </c>
      <c r="L43" s="38">
        <v>0</v>
      </c>
      <c r="M43" s="79">
        <f>SUM(M47,M54)</f>
        <v>0</v>
      </c>
      <c r="N43" s="109"/>
      <c r="O43" s="118"/>
      <c r="P43" s="119"/>
      <c r="Q43" s="118"/>
      <c r="R43" s="119"/>
      <c r="S43" s="118"/>
      <c r="T43" s="50">
        <f t="shared" si="9"/>
        <v>0</v>
      </c>
      <c r="U43" s="50">
        <f t="shared" si="0"/>
        <v>0</v>
      </c>
      <c r="V43" s="51" t="s">
        <v>48</v>
      </c>
      <c r="W43" s="82">
        <f t="shared" si="1"/>
        <v>0</v>
      </c>
      <c r="X43" s="83">
        <f t="shared" si="2"/>
        <v>0</v>
      </c>
      <c r="Y43" s="36" t="s">
        <v>48</v>
      </c>
      <c r="Z43" s="50">
        <f t="shared" si="3"/>
        <v>0</v>
      </c>
      <c r="AA43" s="82">
        <f t="shared" si="4"/>
        <v>884845000</v>
      </c>
      <c r="AB43" s="50">
        <f t="shared" si="5"/>
        <v>0</v>
      </c>
      <c r="AC43" s="35" t="e">
        <f>#REF!</f>
        <v>#REF!</v>
      </c>
      <c r="AD43" s="88">
        <f t="shared" si="7"/>
        <v>0.3515873293067347</v>
      </c>
      <c r="AE43" s="11"/>
      <c r="AH43" s="19"/>
    </row>
    <row r="44" spans="1:34" ht="198.75" customHeight="1" x14ac:dyDescent="0.3">
      <c r="A44" s="12"/>
      <c r="B44" s="13"/>
      <c r="C44" s="13"/>
      <c r="D44" s="14" t="s">
        <v>100</v>
      </c>
      <c r="E44" s="34">
        <v>100</v>
      </c>
      <c r="F44" s="35" t="s">
        <v>48</v>
      </c>
      <c r="G44" s="80"/>
      <c r="H44" s="38">
        <v>100</v>
      </c>
      <c r="I44" s="80">
        <v>0</v>
      </c>
      <c r="J44" s="34">
        <v>100</v>
      </c>
      <c r="K44" s="80"/>
      <c r="L44" s="38">
        <v>0</v>
      </c>
      <c r="M44" s="80"/>
      <c r="N44" s="109"/>
      <c r="O44" s="120"/>
      <c r="P44" s="119"/>
      <c r="Q44" s="120"/>
      <c r="R44" s="119"/>
      <c r="S44" s="120"/>
      <c r="T44" s="50">
        <f t="shared" si="9"/>
        <v>0</v>
      </c>
      <c r="U44" s="48">
        <f t="shared" si="0"/>
        <v>0</v>
      </c>
      <c r="V44" s="51" t="s">
        <v>48</v>
      </c>
      <c r="W44" s="84"/>
      <c r="X44" s="85"/>
      <c r="Y44" s="12"/>
      <c r="Z44" s="50">
        <f t="shared" si="3"/>
        <v>100</v>
      </c>
      <c r="AA44" s="84">
        <f t="shared" si="4"/>
        <v>0</v>
      </c>
      <c r="AB44" s="50">
        <f t="shared" si="5"/>
        <v>100</v>
      </c>
      <c r="AC44" s="35" t="e">
        <f>#REF!</f>
        <v>#REF!</v>
      </c>
      <c r="AD44" s="89"/>
      <c r="AE44" s="11"/>
      <c r="AH44" s="19"/>
    </row>
    <row r="45" spans="1:34" ht="183.75" customHeight="1" x14ac:dyDescent="0.3">
      <c r="A45" s="12"/>
      <c r="B45" s="13"/>
      <c r="C45" s="13"/>
      <c r="D45" s="14" t="s">
        <v>101</v>
      </c>
      <c r="E45" s="34">
        <v>72</v>
      </c>
      <c r="F45" s="35" t="s">
        <v>48</v>
      </c>
      <c r="G45" s="80"/>
      <c r="H45" s="38">
        <v>199.49</v>
      </c>
      <c r="I45" s="80">
        <v>0</v>
      </c>
      <c r="J45" s="34">
        <v>77</v>
      </c>
      <c r="K45" s="80"/>
      <c r="L45" s="38">
        <v>100</v>
      </c>
      <c r="M45" s="80"/>
      <c r="N45" s="119"/>
      <c r="O45" s="120"/>
      <c r="P45" s="119"/>
      <c r="Q45" s="120"/>
      <c r="R45" s="119"/>
      <c r="S45" s="120"/>
      <c r="T45" s="50">
        <f t="shared" si="9"/>
        <v>100</v>
      </c>
      <c r="U45" s="50">
        <f t="shared" ref="U45:U62" si="12">T45/J45*100</f>
        <v>129.87012987012986</v>
      </c>
      <c r="V45" s="51" t="s">
        <v>48</v>
      </c>
      <c r="W45" s="84"/>
      <c r="X45" s="85"/>
      <c r="Y45" s="12"/>
      <c r="Z45" s="50">
        <f t="shared" ref="Z45:Z62" si="13">H45+T45</f>
        <v>299.49</v>
      </c>
      <c r="AA45" s="84">
        <f t="shared" ref="AA45:AA62" si="14">I45+W45</f>
        <v>0</v>
      </c>
      <c r="AB45" s="50">
        <f t="shared" ref="AB45:AB62" si="15">(Z45/E45)*100</f>
        <v>415.95833333333337</v>
      </c>
      <c r="AC45" s="35" t="e">
        <f>#REF!</f>
        <v>#REF!</v>
      </c>
      <c r="AD45" s="89"/>
      <c r="AE45" s="11"/>
      <c r="AH45" s="19"/>
    </row>
    <row r="46" spans="1:34" ht="186" customHeight="1" x14ac:dyDescent="0.3">
      <c r="A46" s="12"/>
      <c r="B46" s="68"/>
      <c r="C46" s="68"/>
      <c r="D46" s="14" t="s">
        <v>102</v>
      </c>
      <c r="E46" s="34">
        <v>100</v>
      </c>
      <c r="F46" s="35" t="s">
        <v>48</v>
      </c>
      <c r="G46" s="81"/>
      <c r="H46" s="40">
        <v>23.68</v>
      </c>
      <c r="I46" s="81">
        <v>0</v>
      </c>
      <c r="J46" s="34">
        <v>100</v>
      </c>
      <c r="K46" s="81"/>
      <c r="L46" s="40">
        <v>23.68</v>
      </c>
      <c r="M46" s="81"/>
      <c r="N46" s="109"/>
      <c r="O46" s="121"/>
      <c r="P46" s="119"/>
      <c r="Q46" s="121"/>
      <c r="R46" s="119"/>
      <c r="S46" s="121"/>
      <c r="T46" s="50">
        <f t="shared" si="9"/>
        <v>23.68</v>
      </c>
      <c r="U46" s="50">
        <f t="shared" si="12"/>
        <v>23.68</v>
      </c>
      <c r="V46" s="51" t="s">
        <v>48</v>
      </c>
      <c r="W46" s="86"/>
      <c r="X46" s="87"/>
      <c r="Y46" s="73"/>
      <c r="Z46" s="50">
        <f t="shared" si="13"/>
        <v>47.36</v>
      </c>
      <c r="AA46" s="86">
        <f t="shared" si="14"/>
        <v>0</v>
      </c>
      <c r="AB46" s="50">
        <f t="shared" si="15"/>
        <v>47.36</v>
      </c>
      <c r="AC46" s="35" t="e">
        <f>#REF!</f>
        <v>#REF!</v>
      </c>
      <c r="AD46" s="90"/>
      <c r="AE46" s="11"/>
      <c r="AH46" s="19"/>
    </row>
    <row r="47" spans="1:34" s="66" customFormat="1" ht="198" customHeight="1" x14ac:dyDescent="0.3">
      <c r="A47" s="12"/>
      <c r="B47" s="13"/>
      <c r="C47" s="68" t="s">
        <v>85</v>
      </c>
      <c r="D47" s="14" t="s">
        <v>109</v>
      </c>
      <c r="E47" s="34">
        <v>100</v>
      </c>
      <c r="F47" s="35" t="s">
        <v>48</v>
      </c>
      <c r="G47" s="32">
        <f>SUM(G48:G53)</f>
        <v>1957544700</v>
      </c>
      <c r="H47" s="34">
        <v>29.409999999999997</v>
      </c>
      <c r="I47" s="32">
        <f>SUM(I48:I53)</f>
        <v>726755000</v>
      </c>
      <c r="J47" s="34">
        <v>100</v>
      </c>
      <c r="K47" s="32">
        <f>SUM(K48:K53)</f>
        <v>1180676650</v>
      </c>
      <c r="L47" s="34">
        <v>11.03</v>
      </c>
      <c r="M47" s="32">
        <f>SUM(M48:M53)</f>
        <v>0</v>
      </c>
      <c r="N47" s="116"/>
      <c r="O47" s="110"/>
      <c r="P47" s="116"/>
      <c r="Q47" s="110"/>
      <c r="R47" s="116"/>
      <c r="S47" s="110"/>
      <c r="T47" s="50">
        <f t="shared" si="9"/>
        <v>11.03</v>
      </c>
      <c r="U47" s="50">
        <f t="shared" si="12"/>
        <v>11.03</v>
      </c>
      <c r="V47" s="51" t="s">
        <v>48</v>
      </c>
      <c r="W47" s="49">
        <f t="shared" ref="W47:W62" si="16">SUM(M47,O47,Q47,S47)</f>
        <v>0</v>
      </c>
      <c r="X47" s="50">
        <f t="shared" ref="X47:X62" si="17">W47/K47*100</f>
        <v>0</v>
      </c>
      <c r="Y47" s="51" t="s">
        <v>48</v>
      </c>
      <c r="Z47" s="48">
        <f t="shared" si="13"/>
        <v>40.44</v>
      </c>
      <c r="AA47" s="49">
        <f t="shared" si="14"/>
        <v>726755000</v>
      </c>
      <c r="AB47" s="50">
        <f t="shared" si="15"/>
        <v>40.44</v>
      </c>
      <c r="AC47" s="51" t="str">
        <f t="shared" ref="AC47:AC62" si="18">Y47</f>
        <v>%</v>
      </c>
      <c r="AD47" s="75">
        <f t="shared" ref="AD47:AD62" si="19">(AA47/G47)</f>
        <v>0.37125844431547333</v>
      </c>
      <c r="AE47" s="65"/>
      <c r="AH47" s="67"/>
    </row>
    <row r="48" spans="1:34" ht="99.75" customHeight="1" x14ac:dyDescent="0.3">
      <c r="A48" s="12"/>
      <c r="B48" s="13"/>
      <c r="C48" s="20" t="s">
        <v>127</v>
      </c>
      <c r="D48" s="20" t="s">
        <v>159</v>
      </c>
      <c r="E48" s="15">
        <v>49</v>
      </c>
      <c r="F48" s="16" t="s">
        <v>49</v>
      </c>
      <c r="G48" s="17">
        <v>931080000</v>
      </c>
      <c r="H48" s="15">
        <v>6</v>
      </c>
      <c r="I48" s="17">
        <v>307195000</v>
      </c>
      <c r="J48" s="15">
        <v>6</v>
      </c>
      <c r="K48" s="17">
        <v>123790000</v>
      </c>
      <c r="L48" s="15">
        <v>6</v>
      </c>
      <c r="M48" s="17">
        <v>0</v>
      </c>
      <c r="N48" s="112"/>
      <c r="O48" s="113"/>
      <c r="P48" s="112"/>
      <c r="Q48" s="113"/>
      <c r="R48" s="112"/>
      <c r="S48" s="113"/>
      <c r="T48" s="47">
        <f t="shared" si="9"/>
        <v>6</v>
      </c>
      <c r="U48" s="47">
        <f t="shared" si="12"/>
        <v>100</v>
      </c>
      <c r="V48" s="26" t="s">
        <v>48</v>
      </c>
      <c r="W48" s="31">
        <f t="shared" si="16"/>
        <v>0</v>
      </c>
      <c r="X48" s="46">
        <f t="shared" si="17"/>
        <v>0</v>
      </c>
      <c r="Y48" s="26" t="s">
        <v>48</v>
      </c>
      <c r="Z48" s="47">
        <f t="shared" si="13"/>
        <v>12</v>
      </c>
      <c r="AA48" s="31">
        <f t="shared" si="14"/>
        <v>307195000</v>
      </c>
      <c r="AB48" s="46">
        <f t="shared" si="15"/>
        <v>24.489795918367346</v>
      </c>
      <c r="AC48" s="26" t="str">
        <f t="shared" si="18"/>
        <v>%</v>
      </c>
      <c r="AD48" s="76">
        <f t="shared" si="19"/>
        <v>0.3299340550758259</v>
      </c>
      <c r="AE48" s="11"/>
      <c r="AH48" s="19"/>
    </row>
    <row r="49" spans="1:34" ht="99.75" customHeight="1" x14ac:dyDescent="0.3">
      <c r="A49" s="12"/>
      <c r="B49" s="13"/>
      <c r="C49" s="20" t="s">
        <v>126</v>
      </c>
      <c r="D49" s="20" t="s">
        <v>160</v>
      </c>
      <c r="E49" s="15"/>
      <c r="F49" s="16" t="s">
        <v>49</v>
      </c>
      <c r="G49" s="17"/>
      <c r="H49" s="15"/>
      <c r="I49" s="17"/>
      <c r="J49" s="15">
        <v>6</v>
      </c>
      <c r="K49" s="17">
        <v>291819150</v>
      </c>
      <c r="L49" s="15">
        <v>6</v>
      </c>
      <c r="M49" s="17">
        <v>0</v>
      </c>
      <c r="N49" s="112"/>
      <c r="O49" s="113"/>
      <c r="P49" s="112"/>
      <c r="Q49" s="113"/>
      <c r="R49" s="112"/>
      <c r="S49" s="113"/>
      <c r="T49" s="47">
        <f t="shared" si="9"/>
        <v>6</v>
      </c>
      <c r="U49" s="47">
        <f t="shared" si="12"/>
        <v>100</v>
      </c>
      <c r="V49" s="26" t="s">
        <v>48</v>
      </c>
      <c r="W49" s="31">
        <f t="shared" si="16"/>
        <v>0</v>
      </c>
      <c r="X49" s="46">
        <f t="shared" si="17"/>
        <v>0</v>
      </c>
      <c r="Y49" s="26" t="s">
        <v>48</v>
      </c>
      <c r="Z49" s="47">
        <f t="shared" si="13"/>
        <v>6</v>
      </c>
      <c r="AA49" s="31">
        <f t="shared" si="14"/>
        <v>0</v>
      </c>
      <c r="AB49" s="46" t="e">
        <f t="shared" si="15"/>
        <v>#DIV/0!</v>
      </c>
      <c r="AC49" s="26" t="str">
        <f t="shared" si="18"/>
        <v>%</v>
      </c>
      <c r="AD49" s="76" t="e">
        <f t="shared" si="19"/>
        <v>#DIV/0!</v>
      </c>
      <c r="AE49" s="11"/>
      <c r="AH49" s="19"/>
    </row>
    <row r="50" spans="1:34" ht="77.5" x14ac:dyDescent="0.3">
      <c r="A50" s="12"/>
      <c r="B50" s="13"/>
      <c r="C50" s="20" t="s">
        <v>117</v>
      </c>
      <c r="D50" s="20" t="s">
        <v>161</v>
      </c>
      <c r="E50" s="15">
        <v>49</v>
      </c>
      <c r="F50" s="16" t="s">
        <v>49</v>
      </c>
      <c r="G50" s="17">
        <v>1026464700</v>
      </c>
      <c r="H50" s="15">
        <v>49</v>
      </c>
      <c r="I50" s="17">
        <v>419560000</v>
      </c>
      <c r="J50" s="15">
        <v>49</v>
      </c>
      <c r="K50" s="17">
        <v>190295000</v>
      </c>
      <c r="L50" s="15">
        <v>49</v>
      </c>
      <c r="M50" s="17">
        <v>0</v>
      </c>
      <c r="N50" s="112"/>
      <c r="O50" s="113"/>
      <c r="P50" s="112"/>
      <c r="Q50" s="113"/>
      <c r="R50" s="112"/>
      <c r="S50" s="113"/>
      <c r="T50" s="47">
        <f t="shared" si="9"/>
        <v>49</v>
      </c>
      <c r="U50" s="47">
        <f t="shared" si="12"/>
        <v>100</v>
      </c>
      <c r="V50" s="26" t="s">
        <v>48</v>
      </c>
      <c r="W50" s="31">
        <f t="shared" si="16"/>
        <v>0</v>
      </c>
      <c r="X50" s="46">
        <f t="shared" si="17"/>
        <v>0</v>
      </c>
      <c r="Y50" s="26" t="s">
        <v>48</v>
      </c>
      <c r="Z50" s="47">
        <f t="shared" si="13"/>
        <v>98</v>
      </c>
      <c r="AA50" s="31">
        <f t="shared" si="14"/>
        <v>419560000</v>
      </c>
      <c r="AB50" s="47">
        <f t="shared" si="15"/>
        <v>200</v>
      </c>
      <c r="AC50" s="26" t="str">
        <f t="shared" si="18"/>
        <v>%</v>
      </c>
      <c r="AD50" s="76">
        <f t="shared" si="19"/>
        <v>0.40874274585380288</v>
      </c>
      <c r="AE50" s="11"/>
      <c r="AH50" s="19"/>
    </row>
    <row r="51" spans="1:34" ht="77.5" x14ac:dyDescent="0.3">
      <c r="A51" s="12"/>
      <c r="B51" s="13"/>
      <c r="C51" s="20" t="s">
        <v>128</v>
      </c>
      <c r="D51" s="20" t="s">
        <v>162</v>
      </c>
      <c r="E51" s="15"/>
      <c r="F51" s="16" t="s">
        <v>49</v>
      </c>
      <c r="G51" s="17"/>
      <c r="H51" s="15"/>
      <c r="I51" s="17"/>
      <c r="J51" s="15">
        <v>49</v>
      </c>
      <c r="K51" s="17">
        <v>165382500</v>
      </c>
      <c r="L51" s="15">
        <v>49</v>
      </c>
      <c r="M51" s="17">
        <v>0</v>
      </c>
      <c r="N51" s="112"/>
      <c r="O51" s="113"/>
      <c r="P51" s="112"/>
      <c r="Q51" s="113"/>
      <c r="R51" s="112"/>
      <c r="S51" s="113"/>
      <c r="T51" s="47">
        <f t="shared" si="9"/>
        <v>49</v>
      </c>
      <c r="U51" s="47">
        <f t="shared" si="12"/>
        <v>100</v>
      </c>
      <c r="V51" s="26" t="s">
        <v>48</v>
      </c>
      <c r="W51" s="31">
        <f t="shared" si="16"/>
        <v>0</v>
      </c>
      <c r="X51" s="46">
        <f t="shared" si="17"/>
        <v>0</v>
      </c>
      <c r="Y51" s="26" t="s">
        <v>48</v>
      </c>
      <c r="Z51" s="47">
        <f t="shared" si="13"/>
        <v>49</v>
      </c>
      <c r="AA51" s="31">
        <f t="shared" si="14"/>
        <v>0</v>
      </c>
      <c r="AB51" s="47" t="e">
        <f t="shared" si="15"/>
        <v>#DIV/0!</v>
      </c>
      <c r="AC51" s="26" t="str">
        <f t="shared" si="18"/>
        <v>%</v>
      </c>
      <c r="AD51" s="76" t="e">
        <f t="shared" si="19"/>
        <v>#DIV/0!</v>
      </c>
      <c r="AE51" s="11"/>
      <c r="AH51" s="19"/>
    </row>
    <row r="52" spans="1:34" ht="62" x14ac:dyDescent="0.3">
      <c r="A52" s="12"/>
      <c r="B52" s="13"/>
      <c r="C52" s="20" t="s">
        <v>129</v>
      </c>
      <c r="D52" s="20" t="s">
        <v>163</v>
      </c>
      <c r="E52" s="15"/>
      <c r="F52" s="16" t="s">
        <v>49</v>
      </c>
      <c r="G52" s="17"/>
      <c r="H52" s="15"/>
      <c r="I52" s="17"/>
      <c r="J52" s="15">
        <v>49</v>
      </c>
      <c r="K52" s="17">
        <v>401340000</v>
      </c>
      <c r="L52" s="15">
        <v>49</v>
      </c>
      <c r="M52" s="17">
        <v>0</v>
      </c>
      <c r="N52" s="112"/>
      <c r="O52" s="113"/>
      <c r="P52" s="112"/>
      <c r="Q52" s="113"/>
      <c r="R52" s="112"/>
      <c r="S52" s="113"/>
      <c r="T52" s="47">
        <f t="shared" si="9"/>
        <v>49</v>
      </c>
      <c r="U52" s="47">
        <f t="shared" si="12"/>
        <v>100</v>
      </c>
      <c r="V52" s="26" t="s">
        <v>48</v>
      </c>
      <c r="W52" s="31">
        <f t="shared" si="16"/>
        <v>0</v>
      </c>
      <c r="X52" s="46">
        <f t="shared" si="17"/>
        <v>0</v>
      </c>
      <c r="Y52" s="26" t="s">
        <v>48</v>
      </c>
      <c r="Z52" s="47">
        <f t="shared" si="13"/>
        <v>49</v>
      </c>
      <c r="AA52" s="31">
        <f t="shared" si="14"/>
        <v>0</v>
      </c>
      <c r="AB52" s="47" t="e">
        <f t="shared" si="15"/>
        <v>#DIV/0!</v>
      </c>
      <c r="AC52" s="26" t="str">
        <f t="shared" si="18"/>
        <v>%</v>
      </c>
      <c r="AD52" s="76" t="e">
        <f t="shared" si="19"/>
        <v>#DIV/0!</v>
      </c>
      <c r="AE52" s="11"/>
      <c r="AH52" s="19"/>
    </row>
    <row r="53" spans="1:34" ht="185.25" customHeight="1" x14ac:dyDescent="0.3">
      <c r="A53" s="12"/>
      <c r="B53" s="13"/>
      <c r="C53" s="20" t="s">
        <v>130</v>
      </c>
      <c r="D53" s="20" t="s">
        <v>164</v>
      </c>
      <c r="E53" s="15"/>
      <c r="F53" s="16" t="s">
        <v>49</v>
      </c>
      <c r="G53" s="17"/>
      <c r="H53" s="15"/>
      <c r="I53" s="17"/>
      <c r="J53" s="15">
        <v>49</v>
      </c>
      <c r="K53" s="17">
        <v>8050000</v>
      </c>
      <c r="L53" s="15">
        <v>49</v>
      </c>
      <c r="M53" s="17">
        <v>0</v>
      </c>
      <c r="N53" s="112"/>
      <c r="O53" s="113"/>
      <c r="P53" s="112"/>
      <c r="Q53" s="113"/>
      <c r="R53" s="112"/>
      <c r="S53" s="113"/>
      <c r="T53" s="47">
        <f t="shared" si="9"/>
        <v>49</v>
      </c>
      <c r="U53" s="47">
        <f t="shared" si="12"/>
        <v>100</v>
      </c>
      <c r="V53" s="26" t="s">
        <v>48</v>
      </c>
      <c r="W53" s="31">
        <f t="shared" si="16"/>
        <v>0</v>
      </c>
      <c r="X53" s="46">
        <f t="shared" si="17"/>
        <v>0</v>
      </c>
      <c r="Y53" s="26" t="s">
        <v>48</v>
      </c>
      <c r="Z53" s="47">
        <f t="shared" si="13"/>
        <v>49</v>
      </c>
      <c r="AA53" s="31">
        <f t="shared" si="14"/>
        <v>0</v>
      </c>
      <c r="AB53" s="47" t="e">
        <f t="shared" si="15"/>
        <v>#DIV/0!</v>
      </c>
      <c r="AC53" s="26" t="str">
        <f t="shared" si="18"/>
        <v>%</v>
      </c>
      <c r="AD53" s="76" t="e">
        <f t="shared" si="19"/>
        <v>#DIV/0!</v>
      </c>
      <c r="AE53" s="11"/>
      <c r="AH53" s="19"/>
    </row>
    <row r="54" spans="1:34" ht="108.5" x14ac:dyDescent="0.3">
      <c r="A54" s="12"/>
      <c r="B54" s="13"/>
      <c r="C54" s="14" t="s">
        <v>86</v>
      </c>
      <c r="D54" s="14" t="s">
        <v>110</v>
      </c>
      <c r="E54" s="34">
        <v>100</v>
      </c>
      <c r="F54" s="35" t="s">
        <v>48</v>
      </c>
      <c r="G54" s="32">
        <f>SUM(G55:G56)</f>
        <v>559170000</v>
      </c>
      <c r="H54" s="34">
        <v>100</v>
      </c>
      <c r="I54" s="32">
        <f>SUM(I55:I56)</f>
        <v>158090000</v>
      </c>
      <c r="J54" s="34">
        <v>100</v>
      </c>
      <c r="K54" s="32">
        <f>SUM(K55:K56)</f>
        <v>179865000</v>
      </c>
      <c r="L54" s="34">
        <v>100</v>
      </c>
      <c r="M54" s="32">
        <f>SUM(M56)</f>
        <v>0</v>
      </c>
      <c r="N54" s="116"/>
      <c r="O54" s="110"/>
      <c r="P54" s="116"/>
      <c r="Q54" s="110"/>
      <c r="R54" s="116"/>
      <c r="S54" s="110"/>
      <c r="T54" s="48">
        <f t="shared" si="9"/>
        <v>100</v>
      </c>
      <c r="U54" s="48">
        <f t="shared" si="12"/>
        <v>100</v>
      </c>
      <c r="V54" s="51" t="s">
        <v>48</v>
      </c>
      <c r="W54" s="49">
        <f t="shared" si="16"/>
        <v>0</v>
      </c>
      <c r="X54" s="50">
        <f t="shared" si="17"/>
        <v>0</v>
      </c>
      <c r="Y54" s="51" t="s">
        <v>48</v>
      </c>
      <c r="Z54" s="48">
        <f t="shared" si="13"/>
        <v>200</v>
      </c>
      <c r="AA54" s="49">
        <f t="shared" si="14"/>
        <v>158090000</v>
      </c>
      <c r="AB54" s="47">
        <f t="shared" si="15"/>
        <v>200</v>
      </c>
      <c r="AC54" s="51" t="str">
        <f t="shared" si="18"/>
        <v>%</v>
      </c>
      <c r="AD54" s="76">
        <f t="shared" si="19"/>
        <v>0.28272260672067528</v>
      </c>
      <c r="AE54" s="11"/>
      <c r="AH54" s="19"/>
    </row>
    <row r="55" spans="1:34" ht="108.75" customHeight="1" x14ac:dyDescent="0.3">
      <c r="A55" s="12"/>
      <c r="B55" s="13"/>
      <c r="C55" s="20" t="s">
        <v>131</v>
      </c>
      <c r="D55" s="20" t="s">
        <v>165</v>
      </c>
      <c r="E55" s="15"/>
      <c r="F55" s="16" t="s">
        <v>49</v>
      </c>
      <c r="G55" s="17"/>
      <c r="H55" s="15"/>
      <c r="I55" s="17"/>
      <c r="J55" s="15">
        <v>1</v>
      </c>
      <c r="K55" s="17">
        <v>8750000</v>
      </c>
      <c r="L55" s="15">
        <v>1</v>
      </c>
      <c r="M55" s="17">
        <v>0</v>
      </c>
      <c r="N55" s="112"/>
      <c r="O55" s="113"/>
      <c r="P55" s="112"/>
      <c r="Q55" s="113"/>
      <c r="R55" s="112"/>
      <c r="S55" s="113"/>
      <c r="T55" s="47">
        <f t="shared" si="9"/>
        <v>1</v>
      </c>
      <c r="U55" s="47">
        <f t="shared" si="12"/>
        <v>100</v>
      </c>
      <c r="V55" s="26" t="s">
        <v>48</v>
      </c>
      <c r="W55" s="31">
        <f t="shared" si="16"/>
        <v>0</v>
      </c>
      <c r="X55" s="46">
        <f t="shared" si="17"/>
        <v>0</v>
      </c>
      <c r="Y55" s="26" t="s">
        <v>48</v>
      </c>
      <c r="Z55" s="47">
        <f t="shared" si="13"/>
        <v>1</v>
      </c>
      <c r="AA55" s="31">
        <f t="shared" si="14"/>
        <v>0</v>
      </c>
      <c r="AB55" s="46" t="e">
        <f t="shared" si="15"/>
        <v>#DIV/0!</v>
      </c>
      <c r="AC55" s="26" t="str">
        <f t="shared" si="18"/>
        <v>%</v>
      </c>
      <c r="AD55" s="76" t="e">
        <f t="shared" si="19"/>
        <v>#DIV/0!</v>
      </c>
      <c r="AE55" s="11"/>
      <c r="AH55" s="19"/>
    </row>
    <row r="56" spans="1:34" ht="108.75" customHeight="1" x14ac:dyDescent="0.3">
      <c r="A56" s="12"/>
      <c r="B56" s="13"/>
      <c r="C56" s="20" t="s">
        <v>87</v>
      </c>
      <c r="D56" s="20" t="s">
        <v>166</v>
      </c>
      <c r="E56" s="15">
        <v>12</v>
      </c>
      <c r="F56" s="16" t="s">
        <v>49</v>
      </c>
      <c r="G56" s="17">
        <v>559170000</v>
      </c>
      <c r="H56" s="15">
        <v>1</v>
      </c>
      <c r="I56" s="17">
        <v>158090000</v>
      </c>
      <c r="J56" s="15">
        <v>1</v>
      </c>
      <c r="K56" s="17">
        <v>171115000</v>
      </c>
      <c r="L56" s="15">
        <v>1</v>
      </c>
      <c r="M56" s="17">
        <v>0</v>
      </c>
      <c r="N56" s="112"/>
      <c r="O56" s="113"/>
      <c r="P56" s="112"/>
      <c r="Q56" s="113"/>
      <c r="R56" s="112"/>
      <c r="S56" s="113"/>
      <c r="T56" s="47">
        <f t="shared" si="9"/>
        <v>1</v>
      </c>
      <c r="U56" s="47">
        <f t="shared" si="12"/>
        <v>100</v>
      </c>
      <c r="V56" s="26" t="s">
        <v>48</v>
      </c>
      <c r="W56" s="31">
        <f t="shared" si="16"/>
        <v>0</v>
      </c>
      <c r="X56" s="46">
        <f t="shared" si="17"/>
        <v>0</v>
      </c>
      <c r="Y56" s="26" t="s">
        <v>48</v>
      </c>
      <c r="Z56" s="47">
        <f t="shared" si="13"/>
        <v>2</v>
      </c>
      <c r="AA56" s="31">
        <f t="shared" si="14"/>
        <v>158090000</v>
      </c>
      <c r="AB56" s="46">
        <f t="shared" si="15"/>
        <v>16.666666666666664</v>
      </c>
      <c r="AC56" s="26" t="str">
        <f t="shared" si="18"/>
        <v>%</v>
      </c>
      <c r="AD56" s="76">
        <f t="shared" si="19"/>
        <v>0.28272260672067528</v>
      </c>
      <c r="AE56" s="11"/>
      <c r="AH56" s="19"/>
    </row>
    <row r="57" spans="1:34" s="66" customFormat="1" ht="201.75" customHeight="1" x14ac:dyDescent="0.3">
      <c r="A57" s="12"/>
      <c r="B57" s="13"/>
      <c r="C57" s="14" t="s">
        <v>95</v>
      </c>
      <c r="D57" s="14" t="s">
        <v>112</v>
      </c>
      <c r="E57" s="34">
        <v>100</v>
      </c>
      <c r="F57" s="35" t="s">
        <v>48</v>
      </c>
      <c r="G57" s="32">
        <f>SUM(G58)</f>
        <v>2214602750</v>
      </c>
      <c r="H57" s="34">
        <v>100</v>
      </c>
      <c r="I57" s="32">
        <f>SUM(I58)</f>
        <v>757838500</v>
      </c>
      <c r="J57" s="34">
        <v>100</v>
      </c>
      <c r="K57" s="32">
        <f>SUM(K58)</f>
        <v>1248647100</v>
      </c>
      <c r="L57" s="34">
        <v>100</v>
      </c>
      <c r="M57" s="32">
        <f>SUM(M58)</f>
        <v>0</v>
      </c>
      <c r="N57" s="116"/>
      <c r="O57" s="110"/>
      <c r="P57" s="116"/>
      <c r="Q57" s="110"/>
      <c r="R57" s="116"/>
      <c r="S57" s="110"/>
      <c r="T57" s="48">
        <f t="shared" si="9"/>
        <v>100</v>
      </c>
      <c r="U57" s="48">
        <f t="shared" si="12"/>
        <v>100</v>
      </c>
      <c r="V57" s="51" t="s">
        <v>48</v>
      </c>
      <c r="W57" s="49">
        <f t="shared" si="16"/>
        <v>0</v>
      </c>
      <c r="X57" s="50">
        <f t="shared" si="17"/>
        <v>0</v>
      </c>
      <c r="Y57" s="51" t="s">
        <v>48</v>
      </c>
      <c r="Z57" s="48">
        <f t="shared" si="13"/>
        <v>200</v>
      </c>
      <c r="AA57" s="49">
        <f t="shared" si="14"/>
        <v>757838500</v>
      </c>
      <c r="AB57" s="47">
        <f t="shared" si="15"/>
        <v>200</v>
      </c>
      <c r="AC57" s="51" t="str">
        <f t="shared" si="18"/>
        <v>%</v>
      </c>
      <c r="AD57" s="76">
        <f t="shared" si="19"/>
        <v>0.3422006497553568</v>
      </c>
      <c r="AE57" s="65"/>
      <c r="AH57" s="67"/>
    </row>
    <row r="58" spans="1:34" ht="133.5" customHeight="1" x14ac:dyDescent="0.3">
      <c r="A58" s="12"/>
      <c r="B58" s="13"/>
      <c r="C58" s="14" t="s">
        <v>88</v>
      </c>
      <c r="D58" s="14" t="s">
        <v>111</v>
      </c>
      <c r="E58" s="34">
        <v>100</v>
      </c>
      <c r="F58" s="35" t="s">
        <v>48</v>
      </c>
      <c r="G58" s="32">
        <f>SUM(G59:G62)</f>
        <v>2214602750</v>
      </c>
      <c r="H58" s="34">
        <v>100</v>
      </c>
      <c r="I58" s="32">
        <f>SUM(I59:I62)</f>
        <v>757838500</v>
      </c>
      <c r="J58" s="34">
        <v>100</v>
      </c>
      <c r="K58" s="32">
        <f>SUM(K59:K62)</f>
        <v>1248647100</v>
      </c>
      <c r="L58" s="34">
        <v>100</v>
      </c>
      <c r="M58" s="32">
        <f>SUM(M59,M62)</f>
        <v>0</v>
      </c>
      <c r="N58" s="116"/>
      <c r="O58" s="110"/>
      <c r="P58" s="116"/>
      <c r="Q58" s="110"/>
      <c r="R58" s="116"/>
      <c r="S58" s="110"/>
      <c r="T58" s="48">
        <f t="shared" si="9"/>
        <v>100</v>
      </c>
      <c r="U58" s="48">
        <f t="shared" si="12"/>
        <v>100</v>
      </c>
      <c r="V58" s="51" t="s">
        <v>48</v>
      </c>
      <c r="W58" s="49">
        <f t="shared" si="16"/>
        <v>0</v>
      </c>
      <c r="X58" s="50">
        <f t="shared" si="17"/>
        <v>0</v>
      </c>
      <c r="Y58" s="51" t="s">
        <v>48</v>
      </c>
      <c r="Z58" s="48">
        <f t="shared" si="13"/>
        <v>200</v>
      </c>
      <c r="AA58" s="49">
        <f t="shared" si="14"/>
        <v>757838500</v>
      </c>
      <c r="AB58" s="47">
        <f t="shared" si="15"/>
        <v>200</v>
      </c>
      <c r="AC58" s="51" t="str">
        <f t="shared" si="18"/>
        <v>%</v>
      </c>
      <c r="AD58" s="76">
        <f t="shared" si="19"/>
        <v>0.3422006497553568</v>
      </c>
      <c r="AE58" s="11"/>
      <c r="AH58" s="19"/>
    </row>
    <row r="59" spans="1:34" ht="155" x14ac:dyDescent="0.3">
      <c r="A59" s="69"/>
      <c r="B59" s="70"/>
      <c r="C59" s="20" t="s">
        <v>89</v>
      </c>
      <c r="D59" s="20" t="s">
        <v>167</v>
      </c>
      <c r="E59" s="15">
        <v>12</v>
      </c>
      <c r="F59" s="16" t="s">
        <v>168</v>
      </c>
      <c r="G59" s="17">
        <v>1911230250</v>
      </c>
      <c r="H59" s="15">
        <v>3</v>
      </c>
      <c r="I59" s="17">
        <v>747213500</v>
      </c>
      <c r="J59" s="15">
        <v>3</v>
      </c>
      <c r="K59" s="17">
        <v>478372000</v>
      </c>
      <c r="L59" s="15">
        <v>3</v>
      </c>
      <c r="M59" s="17">
        <v>0</v>
      </c>
      <c r="N59" s="112"/>
      <c r="O59" s="113"/>
      <c r="P59" s="112"/>
      <c r="Q59" s="113"/>
      <c r="R59" s="112"/>
      <c r="S59" s="113"/>
      <c r="T59" s="47">
        <f t="shared" si="9"/>
        <v>3</v>
      </c>
      <c r="U59" s="47">
        <f t="shared" si="12"/>
        <v>100</v>
      </c>
      <c r="V59" s="26" t="s">
        <v>48</v>
      </c>
      <c r="W59" s="31">
        <f t="shared" si="16"/>
        <v>0</v>
      </c>
      <c r="X59" s="46">
        <f t="shared" si="17"/>
        <v>0</v>
      </c>
      <c r="Y59" s="26" t="s">
        <v>48</v>
      </c>
      <c r="Z59" s="47">
        <f t="shared" si="13"/>
        <v>6</v>
      </c>
      <c r="AA59" s="31">
        <f t="shared" si="14"/>
        <v>747213500</v>
      </c>
      <c r="AB59" s="47">
        <f t="shared" si="15"/>
        <v>50</v>
      </c>
      <c r="AC59" s="26" t="str">
        <f t="shared" si="18"/>
        <v>%</v>
      </c>
      <c r="AD59" s="76">
        <f t="shared" si="19"/>
        <v>0.39095943568285402</v>
      </c>
      <c r="AE59" s="11"/>
      <c r="AH59" s="19"/>
    </row>
    <row r="60" spans="1:34" ht="155" x14ac:dyDescent="0.3">
      <c r="A60" s="73"/>
      <c r="B60" s="68"/>
      <c r="C60" s="20" t="s">
        <v>132</v>
      </c>
      <c r="D60" s="20" t="s">
        <v>169</v>
      </c>
      <c r="E60" s="15"/>
      <c r="F60" s="16" t="s">
        <v>168</v>
      </c>
      <c r="G60" s="17"/>
      <c r="H60" s="15"/>
      <c r="I60" s="17"/>
      <c r="J60" s="15">
        <v>1</v>
      </c>
      <c r="K60" s="17">
        <v>37990000</v>
      </c>
      <c r="L60" s="15">
        <v>0</v>
      </c>
      <c r="M60" s="17">
        <v>0</v>
      </c>
      <c r="N60" s="112"/>
      <c r="O60" s="113"/>
      <c r="P60" s="112"/>
      <c r="Q60" s="113"/>
      <c r="R60" s="112"/>
      <c r="S60" s="113"/>
      <c r="T60" s="47">
        <f t="shared" si="9"/>
        <v>0</v>
      </c>
      <c r="U60" s="46">
        <f t="shared" si="12"/>
        <v>0</v>
      </c>
      <c r="V60" s="26" t="s">
        <v>48</v>
      </c>
      <c r="W60" s="31">
        <f t="shared" si="16"/>
        <v>0</v>
      </c>
      <c r="X60" s="46">
        <f t="shared" si="17"/>
        <v>0</v>
      </c>
      <c r="Y60" s="26" t="s">
        <v>48</v>
      </c>
      <c r="Z60" s="47">
        <f t="shared" si="13"/>
        <v>0</v>
      </c>
      <c r="AA60" s="31">
        <f t="shared" si="14"/>
        <v>0</v>
      </c>
      <c r="AB60" s="47" t="e">
        <f t="shared" si="15"/>
        <v>#DIV/0!</v>
      </c>
      <c r="AC60" s="26" t="str">
        <f t="shared" si="18"/>
        <v>%</v>
      </c>
      <c r="AD60" s="76" t="e">
        <f t="shared" si="19"/>
        <v>#DIV/0!</v>
      </c>
      <c r="AE60" s="11"/>
      <c r="AH60" s="19"/>
    </row>
    <row r="61" spans="1:34" ht="170.5" x14ac:dyDescent="0.3">
      <c r="A61" s="73"/>
      <c r="B61" s="68"/>
      <c r="C61" s="20" t="s">
        <v>133</v>
      </c>
      <c r="D61" s="20" t="s">
        <v>170</v>
      </c>
      <c r="E61" s="15"/>
      <c r="F61" s="16" t="s">
        <v>171</v>
      </c>
      <c r="G61" s="17"/>
      <c r="H61" s="15"/>
      <c r="I61" s="17"/>
      <c r="J61" s="15">
        <v>1</v>
      </c>
      <c r="K61" s="17">
        <v>605762500</v>
      </c>
      <c r="L61" s="15">
        <v>0</v>
      </c>
      <c r="M61" s="17">
        <v>0</v>
      </c>
      <c r="N61" s="112"/>
      <c r="O61" s="113"/>
      <c r="P61" s="112"/>
      <c r="Q61" s="113"/>
      <c r="R61" s="112"/>
      <c r="S61" s="113"/>
      <c r="T61" s="47">
        <f t="shared" si="9"/>
        <v>0</v>
      </c>
      <c r="U61" s="46">
        <f t="shared" si="12"/>
        <v>0</v>
      </c>
      <c r="V61" s="26" t="s">
        <v>48</v>
      </c>
      <c r="W61" s="31">
        <f t="shared" si="16"/>
        <v>0</v>
      </c>
      <c r="X61" s="46">
        <f t="shared" si="17"/>
        <v>0</v>
      </c>
      <c r="Y61" s="26" t="s">
        <v>48</v>
      </c>
      <c r="Z61" s="47">
        <f t="shared" si="13"/>
        <v>0</v>
      </c>
      <c r="AA61" s="31">
        <f t="shared" si="14"/>
        <v>0</v>
      </c>
      <c r="AB61" s="47" t="e">
        <f t="shared" si="15"/>
        <v>#DIV/0!</v>
      </c>
      <c r="AC61" s="26" t="str">
        <f t="shared" si="18"/>
        <v>%</v>
      </c>
      <c r="AD61" s="76" t="e">
        <f t="shared" si="19"/>
        <v>#DIV/0!</v>
      </c>
      <c r="AE61" s="11"/>
      <c r="AH61" s="19"/>
    </row>
    <row r="62" spans="1:34" ht="139.5" x14ac:dyDescent="0.3">
      <c r="A62" s="73"/>
      <c r="B62" s="68"/>
      <c r="C62" s="20" t="s">
        <v>90</v>
      </c>
      <c r="D62" s="20" t="s">
        <v>172</v>
      </c>
      <c r="E62" s="15">
        <v>3</v>
      </c>
      <c r="F62" s="16" t="s">
        <v>168</v>
      </c>
      <c r="G62" s="17">
        <v>303372500</v>
      </c>
      <c r="H62" s="15">
        <v>0</v>
      </c>
      <c r="I62" s="17">
        <v>10625000</v>
      </c>
      <c r="J62" s="15">
        <v>1</v>
      </c>
      <c r="K62" s="17">
        <v>126522600</v>
      </c>
      <c r="L62" s="15">
        <v>0</v>
      </c>
      <c r="M62" s="17">
        <v>0</v>
      </c>
      <c r="N62" s="112"/>
      <c r="O62" s="113"/>
      <c r="P62" s="112"/>
      <c r="Q62" s="113"/>
      <c r="R62" s="112"/>
      <c r="S62" s="113"/>
      <c r="T62" s="47">
        <f t="shared" si="9"/>
        <v>0</v>
      </c>
      <c r="U62" s="46">
        <f t="shared" si="12"/>
        <v>0</v>
      </c>
      <c r="V62" s="26" t="s">
        <v>48</v>
      </c>
      <c r="W62" s="31">
        <f t="shared" si="16"/>
        <v>0</v>
      </c>
      <c r="X62" s="46">
        <f t="shared" si="17"/>
        <v>0</v>
      </c>
      <c r="Y62" s="26" t="s">
        <v>48</v>
      </c>
      <c r="Z62" s="47">
        <f t="shared" si="13"/>
        <v>0</v>
      </c>
      <c r="AA62" s="31">
        <f t="shared" si="14"/>
        <v>10625000</v>
      </c>
      <c r="AB62" s="47">
        <f t="shared" si="15"/>
        <v>0</v>
      </c>
      <c r="AC62" s="26" t="str">
        <f t="shared" si="18"/>
        <v>%</v>
      </c>
      <c r="AD62" s="76">
        <f t="shared" si="19"/>
        <v>3.5022950333336078E-2</v>
      </c>
      <c r="AE62" s="11"/>
      <c r="AH62" s="19"/>
    </row>
    <row r="63" spans="1:34" ht="15.5" x14ac:dyDescent="0.35">
      <c r="A63" s="164" t="s">
        <v>24</v>
      </c>
      <c r="B63" s="165"/>
      <c r="C63" s="165"/>
      <c r="D63" s="165"/>
      <c r="E63" s="165"/>
      <c r="F63" s="165"/>
      <c r="G63" s="165"/>
      <c r="H63" s="165"/>
      <c r="I63" s="165"/>
      <c r="J63" s="165"/>
      <c r="K63" s="165"/>
      <c r="L63" s="165"/>
      <c r="M63" s="165"/>
      <c r="N63" s="165"/>
      <c r="O63" s="165"/>
      <c r="P63" s="165"/>
      <c r="Q63" s="165"/>
      <c r="R63" s="165"/>
      <c r="S63" s="165"/>
      <c r="T63" s="165"/>
      <c r="U63" s="57">
        <f>AVERAGE(U13:U62)</f>
        <v>41.553507359307361</v>
      </c>
      <c r="V63" s="58"/>
      <c r="W63" s="59"/>
      <c r="X63" s="57">
        <f>AVERAGE(X13,X43,X57)</f>
        <v>0</v>
      </c>
      <c r="Y63" s="58"/>
      <c r="Z63" s="60"/>
      <c r="AA63" s="60"/>
      <c r="AB63" s="60"/>
      <c r="AC63" s="58"/>
      <c r="AD63" s="61"/>
      <c r="AE63" s="11"/>
    </row>
    <row r="64" spans="1:34" ht="15.5" x14ac:dyDescent="0.35">
      <c r="A64" s="166" t="s">
        <v>25</v>
      </c>
      <c r="B64" s="167"/>
      <c r="C64" s="167"/>
      <c r="D64" s="167"/>
      <c r="E64" s="167"/>
      <c r="F64" s="167"/>
      <c r="G64" s="167"/>
      <c r="H64" s="167"/>
      <c r="I64" s="167"/>
      <c r="J64" s="167"/>
      <c r="K64" s="167"/>
      <c r="L64" s="167"/>
      <c r="M64" s="167"/>
      <c r="N64" s="167"/>
      <c r="O64" s="167"/>
      <c r="P64" s="167"/>
      <c r="Q64" s="167"/>
      <c r="R64" s="167"/>
      <c r="S64" s="167"/>
      <c r="T64" s="167"/>
      <c r="U64" s="22" t="str">
        <f>IF(U63&gt;=91,"Sangat Tinggi",IF(U63&gt;=76,"Tinggi",IF(U63&gt;=66,"Sedang",IF(U63&gt;=51,"Rendah",IF(U63&lt;=50,"Sangat Rendah")))))</f>
        <v>Sangat Rendah</v>
      </c>
      <c r="V64" s="41"/>
      <c r="W64" s="42"/>
      <c r="X64" s="22" t="str">
        <f>IF(X63&gt;=91,"Sangat Tinggi",IF(X63&gt;=76,"Tinggi",IF(X63&gt;=66,"Sedang",IF(X63&gt;=51,"Rendah",IF(X63&lt;=50,"Sangat Rendah")))))</f>
        <v>Sangat Rendah</v>
      </c>
      <c r="Y64" s="41"/>
      <c r="Z64" s="43"/>
      <c r="AA64" s="44"/>
      <c r="AB64" s="43"/>
      <c r="AC64" s="41"/>
      <c r="AD64" s="45"/>
      <c r="AE64" s="11"/>
    </row>
    <row r="65" spans="1:31" ht="15.5" x14ac:dyDescent="0.3">
      <c r="A65" s="168" t="s">
        <v>57</v>
      </c>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1"/>
    </row>
    <row r="66" spans="1:31" ht="15.5" x14ac:dyDescent="0.3">
      <c r="A66" s="74" t="s">
        <v>113</v>
      </c>
      <c r="B66" s="71" t="s">
        <v>114</v>
      </c>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11"/>
    </row>
    <row r="67" spans="1:31" ht="15.5" x14ac:dyDescent="0.3">
      <c r="A67" s="168" t="s">
        <v>26</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1"/>
    </row>
    <row r="68" spans="1:31" ht="15.5" x14ac:dyDescent="0.3">
      <c r="A68" s="74" t="s">
        <v>113</v>
      </c>
      <c r="B68" s="71" t="e">
        <f>'[1]Permasalahan Capaian'!C4</f>
        <v>#REF!</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11"/>
    </row>
    <row r="69" spans="1:31" ht="15.5" x14ac:dyDescent="0.3">
      <c r="A69" s="74" t="s">
        <v>113</v>
      </c>
      <c r="B69" s="71" t="str">
        <f>'[2]Permasalahan Capaian'!C5</f>
        <v>Adanya permintaan pengawasan di luar Program Kerja Pengawasan Tahunan (PKPT) 2021 yang harus segera ditindaklanjuti, selain keterbatasan tenaga APIP yang sesuai kompetensi dan peraturan/juknis pemenuhannya</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11"/>
    </row>
    <row r="70" spans="1:31" ht="15.5" x14ac:dyDescent="0.3">
      <c r="A70" s="74" t="s">
        <v>113</v>
      </c>
      <c r="B70" s="71" t="str">
        <f>'[2]Permasalahan Capaian'!C6</f>
        <v>Dalam diklat untuk tenaga APIP harus mengikuti kalender diklat instansi penyelenggara</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11"/>
    </row>
    <row r="71" spans="1:31" ht="15.5" x14ac:dyDescent="0.3">
      <c r="A71" s="168" t="s">
        <v>27</v>
      </c>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1"/>
    </row>
    <row r="72" spans="1:31" ht="15.5" x14ac:dyDescent="0.3">
      <c r="A72" s="74" t="s">
        <v>113</v>
      </c>
      <c r="B72" s="71" t="str">
        <f>'[2]Permasalahan Capaian'!D4</f>
        <v>Tetap melaksanakan Program Penyelenggaraan Pengawasan dan Program Perumusan Kebijakan, Pendampingan Dan Asistensi Tahun 2021 berdasarkan PKPT Tahun 2021 dengan tetap memperhatikan Prosedur Kesehatan dan masukan dari Tim Satgas COVID-19</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11"/>
    </row>
    <row r="73" spans="1:31" ht="34.5" customHeight="1" x14ac:dyDescent="0.3">
      <c r="A73" s="74" t="s">
        <v>113</v>
      </c>
      <c r="B73" s="170" t="str">
        <f>'[2]Permasalahan Capaian'!D5</f>
        <v>Tetap melaksanakan Program Penyelenggaraan Pengawasan dan Program Perumusan Kebijakan, Pendampingan Dan Asistensi Tahun 2021 berdasarkan PKPT Tahun 2021 dengan tetap memperhatikan Prosedur Kesehatan dan masukan dari Tim Satgas COVID-19, selain mengikutsertakan staf Inspektorat Daerah Kab. HSS yang memiliki kompetensi dalam bidang tertentu</v>
      </c>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1"/>
      <c r="AE73" s="11"/>
    </row>
    <row r="74" spans="1:31" ht="15.5" x14ac:dyDescent="0.3">
      <c r="A74" s="74" t="s">
        <v>113</v>
      </c>
      <c r="B74" s="71" t="str">
        <f>'[2]Permasalahan Capaian'!D6</f>
        <v>Tetap mengupayakan keikutsertaan APIP Inspektorat Daerah Kabupaten Hulu Sungai Selatan berdasarkan kalender diklat instansi penyelenggara</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11"/>
    </row>
    <row r="75" spans="1:31" ht="15.5" x14ac:dyDescent="0.3">
      <c r="A75" s="168" t="s">
        <v>28</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23"/>
    </row>
    <row r="76" spans="1:31" ht="15.5" x14ac:dyDescent="0.3">
      <c r="A76" s="74" t="s">
        <v>113</v>
      </c>
      <c r="B76" s="71" t="s">
        <v>115</v>
      </c>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11"/>
    </row>
    <row r="77" spans="1:31" ht="15.5" x14ac:dyDescent="0.3">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row>
    <row r="78" spans="1:31" ht="15.5" x14ac:dyDescent="0.3">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row>
    <row r="79" spans="1:31" ht="15.5" x14ac:dyDescent="0.3">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row>
    <row r="80" spans="1:31" ht="15.5" x14ac:dyDescent="0.35">
      <c r="A80" s="24"/>
      <c r="B80" s="24"/>
      <c r="C80" s="24"/>
      <c r="D80" s="24"/>
      <c r="E80" s="24"/>
      <c r="F80" s="24"/>
      <c r="G80" s="24"/>
      <c r="H80" s="24"/>
      <c r="I80" s="24"/>
      <c r="J80" s="24"/>
      <c r="K80" s="24"/>
      <c r="L80" s="24"/>
      <c r="M80" s="24"/>
      <c r="N80" s="24"/>
      <c r="O80" s="24"/>
      <c r="P80" s="24"/>
      <c r="Q80" s="24"/>
      <c r="R80" s="24"/>
      <c r="S80" s="24"/>
      <c r="T80" s="163" t="s">
        <v>55</v>
      </c>
      <c r="U80" s="163"/>
      <c r="V80" s="163"/>
      <c r="W80" s="163"/>
      <c r="X80" s="163"/>
      <c r="Y80" s="25"/>
      <c r="Z80" s="24"/>
      <c r="AA80" s="163"/>
      <c r="AB80" s="163"/>
      <c r="AC80" s="163"/>
      <c r="AD80" s="163"/>
      <c r="AE80" s="163"/>
    </row>
    <row r="81" spans="1:31" ht="15.5" x14ac:dyDescent="0.35">
      <c r="A81" s="30"/>
      <c r="B81" s="24"/>
      <c r="C81" s="24"/>
      <c r="D81" s="24"/>
      <c r="E81" s="24"/>
      <c r="F81" s="24"/>
      <c r="G81" s="24"/>
      <c r="H81" s="24"/>
      <c r="I81" s="24"/>
      <c r="J81" s="24"/>
      <c r="K81" s="24"/>
      <c r="L81" s="24"/>
      <c r="M81" s="24"/>
      <c r="N81" s="24"/>
      <c r="O81" s="24"/>
      <c r="P81" s="24"/>
      <c r="Q81" s="24"/>
      <c r="R81" s="24"/>
      <c r="S81" s="24"/>
      <c r="T81" s="163" t="s">
        <v>134</v>
      </c>
      <c r="U81" s="163"/>
      <c r="V81" s="163"/>
      <c r="W81" s="163"/>
      <c r="X81" s="163"/>
      <c r="Y81" s="25"/>
      <c r="Z81" s="24"/>
      <c r="AA81" s="163"/>
      <c r="AB81" s="163"/>
      <c r="AC81" s="163"/>
      <c r="AD81" s="163"/>
      <c r="AE81" s="163"/>
    </row>
    <row r="82" spans="1:31" ht="15.5" x14ac:dyDescent="0.35">
      <c r="T82" s="163" t="s">
        <v>173</v>
      </c>
      <c r="U82" s="163"/>
      <c r="V82" s="163"/>
      <c r="W82" s="163"/>
      <c r="X82" s="163"/>
      <c r="AA82" s="163"/>
      <c r="AB82" s="163"/>
      <c r="AC82" s="163"/>
      <c r="AD82" s="163"/>
      <c r="AE82" s="163"/>
    </row>
    <row r="83" spans="1:31" ht="15.5" x14ac:dyDescent="0.35">
      <c r="T83" s="163" t="s">
        <v>56</v>
      </c>
      <c r="U83" s="163"/>
      <c r="V83" s="163"/>
      <c r="W83" s="163"/>
      <c r="X83" s="163"/>
      <c r="AA83" s="163"/>
      <c r="AB83" s="163"/>
      <c r="AC83" s="163"/>
      <c r="AD83" s="163"/>
      <c r="AE83" s="163"/>
    </row>
    <row r="84" spans="1:31" ht="26" x14ac:dyDescent="0.35">
      <c r="A84" s="27" t="s">
        <v>29</v>
      </c>
      <c r="B84" s="27" t="s">
        <v>30</v>
      </c>
      <c r="C84" s="27" t="s">
        <v>31</v>
      </c>
      <c r="T84" s="24"/>
      <c r="U84" s="24"/>
      <c r="V84" s="25"/>
      <c r="W84" s="24"/>
      <c r="AA84" s="25"/>
      <c r="AB84" s="24"/>
      <c r="AC84" s="25"/>
      <c r="AD84" s="24"/>
    </row>
    <row r="85" spans="1:31" ht="26" x14ac:dyDescent="0.35">
      <c r="A85" s="28" t="s">
        <v>32</v>
      </c>
      <c r="B85" s="28" t="s">
        <v>33</v>
      </c>
      <c r="C85" s="28" t="s">
        <v>34</v>
      </c>
      <c r="T85" s="172" t="s">
        <v>58</v>
      </c>
      <c r="U85" s="172"/>
      <c r="V85" s="172"/>
      <c r="W85" s="172"/>
      <c r="X85" s="172"/>
      <c r="AA85" s="172"/>
      <c r="AB85" s="172"/>
      <c r="AC85" s="172"/>
      <c r="AD85" s="172"/>
      <c r="AE85" s="172"/>
    </row>
    <row r="86" spans="1:31" ht="26" x14ac:dyDescent="0.3">
      <c r="A86" s="28" t="s">
        <v>35</v>
      </c>
      <c r="B86" s="28" t="s">
        <v>36</v>
      </c>
      <c r="C86" s="28" t="s">
        <v>37</v>
      </c>
      <c r="T86" s="173" t="s">
        <v>59</v>
      </c>
      <c r="U86" s="173"/>
      <c r="V86" s="173"/>
      <c r="W86" s="173"/>
      <c r="X86" s="173"/>
      <c r="AA86" s="173"/>
      <c r="AB86" s="173"/>
      <c r="AC86" s="173"/>
      <c r="AD86" s="173"/>
      <c r="AE86" s="173"/>
    </row>
    <row r="87" spans="1:31" ht="26" x14ac:dyDescent="0.3">
      <c r="A87" s="28" t="s">
        <v>38</v>
      </c>
      <c r="B87" s="28" t="s">
        <v>39</v>
      </c>
      <c r="C87" s="28" t="s">
        <v>40</v>
      </c>
    </row>
    <row r="88" spans="1:31" ht="26" x14ac:dyDescent="0.3">
      <c r="A88" s="28" t="s">
        <v>41</v>
      </c>
      <c r="B88" s="28" t="s">
        <v>42</v>
      </c>
      <c r="C88" s="28" t="s">
        <v>43</v>
      </c>
    </row>
    <row r="89" spans="1:31" ht="26" x14ac:dyDescent="0.3">
      <c r="A89" s="28" t="s">
        <v>44</v>
      </c>
      <c r="B89" s="29" t="s">
        <v>45</v>
      </c>
      <c r="C89" s="28" t="s">
        <v>46</v>
      </c>
    </row>
  </sheetData>
  <mergeCells count="79">
    <mergeCell ref="A64:T64"/>
    <mergeCell ref="A67:AD67"/>
    <mergeCell ref="A71:AD71"/>
    <mergeCell ref="P11:P12"/>
    <mergeCell ref="Q11:Q12"/>
    <mergeCell ref="R11:R12"/>
    <mergeCell ref="S11:S12"/>
    <mergeCell ref="A10:A12"/>
    <mergeCell ref="B10:B12"/>
    <mergeCell ref="C10:C12"/>
    <mergeCell ref="D10:D12"/>
    <mergeCell ref="N11:N12"/>
    <mergeCell ref="O11:O12"/>
    <mergeCell ref="U12:V12"/>
    <mergeCell ref="X12:Y12"/>
    <mergeCell ref="E10:G10"/>
    <mergeCell ref="A75:AD75"/>
    <mergeCell ref="A65:AD65"/>
    <mergeCell ref="E11:F12"/>
    <mergeCell ref="G11:G12"/>
    <mergeCell ref="H11:H12"/>
    <mergeCell ref="I11:I12"/>
    <mergeCell ref="J11:J12"/>
    <mergeCell ref="K11:K12"/>
    <mergeCell ref="L11:L12"/>
    <mergeCell ref="M11:M12"/>
    <mergeCell ref="AB12:AC12"/>
    <mergeCell ref="A63:T63"/>
    <mergeCell ref="AB11:AC11"/>
    <mergeCell ref="U11:V11"/>
    <mergeCell ref="X11:Y11"/>
    <mergeCell ref="B73:AD73"/>
    <mergeCell ref="H10:I10"/>
    <mergeCell ref="Z10:AA10"/>
    <mergeCell ref="AB10:AD10"/>
    <mergeCell ref="J10:K10"/>
    <mergeCell ref="L10:M10"/>
    <mergeCell ref="N10:O10"/>
    <mergeCell ref="P10:Q10"/>
    <mergeCell ref="R10:S10"/>
    <mergeCell ref="T10:Y10"/>
    <mergeCell ref="AE7:AE8"/>
    <mergeCell ref="J9:K9"/>
    <mergeCell ref="L9:M9"/>
    <mergeCell ref="N9:O9"/>
    <mergeCell ref="P9:Q9"/>
    <mergeCell ref="R9:S9"/>
    <mergeCell ref="Z9:AA9"/>
    <mergeCell ref="AB9:AD9"/>
    <mergeCell ref="J7:K8"/>
    <mergeCell ref="L7:S8"/>
    <mergeCell ref="Z7:AA8"/>
    <mergeCell ref="AB7:AD8"/>
    <mergeCell ref="T7:Y8"/>
    <mergeCell ref="H7:I9"/>
    <mergeCell ref="A6:AD6"/>
    <mergeCell ref="T9:Y9"/>
    <mergeCell ref="A1:AD1"/>
    <mergeCell ref="A2:AD2"/>
    <mergeCell ref="A3:AD3"/>
    <mergeCell ref="A4:AD4"/>
    <mergeCell ref="A5:AD5"/>
    <mergeCell ref="A7:A9"/>
    <mergeCell ref="B7:B9"/>
    <mergeCell ref="C7:C9"/>
    <mergeCell ref="D7:D9"/>
    <mergeCell ref="E7:G9"/>
    <mergeCell ref="T80:X80"/>
    <mergeCell ref="AA80:AE80"/>
    <mergeCell ref="T81:X81"/>
    <mergeCell ref="AA81:AE81"/>
    <mergeCell ref="T82:X82"/>
    <mergeCell ref="AA82:AE82"/>
    <mergeCell ref="T83:X83"/>
    <mergeCell ref="AA83:AE83"/>
    <mergeCell ref="T85:X85"/>
    <mergeCell ref="AA85:AE85"/>
    <mergeCell ref="T86:X86"/>
    <mergeCell ref="AA86:AE86"/>
  </mergeCells>
  <phoneticPr fontId="16" type="noConversion"/>
  <printOptions horizontalCentered="1"/>
  <pageMargins left="0.23622047244094491" right="0.23622047244094491" top="3.937007874015748E-2" bottom="3.937007874015748E-2" header="0" footer="0"/>
  <pageSetup paperSize="14" scale="33"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E.81-TW2 ITDA</vt:lpstr>
      <vt:lpstr>E.81-TW4 ITDA</vt:lpstr>
      <vt:lpstr>E.81-TW1 ITDA</vt:lpstr>
      <vt:lpstr>'E.81-TW1 ITDA'!Print_Area</vt:lpstr>
      <vt:lpstr>'E.81-TW2 ITDA'!Print_Area</vt:lpstr>
      <vt:lpstr>'E.81-TW4 ITDA'!Print_Area</vt:lpstr>
      <vt:lpstr>'E.81-TW1 ITDA'!Print_Titles</vt:lpstr>
      <vt:lpstr>'E.81-TW2 ITDA'!Print_Titles</vt:lpstr>
      <vt:lpstr>'E.81-TW4 ITDA'!Print_Titles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 PRO</dc:creator>
  <cp:lastModifiedBy>Lenovo</cp:lastModifiedBy>
  <cp:lastPrinted>2023-01-09T02:57:23Z</cp:lastPrinted>
  <dcterms:created xsi:type="dcterms:W3CDTF">2020-03-18T05:59:44Z</dcterms:created>
  <dcterms:modified xsi:type="dcterms:W3CDTF">2023-01-09T07:23:20Z</dcterms:modified>
</cp:coreProperties>
</file>