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0\Evaluasi Renja PD dan RKPD\Pengendalian &amp; Evaluasi Renja PD\SKPD\Triwulan IV\"/>
    </mc:Choice>
  </mc:AlternateContent>
  <bookViews>
    <workbookView xWindow="0" yWindow="0" windowWidth="28800" windowHeight="12300"/>
  </bookViews>
  <sheets>
    <sheet name="Dinas Perikanan" sheetId="1" r:id="rId1"/>
  </sheets>
  <definedNames>
    <definedName name="_xlnm.Print_Area" localSheetId="0">'Dinas Perikanan'!$A$1:$AM$75</definedName>
    <definedName name="_xlnm.Print_Titles" localSheetId="0">'Dinas Perikanan'!$7:$12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6" i="1" l="1"/>
  <c r="AG36" i="1" l="1"/>
  <c r="W31" i="1"/>
  <c r="W36" i="1" l="1"/>
  <c r="AD50" i="1" l="1"/>
  <c r="AB51" i="1" l="1"/>
  <c r="AD39" i="1"/>
  <c r="W14" i="1"/>
  <c r="Y50" i="1"/>
  <c r="Y39" i="1"/>
  <c r="Y36" i="1"/>
  <c r="Y31" i="1"/>
  <c r="Y28" i="1"/>
  <c r="Y24" i="1"/>
  <c r="Y17" i="1"/>
  <c r="Y13" i="1"/>
  <c r="M39" i="1" l="1"/>
  <c r="AE39" i="1" s="1"/>
  <c r="T14" i="1" l="1"/>
  <c r="Q14" i="1" l="1"/>
  <c r="V50" i="1"/>
  <c r="V39" i="1"/>
  <c r="V36" i="1"/>
  <c r="V31" i="1"/>
  <c r="V28" i="1"/>
  <c r="V24" i="1"/>
  <c r="V17" i="1"/>
  <c r="V13" i="1"/>
  <c r="J39" i="1" l="1"/>
  <c r="S39" i="1" l="1"/>
  <c r="S17" i="1"/>
  <c r="S50" i="1"/>
  <c r="S36" i="1"/>
  <c r="S31" i="1"/>
  <c r="S28" i="1"/>
  <c r="S24" i="1"/>
  <c r="S13" i="1"/>
  <c r="J24" i="1" l="1"/>
  <c r="J17" i="1"/>
  <c r="J36" i="1" l="1"/>
  <c r="J50" i="1"/>
  <c r="J31" i="1"/>
  <c r="H51" i="1" l="1"/>
  <c r="H36" i="1"/>
  <c r="G39" i="1" l="1"/>
  <c r="N14" i="1" l="1"/>
  <c r="Z50" i="1" l="1"/>
  <c r="AB50" i="1" s="1"/>
  <c r="Z14" i="1"/>
  <c r="Z13" i="1"/>
  <c r="AG13" i="1" s="1"/>
  <c r="AB13" i="1" s="1"/>
  <c r="AG14" i="1" l="1"/>
  <c r="AB14" i="1"/>
  <c r="P50" i="1"/>
  <c r="P39" i="1"/>
  <c r="P31" i="1"/>
  <c r="P28" i="1"/>
  <c r="P24" i="1"/>
  <c r="AP23" i="1"/>
  <c r="AP22" i="1"/>
  <c r="P17" i="1"/>
  <c r="P13" i="1"/>
  <c r="M50" i="1"/>
  <c r="M31" i="1"/>
  <c r="M28" i="1"/>
  <c r="M24" i="1"/>
  <c r="AE24" i="1" s="1"/>
  <c r="AE55" i="1" s="1"/>
  <c r="M17" i="1"/>
  <c r="M13" i="1"/>
  <c r="J28" i="1"/>
  <c r="J13" i="1"/>
  <c r="G50" i="1"/>
  <c r="G36" i="1"/>
  <c r="G31" i="1"/>
  <c r="G28" i="1"/>
  <c r="G24" i="1"/>
  <c r="G17" i="1"/>
  <c r="G13" i="1"/>
  <c r="K31" i="1"/>
  <c r="H31" i="1"/>
  <c r="AG49" i="1"/>
  <c r="AJ49" i="1" s="1"/>
  <c r="AI49" i="1"/>
  <c r="AL49" i="1" s="1"/>
  <c r="AI52" i="1"/>
  <c r="AL52" i="1" s="1"/>
  <c r="AG52" i="1"/>
  <c r="AJ52" i="1" s="1"/>
  <c r="AD51" i="1"/>
  <c r="Z51" i="1"/>
  <c r="AI53" i="1"/>
  <c r="AL53" i="1" s="1"/>
  <c r="AG53" i="1"/>
  <c r="AI45" i="1"/>
  <c r="AL45" i="1" s="1"/>
  <c r="AG45" i="1"/>
  <c r="AJ45" i="1" s="1"/>
  <c r="AI48" i="1"/>
  <c r="AL48" i="1" s="1"/>
  <c r="AG48" i="1"/>
  <c r="AI47" i="1"/>
  <c r="AL47" i="1" s="1"/>
  <c r="AG47" i="1"/>
  <c r="AI46" i="1"/>
  <c r="AL46" i="1" s="1"/>
  <c r="AG46" i="1"/>
  <c r="AJ46" i="1" s="1"/>
  <c r="AI44" i="1"/>
  <c r="AL44" i="1" s="1"/>
  <c r="AG44" i="1"/>
  <c r="AJ44" i="1" s="1"/>
  <c r="AI38" i="1"/>
  <c r="AL38" i="1" s="1"/>
  <c r="AG38" i="1"/>
  <c r="AJ38" i="1" s="1"/>
  <c r="AG33" i="1"/>
  <c r="AJ33" i="1" s="1"/>
  <c r="AI33" i="1"/>
  <c r="AL33" i="1" s="1"/>
  <c r="AD32" i="1"/>
  <c r="Z32" i="1"/>
  <c r="AI34" i="1"/>
  <c r="AL34" i="1" s="1"/>
  <c r="AG34" i="1"/>
  <c r="AI30" i="1"/>
  <c r="AL30" i="1" s="1"/>
  <c r="AG30" i="1"/>
  <c r="AJ30" i="1" s="1"/>
  <c r="E27" i="1"/>
  <c r="E26" i="1"/>
  <c r="E25" i="1"/>
  <c r="E23" i="1"/>
  <c r="E22" i="1"/>
  <c r="E21" i="1"/>
  <c r="E19" i="1"/>
  <c r="E18" i="1"/>
  <c r="E16" i="1"/>
  <c r="E15" i="1"/>
  <c r="AG32" i="1" l="1"/>
  <c r="AJ32" i="1" s="1"/>
  <c r="AB32" i="1"/>
  <c r="AI32" i="1"/>
  <c r="AL32" i="1" s="1"/>
  <c r="AE32" i="1"/>
  <c r="AI51" i="1"/>
  <c r="AL51" i="1" s="1"/>
  <c r="AE51" i="1"/>
  <c r="AG51" i="1"/>
  <c r="AJ51" i="1" s="1"/>
  <c r="AJ53" i="1"/>
  <c r="AJ34" i="1"/>
  <c r="AJ48" i="1"/>
  <c r="AJ47" i="1"/>
  <c r="AI54" i="1"/>
  <c r="AL54" i="1" s="1"/>
  <c r="AG54" i="1"/>
  <c r="AJ54" i="1" s="1"/>
  <c r="AG50" i="1"/>
  <c r="AJ50" i="1" s="1"/>
  <c r="AI50" i="1" l="1"/>
  <c r="AL50" i="1" s="1"/>
  <c r="AE50" i="1"/>
  <c r="AD43" i="1"/>
  <c r="Z43" i="1"/>
  <c r="AD42" i="1"/>
  <c r="Z42" i="1"/>
  <c r="AG43" i="1" l="1"/>
  <c r="AJ43" i="1" s="1"/>
  <c r="AB43" i="1"/>
  <c r="AI43" i="1"/>
  <c r="AL43" i="1" s="1"/>
  <c r="AE43" i="1"/>
  <c r="AG42" i="1"/>
  <c r="AJ42" i="1" s="1"/>
  <c r="AB42" i="1"/>
  <c r="AI42" i="1"/>
  <c r="AL42" i="1" s="1"/>
  <c r="AE42" i="1"/>
  <c r="AJ14" i="1"/>
  <c r="AD27" i="1" l="1"/>
  <c r="Z27" i="1"/>
  <c r="AG27" i="1" l="1"/>
  <c r="AJ27" i="1" s="1"/>
  <c r="AB27" i="1"/>
  <c r="AI27" i="1"/>
  <c r="AL27" i="1" s="1"/>
  <c r="AE27" i="1"/>
  <c r="AD41" i="1"/>
  <c r="Z41" i="1"/>
  <c r="AD40" i="1"/>
  <c r="Z40" i="1"/>
  <c r="AB40" i="1" s="1"/>
  <c r="Z39" i="1"/>
  <c r="AB39" i="1" s="1"/>
  <c r="AD36" i="1"/>
  <c r="Z36" i="1"/>
  <c r="AI35" i="1"/>
  <c r="AL35" i="1" s="1"/>
  <c r="AG35" i="1"/>
  <c r="AJ35" i="1" s="1"/>
  <c r="AD31" i="1"/>
  <c r="Z31" i="1"/>
  <c r="AD29" i="1"/>
  <c r="Z29" i="1"/>
  <c r="AD28" i="1"/>
  <c r="Z28" i="1"/>
  <c r="AD26" i="1"/>
  <c r="Z26" i="1"/>
  <c r="AD25" i="1"/>
  <c r="Z25" i="1"/>
  <c r="AD24" i="1"/>
  <c r="Z24" i="1"/>
  <c r="AD23" i="1"/>
  <c r="Z23" i="1"/>
  <c r="AD22" i="1"/>
  <c r="Z22" i="1"/>
  <c r="AP21" i="1"/>
  <c r="AD21" i="1"/>
  <c r="Z21" i="1"/>
  <c r="AP20" i="1"/>
  <c r="AP19" i="1"/>
  <c r="AD19" i="1"/>
  <c r="Z19" i="1"/>
  <c r="AP18" i="1"/>
  <c r="AD18" i="1"/>
  <c r="Z18" i="1"/>
  <c r="AD17" i="1"/>
  <c r="Z17" i="1"/>
  <c r="AD15" i="1"/>
  <c r="Z15" i="1"/>
  <c r="AB15" i="1" s="1"/>
  <c r="AD16" i="1"/>
  <c r="Z16" i="1"/>
  <c r="AP13" i="1"/>
  <c r="AD13" i="1"/>
  <c r="AI19" i="1" l="1"/>
  <c r="AL19" i="1" s="1"/>
  <c r="AE19" i="1"/>
  <c r="AG22" i="1"/>
  <c r="AJ22" i="1" s="1"/>
  <c r="AB22" i="1"/>
  <c r="AG24" i="1"/>
  <c r="AJ24" i="1" s="1"/>
  <c r="AB24" i="1"/>
  <c r="AI15" i="1"/>
  <c r="AL15" i="1" s="1"/>
  <c r="AE15" i="1"/>
  <c r="AI18" i="1"/>
  <c r="AL18" i="1" s="1"/>
  <c r="AE18" i="1"/>
  <c r="AG21" i="1"/>
  <c r="AJ21" i="1" s="1"/>
  <c r="AB21" i="1"/>
  <c r="AI24" i="1"/>
  <c r="AL24" i="1" s="1"/>
  <c r="AI29" i="1"/>
  <c r="AL29" i="1" s="1"/>
  <c r="AE29" i="1"/>
  <c r="AI37" i="1"/>
  <c r="AL37" i="1" s="1"/>
  <c r="AG17" i="1"/>
  <c r="AJ17" i="1" s="1"/>
  <c r="AB17" i="1"/>
  <c r="AG20" i="1"/>
  <c r="AJ20" i="1" s="1"/>
  <c r="AG23" i="1"/>
  <c r="AJ23" i="1" s="1"/>
  <c r="AB23" i="1"/>
  <c r="AG31" i="1"/>
  <c r="AJ31" i="1" s="1"/>
  <c r="AB31" i="1"/>
  <c r="AG41" i="1"/>
  <c r="AJ41" i="1" s="1"/>
  <c r="AB41" i="1"/>
  <c r="AG18" i="1"/>
  <c r="AJ18" i="1" s="1"/>
  <c r="AB18" i="1"/>
  <c r="AG26" i="1"/>
  <c r="AJ26" i="1" s="1"/>
  <c r="AB26" i="1"/>
  <c r="AG29" i="1"/>
  <c r="AJ29" i="1" s="1"/>
  <c r="AB29" i="1"/>
  <c r="AG37" i="1"/>
  <c r="AJ37" i="1" s="1"/>
  <c r="AI22" i="1"/>
  <c r="AL22" i="1" s="1"/>
  <c r="AE22" i="1"/>
  <c r="AI26" i="1"/>
  <c r="AL26" i="1" s="1"/>
  <c r="AE26" i="1"/>
  <c r="AI40" i="1"/>
  <c r="AL40" i="1" s="1"/>
  <c r="AE40" i="1"/>
  <c r="AG16" i="1"/>
  <c r="AJ16" i="1" s="1"/>
  <c r="AB16" i="1"/>
  <c r="AI21" i="1"/>
  <c r="AL21" i="1" s="1"/>
  <c r="AE21" i="1"/>
  <c r="AG25" i="1"/>
  <c r="AJ25" i="1" s="1"/>
  <c r="AB25" i="1"/>
  <c r="AG28" i="1"/>
  <c r="AJ28" i="1" s="1"/>
  <c r="AB28" i="1"/>
  <c r="AJ36" i="1"/>
  <c r="AB55" i="1"/>
  <c r="AI16" i="1"/>
  <c r="AL16" i="1" s="1"/>
  <c r="AE16" i="1"/>
  <c r="AI17" i="1"/>
  <c r="AL17" i="1" s="1"/>
  <c r="AE17" i="1"/>
  <c r="AG19" i="1"/>
  <c r="AJ19" i="1" s="1"/>
  <c r="AB19" i="1"/>
  <c r="AI20" i="1"/>
  <c r="AL20" i="1" s="1"/>
  <c r="AI23" i="1"/>
  <c r="AL23" i="1" s="1"/>
  <c r="AE23" i="1"/>
  <c r="AI25" i="1"/>
  <c r="AL25" i="1" s="1"/>
  <c r="AE25" i="1"/>
  <c r="AI28" i="1"/>
  <c r="AL28" i="1" s="1"/>
  <c r="AE28" i="1"/>
  <c r="AI31" i="1"/>
  <c r="AL31" i="1" s="1"/>
  <c r="AE31" i="1"/>
  <c r="AI36" i="1"/>
  <c r="AL36" i="1" s="1"/>
  <c r="AI39" i="1"/>
  <c r="AL39" i="1" s="1"/>
  <c r="AI41" i="1"/>
  <c r="AL41" i="1" s="1"/>
  <c r="AE41" i="1"/>
  <c r="AI13" i="1"/>
  <c r="AL13" i="1" s="1"/>
  <c r="AE13" i="1"/>
  <c r="AG40" i="1"/>
  <c r="AJ40" i="1" s="1"/>
  <c r="AG39" i="1"/>
  <c r="AJ39" i="1" s="1"/>
  <c r="AG15" i="1"/>
  <c r="AJ15" i="1" s="1"/>
  <c r="AJ13" i="1"/>
  <c r="AE56" i="1" l="1"/>
  <c r="AB56" i="1"/>
</calcChain>
</file>

<file path=xl/comments1.xml><?xml version="1.0" encoding="utf-8"?>
<comments xmlns="http://schemas.openxmlformats.org/spreadsheetml/2006/main">
  <authors>
    <author>W10 PRO</author>
  </authors>
  <commentList>
    <comment ref="H31" authorId="0" shapeId="0">
      <text>
        <r>
          <rPr>
            <b/>
            <sz val="12"/>
            <color indexed="81"/>
            <rFont val="Tahoma"/>
            <family val="2"/>
          </rPr>
          <t>Jumlah pelaku usaha perikanan yang aktif dibagi jumlah pelaku usaha perikanan seluruhnya dikali 100</t>
        </r>
      </text>
    </comment>
    <comment ref="W32" authorId="0" shapeId="0">
      <text>
        <r>
          <rPr>
            <b/>
            <sz val="12"/>
            <color indexed="81"/>
            <rFont val="Tahoma"/>
            <family val="2"/>
          </rPr>
          <t>bimtek pengolahan albumin</t>
        </r>
      </text>
    </comment>
    <comment ref="H36" authorId="0" shapeId="0">
      <text>
        <r>
          <rPr>
            <b/>
            <sz val="11"/>
            <color indexed="81"/>
            <rFont val="Tahoma"/>
            <family val="2"/>
          </rPr>
          <t>Jumlah Petani ikan/nelayan yg diintervensi/jumlah seluruh petani ikan/nelayan dikali 100</t>
        </r>
      </text>
    </comment>
    <comment ref="W36" authorId="0" shapeId="0">
      <text>
        <r>
          <rPr>
            <b/>
            <sz val="11"/>
            <color indexed="81"/>
            <rFont val="Tahoma"/>
            <family val="2"/>
          </rPr>
          <t>Jumlah Petani ikan/nelayan yg diintervensi/jumlah seluruh petani ikan/nelayan dikali 100</t>
        </r>
      </text>
    </comment>
    <comment ref="V43" authorId="0" shapeId="0">
      <text>
        <r>
          <rPr>
            <b/>
            <sz val="12"/>
            <color indexed="81"/>
            <rFont val="Tahoma"/>
            <family val="2"/>
          </rPr>
          <t>rehab kolam dan saluran air</t>
        </r>
      </text>
    </comment>
    <comment ref="Y43" authorId="0" shapeId="0">
      <text>
        <r>
          <rPr>
            <b/>
            <sz val="12"/>
            <color indexed="81"/>
            <rFont val="Tahoma"/>
            <family val="2"/>
          </rPr>
          <t>rehab kolam dan saluran air</t>
        </r>
      </text>
    </comment>
    <comment ref="H51" authorId="0" shapeId="0">
      <text>
        <r>
          <rPr>
            <b/>
            <sz val="11"/>
            <color indexed="81"/>
            <rFont val="Tahoma"/>
            <family val="2"/>
          </rPr>
          <t>Jumlah kasus yg ditangani/jumlah seluruh kasus dikali 100</t>
        </r>
      </text>
    </comment>
    <comment ref="W51" authorId="0" shapeId="0">
      <text>
        <r>
          <rPr>
            <b/>
            <sz val="12"/>
            <color indexed="81"/>
            <rFont val="Tahoma"/>
            <family val="2"/>
          </rPr>
          <t>rutin 100% per triwulan</t>
        </r>
      </text>
    </comment>
  </commentList>
</comments>
</file>

<file path=xl/sharedStrings.xml><?xml version="1.0" encoding="utf-8"?>
<sst xmlns="http://schemas.openxmlformats.org/spreadsheetml/2006/main" count="557" uniqueCount="166">
  <si>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</si>
  <si>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</si>
  <si>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</si>
  <si>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</si>
  <si>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</si>
  <si>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</si>
  <si>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</si>
  <si>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</si>
  <si>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(2019)</t>
  </si>
  <si>
    <t>Target Kinerja dan Anggaran Renja Perangkat Daerah Tahun Berjalan (Tahun 2020) yang Dievaluasi</t>
  </si>
  <si>
    <t>Realisasi Kinerja Pada Triwulan</t>
  </si>
  <si>
    <t>Realisasi Kinerja dan Anggaran Renstra Perangkat Daerah s/d Tahun 2020</t>
  </si>
  <si>
    <t>Tingkat Capaian Kinerja dan Realisasi Anggaran Renstra Perangkat Daerah s/d Tahun 2020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</si>
  <si>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</si>
  <si>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</si>
  <si>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</si>
  <si>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</si>
  <si>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</si>
  <si>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</si>
  <si>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</si>
  <si>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</si>
  <si>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</si>
  <si>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</si>
  <si>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</si>
  <si>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</si>
  <si>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</si>
  <si>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</si>
  <si>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Peningkatan Perencanaan, Pelaporan Capaian Kinerja dan Keuangan</t>
  </si>
  <si>
    <t>Penyusunan Dokumen Keuangan</t>
  </si>
  <si>
    <t>Penyusunan Dokumen AKIP</t>
  </si>
  <si>
    <t>Meningkatnya Kinerja Keuangan dan Kinerja Birokrasi</t>
  </si>
  <si>
    <t>Program Pelayanan Administrasi Perkantoran</t>
  </si>
  <si>
    <t>Penyediaan Jasa Administrasi Kantor</t>
  </si>
  <si>
    <t xml:space="preserve">Penyediaan jasa komunikasi, sumber daya air dan listrik			 												</t>
  </si>
  <si>
    <t xml:space="preserve">Penyebarluasan Informasi Tugas Pokok Dan Fungsi SKPD			 												</t>
  </si>
  <si>
    <t xml:space="preserve">Penyediaan makanan dan minuman			</t>
  </si>
  <si>
    <t xml:space="preserve">Rapat Rapat Koordinasi, Konsultasi dan Lapangan			 			</t>
  </si>
  <si>
    <t>Program Peningkatan Sarana dan Prasarana Aparatur</t>
  </si>
  <si>
    <t>Pemeliharaan rutin/berkala kendaraan dinas/operasional</t>
  </si>
  <si>
    <t>Program Peningkatan Pelayanan Kinerja Perangkat Daerah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</si>
  <si>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</si>
  <si>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</si>
  <si>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</si>
  <si>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</si>
  <si>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</si>
  <si>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</si>
  <si>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</si>
  <si>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</si>
  <si>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</si>
  <si>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</si>
  <si>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</si>
  <si>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</si>
  <si>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</si>
  <si>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</si>
  <si>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</si>
  <si>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</si>
  <si>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</si>
  <si>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</si>
  <si>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</si>
  <si>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</si>
  <si>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</si>
  <si>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</si>
  <si>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</si>
  <si>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</si>
  <si>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Nilai</t>
  </si>
  <si>
    <t>Dok</t>
  </si>
  <si>
    <t>Bln</t>
  </si>
  <si>
    <t>%</t>
  </si>
  <si>
    <t>Laporan Keuangan yang Memenuhi Aspek Kualitas</t>
  </si>
  <si>
    <t>Dokumen AKIP yang Memenuhi Aspek Kualitas</t>
  </si>
  <si>
    <t>Pelayanan administrasi sesuai standar</t>
  </si>
  <si>
    <t>Tingkat pemenuhan aspek kualitas dokumen keuangan daerah</t>
  </si>
  <si>
    <t>Org</t>
  </si>
  <si>
    <t>Pemeliharaan peralatan dan perlengkapan kantor</t>
  </si>
  <si>
    <t>DINAS PERIKANAN</t>
  </si>
  <si>
    <t>Dinas Perikanan</t>
  </si>
  <si>
    <t xml:space="preserve">Kegiatan Penyediaan Jasa Tenaga Pendukung Administrasi/Teknis Perkantoran	</t>
  </si>
  <si>
    <t>Jumlah peralatan dan kelengkapan kantor</t>
  </si>
  <si>
    <t>Jumlah kendaraan dinas/operasional kondisi baik</t>
  </si>
  <si>
    <t>Jumlah gedung / kantor dengan kondisi baik</t>
  </si>
  <si>
    <t>Unit</t>
  </si>
  <si>
    <t>Promosi Pengolahan dan Pemasaran Hasil Perikanan</t>
  </si>
  <si>
    <t>Jumlah promosi pengolahan dan pemasaran hasil perikanan yang dilaksanakan</t>
  </si>
  <si>
    <t>Kali</t>
  </si>
  <si>
    <t>Tercukupinya Ketersediaan Pangan Yang Beragam dan Aman</t>
  </si>
  <si>
    <t>Program Peningkatan Pengolahan dan Pemasaran Hasil Perikanan</t>
  </si>
  <si>
    <t>Bimbingan Teknis Pengolahan Albumin</t>
  </si>
  <si>
    <t>Jumlah pelaku usaha pengolahan yang memiliki kompetensi</t>
  </si>
  <si>
    <t>Program Peningkatan Kesejahteraan Petani Ikan</t>
  </si>
  <si>
    <t>Pendampingan Asuransi Nelayan</t>
  </si>
  <si>
    <t>Jumlah nelayan yang mendapat pendampingan</t>
  </si>
  <si>
    <t>Program Peningkatan Produksi Perikanan Budidaya</t>
  </si>
  <si>
    <t>Pengembangan Bibit Ikan</t>
  </si>
  <si>
    <t>Budidaya Ikan Kolam Terpal</t>
  </si>
  <si>
    <t>Budidaya Ikan Keramba</t>
  </si>
  <si>
    <t>Pengembangan Bibit Ikan (DAK)</t>
  </si>
  <si>
    <t>Jumlah bibit ikan yang tersedia</t>
  </si>
  <si>
    <t>Jumlah pembudidaya ikan yang memiliki kompetensi kolam</t>
  </si>
  <si>
    <t>5.270</t>
  </si>
  <si>
    <t>Ton</t>
  </si>
  <si>
    <t>Ekor</t>
  </si>
  <si>
    <t>Program Peningkatan Produksi Perikanan Tangkap</t>
  </si>
  <si>
    <t>Pengawasan dan Kelestarian Perikanan Tangkap</t>
  </si>
  <si>
    <t>Produksi perikanan tangkap</t>
  </si>
  <si>
    <t>Persentase jumlah kasus pelanggaran illegal fishing yang ditindaklanjuti</t>
  </si>
  <si>
    <t>10.058</t>
  </si>
  <si>
    <t>Tingkat kepuasan pelayanan</t>
  </si>
  <si>
    <t>Keg</t>
  </si>
  <si>
    <t>Pelayanan Kinerja Perangkat Daerah</t>
  </si>
  <si>
    <t>Pelayanan Perangkat Daerah Sesuai Standar</t>
  </si>
  <si>
    <t>Pengembangan Teknologi Pengolahan dan Pengendalian Mutu Hasil Perikanan</t>
  </si>
  <si>
    <t>Jumlah pelaku usaha pengolahan yang menggunakan teknologi hasil perikanan</t>
  </si>
  <si>
    <t>Pemasaran dan Investasi Hasil Perikanan</t>
  </si>
  <si>
    <t>Jumlah Event dan Promosi Perikanan</t>
  </si>
  <si>
    <t>Peningkatan Sarana Pemasaran Hasil Perikanan</t>
  </si>
  <si>
    <t>Jumlah Sarana Pemasaran Hasil Perikanan Yang Tersedia</t>
  </si>
  <si>
    <t>Pelatihan Petani Ikan/Nelayan dan Pelaku Agribisnis Perikanan</t>
  </si>
  <si>
    <t>Jumlah Petani Ikan/Nelayan/Pelaku Agribisnis yang memiliki kompetensi</t>
  </si>
  <si>
    <t>Pengembangan Bibit Ikan Unggul</t>
  </si>
  <si>
    <t>650.000</t>
  </si>
  <si>
    <t>3.318.315</t>
  </si>
  <si>
    <t>Pengembangan Sarana dan Prasarana Budidaya Perikanan</t>
  </si>
  <si>
    <t>Jumlah Luasan Budidaya</t>
  </si>
  <si>
    <t>Ha</t>
  </si>
  <si>
    <t>Budidaya Ikan Air Tawar</t>
  </si>
  <si>
    <t>Jumlah Benih yang ditebar</t>
  </si>
  <si>
    <t>Pengelolaan Kesehatan Ikan dan Lingkungan</t>
  </si>
  <si>
    <t>Jumlah Pengujian dan Pemeriksaan Kesehatan Ikan</t>
  </si>
  <si>
    <t>Sample</t>
  </si>
  <si>
    <t>Pelatihan Budidaya Perikanan</t>
  </si>
  <si>
    <t>Jumlah Petani Pembudidaya Ikan yang memiliki kompetensi</t>
  </si>
  <si>
    <t>Jumlah pembudidaya ikan yang memiliki kompetensi keramba</t>
  </si>
  <si>
    <t>715.000</t>
  </si>
  <si>
    <t>Penyediaan Sarana dan Prasarana Nelayan Perikanan Tangkap</t>
  </si>
  <si>
    <t>Jumlah Kapal dan Alat Tangkap yang representatif</t>
  </si>
  <si>
    <t>Pemberdayaan Kelompok Nelayan Perikanan Tangkap</t>
  </si>
  <si>
    <t>Jumlah Nelayan yang mengikuti sosialisasi</t>
  </si>
  <si>
    <t>Penyediaan Sarana dan Prasarana Nelayan Perikanan Tangkap (DAK)</t>
  </si>
  <si>
    <t>Jumlah Kapal yang layak operasi</t>
  </si>
  <si>
    <t>Budidaya Ikan Air Tawar (DAK)</t>
  </si>
  <si>
    <t>10.000.000</t>
  </si>
  <si>
    <t>7.014</t>
  </si>
  <si>
    <t>5.030,55</t>
  </si>
  <si>
    <t>652.700</t>
  </si>
  <si>
    <t>230.000</t>
  </si>
  <si>
    <t>10.057,95</t>
  </si>
  <si>
    <t>Persentase pelaku usaha pengolahan dan pemasaran hasil perikanan yang aktif</t>
  </si>
  <si>
    <t xml:space="preserve">Persentase peningkatan kapasitas petani ikan/nelayan </t>
  </si>
  <si>
    <t>13.625</t>
  </si>
  <si>
    <t>Produksi perikanan budidaya</t>
  </si>
  <si>
    <t>Tingkat pemenuhan aspek kualitas dokumen AKIP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</si>
  <si>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</si>
  <si>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</si>
  <si>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</si>
  <si>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</si>
  <si>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</si>
  <si>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</si>
  <si>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</si>
  <si>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</si>
  <si>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</si>
  <si>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Perikanan</t>
  </si>
  <si>
    <t>Ir. H. SAIDINOOR</t>
  </si>
  <si>
    <t>NIP. 19641215 199312 1 002</t>
  </si>
  <si>
    <t>PERIODE PELAKSANAAN TRIWULAN IV TAHUN 2020</t>
  </si>
  <si>
    <t>Penyediaan peralatan dan perlengkapan kantor (DID)</t>
  </si>
  <si>
    <t>Kandangan, 4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</si>
</sst>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(* #,##0.00_);_(* \(#,##0.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sz val="12"/>
      <name val="Arial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4" fontId="6" fillId="0" borderId="2" xfId="0" quotePrefix="1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3" fontId="8" fillId="0" borderId="2" xfId="0" quotePrefix="1" applyNumberFormat="1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1" fontId="8" fillId="0" borderId="15" xfId="0" applyNumberFormat="1" applyFont="1" applyBorder="1" applyAlignment="1">
      <alignment horizontal="center" vertical="top"/>
    </xf>
    <xf numFmtId="166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66" fontId="6" fillId="0" borderId="15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166" fontId="8" fillId="0" borderId="2" xfId="2" applyFont="1" applyFill="1" applyBorder="1" applyAlignment="1">
      <alignment horizontal="center" vertical="top" wrapText="1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7" fontId="6" fillId="0" borderId="2" xfId="2" applyNumberFormat="1" applyFont="1" applyFill="1" applyBorder="1" applyAlignment="1">
      <alignment horizontal="center" vertical="top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15" fillId="6" borderId="15" xfId="0" applyFont="1" applyFill="1" applyBorder="1" applyAlignment="1">
      <alignment horizontal="left" vertical="top" wrapText="1"/>
    </xf>
    <xf numFmtId="166" fontId="8" fillId="0" borderId="2" xfId="2" applyFont="1" applyFill="1" applyBorder="1" applyAlignment="1">
      <alignment horizontal="center" vertical="top"/>
    </xf>
    <xf numFmtId="165" fontId="6" fillId="0" borderId="6" xfId="1" quotePrefix="1" applyNumberFormat="1" applyFont="1" applyFill="1" applyBorder="1" applyAlignment="1">
      <alignment vertical="top"/>
    </xf>
    <xf numFmtId="166" fontId="8" fillId="0" borderId="15" xfId="2" applyFont="1" applyFill="1" applyBorder="1" applyAlignment="1">
      <alignment vertical="top"/>
    </xf>
    <xf numFmtId="166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8" fillId="7" borderId="15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167" fontId="6" fillId="0" borderId="2" xfId="2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71"/>
  <sheetViews>
    <sheetView tabSelected="1" showRuler="0" view="pageBreakPreview" topLeftCell="C34" zoomScale="70" zoomScaleNormal="40" zoomScaleSheetLayoutView="70" zoomScalePageLayoutView="55" workbookViewId="0">
      <selection activeCell="D37" sqref="D37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19.28515625" style="2" customWidth="1"/>
    <col min="14" max="14" width="10.28515625" style="2" customWidth="1"/>
    <col min="15" max="15" width="8" style="2" customWidth="1"/>
    <col min="16" max="16" width="18.28515625" style="2" customWidth="1"/>
    <col min="17" max="17" width="10.140625" style="2" customWidth="1"/>
    <col min="18" max="18" width="7.7109375" style="2" customWidth="1"/>
    <col min="19" max="19" width="18.7109375" style="2" customWidth="1"/>
    <col min="20" max="20" width="10.140625" style="2" customWidth="1"/>
    <col min="21" max="21" width="8" style="2" customWidth="1"/>
    <col min="22" max="22" width="18.28515625" style="2" customWidth="1"/>
    <col min="23" max="23" width="10.7109375" style="2" customWidth="1"/>
    <col min="24" max="24" width="7.5703125" style="2" customWidth="1"/>
    <col min="25" max="25" width="17.85546875" style="2" customWidth="1"/>
    <col min="26" max="26" width="12.140625" style="2" customWidth="1"/>
    <col min="27" max="27" width="5.5703125" style="4" customWidth="1"/>
    <col min="28" max="28" width="8" style="2" customWidth="1"/>
    <col min="29" max="29" width="5.5703125" style="4" customWidth="1"/>
    <col min="30" max="30" width="16.7109375" style="2" customWidth="1"/>
    <col min="31" max="31" width="7.85546875" style="2" customWidth="1"/>
    <col min="32" max="32" width="5.5703125" style="4" customWidth="1"/>
    <col min="33" max="33" width="13.7109375" style="2" customWidth="1"/>
    <col min="34" max="34" width="5.5703125" style="4" customWidth="1"/>
    <col min="35" max="35" width="16.7109375" style="2" customWidth="1"/>
    <col min="36" max="36" width="8" style="2" customWidth="1"/>
    <col min="37" max="37" width="5.5703125" style="4" customWidth="1"/>
    <col min="38" max="38" width="9.57031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"/>
    </row>
    <row r="2" spans="1:45" ht="23.25" x14ac:dyDescent="0.3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3"/>
    </row>
    <row r="3" spans="1:45" ht="23.25" x14ac:dyDescent="0.35">
      <c r="A3" s="103" t="s">
        <v>74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3"/>
    </row>
    <row r="4" spans="1:45" ht="23.25" x14ac:dyDescent="0.35">
      <c r="A4" s="104" t="s">
        <v>163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"/>
    </row>
    <row r="5" spans="1:45" ht="18" x14ac:dyDescent="0.2">
      <c r="A5" s="105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</row>
    <row r="6" spans="1:45" ht="18" x14ac:dyDescent="0.25">
      <c r="A6" s="88" t="s">
        <v>74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</row>
    <row r="7" spans="1:45" ht="81" customHeight="1" x14ac:dyDescent="0.2">
      <c r="A7" s="98" t="s">
        <v>3</v>
      </c>
      <c r="B7" s="98" t="s">
        <v>4</v>
      </c>
      <c r="C7" s="99" t="s">
        <v>5</v>
      </c>
      <c r="D7" s="99" t="s">
        <v>6</v>
      </c>
      <c r="E7" s="89" t="s">
        <v>7</v>
      </c>
      <c r="F7" s="90"/>
      <c r="G7" s="91"/>
      <c r="H7" s="89" t="s">
        <v>8</v>
      </c>
      <c r="I7" s="90"/>
      <c r="J7" s="91"/>
      <c r="K7" s="89" t="s">
        <v>9</v>
      </c>
      <c r="L7" s="90"/>
      <c r="M7" s="90"/>
      <c r="N7" s="89" t="s">
        <v>10</v>
      </c>
      <c r="O7" s="90"/>
      <c r="P7" s="90"/>
      <c r="Q7" s="90"/>
      <c r="R7" s="90"/>
      <c r="S7" s="90"/>
      <c r="T7" s="90"/>
      <c r="U7" s="90"/>
      <c r="V7" s="90"/>
      <c r="W7" s="90"/>
      <c r="X7" s="90"/>
      <c r="Y7" s="91"/>
      <c r="Z7" s="89" t="s">
        <v>151</v>
      </c>
      <c r="AA7" s="90"/>
      <c r="AB7" s="90"/>
      <c r="AC7" s="90"/>
      <c r="AD7" s="90"/>
      <c r="AE7" s="90"/>
      <c r="AF7" s="91"/>
      <c r="AG7" s="89" t="s">
        <v>11</v>
      </c>
      <c r="AH7" s="90"/>
      <c r="AI7" s="91"/>
      <c r="AJ7" s="89" t="s">
        <v>12</v>
      </c>
      <c r="AK7" s="90"/>
      <c r="AL7" s="90"/>
      <c r="AM7" s="109" t="s">
        <v>13</v>
      </c>
      <c r="AO7" s="4"/>
      <c r="AP7" s="4"/>
      <c r="AQ7" s="4"/>
      <c r="AR7" s="4"/>
      <c r="AS7" s="4"/>
    </row>
    <row r="8" spans="1:45" ht="18" customHeight="1" x14ac:dyDescent="0.2">
      <c r="A8" s="98"/>
      <c r="B8" s="98"/>
      <c r="C8" s="99"/>
      <c r="D8" s="99"/>
      <c r="E8" s="100"/>
      <c r="F8" s="101"/>
      <c r="G8" s="102"/>
      <c r="H8" s="100"/>
      <c r="I8" s="101"/>
      <c r="J8" s="102"/>
      <c r="K8" s="92"/>
      <c r="L8" s="93"/>
      <c r="M8" s="93"/>
      <c r="N8" s="92"/>
      <c r="O8" s="93"/>
      <c r="P8" s="93"/>
      <c r="Q8" s="93"/>
      <c r="R8" s="93"/>
      <c r="S8" s="93"/>
      <c r="T8" s="93"/>
      <c r="U8" s="93"/>
      <c r="V8" s="93"/>
      <c r="W8" s="93"/>
      <c r="X8" s="93"/>
      <c r="Y8" s="94"/>
      <c r="Z8" s="92"/>
      <c r="AA8" s="93"/>
      <c r="AB8" s="93"/>
      <c r="AC8" s="93"/>
      <c r="AD8" s="93"/>
      <c r="AE8" s="93"/>
      <c r="AF8" s="94"/>
      <c r="AG8" s="92"/>
      <c r="AH8" s="93"/>
      <c r="AI8" s="94"/>
      <c r="AJ8" s="92"/>
      <c r="AK8" s="93"/>
      <c r="AL8" s="93"/>
      <c r="AM8" s="110"/>
    </row>
    <row r="9" spans="1:45" ht="15.75" customHeight="1" x14ac:dyDescent="0.2">
      <c r="A9" s="98"/>
      <c r="B9" s="98"/>
      <c r="C9" s="99"/>
      <c r="D9" s="99"/>
      <c r="E9" s="92"/>
      <c r="F9" s="93"/>
      <c r="G9" s="94"/>
      <c r="H9" s="92"/>
      <c r="I9" s="93"/>
      <c r="J9" s="94"/>
      <c r="K9" s="111">
        <v>2020</v>
      </c>
      <c r="L9" s="112"/>
      <c r="M9" s="113"/>
      <c r="N9" s="95" t="s">
        <v>14</v>
      </c>
      <c r="O9" s="96"/>
      <c r="P9" s="97"/>
      <c r="Q9" s="95" t="s">
        <v>15</v>
      </c>
      <c r="R9" s="96"/>
      <c r="S9" s="97"/>
      <c r="T9" s="95" t="s">
        <v>16</v>
      </c>
      <c r="U9" s="96"/>
      <c r="V9" s="97"/>
      <c r="W9" s="95" t="s">
        <v>17</v>
      </c>
      <c r="X9" s="96"/>
      <c r="Y9" s="97"/>
      <c r="Z9" s="95">
        <v>2020</v>
      </c>
      <c r="AA9" s="96"/>
      <c r="AB9" s="96"/>
      <c r="AC9" s="96"/>
      <c r="AD9" s="96"/>
      <c r="AE9" s="96"/>
      <c r="AF9" s="97"/>
      <c r="AG9" s="95">
        <v>2020</v>
      </c>
      <c r="AH9" s="96"/>
      <c r="AI9" s="97"/>
      <c r="AJ9" s="95">
        <v>2020</v>
      </c>
      <c r="AK9" s="96"/>
      <c r="AL9" s="97"/>
      <c r="AM9" s="5"/>
    </row>
    <row r="10" spans="1:45" s="7" customFormat="1" ht="15.75" x14ac:dyDescent="0.25">
      <c r="A10" s="123">
        <v>1</v>
      </c>
      <c r="B10" s="123">
        <v>2</v>
      </c>
      <c r="C10" s="123">
        <v>3</v>
      </c>
      <c r="D10" s="123">
        <v>4</v>
      </c>
      <c r="E10" s="106">
        <v>5</v>
      </c>
      <c r="F10" s="107"/>
      <c r="G10" s="108"/>
      <c r="H10" s="106">
        <v>6</v>
      </c>
      <c r="I10" s="107"/>
      <c r="J10" s="108"/>
      <c r="K10" s="124">
        <v>7</v>
      </c>
      <c r="L10" s="125"/>
      <c r="M10" s="126"/>
      <c r="N10" s="124">
        <v>8</v>
      </c>
      <c r="O10" s="125"/>
      <c r="P10" s="126"/>
      <c r="Q10" s="124">
        <v>9</v>
      </c>
      <c r="R10" s="125"/>
      <c r="S10" s="126"/>
      <c r="T10" s="124">
        <v>10</v>
      </c>
      <c r="U10" s="125"/>
      <c r="V10" s="126"/>
      <c r="W10" s="124">
        <v>11</v>
      </c>
      <c r="X10" s="125"/>
      <c r="Y10" s="126"/>
      <c r="Z10" s="114">
        <v>12</v>
      </c>
      <c r="AA10" s="115"/>
      <c r="AB10" s="115"/>
      <c r="AC10" s="115"/>
      <c r="AD10" s="115"/>
      <c r="AE10" s="115"/>
      <c r="AF10" s="116"/>
      <c r="AG10" s="114">
        <v>13</v>
      </c>
      <c r="AH10" s="115"/>
      <c r="AI10" s="116"/>
      <c r="AJ10" s="114">
        <v>14</v>
      </c>
      <c r="AK10" s="115"/>
      <c r="AL10" s="116"/>
      <c r="AM10" s="6">
        <v>15</v>
      </c>
    </row>
    <row r="11" spans="1:45" s="7" customFormat="1" ht="87" customHeight="1" x14ac:dyDescent="0.2">
      <c r="A11" s="127"/>
      <c r="B11" s="127"/>
      <c r="C11" s="127"/>
      <c r="D11" s="127"/>
      <c r="E11" s="117" t="s">
        <v>18</v>
      </c>
      <c r="F11" s="118"/>
      <c r="G11" s="121" t="s">
        <v>19</v>
      </c>
      <c r="H11" s="117" t="s">
        <v>18</v>
      </c>
      <c r="I11" s="118"/>
      <c r="J11" s="121" t="s">
        <v>19</v>
      </c>
      <c r="K11" s="117" t="s">
        <v>18</v>
      </c>
      <c r="L11" s="118"/>
      <c r="M11" s="123" t="s">
        <v>19</v>
      </c>
      <c r="N11" s="117" t="s">
        <v>18</v>
      </c>
      <c r="O11" s="118"/>
      <c r="P11" s="123" t="s">
        <v>19</v>
      </c>
      <c r="Q11" s="117" t="s">
        <v>18</v>
      </c>
      <c r="R11" s="118"/>
      <c r="S11" s="123" t="s">
        <v>19</v>
      </c>
      <c r="T11" s="117" t="s">
        <v>18</v>
      </c>
      <c r="U11" s="118"/>
      <c r="V11" s="123" t="s">
        <v>19</v>
      </c>
      <c r="W11" s="117" t="s">
        <v>18</v>
      </c>
      <c r="X11" s="118"/>
      <c r="Y11" s="123" t="s">
        <v>19</v>
      </c>
      <c r="Z11" s="106" t="s">
        <v>20</v>
      </c>
      <c r="AA11" s="108"/>
      <c r="AB11" s="106" t="s">
        <v>152</v>
      </c>
      <c r="AC11" s="108"/>
      <c r="AD11" s="8" t="s">
        <v>21</v>
      </c>
      <c r="AE11" s="106" t="s">
        <v>153</v>
      </c>
      <c r="AF11" s="108"/>
      <c r="AG11" s="106" t="s">
        <v>22</v>
      </c>
      <c r="AH11" s="108"/>
      <c r="AI11" s="8" t="s">
        <v>23</v>
      </c>
      <c r="AJ11" s="106" t="s">
        <v>24</v>
      </c>
      <c r="AK11" s="108"/>
      <c r="AL11" s="8" t="s">
        <v>25</v>
      </c>
      <c r="AM11" s="9"/>
    </row>
    <row r="12" spans="1:45" s="7" customFormat="1" ht="15.75" x14ac:dyDescent="0.2">
      <c r="A12" s="121"/>
      <c r="B12" s="121"/>
      <c r="C12" s="121"/>
      <c r="D12" s="121"/>
      <c r="E12" s="119"/>
      <c r="F12" s="120"/>
      <c r="G12" s="122"/>
      <c r="H12" s="119"/>
      <c r="I12" s="120"/>
      <c r="J12" s="122"/>
      <c r="K12" s="119"/>
      <c r="L12" s="120"/>
      <c r="M12" s="121"/>
      <c r="N12" s="119"/>
      <c r="O12" s="120"/>
      <c r="P12" s="121"/>
      <c r="Q12" s="119"/>
      <c r="R12" s="120"/>
      <c r="S12" s="121"/>
      <c r="T12" s="119"/>
      <c r="U12" s="120"/>
      <c r="V12" s="121"/>
      <c r="W12" s="119"/>
      <c r="X12" s="120"/>
      <c r="Y12" s="121"/>
      <c r="Z12" s="119" t="s">
        <v>18</v>
      </c>
      <c r="AA12" s="120"/>
      <c r="AB12" s="119" t="s">
        <v>18</v>
      </c>
      <c r="AC12" s="120"/>
      <c r="AD12" s="10" t="s">
        <v>19</v>
      </c>
      <c r="AE12" s="119" t="s">
        <v>19</v>
      </c>
      <c r="AF12" s="120"/>
      <c r="AG12" s="119" t="s">
        <v>18</v>
      </c>
      <c r="AH12" s="120"/>
      <c r="AI12" s="10" t="s">
        <v>19</v>
      </c>
      <c r="AJ12" s="119" t="s">
        <v>18</v>
      </c>
      <c r="AK12" s="120"/>
      <c r="AL12" s="10" t="s">
        <v>19</v>
      </c>
      <c r="AM12" s="86"/>
    </row>
    <row r="13" spans="1:45" ht="139.5" customHeight="1" x14ac:dyDescent="0.2">
      <c r="A13" s="44">
        <v>1</v>
      </c>
      <c r="B13" s="13" t="s">
        <v>26</v>
      </c>
      <c r="C13" s="45" t="s">
        <v>27</v>
      </c>
      <c r="D13" s="15" t="s">
        <v>150</v>
      </c>
      <c r="E13" s="41">
        <v>89.02</v>
      </c>
      <c r="F13" s="42" t="s">
        <v>64</v>
      </c>
      <c r="G13" s="76">
        <f>SUM(G15:G16)</f>
        <v>48750000</v>
      </c>
      <c r="H13" s="41">
        <v>80.55</v>
      </c>
      <c r="I13" s="42" t="s">
        <v>64</v>
      </c>
      <c r="J13" s="76">
        <f>SUM(J15:J16)</f>
        <v>9750000</v>
      </c>
      <c r="K13" s="41">
        <v>82.55</v>
      </c>
      <c r="L13" s="42" t="s">
        <v>64</v>
      </c>
      <c r="M13" s="76">
        <f>SUM(M15:M16)</f>
        <v>4799800</v>
      </c>
      <c r="N13" s="50">
        <v>0.38000000000000966</v>
      </c>
      <c r="O13" s="42" t="s">
        <v>64</v>
      </c>
      <c r="P13" s="76">
        <f>SUM(P15:P16)</f>
        <v>2868700</v>
      </c>
      <c r="Q13" s="50">
        <v>0</v>
      </c>
      <c r="R13" s="42" t="s">
        <v>64</v>
      </c>
      <c r="S13" s="76">
        <f>SUM(S15:S16)</f>
        <v>0</v>
      </c>
      <c r="T13" s="50">
        <v>0</v>
      </c>
      <c r="U13" s="42" t="s">
        <v>64</v>
      </c>
      <c r="V13" s="76">
        <f>SUM(V15:V16)</f>
        <v>0</v>
      </c>
      <c r="W13" s="50">
        <v>0</v>
      </c>
      <c r="X13" s="42" t="s">
        <v>64</v>
      </c>
      <c r="Y13" s="76">
        <f>SUM(Y15:Y16)</f>
        <v>568700</v>
      </c>
      <c r="Z13" s="60">
        <f>N13+Q13+T13+W13</f>
        <v>0.38000000000000966</v>
      </c>
      <c r="AA13" s="42" t="s">
        <v>64</v>
      </c>
      <c r="AB13" s="60">
        <f>AG13/K13*100</f>
        <v>98.037552998182932</v>
      </c>
      <c r="AC13" s="58" t="s">
        <v>67</v>
      </c>
      <c r="AD13" s="78">
        <f>P13+S13+V13+Y13</f>
        <v>3437400</v>
      </c>
      <c r="AE13" s="79">
        <f>AD13/M13*100</f>
        <v>71.6154839784991</v>
      </c>
      <c r="AF13" s="44" t="s">
        <v>67</v>
      </c>
      <c r="AG13" s="60">
        <f>H13+Z13</f>
        <v>80.930000000000007</v>
      </c>
      <c r="AH13" s="42" t="s">
        <v>64</v>
      </c>
      <c r="AI13" s="78">
        <f>J13+AD13</f>
        <v>13187400</v>
      </c>
      <c r="AJ13" s="60">
        <f>AG13/E13*100</f>
        <v>90.912154572006301</v>
      </c>
      <c r="AK13" s="58" t="s">
        <v>67</v>
      </c>
      <c r="AL13" s="79">
        <f>AI13/G13*100</f>
        <v>27.051076923076923</v>
      </c>
      <c r="AM13" s="19" t="s">
        <v>75</v>
      </c>
      <c r="AP13" s="20">
        <f t="shared" ref="AP13:AP23" si="0">P13+S13+V13+Y13</f>
        <v>3437400</v>
      </c>
    </row>
    <row r="14" spans="1:45" ht="118.5" customHeight="1" x14ac:dyDescent="0.2">
      <c r="A14" s="12"/>
      <c r="B14" s="13"/>
      <c r="C14" s="14"/>
      <c r="D14" s="15" t="s">
        <v>71</v>
      </c>
      <c r="E14" s="41">
        <v>100</v>
      </c>
      <c r="F14" s="42" t="s">
        <v>67</v>
      </c>
      <c r="G14" s="37"/>
      <c r="H14" s="41">
        <v>100</v>
      </c>
      <c r="I14" s="42" t="s">
        <v>67</v>
      </c>
      <c r="J14" s="37"/>
      <c r="K14" s="41">
        <v>100</v>
      </c>
      <c r="L14" s="42" t="s">
        <v>67</v>
      </c>
      <c r="M14" s="37"/>
      <c r="N14" s="83">
        <f>N16/K16*100</f>
        <v>33.333333333333329</v>
      </c>
      <c r="O14" s="42" t="s">
        <v>67</v>
      </c>
      <c r="P14" s="77"/>
      <c r="Q14" s="83">
        <f>Q16/K16*100</f>
        <v>25</v>
      </c>
      <c r="R14" s="42" t="s">
        <v>67</v>
      </c>
      <c r="S14" s="77"/>
      <c r="T14" s="83">
        <f>T16/K16*100</f>
        <v>33.333333333333329</v>
      </c>
      <c r="U14" s="42" t="s">
        <v>67</v>
      </c>
      <c r="V14" s="77"/>
      <c r="W14" s="83">
        <f>W16/K16*100</f>
        <v>8.3333333333333321</v>
      </c>
      <c r="X14" s="42" t="s">
        <v>67</v>
      </c>
      <c r="Y14" s="77"/>
      <c r="Z14" s="60">
        <f>N14+Q14+T14+W14</f>
        <v>99.999999999999986</v>
      </c>
      <c r="AA14" s="42" t="s">
        <v>67</v>
      </c>
      <c r="AB14" s="60">
        <f>Z14/K14*100</f>
        <v>99.999999999999986</v>
      </c>
      <c r="AC14" s="58" t="s">
        <v>67</v>
      </c>
      <c r="AD14" s="59"/>
      <c r="AE14" s="80"/>
      <c r="AF14" s="85"/>
      <c r="AG14" s="60">
        <f>H14+Z14</f>
        <v>200</v>
      </c>
      <c r="AH14" s="42" t="s">
        <v>67</v>
      </c>
      <c r="AI14" s="59"/>
      <c r="AJ14" s="60">
        <f>AG14/E14*100</f>
        <v>200</v>
      </c>
      <c r="AK14" s="58" t="s">
        <v>67</v>
      </c>
      <c r="AL14" s="80"/>
      <c r="AM14" s="19"/>
      <c r="AP14" s="20"/>
    </row>
    <row r="15" spans="1:45" ht="75" x14ac:dyDescent="0.2">
      <c r="A15" s="12"/>
      <c r="B15" s="13"/>
      <c r="C15" s="21" t="s">
        <v>29</v>
      </c>
      <c r="D15" s="24" t="s">
        <v>69</v>
      </c>
      <c r="E15" s="16">
        <f>15*5</f>
        <v>75</v>
      </c>
      <c r="F15" s="17" t="s">
        <v>65</v>
      </c>
      <c r="G15" s="18">
        <v>24375000</v>
      </c>
      <c r="H15" s="16">
        <v>15</v>
      </c>
      <c r="I15" s="17" t="s">
        <v>65</v>
      </c>
      <c r="J15" s="18">
        <v>4875000</v>
      </c>
      <c r="K15" s="16">
        <v>15</v>
      </c>
      <c r="L15" s="17" t="s">
        <v>65</v>
      </c>
      <c r="M15" s="18">
        <v>2387400</v>
      </c>
      <c r="N15" s="16">
        <v>6</v>
      </c>
      <c r="O15" s="17" t="s">
        <v>65</v>
      </c>
      <c r="P15" s="18">
        <v>1025000</v>
      </c>
      <c r="Q15" s="16">
        <v>3</v>
      </c>
      <c r="R15" s="17" t="s">
        <v>65</v>
      </c>
      <c r="S15" s="18">
        <v>0</v>
      </c>
      <c r="T15" s="16">
        <v>3</v>
      </c>
      <c r="U15" s="17" t="s">
        <v>65</v>
      </c>
      <c r="V15" s="18">
        <v>0</v>
      </c>
      <c r="W15" s="16">
        <v>3</v>
      </c>
      <c r="X15" s="17" t="s">
        <v>65</v>
      </c>
      <c r="Y15" s="18">
        <v>0</v>
      </c>
      <c r="Z15" s="62">
        <f>N15+Q15+T15+W15</f>
        <v>15</v>
      </c>
      <c r="AA15" s="17" t="s">
        <v>65</v>
      </c>
      <c r="AB15" s="63">
        <f>Z15/K15*100</f>
        <v>100</v>
      </c>
      <c r="AC15" s="30" t="s">
        <v>67</v>
      </c>
      <c r="AD15" s="36">
        <f>P15+S15+V15+Y15</f>
        <v>1025000</v>
      </c>
      <c r="AE15" s="63">
        <f>AD15/M15*100</f>
        <v>42.93373544441652</v>
      </c>
      <c r="AF15" s="30" t="s">
        <v>67</v>
      </c>
      <c r="AG15" s="62">
        <f>H15+Z15</f>
        <v>30</v>
      </c>
      <c r="AH15" s="17" t="s">
        <v>65</v>
      </c>
      <c r="AI15" s="36">
        <f>J15+AD15</f>
        <v>5900000</v>
      </c>
      <c r="AJ15" s="63">
        <f>AG15/E15*100</f>
        <v>40</v>
      </c>
      <c r="AK15" s="30" t="s">
        <v>67</v>
      </c>
      <c r="AL15" s="63">
        <f>AI15/G15*100</f>
        <v>24.205128205128204</v>
      </c>
      <c r="AM15" s="11"/>
      <c r="AP15" s="20"/>
    </row>
    <row r="16" spans="1:45" ht="90" x14ac:dyDescent="0.2">
      <c r="A16" s="12"/>
      <c r="B16" s="13"/>
      <c r="C16" s="21" t="s">
        <v>28</v>
      </c>
      <c r="D16" s="24" t="s">
        <v>68</v>
      </c>
      <c r="E16" s="16">
        <f>12*5</f>
        <v>60</v>
      </c>
      <c r="F16" s="17" t="s">
        <v>65</v>
      </c>
      <c r="G16" s="18">
        <v>24375000</v>
      </c>
      <c r="H16" s="16">
        <v>12</v>
      </c>
      <c r="I16" s="17" t="s">
        <v>65</v>
      </c>
      <c r="J16" s="18">
        <v>4875000</v>
      </c>
      <c r="K16" s="16">
        <v>12</v>
      </c>
      <c r="L16" s="17" t="s">
        <v>65</v>
      </c>
      <c r="M16" s="18">
        <v>2412400</v>
      </c>
      <c r="N16" s="16">
        <v>4</v>
      </c>
      <c r="O16" s="17" t="s">
        <v>65</v>
      </c>
      <c r="P16" s="18">
        <v>1843700</v>
      </c>
      <c r="Q16" s="16">
        <v>3</v>
      </c>
      <c r="R16" s="17" t="s">
        <v>65</v>
      </c>
      <c r="S16" s="18">
        <v>0</v>
      </c>
      <c r="T16" s="16">
        <v>4</v>
      </c>
      <c r="U16" s="17" t="s">
        <v>65</v>
      </c>
      <c r="V16" s="18">
        <v>0</v>
      </c>
      <c r="W16" s="16">
        <v>1</v>
      </c>
      <c r="X16" s="17" t="s">
        <v>65</v>
      </c>
      <c r="Y16" s="18">
        <v>568700</v>
      </c>
      <c r="Z16" s="62">
        <f t="shared" ref="Z16:Z41" si="1">N16+Q16+T16+W16</f>
        <v>12</v>
      </c>
      <c r="AA16" s="17" t="s">
        <v>65</v>
      </c>
      <c r="AB16" s="63">
        <f>Z16/K16*100</f>
        <v>100</v>
      </c>
      <c r="AC16" s="30" t="s">
        <v>67</v>
      </c>
      <c r="AD16" s="36">
        <f>P16+S16+V16+Y16</f>
        <v>2412400</v>
      </c>
      <c r="AE16" s="63">
        <f>AD16/M16*100</f>
        <v>100</v>
      </c>
      <c r="AF16" s="30" t="s">
        <v>67</v>
      </c>
      <c r="AG16" s="62">
        <f t="shared" ref="AG16:AG41" si="2">H16+Z16</f>
        <v>24</v>
      </c>
      <c r="AH16" s="17" t="s">
        <v>65</v>
      </c>
      <c r="AI16" s="36">
        <f t="shared" ref="AI16:AI41" si="3">J16+AD16</f>
        <v>7287400</v>
      </c>
      <c r="AJ16" s="63">
        <f>AG16/E16*100</f>
        <v>40</v>
      </c>
      <c r="AK16" s="30" t="s">
        <v>67</v>
      </c>
      <c r="AL16" s="63">
        <f t="shared" ref="AL16:AL41" si="4">AI16/G16*100</f>
        <v>29.897025641025643</v>
      </c>
      <c r="AM16" s="11"/>
      <c r="AP16" s="20"/>
    </row>
    <row r="17" spans="1:42" ht="85.5" customHeight="1" x14ac:dyDescent="0.2">
      <c r="A17" s="44">
        <v>2</v>
      </c>
      <c r="B17" s="45" t="s">
        <v>30</v>
      </c>
      <c r="C17" s="13" t="s">
        <v>31</v>
      </c>
      <c r="D17" s="14" t="s">
        <v>106</v>
      </c>
      <c r="E17" s="51">
        <v>100</v>
      </c>
      <c r="F17" s="52" t="s">
        <v>67</v>
      </c>
      <c r="G17" s="37">
        <f>SUM(G18:G23)</f>
        <v>2912655000</v>
      </c>
      <c r="H17" s="51">
        <v>100</v>
      </c>
      <c r="I17" s="52" t="s">
        <v>67</v>
      </c>
      <c r="J17" s="37">
        <f>SUM(J18:J23)</f>
        <v>492904773</v>
      </c>
      <c r="K17" s="51">
        <v>100</v>
      </c>
      <c r="L17" s="52" t="s">
        <v>67</v>
      </c>
      <c r="M17" s="37">
        <f>SUM(M18:M23)</f>
        <v>222329690</v>
      </c>
      <c r="N17" s="51">
        <v>25</v>
      </c>
      <c r="O17" s="52" t="s">
        <v>67</v>
      </c>
      <c r="P17" s="37">
        <f>SUM(P18:P23)</f>
        <v>43543311</v>
      </c>
      <c r="Q17" s="51">
        <v>25</v>
      </c>
      <c r="R17" s="52" t="s">
        <v>67</v>
      </c>
      <c r="S17" s="37">
        <f>SUM(S18:S23)</f>
        <v>51953997</v>
      </c>
      <c r="T17" s="51">
        <v>25</v>
      </c>
      <c r="U17" s="52" t="s">
        <v>67</v>
      </c>
      <c r="V17" s="37">
        <f>SUM(V18:V23)</f>
        <v>34348207</v>
      </c>
      <c r="W17" s="51">
        <v>25</v>
      </c>
      <c r="X17" s="52" t="s">
        <v>67</v>
      </c>
      <c r="Y17" s="37">
        <f>SUM(Y18:Y23)</f>
        <v>77966104</v>
      </c>
      <c r="Z17" s="61">
        <f t="shared" si="1"/>
        <v>100</v>
      </c>
      <c r="AA17" s="52" t="s">
        <v>67</v>
      </c>
      <c r="AB17" s="60">
        <f>Z17/K17*100</f>
        <v>100</v>
      </c>
      <c r="AC17" s="58" t="s">
        <v>67</v>
      </c>
      <c r="AD17" s="57">
        <f t="shared" ref="AD17:AD41" si="5">P17+S17+V17+Y17</f>
        <v>207811619</v>
      </c>
      <c r="AE17" s="60">
        <f>AD17/M17*100</f>
        <v>93.470025978086866</v>
      </c>
      <c r="AF17" s="58" t="s">
        <v>67</v>
      </c>
      <c r="AG17" s="61">
        <f t="shared" si="2"/>
        <v>200</v>
      </c>
      <c r="AH17" s="52" t="s">
        <v>67</v>
      </c>
      <c r="AI17" s="57">
        <f t="shared" si="3"/>
        <v>700716392</v>
      </c>
      <c r="AJ17" s="60">
        <f t="shared" ref="AJ17:AJ41" si="6">AG17/E17*100</f>
        <v>200</v>
      </c>
      <c r="AK17" s="58" t="s">
        <v>67</v>
      </c>
      <c r="AL17" s="60">
        <f t="shared" si="4"/>
        <v>24.057651592790769</v>
      </c>
      <c r="AM17" s="11"/>
      <c r="AP17" s="20"/>
    </row>
    <row r="18" spans="1:42" ht="60" x14ac:dyDescent="0.2">
      <c r="A18" s="12"/>
      <c r="B18" s="13"/>
      <c r="C18" s="24" t="s">
        <v>32</v>
      </c>
      <c r="D18" s="21" t="s">
        <v>70</v>
      </c>
      <c r="E18" s="39">
        <f>12*5</f>
        <v>60</v>
      </c>
      <c r="F18" s="22" t="s">
        <v>66</v>
      </c>
      <c r="G18" s="23">
        <v>198401750</v>
      </c>
      <c r="H18" s="39">
        <v>12</v>
      </c>
      <c r="I18" s="22" t="s">
        <v>66</v>
      </c>
      <c r="J18" s="23">
        <v>38652350</v>
      </c>
      <c r="K18" s="39">
        <v>12</v>
      </c>
      <c r="L18" s="22" t="s">
        <v>66</v>
      </c>
      <c r="M18" s="23">
        <v>30040500</v>
      </c>
      <c r="N18" s="56">
        <v>3</v>
      </c>
      <c r="O18" s="22" t="s">
        <v>66</v>
      </c>
      <c r="P18" s="23">
        <v>11504500</v>
      </c>
      <c r="Q18" s="56">
        <v>3</v>
      </c>
      <c r="R18" s="22" t="s">
        <v>66</v>
      </c>
      <c r="S18" s="23">
        <v>485000</v>
      </c>
      <c r="T18" s="56">
        <v>3</v>
      </c>
      <c r="U18" s="22" t="s">
        <v>66</v>
      </c>
      <c r="V18" s="23">
        <v>2160000</v>
      </c>
      <c r="W18" s="56">
        <v>3</v>
      </c>
      <c r="X18" s="22" t="s">
        <v>66</v>
      </c>
      <c r="Y18" s="23">
        <v>15891000</v>
      </c>
      <c r="Z18" s="62">
        <f t="shared" si="1"/>
        <v>12</v>
      </c>
      <c r="AA18" s="22" t="s">
        <v>66</v>
      </c>
      <c r="AB18" s="63">
        <f>Z18/K18*100</f>
        <v>100</v>
      </c>
      <c r="AC18" s="30" t="s">
        <v>67</v>
      </c>
      <c r="AD18" s="36">
        <f t="shared" si="5"/>
        <v>30040500</v>
      </c>
      <c r="AE18" s="63">
        <f>AD18/M18*100</f>
        <v>100</v>
      </c>
      <c r="AF18" s="30" t="s">
        <v>67</v>
      </c>
      <c r="AG18" s="62">
        <f t="shared" si="2"/>
        <v>24</v>
      </c>
      <c r="AH18" s="22" t="s">
        <v>66</v>
      </c>
      <c r="AI18" s="36">
        <f t="shared" si="3"/>
        <v>68692850</v>
      </c>
      <c r="AJ18" s="63">
        <f t="shared" si="6"/>
        <v>40</v>
      </c>
      <c r="AK18" s="30" t="s">
        <v>67</v>
      </c>
      <c r="AL18" s="63">
        <f t="shared" si="4"/>
        <v>34.623106903038909</v>
      </c>
      <c r="AM18" s="25"/>
      <c r="AP18" s="20">
        <f t="shared" si="0"/>
        <v>30040500</v>
      </c>
    </row>
    <row r="19" spans="1:42" ht="93" customHeight="1" x14ac:dyDescent="0.2">
      <c r="A19" s="12"/>
      <c r="B19" s="13"/>
      <c r="C19" s="24" t="s">
        <v>33</v>
      </c>
      <c r="D19" s="24" t="s">
        <v>70</v>
      </c>
      <c r="E19" s="39">
        <f>12*5</f>
        <v>60</v>
      </c>
      <c r="F19" s="17" t="s">
        <v>66</v>
      </c>
      <c r="G19" s="18">
        <v>164100000</v>
      </c>
      <c r="H19" s="40">
        <v>12</v>
      </c>
      <c r="I19" s="17" t="s">
        <v>66</v>
      </c>
      <c r="J19" s="18">
        <v>26239753</v>
      </c>
      <c r="K19" s="40">
        <v>12</v>
      </c>
      <c r="L19" s="17" t="s">
        <v>66</v>
      </c>
      <c r="M19" s="18">
        <v>39000000</v>
      </c>
      <c r="N19" s="56">
        <v>3</v>
      </c>
      <c r="O19" s="17" t="s">
        <v>66</v>
      </c>
      <c r="P19" s="18">
        <v>3105211</v>
      </c>
      <c r="Q19" s="56">
        <v>3</v>
      </c>
      <c r="R19" s="17" t="s">
        <v>66</v>
      </c>
      <c r="S19" s="18">
        <v>3048997</v>
      </c>
      <c r="T19" s="56">
        <v>3</v>
      </c>
      <c r="U19" s="17" t="s">
        <v>66</v>
      </c>
      <c r="V19" s="18">
        <v>6881207</v>
      </c>
      <c r="W19" s="56">
        <v>3</v>
      </c>
      <c r="X19" s="17" t="s">
        <v>66</v>
      </c>
      <c r="Y19" s="18">
        <v>13236504</v>
      </c>
      <c r="Z19" s="62">
        <f t="shared" si="1"/>
        <v>12</v>
      </c>
      <c r="AA19" s="17" t="s">
        <v>66</v>
      </c>
      <c r="AB19" s="63">
        <f t="shared" ref="AB19:AB32" si="7">Z19/K19*100</f>
        <v>100</v>
      </c>
      <c r="AC19" s="30" t="s">
        <v>67</v>
      </c>
      <c r="AD19" s="36">
        <f t="shared" si="5"/>
        <v>26271919</v>
      </c>
      <c r="AE19" s="63">
        <f t="shared" ref="AE19:AE32" si="8">AD19/M19*100</f>
        <v>67.363894871794869</v>
      </c>
      <c r="AF19" s="30" t="s">
        <v>67</v>
      </c>
      <c r="AG19" s="62">
        <f t="shared" si="2"/>
        <v>24</v>
      </c>
      <c r="AH19" s="17" t="s">
        <v>66</v>
      </c>
      <c r="AI19" s="36">
        <f t="shared" si="3"/>
        <v>52511672</v>
      </c>
      <c r="AJ19" s="63">
        <f t="shared" si="6"/>
        <v>40</v>
      </c>
      <c r="AK19" s="30" t="s">
        <v>67</v>
      </c>
      <c r="AL19" s="63">
        <f t="shared" si="4"/>
        <v>31.999800121876902</v>
      </c>
      <c r="AM19" s="11"/>
      <c r="AP19" s="20">
        <f t="shared" si="0"/>
        <v>26271919</v>
      </c>
    </row>
    <row r="20" spans="1:42" ht="81.75" customHeight="1" x14ac:dyDescent="0.2">
      <c r="A20" s="12"/>
      <c r="B20" s="13"/>
      <c r="C20" s="82" t="s">
        <v>34</v>
      </c>
      <c r="D20" s="81" t="s">
        <v>70</v>
      </c>
      <c r="E20" s="40">
        <v>15</v>
      </c>
      <c r="F20" s="17" t="s">
        <v>107</v>
      </c>
      <c r="G20" s="18">
        <v>70000000</v>
      </c>
      <c r="H20" s="40">
        <v>3</v>
      </c>
      <c r="I20" s="17" t="s">
        <v>107</v>
      </c>
      <c r="J20" s="18">
        <v>14000000</v>
      </c>
      <c r="K20" s="40"/>
      <c r="L20" s="17"/>
      <c r="M20" s="18"/>
      <c r="N20" s="16"/>
      <c r="O20" s="17"/>
      <c r="P20" s="18"/>
      <c r="Q20" s="16"/>
      <c r="R20" s="17"/>
      <c r="S20" s="18"/>
      <c r="T20" s="16"/>
      <c r="U20" s="17"/>
      <c r="V20" s="18"/>
      <c r="W20" s="16"/>
      <c r="X20" s="17"/>
      <c r="Y20" s="18"/>
      <c r="Z20" s="62"/>
      <c r="AA20" s="17"/>
      <c r="AB20" s="63"/>
      <c r="AC20" s="30"/>
      <c r="AD20" s="36"/>
      <c r="AE20" s="63"/>
      <c r="AF20" s="30"/>
      <c r="AG20" s="62">
        <f t="shared" si="2"/>
        <v>3</v>
      </c>
      <c r="AH20" s="17" t="s">
        <v>107</v>
      </c>
      <c r="AI20" s="36">
        <f t="shared" si="3"/>
        <v>14000000</v>
      </c>
      <c r="AJ20" s="63">
        <f t="shared" si="6"/>
        <v>20</v>
      </c>
      <c r="AK20" s="30" t="s">
        <v>67</v>
      </c>
      <c r="AL20" s="63">
        <f t="shared" si="4"/>
        <v>20</v>
      </c>
      <c r="AM20" s="11"/>
      <c r="AP20" s="20">
        <f t="shared" si="0"/>
        <v>0</v>
      </c>
    </row>
    <row r="21" spans="1:42" ht="60" x14ac:dyDescent="0.2">
      <c r="A21" s="12"/>
      <c r="B21" s="13"/>
      <c r="C21" s="24" t="s">
        <v>35</v>
      </c>
      <c r="D21" s="24" t="s">
        <v>70</v>
      </c>
      <c r="E21" s="39">
        <f>12*5</f>
        <v>60</v>
      </c>
      <c r="F21" s="17" t="s">
        <v>66</v>
      </c>
      <c r="G21" s="18">
        <v>124875000</v>
      </c>
      <c r="H21" s="40">
        <v>12</v>
      </c>
      <c r="I21" s="17" t="s">
        <v>66</v>
      </c>
      <c r="J21" s="18">
        <v>22175000</v>
      </c>
      <c r="K21" s="40">
        <v>12</v>
      </c>
      <c r="L21" s="17" t="s">
        <v>66</v>
      </c>
      <c r="M21" s="18">
        <v>9560000</v>
      </c>
      <c r="N21" s="56">
        <v>3</v>
      </c>
      <c r="O21" s="17" t="s">
        <v>66</v>
      </c>
      <c r="P21" s="18">
        <v>1570000</v>
      </c>
      <c r="Q21" s="56">
        <v>3</v>
      </c>
      <c r="R21" s="17" t="s">
        <v>66</v>
      </c>
      <c r="S21" s="18">
        <v>770000</v>
      </c>
      <c r="T21" s="56">
        <v>3</v>
      </c>
      <c r="U21" s="17" t="s">
        <v>66</v>
      </c>
      <c r="V21" s="18">
        <v>0</v>
      </c>
      <c r="W21" s="56">
        <v>3</v>
      </c>
      <c r="X21" s="17" t="s">
        <v>66</v>
      </c>
      <c r="Y21" s="18">
        <v>6260000</v>
      </c>
      <c r="Z21" s="62">
        <f t="shared" si="1"/>
        <v>12</v>
      </c>
      <c r="AA21" s="17" t="s">
        <v>66</v>
      </c>
      <c r="AB21" s="63">
        <f t="shared" si="7"/>
        <v>100</v>
      </c>
      <c r="AC21" s="30" t="s">
        <v>67</v>
      </c>
      <c r="AD21" s="36">
        <f t="shared" si="5"/>
        <v>8600000</v>
      </c>
      <c r="AE21" s="63">
        <f t="shared" si="8"/>
        <v>89.958158995815893</v>
      </c>
      <c r="AF21" s="30" t="s">
        <v>67</v>
      </c>
      <c r="AG21" s="62">
        <f t="shared" si="2"/>
        <v>24</v>
      </c>
      <c r="AH21" s="17" t="s">
        <v>66</v>
      </c>
      <c r="AI21" s="36">
        <f t="shared" si="3"/>
        <v>30775000</v>
      </c>
      <c r="AJ21" s="63">
        <f t="shared" si="6"/>
        <v>40</v>
      </c>
      <c r="AK21" s="30" t="s">
        <v>67</v>
      </c>
      <c r="AL21" s="63">
        <f t="shared" si="4"/>
        <v>24.644644644644647</v>
      </c>
      <c r="AM21" s="11"/>
      <c r="AP21" s="20">
        <f t="shared" si="0"/>
        <v>8600000</v>
      </c>
    </row>
    <row r="22" spans="1:42" ht="111.75" customHeight="1" x14ac:dyDescent="0.2">
      <c r="A22" s="12"/>
      <c r="B22" s="13"/>
      <c r="C22" s="21" t="s">
        <v>76</v>
      </c>
      <c r="D22" s="24" t="s">
        <v>70</v>
      </c>
      <c r="E22" s="39">
        <f>12*5</f>
        <v>60</v>
      </c>
      <c r="F22" s="17" t="s">
        <v>66</v>
      </c>
      <c r="G22" s="18">
        <v>802250000</v>
      </c>
      <c r="H22" s="40">
        <v>12</v>
      </c>
      <c r="I22" s="17" t="s">
        <v>66</v>
      </c>
      <c r="J22" s="18">
        <v>128500000</v>
      </c>
      <c r="K22" s="40">
        <v>12</v>
      </c>
      <c r="L22" s="17" t="s">
        <v>66</v>
      </c>
      <c r="M22" s="18">
        <v>92000000</v>
      </c>
      <c r="N22" s="56">
        <v>3</v>
      </c>
      <c r="O22" s="17" t="s">
        <v>66</v>
      </c>
      <c r="P22" s="18">
        <v>7500000</v>
      </c>
      <c r="Q22" s="56">
        <v>3</v>
      </c>
      <c r="R22" s="17" t="s">
        <v>66</v>
      </c>
      <c r="S22" s="18">
        <v>46950000</v>
      </c>
      <c r="T22" s="56">
        <v>3</v>
      </c>
      <c r="U22" s="17" t="s">
        <v>66</v>
      </c>
      <c r="V22" s="18">
        <v>21050000</v>
      </c>
      <c r="W22" s="56">
        <v>3</v>
      </c>
      <c r="X22" s="17" t="s">
        <v>66</v>
      </c>
      <c r="Y22" s="18">
        <v>15750000</v>
      </c>
      <c r="Z22" s="62">
        <f t="shared" si="1"/>
        <v>12</v>
      </c>
      <c r="AA22" s="17" t="s">
        <v>66</v>
      </c>
      <c r="AB22" s="63">
        <f t="shared" si="7"/>
        <v>100</v>
      </c>
      <c r="AC22" s="30" t="s">
        <v>67</v>
      </c>
      <c r="AD22" s="36">
        <f t="shared" si="5"/>
        <v>91250000</v>
      </c>
      <c r="AE22" s="63">
        <f t="shared" si="8"/>
        <v>99.184782608695656</v>
      </c>
      <c r="AF22" s="30" t="s">
        <v>67</v>
      </c>
      <c r="AG22" s="62">
        <f t="shared" si="2"/>
        <v>24</v>
      </c>
      <c r="AH22" s="17" t="s">
        <v>66</v>
      </c>
      <c r="AI22" s="36">
        <f t="shared" si="3"/>
        <v>219750000</v>
      </c>
      <c r="AJ22" s="63">
        <f t="shared" si="6"/>
        <v>40</v>
      </c>
      <c r="AK22" s="30" t="s">
        <v>67</v>
      </c>
      <c r="AL22" s="63">
        <f t="shared" si="4"/>
        <v>27.39171081333749</v>
      </c>
      <c r="AM22" s="11"/>
      <c r="AP22" s="20">
        <f t="shared" si="0"/>
        <v>91250000</v>
      </c>
    </row>
    <row r="23" spans="1:42" ht="79.5" customHeight="1" x14ac:dyDescent="0.2">
      <c r="A23" s="12"/>
      <c r="B23" s="13"/>
      <c r="C23" s="21" t="s">
        <v>36</v>
      </c>
      <c r="D23" s="24" t="s">
        <v>70</v>
      </c>
      <c r="E23" s="39">
        <f>12*5</f>
        <v>60</v>
      </c>
      <c r="F23" s="17" t="s">
        <v>66</v>
      </c>
      <c r="G23" s="18">
        <v>1553028250</v>
      </c>
      <c r="H23" s="16">
        <v>12</v>
      </c>
      <c r="I23" s="17" t="s">
        <v>66</v>
      </c>
      <c r="J23" s="18">
        <v>263337670</v>
      </c>
      <c r="K23" s="16">
        <v>12</v>
      </c>
      <c r="L23" s="17" t="s">
        <v>66</v>
      </c>
      <c r="M23" s="18">
        <v>51729190</v>
      </c>
      <c r="N23" s="56">
        <v>3</v>
      </c>
      <c r="O23" s="17" t="s">
        <v>66</v>
      </c>
      <c r="P23" s="18">
        <v>19863600</v>
      </c>
      <c r="Q23" s="56">
        <v>3</v>
      </c>
      <c r="R23" s="17" t="s">
        <v>66</v>
      </c>
      <c r="S23" s="18">
        <v>700000</v>
      </c>
      <c r="T23" s="56">
        <v>3</v>
      </c>
      <c r="U23" s="17" t="s">
        <v>66</v>
      </c>
      <c r="V23" s="18">
        <v>4257000</v>
      </c>
      <c r="W23" s="56">
        <v>3</v>
      </c>
      <c r="X23" s="17" t="s">
        <v>66</v>
      </c>
      <c r="Y23" s="18">
        <v>26828600</v>
      </c>
      <c r="Z23" s="62">
        <f t="shared" si="1"/>
        <v>12</v>
      </c>
      <c r="AA23" s="17" t="s">
        <v>66</v>
      </c>
      <c r="AB23" s="63">
        <f t="shared" si="7"/>
        <v>100</v>
      </c>
      <c r="AC23" s="30" t="s">
        <v>67</v>
      </c>
      <c r="AD23" s="36">
        <f t="shared" si="5"/>
        <v>51649200</v>
      </c>
      <c r="AE23" s="63">
        <f t="shared" si="8"/>
        <v>99.845367770112006</v>
      </c>
      <c r="AF23" s="30" t="s">
        <v>67</v>
      </c>
      <c r="AG23" s="62">
        <f t="shared" si="2"/>
        <v>24</v>
      </c>
      <c r="AH23" s="17" t="s">
        <v>66</v>
      </c>
      <c r="AI23" s="36">
        <f t="shared" si="3"/>
        <v>314986870</v>
      </c>
      <c r="AJ23" s="63">
        <f t="shared" si="6"/>
        <v>40</v>
      </c>
      <c r="AK23" s="30" t="s">
        <v>67</v>
      </c>
      <c r="AL23" s="63">
        <f t="shared" si="4"/>
        <v>20.28210819732352</v>
      </c>
      <c r="AM23" s="11"/>
      <c r="AP23" s="20">
        <f t="shared" si="0"/>
        <v>51649200</v>
      </c>
    </row>
    <row r="24" spans="1:42" ht="97.5" customHeight="1" x14ac:dyDescent="0.2">
      <c r="A24" s="12"/>
      <c r="B24" s="13"/>
      <c r="C24" s="14" t="s">
        <v>37</v>
      </c>
      <c r="D24" s="14" t="s">
        <v>106</v>
      </c>
      <c r="E24" s="41">
        <v>100</v>
      </c>
      <c r="F24" s="42" t="s">
        <v>67</v>
      </c>
      <c r="G24" s="38">
        <f>SUM(G25:G27)</f>
        <v>1391883750</v>
      </c>
      <c r="H24" s="41">
        <v>100</v>
      </c>
      <c r="I24" s="42" t="s">
        <v>67</v>
      </c>
      <c r="J24" s="38">
        <f>SUM(J25:J27)</f>
        <v>249082270</v>
      </c>
      <c r="K24" s="41">
        <v>100</v>
      </c>
      <c r="L24" s="42" t="s">
        <v>67</v>
      </c>
      <c r="M24" s="38">
        <f>SUM(M25:M27)</f>
        <v>123086500</v>
      </c>
      <c r="N24" s="41">
        <v>25</v>
      </c>
      <c r="O24" s="42" t="s">
        <v>67</v>
      </c>
      <c r="P24" s="38">
        <f>SUM(P25:P27)</f>
        <v>5420156</v>
      </c>
      <c r="Q24" s="41">
        <v>25</v>
      </c>
      <c r="R24" s="42" t="s">
        <v>67</v>
      </c>
      <c r="S24" s="38">
        <f>SUM(S25:S27)</f>
        <v>1909412</v>
      </c>
      <c r="T24" s="41">
        <v>25</v>
      </c>
      <c r="U24" s="42" t="s">
        <v>67</v>
      </c>
      <c r="V24" s="38">
        <f>SUM(V25:V27)</f>
        <v>23087406</v>
      </c>
      <c r="W24" s="41">
        <v>25</v>
      </c>
      <c r="X24" s="42" t="s">
        <v>67</v>
      </c>
      <c r="Y24" s="38">
        <f>SUM(Y25:Y27)</f>
        <v>77677600</v>
      </c>
      <c r="Z24" s="61">
        <f t="shared" si="1"/>
        <v>100</v>
      </c>
      <c r="AA24" s="42" t="s">
        <v>67</v>
      </c>
      <c r="AB24" s="60">
        <f t="shared" si="7"/>
        <v>100</v>
      </c>
      <c r="AC24" s="58" t="s">
        <v>67</v>
      </c>
      <c r="AD24" s="57">
        <f t="shared" si="5"/>
        <v>108094574</v>
      </c>
      <c r="AE24" s="60">
        <f>AD24/M24*100</f>
        <v>87.82000788063678</v>
      </c>
      <c r="AF24" s="58" t="s">
        <v>67</v>
      </c>
      <c r="AG24" s="61">
        <f t="shared" si="2"/>
        <v>200</v>
      </c>
      <c r="AH24" s="42" t="s">
        <v>67</v>
      </c>
      <c r="AI24" s="57">
        <f t="shared" si="3"/>
        <v>357176844</v>
      </c>
      <c r="AJ24" s="60">
        <f t="shared" si="6"/>
        <v>200</v>
      </c>
      <c r="AK24" s="58" t="s">
        <v>67</v>
      </c>
      <c r="AL24" s="60">
        <f t="shared" si="4"/>
        <v>25.661399093135472</v>
      </c>
      <c r="AM24" s="11"/>
      <c r="AP24" s="20"/>
    </row>
    <row r="25" spans="1:42" ht="65.25" customHeight="1" x14ac:dyDescent="0.2">
      <c r="A25" s="12"/>
      <c r="B25" s="13"/>
      <c r="C25" s="21" t="s">
        <v>164</v>
      </c>
      <c r="D25" s="24" t="s">
        <v>77</v>
      </c>
      <c r="E25" s="39">
        <f>12*5</f>
        <v>60</v>
      </c>
      <c r="F25" s="17" t="s">
        <v>66</v>
      </c>
      <c r="G25" s="18">
        <v>412603750</v>
      </c>
      <c r="H25" s="40">
        <v>12</v>
      </c>
      <c r="I25" s="17" t="s">
        <v>66</v>
      </c>
      <c r="J25" s="18">
        <v>86868990</v>
      </c>
      <c r="K25" s="40">
        <v>12</v>
      </c>
      <c r="L25" s="17" t="s">
        <v>66</v>
      </c>
      <c r="M25" s="18">
        <v>70686500</v>
      </c>
      <c r="N25" s="16">
        <v>3</v>
      </c>
      <c r="O25" s="17" t="s">
        <v>66</v>
      </c>
      <c r="P25" s="18">
        <v>0</v>
      </c>
      <c r="Q25" s="16">
        <v>3</v>
      </c>
      <c r="R25" s="17" t="s">
        <v>66</v>
      </c>
      <c r="S25" s="18">
        <v>713000</v>
      </c>
      <c r="T25" s="16">
        <v>3</v>
      </c>
      <c r="U25" s="17" t="s">
        <v>66</v>
      </c>
      <c r="V25" s="18">
        <v>0</v>
      </c>
      <c r="W25" s="16">
        <v>3</v>
      </c>
      <c r="X25" s="17" t="s">
        <v>66</v>
      </c>
      <c r="Y25" s="18">
        <v>69473500</v>
      </c>
      <c r="Z25" s="62">
        <f t="shared" si="1"/>
        <v>12</v>
      </c>
      <c r="AA25" s="17" t="s">
        <v>66</v>
      </c>
      <c r="AB25" s="63">
        <f t="shared" si="7"/>
        <v>100</v>
      </c>
      <c r="AC25" s="30" t="s">
        <v>67</v>
      </c>
      <c r="AD25" s="36">
        <f t="shared" si="5"/>
        <v>70186500</v>
      </c>
      <c r="AE25" s="63">
        <f t="shared" si="8"/>
        <v>99.292651354926335</v>
      </c>
      <c r="AF25" s="30" t="s">
        <v>67</v>
      </c>
      <c r="AG25" s="62">
        <f t="shared" si="2"/>
        <v>24</v>
      </c>
      <c r="AH25" s="17" t="s">
        <v>66</v>
      </c>
      <c r="AI25" s="36">
        <f t="shared" si="3"/>
        <v>157055490</v>
      </c>
      <c r="AJ25" s="63">
        <f t="shared" si="6"/>
        <v>40</v>
      </c>
      <c r="AK25" s="30" t="s">
        <v>67</v>
      </c>
      <c r="AL25" s="63">
        <f t="shared" si="4"/>
        <v>38.064484387260173</v>
      </c>
      <c r="AM25" s="11"/>
      <c r="AP25" s="20"/>
    </row>
    <row r="26" spans="1:42" ht="90" x14ac:dyDescent="0.2">
      <c r="A26" s="12"/>
      <c r="B26" s="13"/>
      <c r="C26" s="21" t="s">
        <v>38</v>
      </c>
      <c r="D26" s="24" t="s">
        <v>78</v>
      </c>
      <c r="E26" s="39">
        <f>12*5</f>
        <v>60</v>
      </c>
      <c r="F26" s="17" t="s">
        <v>66</v>
      </c>
      <c r="G26" s="18">
        <v>462280000</v>
      </c>
      <c r="H26" s="40">
        <v>12</v>
      </c>
      <c r="I26" s="17" t="s">
        <v>66</v>
      </c>
      <c r="J26" s="18">
        <v>65787280</v>
      </c>
      <c r="K26" s="40">
        <v>12</v>
      </c>
      <c r="L26" s="17" t="s">
        <v>66</v>
      </c>
      <c r="M26" s="18">
        <v>46200000</v>
      </c>
      <c r="N26" s="16">
        <v>3</v>
      </c>
      <c r="O26" s="17" t="s">
        <v>66</v>
      </c>
      <c r="P26" s="18">
        <v>5420156</v>
      </c>
      <c r="Q26" s="16">
        <v>3</v>
      </c>
      <c r="R26" s="17" t="s">
        <v>66</v>
      </c>
      <c r="S26" s="18">
        <v>1196412</v>
      </c>
      <c r="T26" s="16">
        <v>3</v>
      </c>
      <c r="U26" s="17" t="s">
        <v>66</v>
      </c>
      <c r="V26" s="18">
        <v>20287406</v>
      </c>
      <c r="W26" s="16">
        <v>3</v>
      </c>
      <c r="X26" s="17" t="s">
        <v>66</v>
      </c>
      <c r="Y26" s="18">
        <v>4804100</v>
      </c>
      <c r="Z26" s="62">
        <f t="shared" si="1"/>
        <v>12</v>
      </c>
      <c r="AA26" s="17" t="s">
        <v>66</v>
      </c>
      <c r="AB26" s="63">
        <f t="shared" si="7"/>
        <v>100</v>
      </c>
      <c r="AC26" s="30" t="s">
        <v>67</v>
      </c>
      <c r="AD26" s="36">
        <f t="shared" si="5"/>
        <v>31708074</v>
      </c>
      <c r="AE26" s="63">
        <f t="shared" si="8"/>
        <v>68.6321948051948</v>
      </c>
      <c r="AF26" s="30" t="s">
        <v>67</v>
      </c>
      <c r="AG26" s="62">
        <f t="shared" si="2"/>
        <v>24</v>
      </c>
      <c r="AH26" s="17" t="s">
        <v>66</v>
      </c>
      <c r="AI26" s="36">
        <f t="shared" si="3"/>
        <v>97495354</v>
      </c>
      <c r="AJ26" s="63">
        <f t="shared" si="6"/>
        <v>40</v>
      </c>
      <c r="AK26" s="30" t="s">
        <v>67</v>
      </c>
      <c r="AL26" s="63">
        <f t="shared" si="4"/>
        <v>21.090108592195207</v>
      </c>
      <c r="AM26" s="11"/>
      <c r="AP26" s="20"/>
    </row>
    <row r="27" spans="1:42" ht="83.25" customHeight="1" x14ac:dyDescent="0.2">
      <c r="A27" s="12"/>
      <c r="B27" s="13"/>
      <c r="C27" s="21" t="s">
        <v>73</v>
      </c>
      <c r="D27" s="24" t="s">
        <v>79</v>
      </c>
      <c r="E27" s="39">
        <f>12*5</f>
        <v>60</v>
      </c>
      <c r="F27" s="17" t="s">
        <v>66</v>
      </c>
      <c r="G27" s="18">
        <v>517000000</v>
      </c>
      <c r="H27" s="40">
        <v>12</v>
      </c>
      <c r="I27" s="17" t="s">
        <v>66</v>
      </c>
      <c r="J27" s="18">
        <v>96426000</v>
      </c>
      <c r="K27" s="40">
        <v>12</v>
      </c>
      <c r="L27" s="17" t="s">
        <v>66</v>
      </c>
      <c r="M27" s="18">
        <v>6200000</v>
      </c>
      <c r="N27" s="16">
        <v>3</v>
      </c>
      <c r="O27" s="17" t="s">
        <v>66</v>
      </c>
      <c r="P27" s="18">
        <v>0</v>
      </c>
      <c r="Q27" s="16">
        <v>3</v>
      </c>
      <c r="R27" s="17" t="s">
        <v>66</v>
      </c>
      <c r="S27" s="18">
        <v>0</v>
      </c>
      <c r="T27" s="16">
        <v>3</v>
      </c>
      <c r="U27" s="17" t="s">
        <v>66</v>
      </c>
      <c r="V27" s="18">
        <v>2800000</v>
      </c>
      <c r="W27" s="16">
        <v>3</v>
      </c>
      <c r="X27" s="17" t="s">
        <v>66</v>
      </c>
      <c r="Y27" s="18">
        <v>3400000</v>
      </c>
      <c r="Z27" s="62">
        <f t="shared" ref="Z27" si="9">N27+Q27+T27+W27</f>
        <v>12</v>
      </c>
      <c r="AA27" s="17" t="s">
        <v>66</v>
      </c>
      <c r="AB27" s="63">
        <f t="shared" si="7"/>
        <v>100</v>
      </c>
      <c r="AC27" s="30" t="s">
        <v>67</v>
      </c>
      <c r="AD27" s="36">
        <f t="shared" ref="AD27" si="10">P27+S27+V27+Y27</f>
        <v>6200000</v>
      </c>
      <c r="AE27" s="63">
        <f t="shared" si="8"/>
        <v>100</v>
      </c>
      <c r="AF27" s="30" t="s">
        <v>67</v>
      </c>
      <c r="AG27" s="62">
        <f t="shared" ref="AG27" si="11">H27+Z27</f>
        <v>24</v>
      </c>
      <c r="AH27" s="17" t="s">
        <v>66</v>
      </c>
      <c r="AI27" s="36">
        <f t="shared" ref="AI27" si="12">J27+AD27</f>
        <v>102626000</v>
      </c>
      <c r="AJ27" s="63">
        <f t="shared" ref="AJ27" si="13">AG27/E27*100</f>
        <v>40</v>
      </c>
      <c r="AK27" s="30" t="s">
        <v>67</v>
      </c>
      <c r="AL27" s="63">
        <f t="shared" ref="AL27" si="14">AI27/G27*100</f>
        <v>19.850290135396516</v>
      </c>
      <c r="AM27" s="11"/>
      <c r="AP27" s="20"/>
    </row>
    <row r="28" spans="1:42" ht="102" customHeight="1" x14ac:dyDescent="0.2">
      <c r="A28" s="12"/>
      <c r="B28" s="13"/>
      <c r="C28" s="14" t="s">
        <v>39</v>
      </c>
      <c r="D28" s="14" t="s">
        <v>106</v>
      </c>
      <c r="E28" s="41">
        <v>100</v>
      </c>
      <c r="F28" s="42" t="s">
        <v>67</v>
      </c>
      <c r="G28" s="38">
        <f>SUM(G29:G30)</f>
        <v>176118200</v>
      </c>
      <c r="H28" s="41">
        <v>100</v>
      </c>
      <c r="I28" s="42" t="s">
        <v>67</v>
      </c>
      <c r="J28" s="38">
        <f>SUM(J29:J30)</f>
        <v>81197600</v>
      </c>
      <c r="K28" s="41">
        <v>100</v>
      </c>
      <c r="L28" s="42" t="s">
        <v>67</v>
      </c>
      <c r="M28" s="38">
        <f>SUM(M29:M29)</f>
        <v>8450000</v>
      </c>
      <c r="N28" s="41">
        <v>0</v>
      </c>
      <c r="O28" s="42" t="s">
        <v>67</v>
      </c>
      <c r="P28" s="38">
        <f>SUM(P29:P29)</f>
        <v>0</v>
      </c>
      <c r="Q28" s="41">
        <v>0</v>
      </c>
      <c r="R28" s="42" t="s">
        <v>67</v>
      </c>
      <c r="S28" s="38">
        <f>SUM(S29:S29)</f>
        <v>0</v>
      </c>
      <c r="T28" s="41">
        <v>0</v>
      </c>
      <c r="U28" s="42" t="s">
        <v>67</v>
      </c>
      <c r="V28" s="38">
        <f>SUM(V29:V29)</f>
        <v>0</v>
      </c>
      <c r="W28" s="41">
        <v>0</v>
      </c>
      <c r="X28" s="42" t="s">
        <v>67</v>
      </c>
      <c r="Y28" s="38">
        <f>SUM(Y29:Y29)</f>
        <v>0</v>
      </c>
      <c r="Z28" s="61">
        <f t="shared" si="1"/>
        <v>0</v>
      </c>
      <c r="AA28" s="42" t="s">
        <v>67</v>
      </c>
      <c r="AB28" s="60">
        <f t="shared" si="7"/>
        <v>0</v>
      </c>
      <c r="AC28" s="58" t="s">
        <v>67</v>
      </c>
      <c r="AD28" s="57">
        <f t="shared" si="5"/>
        <v>0</v>
      </c>
      <c r="AE28" s="60">
        <f t="shared" si="8"/>
        <v>0</v>
      </c>
      <c r="AF28" s="58" t="s">
        <v>67</v>
      </c>
      <c r="AG28" s="61">
        <f t="shared" si="2"/>
        <v>100</v>
      </c>
      <c r="AH28" s="42" t="s">
        <v>67</v>
      </c>
      <c r="AI28" s="57">
        <f t="shared" si="3"/>
        <v>81197600</v>
      </c>
      <c r="AJ28" s="60">
        <f t="shared" si="6"/>
        <v>100</v>
      </c>
      <c r="AK28" s="58" t="s">
        <v>67</v>
      </c>
      <c r="AL28" s="60">
        <f t="shared" si="4"/>
        <v>46.104036947913393</v>
      </c>
      <c r="AM28" s="11"/>
      <c r="AP28" s="20"/>
    </row>
    <row r="29" spans="1:42" ht="135" x14ac:dyDescent="0.2">
      <c r="A29" s="12"/>
      <c r="B29" s="13"/>
      <c r="C29" s="21" t="s">
        <v>81</v>
      </c>
      <c r="D29" s="24" t="s">
        <v>82</v>
      </c>
      <c r="E29" s="40">
        <v>2</v>
      </c>
      <c r="F29" s="17" t="s">
        <v>83</v>
      </c>
      <c r="G29" s="18">
        <v>88034100</v>
      </c>
      <c r="H29" s="40"/>
      <c r="I29" s="17"/>
      <c r="J29" s="18"/>
      <c r="K29" s="40">
        <v>2</v>
      </c>
      <c r="L29" s="17" t="s">
        <v>83</v>
      </c>
      <c r="M29" s="18">
        <v>8450000</v>
      </c>
      <c r="N29" s="16">
        <v>0</v>
      </c>
      <c r="O29" s="17" t="s">
        <v>83</v>
      </c>
      <c r="P29" s="18">
        <v>0</v>
      </c>
      <c r="Q29" s="16">
        <v>0</v>
      </c>
      <c r="R29" s="17" t="s">
        <v>83</v>
      </c>
      <c r="S29" s="18">
        <v>0</v>
      </c>
      <c r="T29" s="16">
        <v>0</v>
      </c>
      <c r="U29" s="17" t="s">
        <v>83</v>
      </c>
      <c r="V29" s="18">
        <v>0</v>
      </c>
      <c r="W29" s="16">
        <v>0</v>
      </c>
      <c r="X29" s="17" t="s">
        <v>83</v>
      </c>
      <c r="Y29" s="18">
        <v>0</v>
      </c>
      <c r="Z29" s="62">
        <f t="shared" si="1"/>
        <v>0</v>
      </c>
      <c r="AA29" s="17" t="s">
        <v>83</v>
      </c>
      <c r="AB29" s="63">
        <f t="shared" si="7"/>
        <v>0</v>
      </c>
      <c r="AC29" s="30" t="s">
        <v>67</v>
      </c>
      <c r="AD29" s="36">
        <f t="shared" si="5"/>
        <v>0</v>
      </c>
      <c r="AE29" s="63">
        <f t="shared" si="8"/>
        <v>0</v>
      </c>
      <c r="AF29" s="30" t="s">
        <v>67</v>
      </c>
      <c r="AG29" s="62">
        <f t="shared" si="2"/>
        <v>0</v>
      </c>
      <c r="AH29" s="17" t="s">
        <v>83</v>
      </c>
      <c r="AI29" s="36">
        <f t="shared" si="3"/>
        <v>0</v>
      </c>
      <c r="AJ29" s="63">
        <f t="shared" si="6"/>
        <v>0</v>
      </c>
      <c r="AK29" s="30" t="s">
        <v>67</v>
      </c>
      <c r="AL29" s="63">
        <f t="shared" si="4"/>
        <v>0</v>
      </c>
      <c r="AM29" s="11"/>
      <c r="AP29" s="20"/>
    </row>
    <row r="30" spans="1:42" ht="75" x14ac:dyDescent="0.2">
      <c r="A30" s="12"/>
      <c r="B30" s="13"/>
      <c r="C30" s="72" t="s">
        <v>108</v>
      </c>
      <c r="D30" s="73" t="s">
        <v>109</v>
      </c>
      <c r="E30" s="40">
        <v>12</v>
      </c>
      <c r="F30" s="17" t="s">
        <v>66</v>
      </c>
      <c r="G30" s="18">
        <v>88084100</v>
      </c>
      <c r="H30" s="40">
        <v>12</v>
      </c>
      <c r="I30" s="17" t="s">
        <v>66</v>
      </c>
      <c r="J30" s="18">
        <v>81197600</v>
      </c>
      <c r="K30" s="40"/>
      <c r="L30" s="17"/>
      <c r="M30" s="18"/>
      <c r="N30" s="16"/>
      <c r="O30" s="17"/>
      <c r="P30" s="18"/>
      <c r="Q30" s="16"/>
      <c r="R30" s="17"/>
      <c r="S30" s="18"/>
      <c r="T30" s="16"/>
      <c r="U30" s="17"/>
      <c r="V30" s="18"/>
      <c r="W30" s="16"/>
      <c r="X30" s="17"/>
      <c r="Y30" s="18"/>
      <c r="Z30" s="62"/>
      <c r="AA30" s="17"/>
      <c r="AB30" s="63"/>
      <c r="AC30" s="30"/>
      <c r="AD30" s="36"/>
      <c r="AE30" s="63"/>
      <c r="AF30" s="30"/>
      <c r="AG30" s="62">
        <f t="shared" ref="AG30" si="15">H30+Z30</f>
        <v>12</v>
      </c>
      <c r="AH30" s="17" t="s">
        <v>66</v>
      </c>
      <c r="AI30" s="36">
        <f t="shared" ref="AI30" si="16">J30+AD30</f>
        <v>81197600</v>
      </c>
      <c r="AJ30" s="63">
        <f t="shared" ref="AJ30" si="17">AG30/E30*100</f>
        <v>100</v>
      </c>
      <c r="AK30" s="30" t="s">
        <v>67</v>
      </c>
      <c r="AL30" s="63">
        <f t="shared" ref="AL30" si="18">AI30/G30*100</f>
        <v>92.181903430925672</v>
      </c>
      <c r="AM30" s="11"/>
      <c r="AP30" s="20"/>
    </row>
    <row r="31" spans="1:42" ht="152.25" customHeight="1" x14ac:dyDescent="0.2">
      <c r="A31" s="44">
        <v>27</v>
      </c>
      <c r="B31" s="45" t="s">
        <v>84</v>
      </c>
      <c r="C31" s="14" t="s">
        <v>85</v>
      </c>
      <c r="D31" s="15" t="s">
        <v>146</v>
      </c>
      <c r="E31" s="47">
        <v>7</v>
      </c>
      <c r="F31" s="42" t="s">
        <v>67</v>
      </c>
      <c r="G31" s="38">
        <f>SUM(G32:G35)</f>
        <v>55800000</v>
      </c>
      <c r="H31" s="47">
        <f>7/138*100</f>
        <v>5.0724637681159424</v>
      </c>
      <c r="I31" s="42" t="s">
        <v>67</v>
      </c>
      <c r="J31" s="38">
        <f>SUM(J32:J35)</f>
        <v>27900000</v>
      </c>
      <c r="K31" s="47">
        <f>7/152*100</f>
        <v>4.6052631578947363</v>
      </c>
      <c r="L31" s="42" t="s">
        <v>67</v>
      </c>
      <c r="M31" s="38">
        <f>SUM(M32:M35)</f>
        <v>7440000</v>
      </c>
      <c r="N31" s="41">
        <v>0</v>
      </c>
      <c r="O31" s="42" t="s">
        <v>67</v>
      </c>
      <c r="P31" s="38">
        <f>SUM(P32:P35)</f>
        <v>0</v>
      </c>
      <c r="Q31" s="41">
        <v>0</v>
      </c>
      <c r="R31" s="42" t="s">
        <v>67</v>
      </c>
      <c r="S31" s="38">
        <f>SUM(S32:S35)</f>
        <v>0</v>
      </c>
      <c r="T31" s="41">
        <v>0</v>
      </c>
      <c r="U31" s="42" t="s">
        <v>67</v>
      </c>
      <c r="V31" s="38">
        <f>SUM(V32:V35)</f>
        <v>0</v>
      </c>
      <c r="W31" s="47">
        <f>7/152*100</f>
        <v>4.6052631578947363</v>
      </c>
      <c r="X31" s="42" t="s">
        <v>67</v>
      </c>
      <c r="Y31" s="38">
        <f>SUM(Y32:Y35)</f>
        <v>6250000</v>
      </c>
      <c r="Z31" s="61">
        <f t="shared" si="1"/>
        <v>4.6052631578947363</v>
      </c>
      <c r="AA31" s="42" t="s">
        <v>67</v>
      </c>
      <c r="AB31" s="60">
        <f t="shared" si="7"/>
        <v>100</v>
      </c>
      <c r="AC31" s="58" t="s">
        <v>67</v>
      </c>
      <c r="AD31" s="57">
        <f t="shared" si="5"/>
        <v>6250000</v>
      </c>
      <c r="AE31" s="60">
        <f t="shared" si="8"/>
        <v>84.005376344086031</v>
      </c>
      <c r="AF31" s="58" t="s">
        <v>67</v>
      </c>
      <c r="AG31" s="60">
        <f t="shared" si="2"/>
        <v>9.6777269260106777</v>
      </c>
      <c r="AH31" s="42" t="s">
        <v>67</v>
      </c>
      <c r="AI31" s="57">
        <f t="shared" si="3"/>
        <v>34150000</v>
      </c>
      <c r="AJ31" s="60">
        <f t="shared" si="6"/>
        <v>138.25324180015255</v>
      </c>
      <c r="AK31" s="58" t="s">
        <v>67</v>
      </c>
      <c r="AL31" s="60">
        <f t="shared" si="4"/>
        <v>61.200716845878134</v>
      </c>
      <c r="AM31" s="11"/>
      <c r="AP31" s="20"/>
    </row>
    <row r="32" spans="1:42" ht="75" x14ac:dyDescent="0.2">
      <c r="A32" s="12"/>
      <c r="B32" s="13"/>
      <c r="C32" s="21" t="s">
        <v>86</v>
      </c>
      <c r="D32" s="24" t="s">
        <v>87</v>
      </c>
      <c r="E32" s="16">
        <v>30</v>
      </c>
      <c r="F32" s="17" t="s">
        <v>72</v>
      </c>
      <c r="G32" s="18">
        <v>27900000</v>
      </c>
      <c r="H32" s="16"/>
      <c r="I32" s="17"/>
      <c r="J32" s="18"/>
      <c r="K32" s="16">
        <v>30</v>
      </c>
      <c r="L32" s="17" t="s">
        <v>72</v>
      </c>
      <c r="M32" s="18">
        <v>7440000</v>
      </c>
      <c r="N32" s="16">
        <v>0</v>
      </c>
      <c r="O32" s="17" t="s">
        <v>72</v>
      </c>
      <c r="P32" s="18">
        <v>0</v>
      </c>
      <c r="Q32" s="16">
        <v>0</v>
      </c>
      <c r="R32" s="17" t="s">
        <v>72</v>
      </c>
      <c r="S32" s="18">
        <v>0</v>
      </c>
      <c r="T32" s="16">
        <v>0</v>
      </c>
      <c r="U32" s="17" t="s">
        <v>72</v>
      </c>
      <c r="V32" s="18">
        <v>0</v>
      </c>
      <c r="W32" s="16">
        <v>10</v>
      </c>
      <c r="X32" s="17" t="s">
        <v>72</v>
      </c>
      <c r="Y32" s="18">
        <v>6250000</v>
      </c>
      <c r="Z32" s="62">
        <f t="shared" si="1"/>
        <v>10</v>
      </c>
      <c r="AA32" s="17" t="s">
        <v>72</v>
      </c>
      <c r="AB32" s="63">
        <f t="shared" si="7"/>
        <v>33.333333333333329</v>
      </c>
      <c r="AC32" s="30" t="s">
        <v>67</v>
      </c>
      <c r="AD32" s="36">
        <f t="shared" si="5"/>
        <v>6250000</v>
      </c>
      <c r="AE32" s="63">
        <f t="shared" si="8"/>
        <v>84.005376344086031</v>
      </c>
      <c r="AF32" s="30" t="s">
        <v>67</v>
      </c>
      <c r="AG32" s="62">
        <f t="shared" si="2"/>
        <v>10</v>
      </c>
      <c r="AH32" s="17" t="s">
        <v>72</v>
      </c>
      <c r="AI32" s="36">
        <f t="shared" si="3"/>
        <v>6250000</v>
      </c>
      <c r="AJ32" s="63">
        <f t="shared" si="6"/>
        <v>33.333333333333329</v>
      </c>
      <c r="AK32" s="30" t="s">
        <v>67</v>
      </c>
      <c r="AL32" s="63">
        <f t="shared" si="4"/>
        <v>22.401433691756274</v>
      </c>
      <c r="AM32" s="11"/>
      <c r="AP32" s="20"/>
    </row>
    <row r="33" spans="1:42" ht="120" x14ac:dyDescent="0.2">
      <c r="A33" s="12"/>
      <c r="B33" s="13"/>
      <c r="C33" s="74" t="s">
        <v>110</v>
      </c>
      <c r="D33" s="73" t="s">
        <v>111</v>
      </c>
      <c r="E33" s="16">
        <v>9</v>
      </c>
      <c r="F33" s="17" t="s">
        <v>72</v>
      </c>
      <c r="G33" s="18">
        <v>8250000</v>
      </c>
      <c r="H33" s="16">
        <v>9</v>
      </c>
      <c r="I33" s="17" t="s">
        <v>72</v>
      </c>
      <c r="J33" s="18">
        <v>8250000</v>
      </c>
      <c r="K33" s="16"/>
      <c r="L33" s="17"/>
      <c r="M33" s="18"/>
      <c r="N33" s="16"/>
      <c r="O33" s="17"/>
      <c r="P33" s="18"/>
      <c r="Q33" s="16"/>
      <c r="R33" s="17"/>
      <c r="S33" s="18"/>
      <c r="T33" s="16"/>
      <c r="U33" s="17"/>
      <c r="V33" s="18"/>
      <c r="W33" s="16"/>
      <c r="X33" s="17"/>
      <c r="Y33" s="18"/>
      <c r="Z33" s="62"/>
      <c r="AA33" s="17"/>
      <c r="AB33" s="63"/>
      <c r="AC33" s="30"/>
      <c r="AD33" s="36"/>
      <c r="AE33" s="63"/>
      <c r="AF33" s="30"/>
      <c r="AG33" s="62">
        <f t="shared" ref="AG33" si="19">H33+Z33</f>
        <v>9</v>
      </c>
      <c r="AH33" s="17" t="s">
        <v>72</v>
      </c>
      <c r="AI33" s="36">
        <f t="shared" ref="AI33" si="20">J33+AD33</f>
        <v>8250000</v>
      </c>
      <c r="AJ33" s="63">
        <f t="shared" ref="AJ33" si="21">AG33/E33*100</f>
        <v>100</v>
      </c>
      <c r="AK33" s="30" t="s">
        <v>67</v>
      </c>
      <c r="AL33" s="63">
        <f t="shared" ref="AL33" si="22">AI33/G33*100</f>
        <v>100</v>
      </c>
      <c r="AM33" s="11"/>
      <c r="AP33" s="20"/>
    </row>
    <row r="34" spans="1:42" ht="60" x14ac:dyDescent="0.2">
      <c r="A34" s="12"/>
      <c r="B34" s="13"/>
      <c r="C34" s="74" t="s">
        <v>112</v>
      </c>
      <c r="D34" s="73" t="s">
        <v>113</v>
      </c>
      <c r="E34" s="16">
        <v>1</v>
      </c>
      <c r="F34" s="17" t="s">
        <v>83</v>
      </c>
      <c r="G34" s="18">
        <v>7750000</v>
      </c>
      <c r="H34" s="16">
        <v>1</v>
      </c>
      <c r="I34" s="17" t="s">
        <v>83</v>
      </c>
      <c r="J34" s="18">
        <v>7750000</v>
      </c>
      <c r="K34" s="16"/>
      <c r="L34" s="17"/>
      <c r="M34" s="18"/>
      <c r="N34" s="16"/>
      <c r="O34" s="17"/>
      <c r="P34" s="18"/>
      <c r="Q34" s="16"/>
      <c r="R34" s="17"/>
      <c r="S34" s="18"/>
      <c r="T34" s="16"/>
      <c r="U34" s="17"/>
      <c r="V34" s="18"/>
      <c r="W34" s="16"/>
      <c r="X34" s="17"/>
      <c r="Y34" s="18"/>
      <c r="Z34" s="62"/>
      <c r="AA34" s="17"/>
      <c r="AB34" s="63"/>
      <c r="AC34" s="30"/>
      <c r="AD34" s="36"/>
      <c r="AE34" s="63"/>
      <c r="AF34" s="30"/>
      <c r="AG34" s="62">
        <f t="shared" ref="AG34" si="23">H34+Z34</f>
        <v>1</v>
      </c>
      <c r="AH34" s="17" t="s">
        <v>83</v>
      </c>
      <c r="AI34" s="36">
        <f t="shared" ref="AI34" si="24">J34+AD34</f>
        <v>7750000</v>
      </c>
      <c r="AJ34" s="63">
        <f t="shared" ref="AJ34" si="25">AG34/E34*100</f>
        <v>100</v>
      </c>
      <c r="AK34" s="30" t="s">
        <v>67</v>
      </c>
      <c r="AL34" s="63">
        <f t="shared" ref="AL34" si="26">AI34/G34*100</f>
        <v>100</v>
      </c>
      <c r="AM34" s="11"/>
      <c r="AP34" s="20"/>
    </row>
    <row r="35" spans="1:42" ht="105" x14ac:dyDescent="0.2">
      <c r="A35" s="12"/>
      <c r="B35" s="13"/>
      <c r="C35" s="74" t="s">
        <v>114</v>
      </c>
      <c r="D35" s="73" t="s">
        <v>115</v>
      </c>
      <c r="E35" s="16">
        <v>2</v>
      </c>
      <c r="F35" s="17" t="s">
        <v>80</v>
      </c>
      <c r="G35" s="18">
        <v>11900000</v>
      </c>
      <c r="H35" s="16">
        <v>2</v>
      </c>
      <c r="I35" s="17" t="s">
        <v>80</v>
      </c>
      <c r="J35" s="18">
        <v>11900000</v>
      </c>
      <c r="K35" s="16"/>
      <c r="L35" s="17"/>
      <c r="M35" s="18"/>
      <c r="N35" s="16"/>
      <c r="O35" s="17"/>
      <c r="P35" s="18"/>
      <c r="Q35" s="16"/>
      <c r="R35" s="17"/>
      <c r="S35" s="18"/>
      <c r="T35" s="16"/>
      <c r="U35" s="17"/>
      <c r="V35" s="18"/>
      <c r="W35" s="16"/>
      <c r="X35" s="17"/>
      <c r="Y35" s="18"/>
      <c r="Z35" s="62"/>
      <c r="AA35" s="17"/>
      <c r="AB35" s="63"/>
      <c r="AC35" s="30"/>
      <c r="AD35" s="36"/>
      <c r="AE35" s="63"/>
      <c r="AF35" s="30"/>
      <c r="AG35" s="62">
        <f t="shared" si="2"/>
        <v>2</v>
      </c>
      <c r="AH35" s="17" t="s">
        <v>80</v>
      </c>
      <c r="AI35" s="36">
        <f t="shared" si="3"/>
        <v>11900000</v>
      </c>
      <c r="AJ35" s="63">
        <f t="shared" si="6"/>
        <v>100</v>
      </c>
      <c r="AK35" s="30" t="s">
        <v>67</v>
      </c>
      <c r="AL35" s="63">
        <f t="shared" si="4"/>
        <v>100</v>
      </c>
      <c r="AM35" s="11"/>
      <c r="AP35" s="20"/>
    </row>
    <row r="36" spans="1:42" ht="94.5" x14ac:dyDescent="0.2">
      <c r="A36" s="12"/>
      <c r="B36" s="13"/>
      <c r="C36" s="14" t="s">
        <v>88</v>
      </c>
      <c r="D36" s="15" t="s">
        <v>147</v>
      </c>
      <c r="E36" s="41">
        <v>15</v>
      </c>
      <c r="F36" s="42" t="s">
        <v>67</v>
      </c>
      <c r="G36" s="38">
        <f>SUM(G37:G38)</f>
        <v>82758000</v>
      </c>
      <c r="H36" s="41">
        <f>70/7000*100</f>
        <v>1</v>
      </c>
      <c r="I36" s="42" t="s">
        <v>67</v>
      </c>
      <c r="J36" s="38">
        <f>SUM(J37:J38)</f>
        <v>16347000</v>
      </c>
      <c r="K36" s="47">
        <v>7</v>
      </c>
      <c r="L36" s="42" t="s">
        <v>67</v>
      </c>
      <c r="M36" s="38">
        <v>0</v>
      </c>
      <c r="N36" s="41">
        <v>0</v>
      </c>
      <c r="O36" s="42" t="s">
        <v>67</v>
      </c>
      <c r="P36" s="38">
        <v>0</v>
      </c>
      <c r="Q36" s="41">
        <v>0</v>
      </c>
      <c r="R36" s="42" t="s">
        <v>67</v>
      </c>
      <c r="S36" s="38">
        <f>SUM(S37:S38)</f>
        <v>0</v>
      </c>
      <c r="T36" s="41">
        <v>0</v>
      </c>
      <c r="U36" s="42" t="s">
        <v>67</v>
      </c>
      <c r="V36" s="38">
        <f>SUM(V37:V38)</f>
        <v>0</v>
      </c>
      <c r="W36" s="83">
        <f>23/7000*100</f>
        <v>0.32857142857142857</v>
      </c>
      <c r="X36" s="42" t="s">
        <v>67</v>
      </c>
      <c r="Y36" s="38">
        <f>SUM(Y37:Y38)</f>
        <v>0</v>
      </c>
      <c r="Z36" s="60">
        <f t="shared" si="1"/>
        <v>0.32857142857142857</v>
      </c>
      <c r="AA36" s="42" t="s">
        <v>67</v>
      </c>
      <c r="AB36" s="60">
        <f>AG36/K36*100</f>
        <v>18.979591836734695</v>
      </c>
      <c r="AC36" s="58" t="s">
        <v>67</v>
      </c>
      <c r="AD36" s="57">
        <f t="shared" si="5"/>
        <v>0</v>
      </c>
      <c r="AE36" s="60"/>
      <c r="AF36" s="58" t="s">
        <v>67</v>
      </c>
      <c r="AG36" s="60">
        <f>H36+Z36</f>
        <v>1.3285714285714285</v>
      </c>
      <c r="AH36" s="42" t="s">
        <v>67</v>
      </c>
      <c r="AI36" s="57">
        <f t="shared" si="3"/>
        <v>16347000</v>
      </c>
      <c r="AJ36" s="60">
        <f t="shared" si="6"/>
        <v>8.8571428571428559</v>
      </c>
      <c r="AK36" s="58" t="s">
        <v>67</v>
      </c>
      <c r="AL36" s="60">
        <f t="shared" si="4"/>
        <v>19.752773145798592</v>
      </c>
      <c r="AM36" s="11"/>
      <c r="AP36" s="20"/>
    </row>
    <row r="37" spans="1:42" ht="81.75" customHeight="1" x14ac:dyDescent="0.2">
      <c r="A37" s="12"/>
      <c r="B37" s="13"/>
      <c r="C37" s="81" t="s">
        <v>89</v>
      </c>
      <c r="D37" s="82" t="s">
        <v>90</v>
      </c>
      <c r="E37" s="16">
        <v>500</v>
      </c>
      <c r="F37" s="43" t="s">
        <v>72</v>
      </c>
      <c r="G37" s="18">
        <v>66206400</v>
      </c>
      <c r="H37" s="16"/>
      <c r="I37" s="43"/>
      <c r="J37" s="18"/>
      <c r="K37" s="16"/>
      <c r="L37" s="43"/>
      <c r="M37" s="18"/>
      <c r="N37" s="16"/>
      <c r="O37" s="43"/>
      <c r="P37" s="18"/>
      <c r="Q37" s="16"/>
      <c r="R37" s="43"/>
      <c r="S37" s="18"/>
      <c r="T37" s="16"/>
      <c r="U37" s="43"/>
      <c r="V37" s="18"/>
      <c r="W37" s="16">
        <v>23</v>
      </c>
      <c r="X37" s="43" t="s">
        <v>72</v>
      </c>
      <c r="Y37" s="18"/>
      <c r="Z37" s="62"/>
      <c r="AA37" s="43"/>
      <c r="AB37" s="63"/>
      <c r="AC37" s="30"/>
      <c r="AD37" s="36"/>
      <c r="AE37" s="63"/>
      <c r="AF37" s="30"/>
      <c r="AG37" s="62">
        <f t="shared" si="2"/>
        <v>0</v>
      </c>
      <c r="AH37" s="43" t="s">
        <v>72</v>
      </c>
      <c r="AI37" s="36">
        <f t="shared" si="3"/>
        <v>0</v>
      </c>
      <c r="AJ37" s="63">
        <f t="shared" si="6"/>
        <v>0</v>
      </c>
      <c r="AK37" s="30" t="s">
        <v>67</v>
      </c>
      <c r="AL37" s="63">
        <f t="shared" si="4"/>
        <v>0</v>
      </c>
      <c r="AM37" s="11"/>
      <c r="AP37" s="20"/>
    </row>
    <row r="38" spans="1:42" ht="105" x14ac:dyDescent="0.2">
      <c r="A38" s="12"/>
      <c r="B38" s="13"/>
      <c r="C38" s="74" t="s">
        <v>116</v>
      </c>
      <c r="D38" s="73" t="s">
        <v>117</v>
      </c>
      <c r="E38" s="16">
        <v>70</v>
      </c>
      <c r="F38" s="43" t="s">
        <v>72</v>
      </c>
      <c r="G38" s="18">
        <v>16551600</v>
      </c>
      <c r="H38" s="16">
        <v>70</v>
      </c>
      <c r="I38" s="43" t="s">
        <v>72</v>
      </c>
      <c r="J38" s="18">
        <v>16347000</v>
      </c>
      <c r="K38" s="16"/>
      <c r="L38" s="43"/>
      <c r="M38" s="18"/>
      <c r="N38" s="16"/>
      <c r="O38" s="17"/>
      <c r="P38" s="18"/>
      <c r="Q38" s="16"/>
      <c r="R38" s="17"/>
      <c r="S38" s="18"/>
      <c r="T38" s="16"/>
      <c r="U38" s="17"/>
      <c r="V38" s="18"/>
      <c r="W38" s="16"/>
      <c r="X38" s="17"/>
      <c r="Y38" s="18"/>
      <c r="Z38" s="62"/>
      <c r="AA38" s="43"/>
      <c r="AB38" s="63"/>
      <c r="AC38" s="30"/>
      <c r="AD38" s="36"/>
      <c r="AE38" s="63"/>
      <c r="AF38" s="30"/>
      <c r="AG38" s="62">
        <f t="shared" ref="AG38" si="27">H38+Z38</f>
        <v>70</v>
      </c>
      <c r="AH38" s="43" t="s">
        <v>72</v>
      </c>
      <c r="AI38" s="36">
        <f t="shared" ref="AI38" si="28">J38+AD38</f>
        <v>16347000</v>
      </c>
      <c r="AJ38" s="63">
        <f t="shared" ref="AJ38" si="29">AG38/E38*100</f>
        <v>100</v>
      </c>
      <c r="AK38" s="30" t="s">
        <v>67</v>
      </c>
      <c r="AL38" s="63">
        <f t="shared" ref="AL38" si="30">AI38/G38*100</f>
        <v>98.763865728992968</v>
      </c>
      <c r="AM38" s="11"/>
      <c r="AP38" s="20"/>
    </row>
    <row r="39" spans="1:42" ht="78.75" x14ac:dyDescent="0.2">
      <c r="A39" s="12"/>
      <c r="B39" s="13"/>
      <c r="C39" s="14" t="s">
        <v>91</v>
      </c>
      <c r="D39" s="15" t="s">
        <v>149</v>
      </c>
      <c r="E39" s="48" t="s">
        <v>141</v>
      </c>
      <c r="F39" s="46" t="s">
        <v>99</v>
      </c>
      <c r="G39" s="38">
        <f>SUM(G40:G49)</f>
        <v>3005934000</v>
      </c>
      <c r="H39" s="48" t="s">
        <v>142</v>
      </c>
      <c r="I39" s="46" t="s">
        <v>99</v>
      </c>
      <c r="J39" s="38">
        <f>SUM(J40:J49)</f>
        <v>742196750</v>
      </c>
      <c r="K39" s="48" t="s">
        <v>98</v>
      </c>
      <c r="L39" s="46" t="s">
        <v>99</v>
      </c>
      <c r="M39" s="38">
        <f>SUM(M40:M49)</f>
        <v>2048829000</v>
      </c>
      <c r="N39" s="48">
        <v>1396.68</v>
      </c>
      <c r="O39" s="46" t="s">
        <v>99</v>
      </c>
      <c r="P39" s="38">
        <f>SUM(P40:P49)</f>
        <v>94180000</v>
      </c>
      <c r="Q39" s="48">
        <v>1238.71</v>
      </c>
      <c r="R39" s="46" t="s">
        <v>99</v>
      </c>
      <c r="S39" s="38">
        <f>SUM(S40:S49)</f>
        <v>85350000</v>
      </c>
      <c r="T39" s="48">
        <v>1280.45</v>
      </c>
      <c r="U39" s="46" t="s">
        <v>99</v>
      </c>
      <c r="V39" s="38">
        <f>SUM(V40:V49)</f>
        <v>922991499</v>
      </c>
      <c r="W39" s="48">
        <v>1431.64</v>
      </c>
      <c r="X39" s="46" t="s">
        <v>99</v>
      </c>
      <c r="Y39" s="38">
        <f>SUM(Y40:Y49)</f>
        <v>893629501</v>
      </c>
      <c r="Z39" s="71">
        <f t="shared" si="1"/>
        <v>5347.4800000000005</v>
      </c>
      <c r="AA39" s="46" t="s">
        <v>99</v>
      </c>
      <c r="AB39" s="60">
        <f t="shared" ref="AB39:AB43" si="31">Z39/K39*100</f>
        <v>101.47020872865275</v>
      </c>
      <c r="AC39" s="58" t="s">
        <v>67</v>
      </c>
      <c r="AD39" s="57">
        <f>P39+S39+V39+Y39</f>
        <v>1996151000</v>
      </c>
      <c r="AE39" s="60">
        <f>AD39/M39*100</f>
        <v>97.428872785381301</v>
      </c>
      <c r="AF39" s="58" t="s">
        <v>67</v>
      </c>
      <c r="AG39" s="71">
        <f t="shared" si="2"/>
        <v>10378.030000000001</v>
      </c>
      <c r="AH39" s="46" t="s">
        <v>99</v>
      </c>
      <c r="AI39" s="57">
        <f t="shared" si="3"/>
        <v>2738347750</v>
      </c>
      <c r="AJ39" s="60">
        <f t="shared" si="6"/>
        <v>147.96164813230683</v>
      </c>
      <c r="AK39" s="58" t="s">
        <v>67</v>
      </c>
      <c r="AL39" s="60">
        <f t="shared" si="4"/>
        <v>91.098066358077062</v>
      </c>
      <c r="AM39" s="11"/>
      <c r="AP39" s="20"/>
    </row>
    <row r="40" spans="1:42" ht="45" x14ac:dyDescent="0.2">
      <c r="A40" s="12"/>
      <c r="B40" s="13"/>
      <c r="C40" s="21" t="s">
        <v>92</v>
      </c>
      <c r="D40" s="24" t="s">
        <v>96</v>
      </c>
      <c r="E40" s="53" t="s">
        <v>120</v>
      </c>
      <c r="F40" s="17" t="s">
        <v>100</v>
      </c>
      <c r="G40" s="18">
        <v>412600000</v>
      </c>
      <c r="H40" s="53"/>
      <c r="I40" s="17"/>
      <c r="J40" s="18"/>
      <c r="K40" s="49">
        <v>715000</v>
      </c>
      <c r="L40" s="17" t="s">
        <v>100</v>
      </c>
      <c r="M40" s="18">
        <v>131840000</v>
      </c>
      <c r="N40" s="64">
        <v>258000</v>
      </c>
      <c r="O40" s="17" t="s">
        <v>100</v>
      </c>
      <c r="P40" s="18">
        <v>94180000</v>
      </c>
      <c r="Q40" s="64">
        <v>181500</v>
      </c>
      <c r="R40" s="17" t="s">
        <v>100</v>
      </c>
      <c r="S40" s="18">
        <v>19400000</v>
      </c>
      <c r="T40" s="64">
        <v>61500</v>
      </c>
      <c r="U40" s="17" t="s">
        <v>100</v>
      </c>
      <c r="V40" s="18">
        <v>7600000</v>
      </c>
      <c r="W40" s="64">
        <v>137500</v>
      </c>
      <c r="X40" s="17" t="s">
        <v>100</v>
      </c>
      <c r="Y40" s="18">
        <v>8700000</v>
      </c>
      <c r="Z40" s="75">
        <f t="shared" si="1"/>
        <v>638500</v>
      </c>
      <c r="AA40" s="17" t="s">
        <v>100</v>
      </c>
      <c r="AB40" s="63">
        <f t="shared" si="31"/>
        <v>89.300699300699307</v>
      </c>
      <c r="AC40" s="30" t="s">
        <v>67</v>
      </c>
      <c r="AD40" s="36">
        <f t="shared" si="5"/>
        <v>129880000</v>
      </c>
      <c r="AE40" s="63">
        <f t="shared" ref="AE40:AE43" si="32">AD40/M40*100</f>
        <v>98.513349514563103</v>
      </c>
      <c r="AF40" s="30" t="s">
        <v>67</v>
      </c>
      <c r="AG40" s="75">
        <f t="shared" si="2"/>
        <v>638500</v>
      </c>
      <c r="AH40" s="17" t="s">
        <v>100</v>
      </c>
      <c r="AI40" s="36">
        <f t="shared" si="3"/>
        <v>129880000</v>
      </c>
      <c r="AJ40" s="63">
        <f t="shared" si="6"/>
        <v>19.241693449838245</v>
      </c>
      <c r="AK40" s="30" t="s">
        <v>67</v>
      </c>
      <c r="AL40" s="63">
        <f t="shared" si="4"/>
        <v>31.478429471643238</v>
      </c>
      <c r="AM40" s="11"/>
      <c r="AP40" s="20"/>
    </row>
    <row r="41" spans="1:42" ht="90" x14ac:dyDescent="0.2">
      <c r="A41" s="12"/>
      <c r="B41" s="13"/>
      <c r="C41" s="21" t="s">
        <v>93</v>
      </c>
      <c r="D41" s="24" t="s">
        <v>97</v>
      </c>
      <c r="E41" s="49">
        <v>15</v>
      </c>
      <c r="F41" s="43" t="s">
        <v>72</v>
      </c>
      <c r="G41" s="18">
        <v>206075000</v>
      </c>
      <c r="H41" s="49"/>
      <c r="I41" s="43"/>
      <c r="J41" s="18"/>
      <c r="K41" s="49">
        <v>15</v>
      </c>
      <c r="L41" s="43" t="s">
        <v>72</v>
      </c>
      <c r="M41" s="18">
        <v>360615000</v>
      </c>
      <c r="N41" s="16">
        <v>0</v>
      </c>
      <c r="O41" s="43" t="s">
        <v>72</v>
      </c>
      <c r="P41" s="18">
        <v>0</v>
      </c>
      <c r="Q41" s="16">
        <v>0</v>
      </c>
      <c r="R41" s="43" t="s">
        <v>72</v>
      </c>
      <c r="S41" s="18">
        <v>950000</v>
      </c>
      <c r="T41" s="16">
        <v>0</v>
      </c>
      <c r="U41" s="43" t="s">
        <v>72</v>
      </c>
      <c r="V41" s="18">
        <v>0</v>
      </c>
      <c r="W41" s="16">
        <v>15</v>
      </c>
      <c r="X41" s="43" t="s">
        <v>72</v>
      </c>
      <c r="Y41" s="18">
        <v>344815000</v>
      </c>
      <c r="Z41" s="62">
        <f t="shared" si="1"/>
        <v>15</v>
      </c>
      <c r="AA41" s="43" t="s">
        <v>72</v>
      </c>
      <c r="AB41" s="63">
        <f t="shared" si="31"/>
        <v>100</v>
      </c>
      <c r="AC41" s="30" t="s">
        <v>67</v>
      </c>
      <c r="AD41" s="36">
        <f t="shared" si="5"/>
        <v>345765000</v>
      </c>
      <c r="AE41" s="63">
        <f t="shared" si="32"/>
        <v>95.882034857119095</v>
      </c>
      <c r="AF41" s="30" t="s">
        <v>67</v>
      </c>
      <c r="AG41" s="62">
        <f t="shared" si="2"/>
        <v>15</v>
      </c>
      <c r="AH41" s="43" t="s">
        <v>72</v>
      </c>
      <c r="AI41" s="36">
        <f t="shared" si="3"/>
        <v>345765000</v>
      </c>
      <c r="AJ41" s="63">
        <f t="shared" si="6"/>
        <v>100</v>
      </c>
      <c r="AK41" s="30" t="s">
        <v>67</v>
      </c>
      <c r="AL41" s="63">
        <f t="shared" si="4"/>
        <v>167.78600024263011</v>
      </c>
      <c r="AM41" s="11"/>
      <c r="AP41" s="20"/>
    </row>
    <row r="42" spans="1:42" ht="90" x14ac:dyDescent="0.2">
      <c r="A42" s="12"/>
      <c r="B42" s="13"/>
      <c r="C42" s="21" t="s">
        <v>94</v>
      </c>
      <c r="D42" s="24" t="s">
        <v>131</v>
      </c>
      <c r="E42" s="40">
        <v>50</v>
      </c>
      <c r="F42" s="17" t="s">
        <v>72</v>
      </c>
      <c r="G42" s="18">
        <v>300515000</v>
      </c>
      <c r="H42" s="40"/>
      <c r="I42" s="17"/>
      <c r="J42" s="18"/>
      <c r="K42" s="40">
        <v>50</v>
      </c>
      <c r="L42" s="17" t="s">
        <v>72</v>
      </c>
      <c r="M42" s="18">
        <v>245410000</v>
      </c>
      <c r="N42" s="16">
        <v>0</v>
      </c>
      <c r="O42" s="17" t="s">
        <v>72</v>
      </c>
      <c r="P42" s="18">
        <v>0</v>
      </c>
      <c r="Q42" s="16">
        <v>0</v>
      </c>
      <c r="R42" s="17" t="s">
        <v>72</v>
      </c>
      <c r="S42" s="18">
        <v>65000000</v>
      </c>
      <c r="T42" s="16">
        <v>0</v>
      </c>
      <c r="U42" s="17" t="s">
        <v>72</v>
      </c>
      <c r="V42" s="18">
        <v>0</v>
      </c>
      <c r="W42" s="16">
        <v>50</v>
      </c>
      <c r="X42" s="17" t="s">
        <v>72</v>
      </c>
      <c r="Y42" s="18">
        <v>169540000</v>
      </c>
      <c r="Z42" s="62">
        <f t="shared" ref="Z42:Z51" si="33">N42+Q42+T42+W42</f>
        <v>50</v>
      </c>
      <c r="AA42" s="17" t="s">
        <v>72</v>
      </c>
      <c r="AB42" s="63">
        <f t="shared" si="31"/>
        <v>100</v>
      </c>
      <c r="AC42" s="30" t="s">
        <v>67</v>
      </c>
      <c r="AD42" s="36">
        <f t="shared" ref="AD42:AD51" si="34">P42+S42+V42+Y42</f>
        <v>234540000</v>
      </c>
      <c r="AE42" s="63">
        <f t="shared" si="32"/>
        <v>95.570677641497909</v>
      </c>
      <c r="AF42" s="30" t="s">
        <v>67</v>
      </c>
      <c r="AG42" s="62">
        <f t="shared" ref="AG42:AG54" si="35">H42+Z42</f>
        <v>50</v>
      </c>
      <c r="AH42" s="17" t="s">
        <v>72</v>
      </c>
      <c r="AI42" s="36">
        <f t="shared" ref="AI42:AI54" si="36">J42+AD42</f>
        <v>234540000</v>
      </c>
      <c r="AJ42" s="63">
        <f t="shared" ref="AJ42:AJ54" si="37">AG42/E42*100</f>
        <v>100</v>
      </c>
      <c r="AK42" s="30" t="s">
        <v>67</v>
      </c>
      <c r="AL42" s="63">
        <f t="shared" ref="AL42:AL54" si="38">AI42/G42*100</f>
        <v>78.046020997287997</v>
      </c>
      <c r="AM42" s="11"/>
      <c r="AP42" s="20"/>
    </row>
    <row r="43" spans="1:42" ht="45" x14ac:dyDescent="0.2">
      <c r="A43" s="12"/>
      <c r="B43" s="13"/>
      <c r="C43" s="21" t="s">
        <v>95</v>
      </c>
      <c r="D43" s="24" t="s">
        <v>96</v>
      </c>
      <c r="E43" s="55" t="s">
        <v>132</v>
      </c>
      <c r="F43" s="43" t="s">
        <v>100</v>
      </c>
      <c r="G43" s="18">
        <v>1310964000</v>
      </c>
      <c r="H43" s="16"/>
      <c r="I43" s="43"/>
      <c r="J43" s="18"/>
      <c r="K43" s="55" t="s">
        <v>132</v>
      </c>
      <c r="L43" s="43" t="s">
        <v>100</v>
      </c>
      <c r="M43" s="18">
        <v>1310964000</v>
      </c>
      <c r="N43" s="16">
        <v>0</v>
      </c>
      <c r="O43" s="43" t="s">
        <v>100</v>
      </c>
      <c r="P43" s="18">
        <v>0</v>
      </c>
      <c r="Q43" s="16">
        <v>0</v>
      </c>
      <c r="R43" s="43" t="s">
        <v>100</v>
      </c>
      <c r="S43" s="18">
        <v>0</v>
      </c>
      <c r="T43" s="16">
        <v>0</v>
      </c>
      <c r="U43" s="43" t="s">
        <v>100</v>
      </c>
      <c r="V43" s="18">
        <v>915391499</v>
      </c>
      <c r="W43" s="64">
        <v>638500</v>
      </c>
      <c r="X43" s="43" t="s">
        <v>100</v>
      </c>
      <c r="Y43" s="18">
        <v>370574501</v>
      </c>
      <c r="Z43" s="75">
        <f t="shared" si="33"/>
        <v>638500</v>
      </c>
      <c r="AA43" s="43"/>
      <c r="AB43" s="63">
        <f t="shared" si="31"/>
        <v>89.300699300699307</v>
      </c>
      <c r="AC43" s="30" t="s">
        <v>67</v>
      </c>
      <c r="AD43" s="36">
        <f t="shared" si="34"/>
        <v>1285966000</v>
      </c>
      <c r="AE43" s="63">
        <f t="shared" si="32"/>
        <v>98.093158927323714</v>
      </c>
      <c r="AF43" s="30" t="s">
        <v>67</v>
      </c>
      <c r="AG43" s="62">
        <f t="shared" si="35"/>
        <v>638500</v>
      </c>
      <c r="AH43" s="43"/>
      <c r="AI43" s="36">
        <f t="shared" si="36"/>
        <v>1285966000</v>
      </c>
      <c r="AJ43" s="63">
        <f t="shared" si="37"/>
        <v>89.300699300699307</v>
      </c>
      <c r="AK43" s="30" t="s">
        <v>67</v>
      </c>
      <c r="AL43" s="63">
        <f t="shared" si="38"/>
        <v>98.093158927323714</v>
      </c>
      <c r="AM43" s="11"/>
      <c r="AP43" s="20"/>
    </row>
    <row r="44" spans="1:42" ht="45" x14ac:dyDescent="0.2">
      <c r="A44" s="12"/>
      <c r="B44" s="13"/>
      <c r="C44" s="74" t="s">
        <v>118</v>
      </c>
      <c r="D44" s="73" t="s">
        <v>96</v>
      </c>
      <c r="E44" s="53" t="s">
        <v>119</v>
      </c>
      <c r="F44" s="17" t="s">
        <v>100</v>
      </c>
      <c r="G44" s="18">
        <v>103150000</v>
      </c>
      <c r="H44" s="49" t="s">
        <v>143</v>
      </c>
      <c r="I44" s="17" t="s">
        <v>100</v>
      </c>
      <c r="J44" s="18">
        <v>101142500</v>
      </c>
      <c r="K44" s="49"/>
      <c r="L44" s="17"/>
      <c r="M44" s="18"/>
      <c r="N44" s="16"/>
      <c r="O44" s="17"/>
      <c r="P44" s="18"/>
      <c r="Q44" s="16"/>
      <c r="R44" s="17"/>
      <c r="S44" s="18"/>
      <c r="T44" s="16"/>
      <c r="U44" s="17"/>
      <c r="V44" s="18"/>
      <c r="W44" s="16"/>
      <c r="X44" s="17"/>
      <c r="Y44" s="18"/>
      <c r="Z44" s="62"/>
      <c r="AA44" s="17"/>
      <c r="AB44" s="63"/>
      <c r="AC44" s="30"/>
      <c r="AD44" s="36"/>
      <c r="AE44" s="63"/>
      <c r="AF44" s="30"/>
      <c r="AG44" s="75">
        <f t="shared" ref="AG44:AG48" si="39">H44+Z44</f>
        <v>652700</v>
      </c>
      <c r="AH44" s="17" t="s">
        <v>100</v>
      </c>
      <c r="AI44" s="36">
        <f t="shared" ref="AI44:AI48" si="40">J44+AD44</f>
        <v>101142500</v>
      </c>
      <c r="AJ44" s="63">
        <f t="shared" ref="AJ44:AJ48" si="41">AG44/E44*100</f>
        <v>100.41538461538462</v>
      </c>
      <c r="AK44" s="30" t="s">
        <v>67</v>
      </c>
      <c r="AL44" s="63">
        <f>AI44/G44*100</f>
        <v>98.053805138148334</v>
      </c>
      <c r="AM44" s="11"/>
      <c r="AP44" s="20"/>
    </row>
    <row r="45" spans="1:42" ht="90" x14ac:dyDescent="0.2">
      <c r="A45" s="12"/>
      <c r="B45" s="13"/>
      <c r="C45" s="74" t="s">
        <v>121</v>
      </c>
      <c r="D45" s="73" t="s">
        <v>122</v>
      </c>
      <c r="E45" s="54">
        <v>0.12</v>
      </c>
      <c r="F45" s="43" t="s">
        <v>123</v>
      </c>
      <c r="G45" s="18">
        <v>178295000</v>
      </c>
      <c r="H45" s="54">
        <v>0.12</v>
      </c>
      <c r="I45" s="43" t="s">
        <v>123</v>
      </c>
      <c r="J45" s="18">
        <v>173823000</v>
      </c>
      <c r="K45" s="49"/>
      <c r="L45" s="43"/>
      <c r="M45" s="18"/>
      <c r="N45" s="16"/>
      <c r="O45" s="17"/>
      <c r="P45" s="18"/>
      <c r="Q45" s="16"/>
      <c r="R45" s="17"/>
      <c r="S45" s="18"/>
      <c r="T45" s="16"/>
      <c r="U45" s="17"/>
      <c r="V45" s="18"/>
      <c r="W45" s="16"/>
      <c r="X45" s="17"/>
      <c r="Y45" s="18"/>
      <c r="Z45" s="62"/>
      <c r="AA45" s="43"/>
      <c r="AB45" s="63"/>
      <c r="AC45" s="30"/>
      <c r="AD45" s="36"/>
      <c r="AE45" s="63"/>
      <c r="AF45" s="30"/>
      <c r="AG45" s="63">
        <f t="shared" ref="AG45" si="42">H45+Z45</f>
        <v>0.12</v>
      </c>
      <c r="AH45" s="43" t="s">
        <v>123</v>
      </c>
      <c r="AI45" s="36">
        <f t="shared" ref="AI45" si="43">J45+AD45</f>
        <v>173823000</v>
      </c>
      <c r="AJ45" s="63">
        <f t="shared" ref="AJ45" si="44">AG45/E45*100</f>
        <v>100</v>
      </c>
      <c r="AK45" s="30" t="s">
        <v>67</v>
      </c>
      <c r="AL45" s="63">
        <f>AI45/G45*100</f>
        <v>97.49179730222383</v>
      </c>
      <c r="AM45" s="11"/>
      <c r="AP45" s="20"/>
    </row>
    <row r="46" spans="1:42" ht="45" x14ac:dyDescent="0.2">
      <c r="A46" s="12"/>
      <c r="B46" s="13"/>
      <c r="C46" s="74" t="s">
        <v>124</v>
      </c>
      <c r="D46" s="73" t="s">
        <v>125</v>
      </c>
      <c r="E46" s="53" t="s">
        <v>144</v>
      </c>
      <c r="F46" s="43" t="s">
        <v>100</v>
      </c>
      <c r="G46" s="18">
        <v>335200000</v>
      </c>
      <c r="H46" s="53" t="s">
        <v>144</v>
      </c>
      <c r="I46" s="43" t="s">
        <v>100</v>
      </c>
      <c r="J46" s="18">
        <v>313175000</v>
      </c>
      <c r="K46" s="49"/>
      <c r="L46" s="43"/>
      <c r="M46" s="18"/>
      <c r="N46" s="16"/>
      <c r="O46" s="17"/>
      <c r="P46" s="18"/>
      <c r="Q46" s="16"/>
      <c r="R46" s="17"/>
      <c r="S46" s="18"/>
      <c r="T46" s="16"/>
      <c r="U46" s="17"/>
      <c r="V46" s="18"/>
      <c r="W46" s="16"/>
      <c r="X46" s="17"/>
      <c r="Y46" s="18"/>
      <c r="Z46" s="62"/>
      <c r="AA46" s="43"/>
      <c r="AB46" s="63"/>
      <c r="AC46" s="30"/>
      <c r="AD46" s="36"/>
      <c r="AE46" s="63"/>
      <c r="AF46" s="30"/>
      <c r="AG46" s="75">
        <f t="shared" si="39"/>
        <v>230000</v>
      </c>
      <c r="AH46" s="43" t="s">
        <v>100</v>
      </c>
      <c r="AI46" s="36">
        <f t="shared" si="40"/>
        <v>313175000</v>
      </c>
      <c r="AJ46" s="63">
        <f t="shared" si="41"/>
        <v>100</v>
      </c>
      <c r="AK46" s="30" t="s">
        <v>67</v>
      </c>
      <c r="AL46" s="63">
        <f t="shared" ref="AL46:AL48" si="45">AI46/G46*100</f>
        <v>93.429295942720771</v>
      </c>
      <c r="AM46" s="11"/>
      <c r="AP46" s="20"/>
    </row>
    <row r="47" spans="1:42" ht="90" x14ac:dyDescent="0.2">
      <c r="A47" s="12"/>
      <c r="B47" s="13"/>
      <c r="C47" s="74" t="s">
        <v>126</v>
      </c>
      <c r="D47" s="73" t="s">
        <v>127</v>
      </c>
      <c r="E47" s="40">
        <v>3</v>
      </c>
      <c r="F47" s="17" t="s">
        <v>128</v>
      </c>
      <c r="G47" s="18">
        <v>14625000</v>
      </c>
      <c r="H47" s="40">
        <v>3</v>
      </c>
      <c r="I47" s="17" t="s">
        <v>128</v>
      </c>
      <c r="J47" s="18">
        <v>14595000</v>
      </c>
      <c r="K47" s="40"/>
      <c r="L47" s="17"/>
      <c r="M47" s="18"/>
      <c r="N47" s="16"/>
      <c r="O47" s="17"/>
      <c r="P47" s="18"/>
      <c r="Q47" s="16"/>
      <c r="R47" s="17"/>
      <c r="S47" s="18"/>
      <c r="T47" s="16"/>
      <c r="U47" s="17"/>
      <c r="V47" s="18"/>
      <c r="W47" s="16"/>
      <c r="X47" s="17"/>
      <c r="Y47" s="18"/>
      <c r="Z47" s="62"/>
      <c r="AA47" s="17"/>
      <c r="AB47" s="63"/>
      <c r="AC47" s="30"/>
      <c r="AD47" s="36"/>
      <c r="AE47" s="63"/>
      <c r="AF47" s="30"/>
      <c r="AG47" s="62">
        <f t="shared" si="39"/>
        <v>3</v>
      </c>
      <c r="AH47" s="43" t="s">
        <v>128</v>
      </c>
      <c r="AI47" s="36">
        <f t="shared" si="40"/>
        <v>14595000</v>
      </c>
      <c r="AJ47" s="63">
        <f t="shared" si="41"/>
        <v>100</v>
      </c>
      <c r="AK47" s="30" t="s">
        <v>67</v>
      </c>
      <c r="AL47" s="63">
        <f t="shared" si="45"/>
        <v>99.794871794871796</v>
      </c>
      <c r="AM47" s="11"/>
      <c r="AP47" s="20"/>
    </row>
    <row r="48" spans="1:42" ht="90" x14ac:dyDescent="0.2">
      <c r="A48" s="12"/>
      <c r="B48" s="13"/>
      <c r="C48" s="74" t="s">
        <v>129</v>
      </c>
      <c r="D48" s="73" t="s">
        <v>130</v>
      </c>
      <c r="E48" s="16">
        <v>90</v>
      </c>
      <c r="F48" s="43" t="s">
        <v>72</v>
      </c>
      <c r="G48" s="18">
        <v>25860000</v>
      </c>
      <c r="H48" s="16">
        <v>90</v>
      </c>
      <c r="I48" s="43" t="s">
        <v>72</v>
      </c>
      <c r="J48" s="18">
        <v>24161250</v>
      </c>
      <c r="K48" s="16"/>
      <c r="L48" s="43"/>
      <c r="M48" s="18"/>
      <c r="N48" s="16"/>
      <c r="O48" s="17"/>
      <c r="P48" s="18"/>
      <c r="Q48" s="16"/>
      <c r="R48" s="17"/>
      <c r="S48" s="18"/>
      <c r="T48" s="16"/>
      <c r="U48" s="17"/>
      <c r="V48" s="18"/>
      <c r="W48" s="16"/>
      <c r="X48" s="17"/>
      <c r="Y48" s="18"/>
      <c r="Z48" s="62"/>
      <c r="AA48" s="43"/>
      <c r="AB48" s="63"/>
      <c r="AC48" s="30"/>
      <c r="AD48" s="36"/>
      <c r="AE48" s="63"/>
      <c r="AF48" s="30"/>
      <c r="AG48" s="62">
        <f t="shared" si="39"/>
        <v>90</v>
      </c>
      <c r="AH48" s="43" t="s">
        <v>72</v>
      </c>
      <c r="AI48" s="36">
        <f t="shared" si="40"/>
        <v>24161250</v>
      </c>
      <c r="AJ48" s="63">
        <f t="shared" si="41"/>
        <v>100</v>
      </c>
      <c r="AK48" s="30" t="s">
        <v>67</v>
      </c>
      <c r="AL48" s="63">
        <f t="shared" si="45"/>
        <v>93.430974477958245</v>
      </c>
      <c r="AM48" s="11"/>
      <c r="AP48" s="20"/>
    </row>
    <row r="49" spans="1:42" ht="45" x14ac:dyDescent="0.2">
      <c r="A49" s="12"/>
      <c r="B49" s="13"/>
      <c r="C49" s="74" t="s">
        <v>139</v>
      </c>
      <c r="D49" s="73" t="s">
        <v>125</v>
      </c>
      <c r="E49" s="55" t="s">
        <v>140</v>
      </c>
      <c r="F49" s="43" t="s">
        <v>100</v>
      </c>
      <c r="G49" s="18">
        <v>118650000</v>
      </c>
      <c r="H49" s="55" t="s">
        <v>140</v>
      </c>
      <c r="I49" s="43" t="s">
        <v>100</v>
      </c>
      <c r="J49" s="18">
        <v>115300000</v>
      </c>
      <c r="K49" s="55"/>
      <c r="L49" s="43"/>
      <c r="M49" s="18"/>
      <c r="N49" s="16"/>
      <c r="O49" s="17"/>
      <c r="P49" s="18"/>
      <c r="Q49" s="16"/>
      <c r="R49" s="17"/>
      <c r="S49" s="18"/>
      <c r="T49" s="16"/>
      <c r="U49" s="17"/>
      <c r="V49" s="18"/>
      <c r="W49" s="16"/>
      <c r="X49" s="17"/>
      <c r="Y49" s="18"/>
      <c r="Z49" s="62"/>
      <c r="AA49" s="43"/>
      <c r="AB49" s="63"/>
      <c r="AC49" s="30"/>
      <c r="AD49" s="36"/>
      <c r="AE49" s="63"/>
      <c r="AF49" s="30"/>
      <c r="AG49" s="64">
        <f t="shared" ref="AG49" si="46">H49+Z49</f>
        <v>10000000</v>
      </c>
      <c r="AH49" s="43" t="s">
        <v>100</v>
      </c>
      <c r="AI49" s="36">
        <f t="shared" ref="AI49" si="47">J49+AD49</f>
        <v>115300000</v>
      </c>
      <c r="AJ49" s="63">
        <f t="shared" ref="AJ49" si="48">AG49/E49*100</f>
        <v>100</v>
      </c>
      <c r="AK49" s="30" t="s">
        <v>67</v>
      </c>
      <c r="AL49" s="63">
        <f t="shared" ref="AL49" si="49">AI49/G49*100</f>
        <v>97.176569742941425</v>
      </c>
      <c r="AM49" s="11"/>
      <c r="AP49" s="20"/>
    </row>
    <row r="50" spans="1:42" ht="78.75" x14ac:dyDescent="0.2">
      <c r="A50" s="12"/>
      <c r="B50" s="13"/>
      <c r="C50" s="14" t="s">
        <v>101</v>
      </c>
      <c r="D50" s="15" t="s">
        <v>103</v>
      </c>
      <c r="E50" s="48" t="s">
        <v>148</v>
      </c>
      <c r="F50" s="46" t="s">
        <v>99</v>
      </c>
      <c r="G50" s="38">
        <f>SUM(G51:G54)</f>
        <v>2628628500</v>
      </c>
      <c r="H50" s="48" t="s">
        <v>145</v>
      </c>
      <c r="I50" s="46" t="s">
        <v>99</v>
      </c>
      <c r="J50" s="38">
        <f>SUM(J51:J54)</f>
        <v>1516176500</v>
      </c>
      <c r="K50" s="48" t="s">
        <v>105</v>
      </c>
      <c r="L50" s="46" t="s">
        <v>99</v>
      </c>
      <c r="M50" s="38">
        <f>SUM(M51:M54)</f>
        <v>295249900</v>
      </c>
      <c r="N50" s="48">
        <v>2356.33</v>
      </c>
      <c r="O50" s="46" t="s">
        <v>99</v>
      </c>
      <c r="P50" s="38">
        <f>SUM(P51:P54)</f>
        <v>20300000</v>
      </c>
      <c r="Q50" s="48">
        <v>2709.54</v>
      </c>
      <c r="R50" s="46" t="s">
        <v>99</v>
      </c>
      <c r="S50" s="38">
        <f>SUM(S51:S54)</f>
        <v>104200000</v>
      </c>
      <c r="T50" s="48">
        <v>2787.5</v>
      </c>
      <c r="U50" s="46" t="s">
        <v>99</v>
      </c>
      <c r="V50" s="38">
        <f>SUM(V51:V54)</f>
        <v>50050000</v>
      </c>
      <c r="W50" s="48">
        <v>2506.31</v>
      </c>
      <c r="X50" s="46" t="s">
        <v>99</v>
      </c>
      <c r="Y50" s="38">
        <f>SUM(Y51:Y54)</f>
        <v>76509900</v>
      </c>
      <c r="Z50" s="84">
        <f t="shared" si="33"/>
        <v>10359.68</v>
      </c>
      <c r="AA50" s="46" t="s">
        <v>99</v>
      </c>
      <c r="AB50" s="60">
        <f t="shared" ref="AB50" si="50">Z50/K50*100</f>
        <v>102.9994034599324</v>
      </c>
      <c r="AC50" s="58" t="s">
        <v>67</v>
      </c>
      <c r="AD50" s="57">
        <f>P50+S50+V50+Y50</f>
        <v>251059900</v>
      </c>
      <c r="AE50" s="60">
        <f t="shared" ref="AE50:AE51" si="51">AD50/M50*100</f>
        <v>85.033017792724067</v>
      </c>
      <c r="AF50" s="58" t="s">
        <v>67</v>
      </c>
      <c r="AG50" s="84">
        <f t="shared" si="35"/>
        <v>20417.63</v>
      </c>
      <c r="AH50" s="46" t="s">
        <v>99</v>
      </c>
      <c r="AI50" s="57">
        <f t="shared" si="36"/>
        <v>1767236400</v>
      </c>
      <c r="AJ50" s="60">
        <f t="shared" si="37"/>
        <v>149.8541651376147</v>
      </c>
      <c r="AK50" s="58" t="s">
        <v>67</v>
      </c>
      <c r="AL50" s="60">
        <f t="shared" si="38"/>
        <v>67.230359862567113</v>
      </c>
      <c r="AM50" s="11"/>
      <c r="AP50" s="20"/>
    </row>
    <row r="51" spans="1:42" ht="90" x14ac:dyDescent="0.2">
      <c r="A51" s="12"/>
      <c r="B51" s="13"/>
      <c r="C51" s="21" t="s">
        <v>102</v>
      </c>
      <c r="D51" s="24" t="s">
        <v>104</v>
      </c>
      <c r="E51" s="49">
        <v>100</v>
      </c>
      <c r="F51" s="17" t="s">
        <v>67</v>
      </c>
      <c r="G51" s="18">
        <v>1367949500</v>
      </c>
      <c r="H51" s="49">
        <f>8/8*100</f>
        <v>100</v>
      </c>
      <c r="I51" s="17" t="s">
        <v>67</v>
      </c>
      <c r="J51" s="18">
        <v>338690000</v>
      </c>
      <c r="K51" s="49">
        <v>100</v>
      </c>
      <c r="L51" s="17" t="s">
        <v>67</v>
      </c>
      <c r="M51" s="18">
        <v>295249900</v>
      </c>
      <c r="N51" s="16">
        <v>0</v>
      </c>
      <c r="O51" s="17" t="s">
        <v>67</v>
      </c>
      <c r="P51" s="18">
        <v>20300000</v>
      </c>
      <c r="Q51" s="16">
        <v>0</v>
      </c>
      <c r="R51" s="17" t="s">
        <v>67</v>
      </c>
      <c r="S51" s="18">
        <v>104200000</v>
      </c>
      <c r="T51" s="16">
        <v>0</v>
      </c>
      <c r="U51" s="17" t="s">
        <v>67</v>
      </c>
      <c r="V51" s="18">
        <v>50050000</v>
      </c>
      <c r="W51" s="16">
        <v>100</v>
      </c>
      <c r="X51" s="17" t="s">
        <v>67</v>
      </c>
      <c r="Y51" s="18">
        <v>76509900</v>
      </c>
      <c r="Z51" s="62">
        <f t="shared" si="33"/>
        <v>100</v>
      </c>
      <c r="AA51" s="17" t="s">
        <v>67</v>
      </c>
      <c r="AB51" s="63">
        <f>Z51/K51*100</f>
        <v>100</v>
      </c>
      <c r="AC51" s="30" t="s">
        <v>67</v>
      </c>
      <c r="AD51" s="36">
        <f t="shared" si="34"/>
        <v>251059900</v>
      </c>
      <c r="AE51" s="63">
        <f t="shared" si="51"/>
        <v>85.033017792724067</v>
      </c>
      <c r="AF51" s="30" t="s">
        <v>67</v>
      </c>
      <c r="AG51" s="62">
        <f t="shared" si="35"/>
        <v>200</v>
      </c>
      <c r="AH51" s="17" t="s">
        <v>67</v>
      </c>
      <c r="AI51" s="36">
        <f t="shared" si="36"/>
        <v>589749900</v>
      </c>
      <c r="AJ51" s="63">
        <f t="shared" si="37"/>
        <v>200</v>
      </c>
      <c r="AK51" s="30" t="s">
        <v>67</v>
      </c>
      <c r="AL51" s="63">
        <f t="shared" si="38"/>
        <v>43.111964294003542</v>
      </c>
      <c r="AM51" s="11"/>
      <c r="AP51" s="20"/>
    </row>
    <row r="52" spans="1:42" ht="90" x14ac:dyDescent="0.2">
      <c r="A52" s="12"/>
      <c r="B52" s="13"/>
      <c r="C52" s="74" t="s">
        <v>133</v>
      </c>
      <c r="D52" s="73" t="s">
        <v>134</v>
      </c>
      <c r="E52" s="49">
        <v>615</v>
      </c>
      <c r="F52" s="17" t="s">
        <v>80</v>
      </c>
      <c r="G52" s="18">
        <v>253850000</v>
      </c>
      <c r="H52" s="49">
        <v>615</v>
      </c>
      <c r="I52" s="17" t="s">
        <v>80</v>
      </c>
      <c r="J52" s="18">
        <v>238670000</v>
      </c>
      <c r="K52" s="49"/>
      <c r="L52" s="17"/>
      <c r="M52" s="18"/>
      <c r="N52" s="16"/>
      <c r="O52" s="17"/>
      <c r="P52" s="18"/>
      <c r="Q52" s="16"/>
      <c r="R52" s="17"/>
      <c r="S52" s="18"/>
      <c r="T52" s="16"/>
      <c r="U52" s="17"/>
      <c r="V52" s="18"/>
      <c r="W52" s="16"/>
      <c r="X52" s="17"/>
      <c r="Y52" s="18"/>
      <c r="Z52" s="62"/>
      <c r="AA52" s="17"/>
      <c r="AB52" s="63"/>
      <c r="AC52" s="30"/>
      <c r="AD52" s="36"/>
      <c r="AE52" s="63"/>
      <c r="AF52" s="30"/>
      <c r="AG52" s="62">
        <f t="shared" si="35"/>
        <v>615</v>
      </c>
      <c r="AH52" s="17" t="s">
        <v>80</v>
      </c>
      <c r="AI52" s="36">
        <f t="shared" si="36"/>
        <v>238670000</v>
      </c>
      <c r="AJ52" s="63">
        <f t="shared" si="37"/>
        <v>100</v>
      </c>
      <c r="AK52" s="30" t="s">
        <v>67</v>
      </c>
      <c r="AL52" s="63">
        <f t="shared" si="38"/>
        <v>94.020090604687809</v>
      </c>
      <c r="AM52" s="11"/>
      <c r="AP52" s="20"/>
    </row>
    <row r="53" spans="1:42" ht="75" x14ac:dyDescent="0.2">
      <c r="A53" s="12"/>
      <c r="B53" s="13"/>
      <c r="C53" s="74" t="s">
        <v>135</v>
      </c>
      <c r="D53" s="73" t="s">
        <v>136</v>
      </c>
      <c r="E53" s="49">
        <v>150</v>
      </c>
      <c r="F53" s="17" t="s">
        <v>72</v>
      </c>
      <c r="G53" s="18">
        <v>19854000</v>
      </c>
      <c r="H53" s="49">
        <v>150</v>
      </c>
      <c r="I53" s="17" t="s">
        <v>72</v>
      </c>
      <c r="J53" s="18">
        <v>18654000</v>
      </c>
      <c r="K53" s="49"/>
      <c r="L53" s="17"/>
      <c r="M53" s="18"/>
      <c r="N53" s="16"/>
      <c r="O53" s="17"/>
      <c r="P53" s="18"/>
      <c r="Q53" s="16"/>
      <c r="R53" s="17"/>
      <c r="S53" s="18"/>
      <c r="T53" s="16"/>
      <c r="U53" s="17"/>
      <c r="V53" s="18"/>
      <c r="W53" s="16"/>
      <c r="X53" s="17"/>
      <c r="Y53" s="18"/>
      <c r="Z53" s="62"/>
      <c r="AA53" s="17"/>
      <c r="AB53" s="63"/>
      <c r="AC53" s="30"/>
      <c r="AD53" s="36"/>
      <c r="AE53" s="63"/>
      <c r="AF53" s="30"/>
      <c r="AG53" s="62">
        <f t="shared" ref="AG53" si="52">H53+Z53</f>
        <v>150</v>
      </c>
      <c r="AH53" s="17" t="s">
        <v>72</v>
      </c>
      <c r="AI53" s="36">
        <f t="shared" ref="AI53" si="53">J53+AD53</f>
        <v>18654000</v>
      </c>
      <c r="AJ53" s="63">
        <f t="shared" ref="AJ53" si="54">AG53/E53*100</f>
        <v>100</v>
      </c>
      <c r="AK53" s="30" t="s">
        <v>67</v>
      </c>
      <c r="AL53" s="63">
        <f t="shared" ref="AL53" si="55">AI53/G53*100</f>
        <v>93.955877908733754</v>
      </c>
      <c r="AM53" s="11"/>
      <c r="AP53" s="20"/>
    </row>
    <row r="54" spans="1:42" ht="105" x14ac:dyDescent="0.2">
      <c r="A54" s="12"/>
      <c r="B54" s="13"/>
      <c r="C54" s="74" t="s">
        <v>137</v>
      </c>
      <c r="D54" s="73" t="s">
        <v>138</v>
      </c>
      <c r="E54" s="49">
        <v>55</v>
      </c>
      <c r="F54" s="17" t="s">
        <v>80</v>
      </c>
      <c r="G54" s="18">
        <v>986975000</v>
      </c>
      <c r="H54" s="49">
        <v>55</v>
      </c>
      <c r="I54" s="17" t="s">
        <v>80</v>
      </c>
      <c r="J54" s="18">
        <v>920162500</v>
      </c>
      <c r="K54" s="49"/>
      <c r="L54" s="17"/>
      <c r="M54" s="18"/>
      <c r="N54" s="16"/>
      <c r="O54" s="17"/>
      <c r="P54" s="18"/>
      <c r="Q54" s="16"/>
      <c r="R54" s="17"/>
      <c r="S54" s="18"/>
      <c r="T54" s="16"/>
      <c r="U54" s="17"/>
      <c r="V54" s="18"/>
      <c r="W54" s="16"/>
      <c r="X54" s="17"/>
      <c r="Y54" s="18"/>
      <c r="Z54" s="62"/>
      <c r="AA54" s="17"/>
      <c r="AB54" s="63"/>
      <c r="AC54" s="30"/>
      <c r="AD54" s="36"/>
      <c r="AE54" s="63"/>
      <c r="AF54" s="30"/>
      <c r="AG54" s="62">
        <f t="shared" si="35"/>
        <v>55</v>
      </c>
      <c r="AH54" s="17" t="s">
        <v>80</v>
      </c>
      <c r="AI54" s="36">
        <f t="shared" si="36"/>
        <v>920162500</v>
      </c>
      <c r="AJ54" s="63">
        <f t="shared" si="37"/>
        <v>100</v>
      </c>
      <c r="AK54" s="30" t="s">
        <v>67</v>
      </c>
      <c r="AL54" s="63">
        <f t="shared" si="38"/>
        <v>93.230578282124682</v>
      </c>
      <c r="AM54" s="11"/>
      <c r="AP54" s="20"/>
    </row>
    <row r="55" spans="1:42" ht="15" x14ac:dyDescent="0.2">
      <c r="A55" s="129" t="s">
        <v>40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1"/>
      <c r="AB55" s="87">
        <f>AVERAGE(AB13:AB54)</f>
        <v>85.900826498393627</v>
      </c>
      <c r="AC55" s="66"/>
      <c r="AD55" s="65"/>
      <c r="AE55" s="87">
        <f>AVERAGE(AE13,AE17,AE24,AE28,AE31,AE39,AE50)</f>
        <v>74.196112108487725</v>
      </c>
      <c r="AF55" s="66"/>
      <c r="AG55" s="65"/>
      <c r="AH55" s="66"/>
      <c r="AI55" s="65"/>
      <c r="AJ55" s="65"/>
      <c r="AK55" s="66"/>
      <c r="AL55" s="67"/>
      <c r="AM55" s="11"/>
    </row>
    <row r="56" spans="1:42" ht="15" x14ac:dyDescent="0.2">
      <c r="A56" s="129" t="s">
        <v>41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1"/>
      <c r="AB56" s="26" t="str">
        <f>IF(AB55&gt;=91,"Sangat Tinggi",IF(AB55&gt;=76,"Tinggi",IF(AB55&gt;=66,"Sedang",IF(AB55&gt;=51,"Rendah",IF(AB55&lt;=50,"Sangat Rendah")))))</f>
        <v>Tinggi</v>
      </c>
      <c r="AC56" s="66"/>
      <c r="AD56" s="69"/>
      <c r="AE56" s="26" t="str">
        <f>IF(AE55&gt;=91,"Sangat Tinggi",IF(AE55&gt;=76,"Tinggi",IF(AE55&gt;=66,"Sedang",IF(AE55&gt;=51,"Rendah",IF(AE55&lt;=50,"Sangat Rendah")))))</f>
        <v>Sedang</v>
      </c>
      <c r="AF56" s="66"/>
      <c r="AG56" s="68"/>
      <c r="AH56" s="66"/>
      <c r="AI56" s="69"/>
      <c r="AJ56" s="68"/>
      <c r="AK56" s="66"/>
      <c r="AL56" s="70"/>
      <c r="AM56" s="11"/>
    </row>
    <row r="57" spans="1:42" ht="15" x14ac:dyDescent="0.2">
      <c r="A57" s="128" t="s">
        <v>42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1"/>
    </row>
    <row r="58" spans="1:42" ht="15" x14ac:dyDescent="0.2">
      <c r="A58" s="128" t="s">
        <v>43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1"/>
    </row>
    <row r="59" spans="1:42" ht="15" x14ac:dyDescent="0.2">
      <c r="A59" s="128" t="s">
        <v>44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1"/>
    </row>
    <row r="60" spans="1:42" ht="15" x14ac:dyDescent="0.2">
      <c r="A60" s="128" t="s">
        <v>45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27"/>
    </row>
    <row r="61" spans="1:42" ht="15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9"/>
      <c r="AB61" s="28"/>
      <c r="AC61" s="29"/>
      <c r="AD61" s="28"/>
      <c r="AE61" s="28"/>
      <c r="AF61" s="29"/>
      <c r="AG61" s="28"/>
      <c r="AH61" s="29"/>
      <c r="AI61" s="28"/>
      <c r="AJ61" s="28"/>
      <c r="AK61" s="29"/>
      <c r="AL61" s="28"/>
    </row>
    <row r="62" spans="1:42" ht="15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132" t="s">
        <v>154</v>
      </c>
      <c r="AA62" s="132"/>
      <c r="AB62" s="132"/>
      <c r="AC62" s="132"/>
      <c r="AD62" s="132"/>
      <c r="AE62" s="132"/>
      <c r="AF62" s="29"/>
      <c r="AG62" s="28"/>
      <c r="AH62" s="132" t="s">
        <v>155</v>
      </c>
      <c r="AI62" s="132"/>
      <c r="AJ62" s="132"/>
      <c r="AK62" s="132"/>
      <c r="AL62" s="132"/>
      <c r="AM62" s="132"/>
    </row>
    <row r="63" spans="1:42" ht="15.75" x14ac:dyDescent="0.25">
      <c r="A63" s="34"/>
      <c r="B63" s="35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132" t="s">
        <v>165</v>
      </c>
      <c r="AA63" s="132"/>
      <c r="AB63" s="132"/>
      <c r="AC63" s="132"/>
      <c r="AD63" s="132"/>
      <c r="AE63" s="132"/>
      <c r="AF63" s="29"/>
      <c r="AG63" s="28"/>
      <c r="AH63" s="132" t="s">
        <v>165</v>
      </c>
      <c r="AI63" s="132"/>
      <c r="AJ63" s="132"/>
      <c r="AK63" s="132"/>
      <c r="AL63" s="132"/>
      <c r="AM63" s="132"/>
    </row>
    <row r="64" spans="1:42" ht="15" x14ac:dyDescent="0.2">
      <c r="Z64" s="132" t="s">
        <v>160</v>
      </c>
      <c r="AA64" s="132"/>
      <c r="AB64" s="132"/>
      <c r="AC64" s="132"/>
      <c r="AD64" s="132"/>
      <c r="AE64" s="132"/>
      <c r="AH64" s="132" t="s">
        <v>156</v>
      </c>
      <c r="AI64" s="132"/>
      <c r="AJ64" s="132"/>
      <c r="AK64" s="132"/>
      <c r="AL64" s="132"/>
      <c r="AM64" s="132"/>
    </row>
    <row r="65" spans="1:39" ht="15" x14ac:dyDescent="0.2">
      <c r="Z65" s="132" t="s">
        <v>157</v>
      </c>
      <c r="AA65" s="132"/>
      <c r="AB65" s="132"/>
      <c r="AC65" s="132"/>
      <c r="AD65" s="132"/>
      <c r="AE65" s="132"/>
      <c r="AH65" s="132" t="s">
        <v>157</v>
      </c>
      <c r="AI65" s="132"/>
      <c r="AJ65" s="132"/>
      <c r="AK65" s="132"/>
      <c r="AL65" s="132"/>
      <c r="AM65" s="132"/>
    </row>
    <row r="66" spans="1:39" ht="51" x14ac:dyDescent="0.2">
      <c r="A66" s="31" t="s">
        <v>46</v>
      </c>
      <c r="B66" s="31" t="s">
        <v>47</v>
      </c>
      <c r="C66" s="31" t="s">
        <v>48</v>
      </c>
      <c r="Z66" s="28"/>
      <c r="AA66" s="29"/>
      <c r="AB66" s="28"/>
      <c r="AC66" s="29"/>
      <c r="AD66" s="28"/>
      <c r="AH66" s="28"/>
      <c r="AI66" s="29"/>
      <c r="AJ66" s="28"/>
      <c r="AK66" s="29"/>
      <c r="AL66" s="28"/>
    </row>
    <row r="67" spans="1:39" ht="25.5" x14ac:dyDescent="0.25">
      <c r="A67" s="32" t="s">
        <v>49</v>
      </c>
      <c r="B67" s="32" t="s">
        <v>50</v>
      </c>
      <c r="C67" s="32" t="s">
        <v>51</v>
      </c>
      <c r="Z67" s="133" t="s">
        <v>161</v>
      </c>
      <c r="AA67" s="133"/>
      <c r="AB67" s="133"/>
      <c r="AC67" s="133"/>
      <c r="AD67" s="133"/>
      <c r="AE67" s="133"/>
      <c r="AH67" s="133" t="s">
        <v>158</v>
      </c>
      <c r="AI67" s="133"/>
      <c r="AJ67" s="133"/>
      <c r="AK67" s="133"/>
      <c r="AL67" s="133"/>
      <c r="AM67" s="133"/>
    </row>
    <row r="68" spans="1:39" ht="25.5" x14ac:dyDescent="0.2">
      <c r="A68" s="32" t="s">
        <v>52</v>
      </c>
      <c r="B68" s="32" t="s">
        <v>53</v>
      </c>
      <c r="C68" s="32" t="s">
        <v>54</v>
      </c>
      <c r="Z68" s="134" t="s">
        <v>162</v>
      </c>
      <c r="AA68" s="134"/>
      <c r="AB68" s="134"/>
      <c r="AC68" s="134"/>
      <c r="AD68" s="134"/>
      <c r="AE68" s="134"/>
      <c r="AH68" s="134" t="s">
        <v>159</v>
      </c>
      <c r="AI68" s="134"/>
      <c r="AJ68" s="134"/>
      <c r="AK68" s="134"/>
      <c r="AL68" s="134"/>
      <c r="AM68" s="134"/>
    </row>
    <row r="69" spans="1:39" ht="25.5" x14ac:dyDescent="0.2">
      <c r="A69" s="32" t="s">
        <v>55</v>
      </c>
      <c r="B69" s="32" t="s">
        <v>56</v>
      </c>
      <c r="C69" s="32" t="s">
        <v>57</v>
      </c>
    </row>
    <row r="70" spans="1:39" ht="25.5" x14ac:dyDescent="0.2">
      <c r="A70" s="32" t="s">
        <v>58</v>
      </c>
      <c r="B70" s="32" t="s">
        <v>59</v>
      </c>
      <c r="C70" s="32" t="s">
        <v>60</v>
      </c>
    </row>
    <row r="71" spans="1:39" ht="25.5" x14ac:dyDescent="0.2">
      <c r="A71" s="32" t="s">
        <v>61</v>
      </c>
      <c r="B71" s="33" t="s">
        <v>62</v>
      </c>
      <c r="C71" s="32" t="s">
        <v>63</v>
      </c>
    </row>
  </sheetData>
  <mergeCells count="82">
    <mergeCell ref="Z65:AE65"/>
    <mergeCell ref="AH65:AM65"/>
    <mergeCell ref="Z67:AE67"/>
    <mergeCell ref="AH67:AM67"/>
    <mergeCell ref="Z68:AE68"/>
    <mergeCell ref="AH68:AM68"/>
    <mergeCell ref="Z62:AE62"/>
    <mergeCell ref="AH62:AM62"/>
    <mergeCell ref="Z63:AE63"/>
    <mergeCell ref="AH63:AM63"/>
    <mergeCell ref="Z64:AE64"/>
    <mergeCell ref="AH64:AM64"/>
    <mergeCell ref="A58:AL58"/>
    <mergeCell ref="A59:AL59"/>
    <mergeCell ref="A60:AL60"/>
    <mergeCell ref="A55:AA55"/>
    <mergeCell ref="A56:AA56"/>
    <mergeCell ref="A10:A12"/>
    <mergeCell ref="B10:B12"/>
    <mergeCell ref="C10:C12"/>
    <mergeCell ref="D10:D12"/>
    <mergeCell ref="A57:AL57"/>
    <mergeCell ref="Q11:R12"/>
    <mergeCell ref="S11:S12"/>
    <mergeCell ref="Z12:AA12"/>
    <mergeCell ref="AE11:AF11"/>
    <mergeCell ref="AE12:AF12"/>
    <mergeCell ref="T11:U12"/>
    <mergeCell ref="V11:V12"/>
    <mergeCell ref="W11:X12"/>
    <mergeCell ref="Y11:Y12"/>
    <mergeCell ref="M11:M12"/>
    <mergeCell ref="N11:O12"/>
    <mergeCell ref="P11:P12"/>
    <mergeCell ref="AG10:AI10"/>
    <mergeCell ref="AJ10:AL10"/>
    <mergeCell ref="K10:M10"/>
    <mergeCell ref="N10:P10"/>
    <mergeCell ref="Q10:S10"/>
    <mergeCell ref="T10:V10"/>
    <mergeCell ref="AG12:AH12"/>
    <mergeCell ref="AJ12:AK12"/>
    <mergeCell ref="Z11:AA11"/>
    <mergeCell ref="AG11:AH11"/>
    <mergeCell ref="AJ11:AK11"/>
    <mergeCell ref="AB11:AC11"/>
    <mergeCell ref="AB12:AC12"/>
    <mergeCell ref="W10:Y10"/>
    <mergeCell ref="E11:F12"/>
    <mergeCell ref="G11:G12"/>
    <mergeCell ref="H11:I12"/>
    <mergeCell ref="J11:J12"/>
    <mergeCell ref="K11:L12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10:AF10"/>
    <mergeCell ref="H7:J9"/>
    <mergeCell ref="A1:AL1"/>
    <mergeCell ref="A2:AL2"/>
    <mergeCell ref="A3:AL3"/>
    <mergeCell ref="A4:AL4"/>
    <mergeCell ref="A5:AL5"/>
    <mergeCell ref="A6:AL6"/>
    <mergeCell ref="Z7:AF8"/>
    <mergeCell ref="Z9:AF9"/>
    <mergeCell ref="A7:A9"/>
    <mergeCell ref="B7:B9"/>
    <mergeCell ref="C7:C9"/>
    <mergeCell ref="D7:D9"/>
    <mergeCell ref="E7:G9"/>
  </mergeCells>
  <printOptions horizontalCentered="1"/>
  <pageMargins left="0.23622047244094491" right="0.23622047244094491" top="3.937007874015748E-2" bottom="3.937007874015748E-2" header="0" footer="0"/>
  <pageSetup paperSize="9" scale="32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Dinas Perikanan</vt:lpstr>
      <vt:lpstr>'Dinas Perikanan'!Print_Area</vt:lpstr>
      <vt:lpstr>'Dinas Perikanan'!Print_Titles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2020-06-02T00:39:45Z</cp:lastPrinted>
  <dcterms:created xsi:type="dcterms:W3CDTF">2020-03-18T05:59:44Z</dcterms:created>
  <dcterms:modified xsi:type="dcterms:W3CDTF">2021-02-03T08:24:31Z</dcterms:modified>
</cp:coreProperties>
</file>