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10\Downloads\"/>
    </mc:Choice>
  </mc:AlternateContent>
  <xr:revisionPtr revIDLastSave="0" documentId="13_ncr:1_{82311251-47CB-4129-B8B2-3298A8AD2D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IMPUR (2)" sheetId="2" r:id="rId1"/>
    <sheet name="SIMPUR" sheetId="1" r:id="rId2"/>
  </sheets>
  <definedNames>
    <definedName name="_xlnm.Print_Area" localSheetId="1">SIMPUR!$A$1:$AE$79</definedName>
    <definedName name="_xlnm.Print_Area" localSheetId="0">'SIMPUR (2)'!$A$1:$AE$79</definedName>
    <definedName name="_xlnm.Print_Titles" localSheetId="1">SIMPUR!$7:$12</definedName>
    <definedName name="_xlnm.Print_Titles" localSheetId="0">'SIMPUR (2)'!$7:$12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1" i="1" l="1"/>
  <c r="AA39" i="1"/>
  <c r="U26" i="1"/>
  <c r="T26" i="1"/>
  <c r="T25" i="1"/>
  <c r="T21" i="1"/>
  <c r="P14" i="1"/>
  <c r="N14" i="1"/>
  <c r="T16" i="1"/>
  <c r="Z61" i="2"/>
  <c r="AB61" i="2" s="1"/>
  <c r="W61" i="2"/>
  <c r="X61" i="2" s="1"/>
  <c r="T61" i="2"/>
  <c r="U61" i="2" s="1"/>
  <c r="G61" i="2"/>
  <c r="E61" i="2"/>
  <c r="AA60" i="2"/>
  <c r="AD60" i="2" s="1"/>
  <c r="Z60" i="2"/>
  <c r="W60" i="2"/>
  <c r="X60" i="2" s="1"/>
  <c r="T60" i="2"/>
  <c r="U60" i="2" s="1"/>
  <c r="G60" i="2"/>
  <c r="E60" i="2"/>
  <c r="AB60" i="2" s="1"/>
  <c r="Z59" i="2"/>
  <c r="U59" i="2"/>
  <c r="T59" i="2"/>
  <c r="G59" i="2"/>
  <c r="E59" i="2"/>
  <c r="Z58" i="2"/>
  <c r="AB58" i="2" s="1"/>
  <c r="U58" i="2"/>
  <c r="T58" i="2"/>
  <c r="Q58" i="2"/>
  <c r="O58" i="2"/>
  <c r="M58" i="2"/>
  <c r="W58" i="2" s="1"/>
  <c r="K58" i="2"/>
  <c r="K57" i="2" s="1"/>
  <c r="I58" i="2"/>
  <c r="G58" i="2"/>
  <c r="U57" i="2"/>
  <c r="T57" i="2"/>
  <c r="Z57" i="2" s="1"/>
  <c r="AB57" i="2" s="1"/>
  <c r="Q57" i="2"/>
  <c r="O57" i="2"/>
  <c r="I57" i="2"/>
  <c r="G57" i="2"/>
  <c r="AA56" i="2"/>
  <c r="X56" i="2"/>
  <c r="W56" i="2"/>
  <c r="T56" i="2"/>
  <c r="Z56" i="2" s="1"/>
  <c r="AB56" i="2" s="1"/>
  <c r="G56" i="2"/>
  <c r="AD56" i="2" s="1"/>
  <c r="E56" i="2"/>
  <c r="T55" i="2"/>
  <c r="G55" i="2"/>
  <c r="E55" i="2"/>
  <c r="AA54" i="2"/>
  <c r="AD54" i="2" s="1"/>
  <c r="Z54" i="2"/>
  <c r="AB54" i="2" s="1"/>
  <c r="X54" i="2"/>
  <c r="W54" i="2"/>
  <c r="T54" i="2"/>
  <c r="U54" i="2" s="1"/>
  <c r="G54" i="2"/>
  <c r="E54" i="2"/>
  <c r="T53" i="2"/>
  <c r="Z53" i="2" s="1"/>
  <c r="AB53" i="2" s="1"/>
  <c r="Q53" i="2"/>
  <c r="Q52" i="2" s="1"/>
  <c r="O53" i="2"/>
  <c r="O52" i="2" s="1"/>
  <c r="M53" i="2"/>
  <c r="W53" i="2" s="1"/>
  <c r="K53" i="2"/>
  <c r="I53" i="2"/>
  <c r="Z52" i="2"/>
  <c r="AB52" i="2" s="1"/>
  <c r="T52" i="2"/>
  <c r="U52" i="2" s="1"/>
  <c r="M52" i="2"/>
  <c r="K52" i="2"/>
  <c r="I52" i="2"/>
  <c r="Z51" i="2"/>
  <c r="AB51" i="2" s="1"/>
  <c r="X51" i="2"/>
  <c r="W51" i="2"/>
  <c r="AA51" i="2" s="1"/>
  <c r="AD51" i="2" s="1"/>
  <c r="U51" i="2"/>
  <c r="T51" i="2"/>
  <c r="G51" i="2"/>
  <c r="E51" i="2"/>
  <c r="Z50" i="2"/>
  <c r="AB50" i="2" s="1"/>
  <c r="T50" i="2"/>
  <c r="U50" i="2" s="1"/>
  <c r="Q50" i="2"/>
  <c r="O50" i="2"/>
  <c r="O49" i="2" s="1"/>
  <c r="M50" i="2"/>
  <c r="W50" i="2" s="1"/>
  <c r="K50" i="2"/>
  <c r="K49" i="2" s="1"/>
  <c r="I50" i="2"/>
  <c r="G50" i="2"/>
  <c r="Z49" i="2"/>
  <c r="AB49" i="2" s="1"/>
  <c r="U49" i="2"/>
  <c r="T49" i="2"/>
  <c r="Q49" i="2"/>
  <c r="I49" i="2"/>
  <c r="G49" i="2"/>
  <c r="E48" i="2"/>
  <c r="W47" i="2"/>
  <c r="AA47" i="2" s="1"/>
  <c r="AD47" i="2" s="1"/>
  <c r="U47" i="2"/>
  <c r="T47" i="2"/>
  <c r="Z47" i="2" s="1"/>
  <c r="AB47" i="2" s="1"/>
  <c r="G47" i="2"/>
  <c r="E47" i="2"/>
  <c r="AA46" i="2"/>
  <c r="AD46" i="2" s="1"/>
  <c r="Z46" i="2"/>
  <c r="AB46" i="2" s="1"/>
  <c r="X46" i="2"/>
  <c r="W46" i="2"/>
  <c r="U46" i="2"/>
  <c r="T46" i="2"/>
  <c r="G46" i="2"/>
  <c r="G45" i="2" s="1"/>
  <c r="G44" i="2" s="1"/>
  <c r="E46" i="2"/>
  <c r="AB45" i="2"/>
  <c r="Z45" i="2"/>
  <c r="U45" i="2"/>
  <c r="T45" i="2"/>
  <c r="Q45" i="2"/>
  <c r="Q44" i="2" s="1"/>
  <c r="O45" i="2"/>
  <c r="O44" i="2" s="1"/>
  <c r="M45" i="2"/>
  <c r="W45" i="2" s="1"/>
  <c r="K45" i="2"/>
  <c r="I45" i="2"/>
  <c r="Z44" i="2"/>
  <c r="AB44" i="2" s="1"/>
  <c r="U44" i="2"/>
  <c r="T44" i="2"/>
  <c r="K44" i="2"/>
  <c r="I44" i="2"/>
  <c r="AD43" i="2"/>
  <c r="AA43" i="2"/>
  <c r="Z43" i="2"/>
  <c r="AB43" i="2" s="1"/>
  <c r="AB42" i="2"/>
  <c r="AA42" i="2"/>
  <c r="AD42" i="2" s="1"/>
  <c r="Z42" i="2"/>
  <c r="I42" i="2"/>
  <c r="G42" i="2"/>
  <c r="AA41" i="2"/>
  <c r="AD41" i="2" s="1"/>
  <c r="Z41" i="2"/>
  <c r="AB41" i="2" s="1"/>
  <c r="X41" i="2"/>
  <c r="W41" i="2"/>
  <c r="U41" i="2"/>
  <c r="T41" i="2"/>
  <c r="G41" i="2"/>
  <c r="E41" i="2"/>
  <c r="AB40" i="2"/>
  <c r="Z40" i="2"/>
  <c r="U40" i="2"/>
  <c r="T40" i="2"/>
  <c r="Q40" i="2"/>
  <c r="Q39" i="2" s="1"/>
  <c r="O40" i="2"/>
  <c r="O39" i="2" s="1"/>
  <c r="M40" i="2"/>
  <c r="W40" i="2" s="1"/>
  <c r="K40" i="2"/>
  <c r="I40" i="2"/>
  <c r="G40" i="2"/>
  <c r="Z39" i="2"/>
  <c r="AB39" i="2" s="1"/>
  <c r="U39" i="2"/>
  <c r="T39" i="2"/>
  <c r="K39" i="2"/>
  <c r="I39" i="2"/>
  <c r="G39" i="2"/>
  <c r="W38" i="2"/>
  <c r="AA38" i="2" s="1"/>
  <c r="AD38" i="2" s="1"/>
  <c r="U38" i="2"/>
  <c r="T38" i="2"/>
  <c r="Z38" i="2" s="1"/>
  <c r="AB38" i="2" s="1"/>
  <c r="G38" i="2"/>
  <c r="G34" i="2" s="1"/>
  <c r="E38" i="2"/>
  <c r="AA37" i="2"/>
  <c r="AD37" i="2" s="1"/>
  <c r="Z37" i="2"/>
  <c r="AB37" i="2" s="1"/>
  <c r="X37" i="2"/>
  <c r="W37" i="2"/>
  <c r="U37" i="2"/>
  <c r="T37" i="2"/>
  <c r="G37" i="2"/>
  <c r="E37" i="2"/>
  <c r="X36" i="2"/>
  <c r="W36" i="2"/>
  <c r="AA36" i="2" s="1"/>
  <c r="U36" i="2"/>
  <c r="T36" i="2"/>
  <c r="G36" i="2"/>
  <c r="E36" i="2"/>
  <c r="AA35" i="2"/>
  <c r="AD35" i="2" s="1"/>
  <c r="Z35" i="2"/>
  <c r="AB35" i="2" s="1"/>
  <c r="X35" i="2"/>
  <c r="W35" i="2"/>
  <c r="T35" i="2"/>
  <c r="U35" i="2" s="1"/>
  <c r="G35" i="2"/>
  <c r="E35" i="2"/>
  <c r="T34" i="2"/>
  <c r="Z34" i="2" s="1"/>
  <c r="AB34" i="2" s="1"/>
  <c r="Q34" i="2"/>
  <c r="O34" i="2"/>
  <c r="M34" i="2"/>
  <c r="W34" i="2" s="1"/>
  <c r="K34" i="2"/>
  <c r="I34" i="2"/>
  <c r="AA33" i="2"/>
  <c r="AD33" i="2" s="1"/>
  <c r="Z33" i="2"/>
  <c r="AB33" i="2" s="1"/>
  <c r="X33" i="2"/>
  <c r="W33" i="2"/>
  <c r="T33" i="2"/>
  <c r="U33" i="2" s="1"/>
  <c r="G33" i="2"/>
  <c r="E33" i="2"/>
  <c r="AA32" i="2"/>
  <c r="W32" i="2"/>
  <c r="X32" i="2" s="1"/>
  <c r="T32" i="2"/>
  <c r="Z32" i="2" s="1"/>
  <c r="AB32" i="2" s="1"/>
  <c r="G32" i="2"/>
  <c r="AD32" i="2" s="1"/>
  <c r="E32" i="2"/>
  <c r="AD31" i="2"/>
  <c r="AB31" i="2"/>
  <c r="AA31" i="2"/>
  <c r="Z31" i="2"/>
  <c r="E31" i="2"/>
  <c r="AB30" i="2"/>
  <c r="Z30" i="2"/>
  <c r="U30" i="2"/>
  <c r="T30" i="2"/>
  <c r="Q30" i="2"/>
  <c r="O30" i="2"/>
  <c r="M30" i="2"/>
  <c r="W30" i="2" s="1"/>
  <c r="K30" i="2"/>
  <c r="I30" i="2"/>
  <c r="T29" i="2"/>
  <c r="G29" i="2"/>
  <c r="E29" i="2"/>
  <c r="T28" i="2"/>
  <c r="G28" i="2"/>
  <c r="W27" i="2"/>
  <c r="AA27" i="2" s="1"/>
  <c r="AD27" i="2" s="1"/>
  <c r="T27" i="2"/>
  <c r="U27" i="2" s="1"/>
  <c r="G27" i="2"/>
  <c r="E27" i="2"/>
  <c r="X26" i="2"/>
  <c r="W26" i="2"/>
  <c r="AA26" i="2" s="1"/>
  <c r="G26" i="2"/>
  <c r="AA25" i="2"/>
  <c r="W25" i="2"/>
  <c r="X25" i="2" s="1"/>
  <c r="T25" i="2"/>
  <c r="Z25" i="2" s="1"/>
  <c r="AB25" i="2" s="1"/>
  <c r="G25" i="2"/>
  <c r="AD25" i="2" s="1"/>
  <c r="E25" i="2"/>
  <c r="W24" i="2"/>
  <c r="AA24" i="2" s="1"/>
  <c r="AD24" i="2" s="1"/>
  <c r="T24" i="2"/>
  <c r="U24" i="2" s="1"/>
  <c r="G24" i="2"/>
  <c r="E24" i="2"/>
  <c r="Z23" i="2"/>
  <c r="AB23" i="2" s="1"/>
  <c r="W23" i="2"/>
  <c r="X23" i="2" s="1"/>
  <c r="T23" i="2"/>
  <c r="U23" i="2" s="1"/>
  <c r="G23" i="2"/>
  <c r="E23" i="2"/>
  <c r="Z22" i="2"/>
  <c r="AB22" i="2" s="1"/>
  <c r="T22" i="2"/>
  <c r="U22" i="2" s="1"/>
  <c r="Q22" i="2"/>
  <c r="O22" i="2"/>
  <c r="M22" i="2"/>
  <c r="W22" i="2" s="1"/>
  <c r="K22" i="2"/>
  <c r="I22" i="2"/>
  <c r="AH21" i="2"/>
  <c r="AA21" i="2"/>
  <c r="AD21" i="2" s="1"/>
  <c r="Z21" i="2"/>
  <c r="AB21" i="2" s="1"/>
  <c r="X21" i="2"/>
  <c r="W21" i="2"/>
  <c r="U21" i="2"/>
  <c r="T21" i="2"/>
  <c r="G21" i="2"/>
  <c r="E21" i="2"/>
  <c r="AH20" i="2"/>
  <c r="AA20" i="2"/>
  <c r="W20" i="2"/>
  <c r="X20" i="2" s="1"/>
  <c r="T20" i="2"/>
  <c r="Z20" i="2" s="1"/>
  <c r="AB20" i="2" s="1"/>
  <c r="G20" i="2"/>
  <c r="AD20" i="2" s="1"/>
  <c r="E20" i="2"/>
  <c r="AH19" i="2"/>
  <c r="W19" i="2"/>
  <c r="X19" i="2" s="1"/>
  <c r="U19" i="2"/>
  <c r="T19" i="2"/>
  <c r="Z19" i="2" s="1"/>
  <c r="AB19" i="2" s="1"/>
  <c r="G19" i="2"/>
  <c r="G17" i="2" s="1"/>
  <c r="E19" i="2"/>
  <c r="AH18" i="2"/>
  <c r="AA18" i="2"/>
  <c r="AD18" i="2" s="1"/>
  <c r="Z18" i="2"/>
  <c r="AB18" i="2" s="1"/>
  <c r="W18" i="2"/>
  <c r="X18" i="2" s="1"/>
  <c r="T18" i="2"/>
  <c r="U18" i="2" s="1"/>
  <c r="G18" i="2"/>
  <c r="E18" i="2"/>
  <c r="T17" i="2"/>
  <c r="Z17" i="2" s="1"/>
  <c r="AB17" i="2" s="1"/>
  <c r="Q17" i="2"/>
  <c r="O17" i="2"/>
  <c r="M17" i="2"/>
  <c r="M13" i="2" s="1"/>
  <c r="K17" i="2"/>
  <c r="K13" i="2" s="1"/>
  <c r="I17" i="2"/>
  <c r="AA16" i="2"/>
  <c r="AD16" i="2" s="1"/>
  <c r="Z16" i="2"/>
  <c r="AB16" i="2" s="1"/>
  <c r="W16" i="2"/>
  <c r="X16" i="2" s="1"/>
  <c r="T16" i="2"/>
  <c r="U16" i="2" s="1"/>
  <c r="G16" i="2"/>
  <c r="E16" i="2"/>
  <c r="AA15" i="2"/>
  <c r="W15" i="2"/>
  <c r="X15" i="2" s="1"/>
  <c r="T15" i="2"/>
  <c r="Z15" i="2" s="1"/>
  <c r="AB15" i="2" s="1"/>
  <c r="G15" i="2"/>
  <c r="AD15" i="2" s="1"/>
  <c r="E15" i="2"/>
  <c r="Q14" i="2"/>
  <c r="P14" i="2"/>
  <c r="O14" i="2"/>
  <c r="O13" i="2" s="1"/>
  <c r="N14" i="2"/>
  <c r="M14" i="2"/>
  <c r="L14" i="2"/>
  <c r="T14" i="2" s="1"/>
  <c r="K14" i="2"/>
  <c r="J14" i="2"/>
  <c r="I14" i="2"/>
  <c r="G14" i="2"/>
  <c r="T13" i="2"/>
  <c r="Z13" i="2" s="1"/>
  <c r="Q13" i="2"/>
  <c r="I13" i="2"/>
  <c r="W38" i="1"/>
  <c r="X38" i="1" s="1"/>
  <c r="Q58" i="1"/>
  <c r="Q57" i="1" s="1"/>
  <c r="Q53" i="1"/>
  <c r="Q52" i="1" s="1"/>
  <c r="Q50" i="1"/>
  <c r="Q49" i="1" s="1"/>
  <c r="Q45" i="1"/>
  <c r="Q44" i="1" s="1"/>
  <c r="Q40" i="1"/>
  <c r="Q39" i="1" s="1"/>
  <c r="Q34" i="1"/>
  <c r="Q30" i="1"/>
  <c r="Q22" i="1"/>
  <c r="Q17" i="1"/>
  <c r="Q14" i="1"/>
  <c r="AA40" i="2" l="1"/>
  <c r="AD40" i="2" s="1"/>
  <c r="X40" i="2"/>
  <c r="Z14" i="2"/>
  <c r="AB14" i="2" s="1"/>
  <c r="U14" i="2"/>
  <c r="AA34" i="2"/>
  <c r="AD34" i="2" s="1"/>
  <c r="X34" i="2"/>
  <c r="AA13" i="2"/>
  <c r="W52" i="2"/>
  <c r="AA44" i="2"/>
  <c r="AD44" i="2" s="1"/>
  <c r="AA30" i="2"/>
  <c r="X30" i="2"/>
  <c r="U13" i="2"/>
  <c r="AB13" i="2"/>
  <c r="W13" i="2"/>
  <c r="X13" i="2" s="1"/>
  <c r="AH13" i="2"/>
  <c r="AA50" i="2"/>
  <c r="AD50" i="2" s="1"/>
  <c r="X50" i="2"/>
  <c r="AA57" i="2"/>
  <c r="AD57" i="2" s="1"/>
  <c r="X58" i="2"/>
  <c r="AA58" i="2"/>
  <c r="AD58" i="2" s="1"/>
  <c r="AA22" i="2"/>
  <c r="X22" i="2"/>
  <c r="AA45" i="2"/>
  <c r="AD45" i="2" s="1"/>
  <c r="X45" i="2"/>
  <c r="AA53" i="2"/>
  <c r="X53" i="2"/>
  <c r="X38" i="2"/>
  <c r="M44" i="2"/>
  <c r="W44" i="2" s="1"/>
  <c r="X44" i="2" s="1"/>
  <c r="X47" i="2"/>
  <c r="U56" i="2"/>
  <c r="U15" i="2"/>
  <c r="U17" i="2"/>
  <c r="U20" i="2"/>
  <c r="AA23" i="2"/>
  <c r="AD23" i="2" s="1"/>
  <c r="X24" i="2"/>
  <c r="U25" i="2"/>
  <c r="X27" i="2"/>
  <c r="U32" i="2"/>
  <c r="U34" i="2"/>
  <c r="M49" i="2"/>
  <c r="W49" i="2" s="1"/>
  <c r="X49" i="2" s="1"/>
  <c r="U53" i="2"/>
  <c r="AA61" i="2"/>
  <c r="AD61" i="2" s="1"/>
  <c r="W14" i="2"/>
  <c r="AA14" i="2" s="1"/>
  <c r="W17" i="2"/>
  <c r="AA19" i="2"/>
  <c r="AD19" i="2" s="1"/>
  <c r="Z24" i="2"/>
  <c r="AB24" i="2" s="1"/>
  <c r="Z27" i="2"/>
  <c r="AB27" i="2" s="1"/>
  <c r="G53" i="2"/>
  <c r="G52" i="2" s="1"/>
  <c r="M57" i="2"/>
  <c r="W57" i="2" s="1"/>
  <c r="X57" i="2" s="1"/>
  <c r="M39" i="2"/>
  <c r="W39" i="2" s="1"/>
  <c r="X39" i="2" s="1"/>
  <c r="G30" i="2"/>
  <c r="G13" i="2" s="1"/>
  <c r="G22" i="2"/>
  <c r="Q13" i="1"/>
  <c r="E59" i="1"/>
  <c r="T59" i="1"/>
  <c r="U59" i="1" s="1"/>
  <c r="G42" i="1"/>
  <c r="T38" i="1"/>
  <c r="U38" i="1" s="1"/>
  <c r="E37" i="1"/>
  <c r="T36" i="1"/>
  <c r="U36" i="1" s="1"/>
  <c r="E36" i="1"/>
  <c r="G36" i="1"/>
  <c r="L14" i="1"/>
  <c r="J14" i="1"/>
  <c r="G60" i="1"/>
  <c r="G61" i="1"/>
  <c r="G59" i="1"/>
  <c r="G55" i="1"/>
  <c r="G56" i="1"/>
  <c r="G54" i="1"/>
  <c r="G51" i="1"/>
  <c r="G47" i="1"/>
  <c r="G46" i="1"/>
  <c r="G41" i="1"/>
  <c r="G37" i="1"/>
  <c r="G38" i="1"/>
  <c r="G35" i="1"/>
  <c r="G33" i="1"/>
  <c r="G32" i="1"/>
  <c r="G24" i="1"/>
  <c r="G25" i="1"/>
  <c r="G26" i="1"/>
  <c r="G27" i="1"/>
  <c r="G23" i="1"/>
  <c r="G19" i="1"/>
  <c r="G20" i="1"/>
  <c r="G21" i="1"/>
  <c r="G18" i="1"/>
  <c r="G16" i="1"/>
  <c r="G15" i="1"/>
  <c r="AD30" i="2" l="1"/>
  <c r="AA17" i="2"/>
  <c r="AD17" i="2" s="1"/>
  <c r="X17" i="2"/>
  <c r="AD22" i="2"/>
  <c r="AA49" i="2"/>
  <c r="AD49" i="2" s="1"/>
  <c r="AA52" i="2"/>
  <c r="AD52" i="2" s="1"/>
  <c r="X52" i="2"/>
  <c r="X62" i="2" s="1"/>
  <c r="X63" i="2" s="1"/>
  <c r="AD13" i="2"/>
  <c r="AA39" i="2"/>
  <c r="AD39" i="2" s="1"/>
  <c r="AD53" i="2"/>
  <c r="U62" i="2"/>
  <c r="U63" i="2" s="1"/>
  <c r="Z59" i="1"/>
  <c r="G58" i="1"/>
  <c r="K58" i="1"/>
  <c r="I58" i="1"/>
  <c r="W36" i="1"/>
  <c r="X36" i="1" s="1"/>
  <c r="W26" i="1"/>
  <c r="X26" i="1" s="1"/>
  <c r="M22" i="1"/>
  <c r="K34" i="1"/>
  <c r="K30" i="1"/>
  <c r="K22" i="1"/>
  <c r="AA36" i="1" l="1"/>
  <c r="AA26" i="1"/>
  <c r="O17" i="1" l="1"/>
  <c r="O45" i="1"/>
  <c r="O44" i="1" s="1"/>
  <c r="T18" i="1"/>
  <c r="U18" i="1" s="1"/>
  <c r="O58" i="1"/>
  <c r="O57" i="1" s="1"/>
  <c r="M58" i="1"/>
  <c r="M57" i="1" s="1"/>
  <c r="M53" i="1"/>
  <c r="M52" i="1" s="1"/>
  <c r="O53" i="1"/>
  <c r="O52" i="1" s="1"/>
  <c r="M50" i="1"/>
  <c r="M49" i="1" s="1"/>
  <c r="O50" i="1"/>
  <c r="O49" i="1" s="1"/>
  <c r="M45" i="1"/>
  <c r="M44" i="1" s="1"/>
  <c r="K45" i="1"/>
  <c r="O40" i="1"/>
  <c r="O39" i="1" s="1"/>
  <c r="M40" i="1"/>
  <c r="M34" i="1"/>
  <c r="M30" i="1"/>
  <c r="M17" i="1"/>
  <c r="O14" i="1"/>
  <c r="M14" i="1"/>
  <c r="K14" i="1"/>
  <c r="K53" i="1"/>
  <c r="O34" i="1"/>
  <c r="O30" i="1"/>
  <c r="O22" i="1"/>
  <c r="O13" i="1" l="1"/>
  <c r="M13" i="1"/>
  <c r="AH13" i="1" l="1"/>
  <c r="W13" i="1"/>
  <c r="E15" i="1" l="1"/>
  <c r="E16" i="1"/>
  <c r="E18" i="1"/>
  <c r="E19" i="1"/>
  <c r="E20" i="1"/>
  <c r="E21" i="1"/>
  <c r="E61" i="1" l="1"/>
  <c r="E60" i="1"/>
  <c r="E55" i="1"/>
  <c r="E56" i="1"/>
  <c r="E54" i="1"/>
  <c r="E51" i="1"/>
  <c r="E48" i="1"/>
  <c r="E47" i="1"/>
  <c r="E46" i="1"/>
  <c r="E41" i="1"/>
  <c r="T14" i="1" l="1"/>
  <c r="U14" i="1" s="1"/>
  <c r="Z14" i="1" l="1"/>
  <c r="E38" i="1" l="1"/>
  <c r="E35" i="1"/>
  <c r="E32" i="1"/>
  <c r="E33" i="1"/>
  <c r="E31" i="1"/>
  <c r="E23" i="1"/>
  <c r="E24" i="1"/>
  <c r="E25" i="1"/>
  <c r="E27" i="1"/>
  <c r="G29" i="1"/>
  <c r="G28" i="1" s="1"/>
  <c r="G40" i="1"/>
  <c r="G14" i="1"/>
  <c r="G34" i="1" l="1"/>
  <c r="G30" i="1"/>
  <c r="G22" i="1"/>
  <c r="I57" i="1"/>
  <c r="I53" i="1"/>
  <c r="I52" i="1" s="1"/>
  <c r="W56" i="1"/>
  <c r="X56" i="1" s="1"/>
  <c r="T56" i="1"/>
  <c r="U56" i="1" s="1"/>
  <c r="W51" i="1"/>
  <c r="X51" i="1" s="1"/>
  <c r="T51" i="1"/>
  <c r="U51" i="1" s="1"/>
  <c r="T50" i="1"/>
  <c r="Z50" i="1" s="1"/>
  <c r="AB50" i="1" s="1"/>
  <c r="W49" i="1"/>
  <c r="K50" i="1"/>
  <c r="K49" i="1" s="1"/>
  <c r="I50" i="1"/>
  <c r="G50" i="1"/>
  <c r="G49" i="1" s="1"/>
  <c r="T49" i="1"/>
  <c r="Z49" i="1" s="1"/>
  <c r="AB49" i="1" s="1"/>
  <c r="I45" i="1"/>
  <c r="I44" i="1" s="1"/>
  <c r="I42" i="1"/>
  <c r="I40" i="1"/>
  <c r="K40" i="1"/>
  <c r="W41" i="1"/>
  <c r="X41" i="1" s="1"/>
  <c r="T41" i="1"/>
  <c r="U41" i="1" s="1"/>
  <c r="T40" i="1"/>
  <c r="U40" i="1" s="1"/>
  <c r="I34" i="1"/>
  <c r="I30" i="1"/>
  <c r="I22" i="1"/>
  <c r="I17" i="1"/>
  <c r="K17" i="1"/>
  <c r="I14" i="1"/>
  <c r="W16" i="1"/>
  <c r="X16" i="1" s="1"/>
  <c r="Z16" i="1"/>
  <c r="AB16" i="1" s="1"/>
  <c r="G39" i="1" l="1"/>
  <c r="K39" i="1"/>
  <c r="W40" i="1"/>
  <c r="X40" i="1" s="1"/>
  <c r="W50" i="1"/>
  <c r="AA50" i="1" s="1"/>
  <c r="AD50" i="1" s="1"/>
  <c r="I13" i="1"/>
  <c r="I39" i="1"/>
  <c r="AA56" i="1"/>
  <c r="AD56" i="1" s="1"/>
  <c r="U50" i="1"/>
  <c r="AA51" i="1"/>
  <c r="AD51" i="1" s="1"/>
  <c r="AD41" i="1"/>
  <c r="U49" i="1"/>
  <c r="Z56" i="1"/>
  <c r="AB56" i="1" s="1"/>
  <c r="I49" i="1"/>
  <c r="AA49" i="1" s="1"/>
  <c r="AD49" i="1" s="1"/>
  <c r="X49" i="1"/>
  <c r="Z51" i="1"/>
  <c r="AB51" i="1" s="1"/>
  <c r="Z40" i="1"/>
  <c r="AB40" i="1" s="1"/>
  <c r="Z41" i="1"/>
  <c r="AB41" i="1" s="1"/>
  <c r="AA16" i="1"/>
  <c r="AD16" i="1" s="1"/>
  <c r="U16" i="1"/>
  <c r="AA40" i="1" l="1"/>
  <c r="AD40" i="1" s="1"/>
  <c r="X50" i="1"/>
  <c r="T61" i="1"/>
  <c r="T60" i="1"/>
  <c r="T58" i="1"/>
  <c r="T57" i="1"/>
  <c r="T55" i="1"/>
  <c r="T54" i="1"/>
  <c r="T53" i="1"/>
  <c r="T52" i="1"/>
  <c r="T47" i="1"/>
  <c r="T46" i="1"/>
  <c r="T45" i="1"/>
  <c r="T44" i="1"/>
  <c r="T39" i="1"/>
  <c r="T37" i="1"/>
  <c r="T35" i="1"/>
  <c r="T34" i="1"/>
  <c r="T33" i="1"/>
  <c r="T32" i="1"/>
  <c r="T30" i="1"/>
  <c r="T29" i="1"/>
  <c r="T28" i="1"/>
  <c r="T27" i="1"/>
  <c r="T24" i="1"/>
  <c r="T23" i="1"/>
  <c r="T22" i="1"/>
  <c r="T20" i="1"/>
  <c r="U20" i="1" s="1"/>
  <c r="T19" i="1"/>
  <c r="T15" i="1"/>
  <c r="T13" i="1"/>
  <c r="Z13" i="1" s="1"/>
  <c r="E29" i="1" l="1"/>
  <c r="G45" i="1" l="1"/>
  <c r="G44" i="1" s="1"/>
  <c r="G57" i="1" l="1"/>
  <c r="G53" i="1"/>
  <c r="G52" i="1" s="1"/>
  <c r="G17" i="1"/>
  <c r="G13" i="1" s="1"/>
  <c r="M39" i="1" l="1"/>
  <c r="K44" i="1"/>
  <c r="K52" i="1"/>
  <c r="K57" i="1"/>
  <c r="W37" i="1"/>
  <c r="X37" i="1" s="1"/>
  <c r="W20" i="1"/>
  <c r="X20" i="1" s="1"/>
  <c r="U37" i="1"/>
  <c r="T17" i="1"/>
  <c r="AA13" i="1" l="1"/>
  <c r="AD13" i="1" s="1"/>
  <c r="W14" i="1"/>
  <c r="AA14" i="1" s="1"/>
  <c r="W17" i="1"/>
  <c r="X17" i="1" s="1"/>
  <c r="K13" i="1"/>
  <c r="X13" i="1" s="1"/>
  <c r="W61" i="1"/>
  <c r="AA61" i="1" s="1"/>
  <c r="AD61" i="1" s="1"/>
  <c r="U61" i="1"/>
  <c r="W60" i="1"/>
  <c r="AA60" i="1" s="1"/>
  <c r="AD60" i="1" s="1"/>
  <c r="U60" i="1"/>
  <c r="Z58" i="1"/>
  <c r="AB58" i="1" s="1"/>
  <c r="W58" i="1"/>
  <c r="Z57" i="1"/>
  <c r="AB57" i="1" s="1"/>
  <c r="W57" i="1"/>
  <c r="W54" i="1"/>
  <c r="X54" i="1" s="1"/>
  <c r="U54" i="1"/>
  <c r="U53" i="1"/>
  <c r="Z52" i="1"/>
  <c r="AB52" i="1" s="1"/>
  <c r="U45" i="1"/>
  <c r="Z44" i="1"/>
  <c r="AB44" i="1" s="1"/>
  <c r="AA37" i="1"/>
  <c r="AD37" i="1" s="1"/>
  <c r="Z37" i="1"/>
  <c r="AB37" i="1" s="1"/>
  <c r="U34" i="1"/>
  <c r="Z35" i="1"/>
  <c r="AB35" i="1" s="1"/>
  <c r="W35" i="1"/>
  <c r="X35" i="1" s="1"/>
  <c r="W27" i="1"/>
  <c r="X27" i="1" s="1"/>
  <c r="U27" i="1"/>
  <c r="W25" i="1"/>
  <c r="X25" i="1" s="1"/>
  <c r="U25" i="1"/>
  <c r="W24" i="1"/>
  <c r="X24" i="1" s="1"/>
  <c r="U24" i="1"/>
  <c r="U22" i="1"/>
  <c r="U35" i="1" l="1"/>
  <c r="U44" i="1"/>
  <c r="U52" i="1"/>
  <c r="X60" i="1"/>
  <c r="AA24" i="1"/>
  <c r="AD24" i="1" s="1"/>
  <c r="AA35" i="1"/>
  <c r="AD35" i="1" s="1"/>
  <c r="Z27" i="1"/>
  <c r="AB27" i="1" s="1"/>
  <c r="AA54" i="1"/>
  <c r="AD54" i="1" s="1"/>
  <c r="U57" i="1"/>
  <c r="X61" i="1"/>
  <c r="AA25" i="1"/>
  <c r="AD25" i="1" s="1"/>
  <c r="AA27" i="1"/>
  <c r="AD27" i="1" s="1"/>
  <c r="X58" i="1"/>
  <c r="AA58" i="1"/>
  <c r="AD58" i="1" s="1"/>
  <c r="X57" i="1"/>
  <c r="AA57" i="1"/>
  <c r="AD57" i="1" s="1"/>
  <c r="W52" i="1"/>
  <c r="X52" i="1" s="1"/>
  <c r="Z60" i="1"/>
  <c r="AB60" i="1" s="1"/>
  <c r="Z61" i="1"/>
  <c r="AB61" i="1" s="1"/>
  <c r="U58" i="1"/>
  <c r="Z53" i="1"/>
  <c r="AB53" i="1" s="1"/>
  <c r="Z54" i="1"/>
  <c r="AB54" i="1" s="1"/>
  <c r="W53" i="1"/>
  <c r="Z45" i="1"/>
  <c r="AB45" i="1" s="1"/>
  <c r="Z42" i="1"/>
  <c r="AB42" i="1" s="1"/>
  <c r="Z34" i="1"/>
  <c r="AB34" i="1" s="1"/>
  <c r="Z24" i="1"/>
  <c r="AB24" i="1" s="1"/>
  <c r="Z25" i="1"/>
  <c r="AB25" i="1" s="1"/>
  <c r="Z22" i="1"/>
  <c r="AB22" i="1" s="1"/>
  <c r="AA52" i="1" l="1"/>
  <c r="AD52" i="1" s="1"/>
  <c r="W44" i="1"/>
  <c r="AA44" i="1" s="1"/>
  <c r="AD44" i="1" s="1"/>
  <c r="W45" i="1"/>
  <c r="X53" i="1"/>
  <c r="AA53" i="1"/>
  <c r="AD53" i="1" s="1"/>
  <c r="AA42" i="1"/>
  <c r="AD42" i="1" s="1"/>
  <c r="X44" i="1" l="1"/>
  <c r="AA45" i="1"/>
  <c r="AD45" i="1" s="1"/>
  <c r="X45" i="1"/>
  <c r="W34" i="1" l="1"/>
  <c r="AA38" i="1"/>
  <c r="AD38" i="1" s="1"/>
  <c r="Z38" i="1"/>
  <c r="AB38" i="1" s="1"/>
  <c r="W22" i="1" l="1"/>
  <c r="AA22" i="1" s="1"/>
  <c r="AD22" i="1" s="1"/>
  <c r="AA34" i="1"/>
  <c r="AD34" i="1" s="1"/>
  <c r="X34" i="1" l="1"/>
  <c r="X22" i="1" l="1"/>
  <c r="Z43" i="1" l="1"/>
  <c r="AB43" i="1" s="1"/>
  <c r="AA43" i="1"/>
  <c r="AD43" i="1" s="1"/>
  <c r="AB14" i="1" l="1"/>
  <c r="W33" i="1"/>
  <c r="AA33" i="1" l="1"/>
  <c r="AD33" i="1" s="1"/>
  <c r="X33" i="1"/>
  <c r="Z33" i="1"/>
  <c r="AB33" i="1" s="1"/>
  <c r="U33" i="1"/>
  <c r="W47" i="1"/>
  <c r="W46" i="1"/>
  <c r="W39" i="1"/>
  <c r="W32" i="1"/>
  <c r="W30" i="1"/>
  <c r="W23" i="1"/>
  <c r="AH21" i="1"/>
  <c r="W21" i="1"/>
  <c r="AH20" i="1"/>
  <c r="AH19" i="1"/>
  <c r="W19" i="1"/>
  <c r="AH18" i="1"/>
  <c r="W18" i="1"/>
  <c r="W15" i="1"/>
  <c r="Z15" i="1" l="1"/>
  <c r="AB15" i="1" s="1"/>
  <c r="U15" i="1"/>
  <c r="Z32" i="1"/>
  <c r="AB32" i="1" s="1"/>
  <c r="U32" i="1"/>
  <c r="AA15" i="1"/>
  <c r="AD15" i="1" s="1"/>
  <c r="X15" i="1"/>
  <c r="AA30" i="1"/>
  <c r="AD30" i="1" s="1"/>
  <c r="X30" i="1"/>
  <c r="AA32" i="1"/>
  <c r="AD32" i="1" s="1"/>
  <c r="X32" i="1"/>
  <c r="Z18" i="1"/>
  <c r="AB18" i="1" s="1"/>
  <c r="Z30" i="1"/>
  <c r="AB30" i="1" s="1"/>
  <c r="U30" i="1"/>
  <c r="Z46" i="1"/>
  <c r="AB46" i="1" s="1"/>
  <c r="U46" i="1"/>
  <c r="AA18" i="1"/>
  <c r="AD18" i="1" s="1"/>
  <c r="X18" i="1"/>
  <c r="Z21" i="1"/>
  <c r="AB21" i="1" s="1"/>
  <c r="U21" i="1"/>
  <c r="AA46" i="1"/>
  <c r="AD46" i="1" s="1"/>
  <c r="X46" i="1"/>
  <c r="Z17" i="1"/>
  <c r="AB17" i="1" s="1"/>
  <c r="U17" i="1"/>
  <c r="Z20" i="1"/>
  <c r="AB20" i="1" s="1"/>
  <c r="AA21" i="1"/>
  <c r="AD21" i="1" s="1"/>
  <c r="X21" i="1"/>
  <c r="Z23" i="1"/>
  <c r="AB23" i="1" s="1"/>
  <c r="U23" i="1"/>
  <c r="Z31" i="1"/>
  <c r="AB31" i="1" s="1"/>
  <c r="Z39" i="1"/>
  <c r="AB39" i="1" s="1"/>
  <c r="U39" i="1"/>
  <c r="Z47" i="1"/>
  <c r="AB47" i="1" s="1"/>
  <c r="U47" i="1"/>
  <c r="AA19" i="1"/>
  <c r="AD19" i="1" s="1"/>
  <c r="X19" i="1"/>
  <c r="AA17" i="1"/>
  <c r="AD17" i="1" s="1"/>
  <c r="Z19" i="1"/>
  <c r="AB19" i="1" s="1"/>
  <c r="U19" i="1"/>
  <c r="AA20" i="1"/>
  <c r="AD20" i="1" s="1"/>
  <c r="AA23" i="1"/>
  <c r="AD23" i="1" s="1"/>
  <c r="X23" i="1"/>
  <c r="AA31" i="1"/>
  <c r="AD31" i="1" s="1"/>
  <c r="AD39" i="1"/>
  <c r="X39" i="1"/>
  <c r="AA47" i="1"/>
  <c r="AD47" i="1" s="1"/>
  <c r="X47" i="1"/>
  <c r="AB13" i="1"/>
  <c r="X62" i="1" l="1"/>
  <c r="X63" i="1" s="1"/>
  <c r="U13" i="1"/>
  <c r="U62" i="1" s="1"/>
  <c r="U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W10</author>
  </authors>
  <commentList>
    <comment ref="J15" authorId="0" shapeId="0" xr:uid="{3FEDFED5-158C-49B6-AD0F-68C9F180BB0A}">
      <text>
        <r>
          <rPr>
            <b/>
            <sz val="9"/>
            <color indexed="81"/>
            <rFont val="Tahoma"/>
            <family val="2"/>
          </rPr>
          <t>1. Renstra
2. RKA Murni
3. RKA PERUBAHAN
4. RENJA MURNI
5. RENJA PERUBAHAN</t>
        </r>
      </text>
    </comment>
    <comment ref="L15" authorId="0" shapeId="0" xr:uid="{6F682B55-2DDA-4959-835E-B6CAEC1AE951}">
      <text>
        <r>
          <rPr>
            <b/>
            <sz val="9"/>
            <color indexed="81"/>
            <rFont val="Tahoma"/>
            <family val="2"/>
          </rPr>
          <t>RENSTRA</t>
        </r>
      </text>
    </comment>
    <comment ref="N15" authorId="0" shapeId="0" xr:uid="{353DCE2F-2726-4F8B-BB98-A8BF71EAE69D}">
      <text>
        <r>
          <rPr>
            <b/>
            <sz val="9"/>
            <color indexed="81"/>
            <rFont val="Tahoma"/>
            <family val="2"/>
          </rPr>
          <t>1. RKA MURNI
2. RKA PERUBAHAN
3. RENJA MURNI</t>
        </r>
      </text>
    </comment>
    <comment ref="P15" authorId="0" shapeId="0" xr:uid="{C4273FB7-1CFE-4450-9F5D-A15992D68571}">
      <text>
        <r>
          <rPr>
            <b/>
            <sz val="9"/>
            <color indexed="81"/>
            <rFont val="Tahoma"/>
            <family val="2"/>
          </rPr>
          <t>1. RKA MURNI
2. RKA PERUBAHAN
3. RENJA MURNI</t>
        </r>
      </text>
    </comment>
    <comment ref="J16" authorId="0" shapeId="0" xr:uid="{7A6E4477-746F-434D-A021-E494153D6F0F}">
      <text>
        <r>
          <rPr>
            <b/>
            <sz val="9"/>
            <color indexed="81"/>
            <rFont val="Tahoma"/>
            <family val="2"/>
          </rPr>
          <t>1. LKJ TW 1
2. LKJ TW 2
3.LKJ TW 3
4. LKJ TAHUNAN
5. CASHCADING
6. PK MURNI
7. PK PERUBAHAN 
8. RENCANA AKSI
9. IKU MURNI
10. IKU PERUBAHAN</t>
        </r>
      </text>
    </comment>
    <comment ref="L16" authorId="0" shapeId="0" xr:uid="{824C0116-67DD-48AD-964C-5F3CB43BC9FC}">
      <text>
        <r>
          <rPr>
            <b/>
            <sz val="9"/>
            <color indexed="81"/>
            <rFont val="Tahoma"/>
            <family val="2"/>
          </rPr>
          <t>1. LKJ TW 1
2. CASHCADING
3. PK MURNI
4. IKU MURNI</t>
        </r>
      </text>
    </comment>
    <comment ref="N16" authorId="0" shapeId="0" xr:uid="{DB1CB186-5A4D-41DC-A4D2-D8E856A15606}">
      <text>
        <r>
          <rPr>
            <b/>
            <sz val="9"/>
            <color indexed="81"/>
            <rFont val="Tahoma"/>
            <family val="2"/>
          </rPr>
          <t xml:space="preserve">LKJ TW 2
</t>
        </r>
      </text>
    </comment>
    <comment ref="P16" authorId="0" shapeId="0" xr:uid="{B12627A9-07BE-4FC3-A90E-55A8E2915D45}">
      <text>
        <r>
          <rPr>
            <b/>
            <sz val="9"/>
            <color indexed="81"/>
            <rFont val="Tahoma"/>
            <family val="2"/>
          </rPr>
          <t xml:space="preserve">LKJ TW 2
</t>
        </r>
      </text>
    </comment>
    <comment ref="M17" authorId="0" shapeId="0" xr:uid="{043F7F6F-D517-44FF-9CD4-72C85BE8A1A9}">
      <text>
        <r>
          <rPr>
            <b/>
            <sz val="9"/>
            <color indexed="81"/>
            <rFont val="Tahoma"/>
            <family val="2"/>
          </rPr>
          <t>W</t>
        </r>
      </text>
    </comment>
    <comment ref="M35" authorId="0" shapeId="0" xr:uid="{9BF73D67-A4F1-4922-B0F1-A3B02A232295}">
      <text>
        <r>
          <rPr>
            <b/>
            <sz val="9"/>
            <color indexed="81"/>
            <rFont val="Tahoma"/>
            <family val="2"/>
          </rPr>
          <t>BBM</t>
        </r>
      </text>
    </comment>
    <comment ref="O35" authorId="0" shapeId="0" xr:uid="{D1409B59-7C5C-4076-A6A9-E5DA654B665D}">
      <text>
        <r>
          <rPr>
            <b/>
            <sz val="9"/>
            <color indexed="81"/>
            <rFont val="Tahoma"/>
            <family val="2"/>
          </rPr>
          <t xml:space="preserve">SERVICE
</t>
        </r>
      </text>
    </comment>
    <comment ref="Q35" authorId="0" shapeId="0" xr:uid="{49C83195-99FA-4AC4-A1E5-295B8A05AEDD}">
      <text>
        <r>
          <rPr>
            <b/>
            <sz val="9"/>
            <color indexed="81"/>
            <rFont val="Tahoma"/>
            <family val="2"/>
          </rPr>
          <t xml:space="preserve">SERVICE
</t>
        </r>
      </text>
    </comment>
    <comment ref="M37" authorId="0" shapeId="0" xr:uid="{172CE560-6AEC-46B0-81E1-5FCAD84ED8F9}">
      <text>
        <r>
          <rPr>
            <b/>
            <sz val="9"/>
            <color indexed="81"/>
            <rFont val="Tahoma"/>
            <family val="2"/>
          </rPr>
          <t xml:space="preserve">SERVICE KOMPUTER
</t>
        </r>
      </text>
    </comment>
    <comment ref="O37" authorId="0" shapeId="0" xr:uid="{C7B18D06-4AB9-4AFE-BA63-06942FEB8D72}">
      <text>
        <r>
          <rPr>
            <b/>
            <sz val="9"/>
            <color indexed="81"/>
            <rFont val="Tahoma"/>
            <family val="2"/>
          </rPr>
          <t>SERVICE LAPTOP 3 UNIT
PRIENTER 2 UNIT</t>
        </r>
      </text>
    </comment>
    <comment ref="Q37" authorId="0" shapeId="0" xr:uid="{954B5E15-BF7C-47E2-8A0F-AC2B496DEF6C}">
      <text>
        <r>
          <rPr>
            <b/>
            <sz val="9"/>
            <color indexed="81"/>
            <rFont val="Tahoma"/>
            <family val="2"/>
          </rPr>
          <t>SERVICE LAPTOP 3 UNIT
PRIENTER 2 UNIT</t>
        </r>
      </text>
    </comment>
    <comment ref="C48" authorId="0" shapeId="0" xr:uid="{A9B9B900-53AC-4541-8CC6-E9115F5E7C9E}">
      <text>
        <r>
          <rPr>
            <b/>
            <sz val="9"/>
            <color indexed="81"/>
            <rFont val="Tahoma"/>
            <family val="2"/>
          </rPr>
          <t>Tidak dilaksanakan karena covid 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W10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Renstra
2. RKA Murni
3. RKA PERUBAHAN
4. RENJA MURNI
5. RENJA PERUBAHAN</t>
        </r>
      </text>
    </comment>
    <comment ref="L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RENSTRA</t>
        </r>
      </text>
    </comment>
    <comment ref="N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1. RKA MURNI
2. RKA PERUBAHAN
3. RENJA MURNI</t>
        </r>
      </text>
    </comment>
    <comment ref="P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1. RKA MURNI
2. RKA PERUBAHAN
3. RENJA MURNI</t>
        </r>
      </text>
    </comment>
    <comment ref="J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1. LKJ TW 1
2. LKJ TW 2
3.LKJ TW 3
4. LKJ TAHUNAN
5. CASHCADING
6. PK MURNI
7. PK PERUBAHAN 
8. RENCANA AKSI
9. IKU MURNI
10. IKU PERUBAHAN</t>
        </r>
      </text>
    </comment>
    <comment ref="L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1. LKJ TW 1
2. CASHCADING
3. PK MURNI
4. IKU MURNI</t>
        </r>
      </text>
    </comment>
    <comment ref="N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LKJ TW 2
</t>
        </r>
      </text>
    </comment>
    <comment ref="P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LKJ TW 2
</t>
        </r>
      </text>
    </comment>
    <comment ref="M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W</t>
        </r>
      </text>
    </comment>
    <comment ref="M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BBM</t>
        </r>
      </text>
    </comment>
    <comment ref="O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SERVICE
</t>
        </r>
      </text>
    </comment>
    <comment ref="Q3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SERVICE
</t>
        </r>
      </text>
    </comment>
    <comment ref="M3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SERVICE KOMPUTER
</t>
        </r>
      </text>
    </comment>
    <comment ref="O3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SERVICE LAPTOP 3 UNIT
PRIENTER 2 UNIT</t>
        </r>
      </text>
    </comment>
    <comment ref="Q3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SERVICE LAPTOP 3 UNIT
PRIENTER 2 UNIT</t>
        </r>
      </text>
    </comment>
    <comment ref="C4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Tidak dilaksanakan karena covid 19</t>
        </r>
      </text>
    </comment>
  </commentList>
</comments>
</file>

<file path=xl/sharedStrings.xml><?xml version="1.0" encoding="utf-8"?>
<sst xmlns="http://schemas.openxmlformats.org/spreadsheetml/2006/main" count="714" uniqueCount="181">
  <si>
    <t>EVALUASI TERHADAP HASIL RENCANA KERJA PERANGKAT DAERAH LINGKUP KABUPATEN</t>
  </si>
  <si>
    <t>RENCANA KERJA PERANGKAT DAERAH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</si>
  <si>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</si>
  <si>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</si>
  <si>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</si>
  <si>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</si>
  <si>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</si>
  <si>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</si>
  <si>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</si>
  <si>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</si>
  <si>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</si>
  <si>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</si>
  <si>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</si>
  <si>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</si>
  <si>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</si>
  <si>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</si>
  <si>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</si>
  <si>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</si>
  <si>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</si>
  <si>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</si>
  <si>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</si>
  <si>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</si>
  <si>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</si>
  <si>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</si>
  <si>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</si>
  <si>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</si>
  <si>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</si>
  <si>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</si>
  <si>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</si>
  <si>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</si>
  <si>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</si>
  <si>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</si>
  <si>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</si>
  <si>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</si>
  <si>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</si>
  <si>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</si>
  <si>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</si>
  <si>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</si>
  <si>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</si>
  <si>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</si>
  <si>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</si>
  <si>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</si>
  <si>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</si>
  <si>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</si>
  <si>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</si>
  <si>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</si>
  <si>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Program Penunjang Urusan Pemerintahan Daerah Kabupaten/Kota</t>
  </si>
  <si>
    <t>Perencanaan, Penganggaran, dan Evaluasi Kinerja Perangkat Daerah</t>
  </si>
  <si>
    <t>Penyusunan Dokumen Perencanaan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</si>
  <si>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</si>
  <si>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</si>
  <si>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</si>
  <si>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</si>
  <si>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</si>
  <si>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</si>
  <si>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</si>
  <si>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</si>
  <si>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</si>
  <si>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</si>
  <si>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</si>
  <si>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</si>
  <si>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</si>
  <si>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</si>
  <si>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</si>
  <si>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</si>
  <si>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</si>
  <si>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</si>
  <si>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</si>
  <si>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</si>
  <si>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</si>
  <si>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</si>
  <si>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</si>
  <si>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</si>
  <si>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</si>
  <si>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</si>
  <si>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</si>
  <si>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</si>
  <si>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</si>
  <si>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Program Pembinaan Dan Pengawasan Pemerintahan Desa</t>
  </si>
  <si>
    <t>Fasilitasi, Rekomendasi dan Koordinasi Pembinaan dan Pengawasan Pemerintahan Desa</t>
  </si>
  <si>
    <t>Lap</t>
  </si>
  <si>
    <t>Fasilitasi Administrasi Tata Pemerintahan Desa</t>
  </si>
  <si>
    <t>Pengadaan Barang Milik Daerah Penunjang Urusan Pemerintah Daerah</t>
  </si>
  <si>
    <t>Pengadaan Gedung Kantor atau Bangunan Lainnya</t>
  </si>
  <si>
    <t xml:space="preserve">Pelaksanaan Tugas Forum Koordinasi Pimpinan di Kecamatan </t>
  </si>
  <si>
    <t>Persentase Kegiatan Perencanaan dan Umum yang Dilaksanakan</t>
  </si>
  <si>
    <t>Terlaksananya Kegiatan Perencanaan dan Umum</t>
  </si>
  <si>
    <t>Persentase Dokumen Perencanaan dan Evaluasi Kinerja Kecamatan yang berkualitas</t>
  </si>
  <si>
    <t>Tersusunnya Dokumen Perencanaan Kinerja dan Evaluasi Kinerja di Kecamatan</t>
  </si>
  <si>
    <t>Tersusunnya Dokumen Keuangan di Kecamatan</t>
  </si>
  <si>
    <t>Persentase dokumen administrasi keuangan sesuai dengan standar</t>
  </si>
  <si>
    <t>Org</t>
  </si>
  <si>
    <t>Terlaksananya Pelayanan Administrasi Umum di Kecamatan</t>
  </si>
  <si>
    <t>Persentase pelayanan administrasi umum sesuai kebutuhan</t>
  </si>
  <si>
    <t>Terlaksananya Pengadaan Barang Milik Daerah Penunjang Urusan Pemrintah Daerah di Kecamatan</t>
  </si>
  <si>
    <t>Persentase Pengadaan Barang Milik Daerah Penunjang Urusan Pemerintah Daerah Sesuai Kebutuhan</t>
  </si>
  <si>
    <t>Jumlah bangunan kantor sesuai kebutuhan</t>
  </si>
  <si>
    <t>Buah</t>
  </si>
  <si>
    <t>Tersedianya Penunjang Urusan Pemerintahan Daerah di Kecamatan</t>
  </si>
  <si>
    <t>Persentase jasa penunjang urusan pemerintahan daerah sesuai kebutuhan</t>
  </si>
  <si>
    <t>Terpeliharanya Barang Milik Daerah di Kecamatan</t>
  </si>
  <si>
    <t>Terlaksananya Kegiatan Paten dan IMB di Kecamatan</t>
  </si>
  <si>
    <t>Terselenggaranya Pelayanan Publik di Kecamatan</t>
  </si>
  <si>
    <t>Persentase penyelenggaraan urusan pemerintahan umum  dan kewenangan lainnya dilaksanakan dengan baik</t>
  </si>
  <si>
    <t>Persentase Pelaksanaan Urusan Pemerintahan yang Dilimpahkan Sesuai Kebutuhan</t>
  </si>
  <si>
    <t>Terselenggaranya Pemberdayaan Masyarakat yang dilaksanakan dengan baik</t>
  </si>
  <si>
    <t>Persentase Penyelenggaraan Pemberdayaan Masyarakat yang dilaksanakan dengan baik</t>
  </si>
  <si>
    <t>Terlaksananya Kegiatan Musrenbang, MTQ, Distribusi Rastra dan Kegiatan PKK di Kecamatan</t>
  </si>
  <si>
    <t>Persentase penyelenggaraan Kegiatan Pemberdayaan Masyarakat di Desa yang dilaksanakan dengan baik</t>
  </si>
  <si>
    <t>Terselenggaranya urusan pemerintahan umum yang dilaksanakan dengan baik</t>
  </si>
  <si>
    <t>Persentase penyelenggaraan urusan pemerintahan umum yang dilaksanakan dengan baik</t>
  </si>
  <si>
    <t>Terlaksananya Kegiatan HUT RI dan Forkopimca di Kecamatan</t>
  </si>
  <si>
    <t>Persentase penyelenggaraan urusan pemerintahan umum sesuai Penugasan Kepala Daerah yang dilaksanakan dengan baik</t>
  </si>
  <si>
    <t>Terselenggaranya Pemerintahan Desa yang dilaksanakan dengan baik</t>
  </si>
  <si>
    <t>Persentase Penyelenggaraan Tugas Pembinaan dan Pengawasan Pemerintahan Desa yang dilaksanakan dengan baik</t>
  </si>
  <si>
    <t>Terlaksananya Kegiatan Tapal Batas Wilayah, Lomba Gotomg Royong, Lomba Desa dan Pembinaan BUMDes di Kecamatan</t>
  </si>
  <si>
    <t>Persentase pelaksanaan Fasilitasi dan Pembinaan Pemerintahan Desa yang dilaksanakan dengan baik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</si>
  <si>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</si>
  <si>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</si>
  <si>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</si>
  <si>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</si>
  <si>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Evaluasi Kinerja Perangkat Daerah</t>
  </si>
  <si>
    <t>Jumlah Laporan Evaluasi Kinerja Perangkat Daerah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</si>
  <si>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</si>
  <si>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</si>
  <si>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</si>
  <si>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</si>
  <si>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Program Koordinasi Ketentraman Dan Ketertiban Umum</t>
  </si>
  <si>
    <t>Persentase Penyelenggaraan Tugas Ketentraman dan Ketertiban Umum yang dilaksanakan dengan baik</t>
  </si>
  <si>
    <t>Koordinasi Upaya Penyelenggaraan Ketenteraman dan Ketertiban Umum</t>
  </si>
  <si>
    <t>Persentase Koordinasi Upaya Penyelenggaraan Ketentraman dan Ketertiban Umum Dilaksanakan dengan baik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</si>
  <si>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</si>
  <si>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</si>
  <si>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Pelaksanaan Tugas Forum Koordinasi Pimpinan di Kecamatan</t>
  </si>
  <si>
    <t>Jumlah Dokumen Tugas Forum Koordinasi Pimpinan di Kecamatan</t>
  </si>
  <si>
    <t>Jumlah Dokumen yang Difasilitasi dalam rangka Administrasi Tata Pemerintahan Desa</t>
  </si>
  <si>
    <t>Jumlah Orang yang Mengikuti Pembinaan Persatuan dan Kesatuan Bangsa</t>
  </si>
  <si>
    <t>Jumlah Lembaga Kemasyarakatan yang Berpartisipasi dalam Forum Musyawarah Perencanaan Pembangunan di Desa</t>
  </si>
  <si>
    <t>Jumlah Dokumen Sinkronisasi Program Kerja dan Kegiatan Pemberdayaan Masyarakat yang Dilakukan oleh Pemerintah dan Swasta di Wilayah Kerja Kecamatan</t>
  </si>
  <si>
    <t>Jumlah Laporan Peningkatan Efektivitas Kegiatan Pemberdayaan Masyarakat di Wilayah Kecamatan</t>
  </si>
  <si>
    <t>Lembaga Kemasyarakatan</t>
  </si>
  <si>
    <t>Jumlah Laporan Pelaksanaan Kewenangan Lain yang Dilimpahkan</t>
  </si>
  <si>
    <t>Jumlah Gedung Kantor dan Bangunan Lainnya yang Dipelihara/Direhabilitasi</t>
  </si>
  <si>
    <t>Unit</t>
  </si>
  <si>
    <t>Jumlah Sarana dan Prasarana Gedung Kantor atau Bangunan Lainnya yang Dipelihara/Direhabilitasi</t>
  </si>
  <si>
    <t>Jumlah Kendaraan Dinas Operasional atau Lapangan yang Dipelihara dan dibayarkan Pajak dan Perizinannya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</si>
  <si>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</si>
  <si>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</si>
  <si>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</si>
  <si>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Paket Peralatan dan Perlengkapan Kantor yang Disediakan</t>
  </si>
  <si>
    <t>Paket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</si>
  <si>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</si>
  <si>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</si>
  <si>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</si>
  <si>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</si>
  <si>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</si>
  <si>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</si>
  <si>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</si>
  <si>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Dokumen Perencanaan Perangkat Daerah</t>
  </si>
  <si>
    <t>Tindak lanjut yang diperlukan dalam triwulan berikutnya*): Anggaran disesuaikan dengan kebutuhan; Meningkatkan koordinasi antar Bagian dan dengan Dinas terkait agar kinerja lebih efektif</t>
  </si>
  <si>
    <t>Tindak lanjut yang diperlukan dalam Renja Perangkat Daerah Kabupaten berikutnya*): Anggaran disesuaikan dengan kebutuhan; Meningkatkan koordinasi antar Bagian dan dengan Dinas terkait agar kinerja lebih efektif</t>
  </si>
  <si>
    <t>Faktor penghambat pencapaian kinerja: Sistem kerja yang berubah sehingga memerlukan waktu untuk penyesuaian; Adanya wabah Covid-19 sehingga kegiatan lebih banyak difokuskan pada pendampingan vaksinasi masyarakat</t>
  </si>
  <si>
    <t xml:space="preserve">5 </t>
  </si>
  <si>
    <t>10</t>
  </si>
  <si>
    <t>Org / Bln</t>
  </si>
  <si>
    <t xml:space="preserve">Penyediaan bahan bacaan dan peraturan perundang-Undangan </t>
  </si>
  <si>
    <t>Pemeliharaan/Rehabilitasi Sarana dan Prasarana pendukung Gedung Kantor atau Bangunan Lainnya</t>
  </si>
  <si>
    <t xml:space="preserve">fasilitasi penyusunan peraturan desa dan peraturan kepala desa </t>
  </si>
  <si>
    <t>fasilitasi penataan , pemanfaatan dan pendayagunaan ruang desa serta penetapan dan penegasan batas desa</t>
  </si>
  <si>
    <t xml:space="preserve">Jumlah dokomen bahan bacaan dan peraturan Perundang-undangan yang disediakan </t>
  </si>
  <si>
    <t>Kecamatan SIMPUR</t>
  </si>
  <si>
    <t>Faktor pendorong keberhasilan pencapaian: Adanya komitmen dari seluruh pegawai Kecamatan SIMPUR untuk bertanggung jawab terhadap tugas yang dibebankan</t>
  </si>
  <si>
    <t>KECAMATAN SIMPUR</t>
  </si>
  <si>
    <t>Indikator dan Target Kinerja Kecamatan Simpur yang Mengacu Pada Sasaran RKPD Kabupaten</t>
  </si>
  <si>
    <t>Jumlah sarana dan Prasarana Pendukung Gedung kantor yang dipelihara/rehabilitasi</t>
  </si>
  <si>
    <t>Jumlah dokumen  yang difasilitasi dalam rangka penyusunan peraturan desa dan peraturan kepala desa</t>
  </si>
  <si>
    <t>Jumlah Dokumen Fasilitasi dalam rangka Penataan, Pemanfaatan, dan Penyelenggaraan, dan pendayagunaan Ruang desa serta penetapan dan penegasan batas desa</t>
  </si>
  <si>
    <t>lap</t>
  </si>
  <si>
    <t>PERIODE PELAKSANAAN TRIWULAN III TAHUN 2022</t>
  </si>
  <si>
    <t>PERIODE PELAKSANAAN TRIWULAN IV TAHUN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</si>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</sst>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41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left" vertical="top" wrapText="1"/>
    </xf>
    <xf numFmtId="9" fontId="8" fillId="0" borderId="15" xfId="0" applyNumberFormat="1" applyFont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6" fillId="0" borderId="0" xfId="0" applyFont="1"/>
    <xf numFmtId="164" fontId="8" fillId="0" borderId="2" xfId="0" applyNumberFormat="1" applyFont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 wrapText="1"/>
    </xf>
    <xf numFmtId="0" fontId="8" fillId="0" borderId="2" xfId="0" quotePrefix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1" fontId="6" fillId="0" borderId="15" xfId="0" applyNumberFormat="1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2" fontId="14" fillId="0" borderId="15" xfId="0" applyNumberFormat="1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6" fillId="0" borderId="11" xfId="0" applyFont="1" applyBorder="1"/>
    <xf numFmtId="0" fontId="16" fillId="0" borderId="0" xfId="0" applyFont="1"/>
    <xf numFmtId="166" fontId="6" fillId="0" borderId="0" xfId="1" quotePrefix="1" applyNumberFormat="1" applyFont="1" applyFill="1" applyBorder="1" applyAlignment="1">
      <alignment vertical="top"/>
    </xf>
    <xf numFmtId="0" fontId="6" fillId="0" borderId="2" xfId="0" quotePrefix="1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left" vertical="top" wrapText="1"/>
    </xf>
    <xf numFmtId="0" fontId="6" fillId="0" borderId="15" xfId="0" quotePrefix="1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166" fontId="18" fillId="0" borderId="2" xfId="1" applyNumberFormat="1" applyFont="1" applyFill="1" applyBorder="1" applyAlignment="1">
      <alignment vertical="top"/>
    </xf>
    <xf numFmtId="1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164" fontId="18" fillId="0" borderId="2" xfId="0" applyNumberFormat="1" applyFont="1" applyBorder="1" applyAlignment="1">
      <alignment vertical="top"/>
    </xf>
    <xf numFmtId="2" fontId="18" fillId="0" borderId="2" xfId="0" applyNumberFormat="1" applyFont="1" applyBorder="1" applyAlignment="1">
      <alignment horizontal="center" vertical="top"/>
    </xf>
    <xf numFmtId="2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11" xfId="0" applyFont="1" applyBorder="1"/>
    <xf numFmtId="0" fontId="20" fillId="0" borderId="0" xfId="0" applyFont="1"/>
    <xf numFmtId="166" fontId="18" fillId="0" borderId="0" xfId="1" applyNumberFormat="1" applyFont="1" applyFill="1" applyBorder="1" applyAlignment="1">
      <alignment vertical="top"/>
    </xf>
    <xf numFmtId="0" fontId="17" fillId="0" borderId="1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166" fontId="17" fillId="0" borderId="2" xfId="1" applyNumberFormat="1" applyFont="1" applyFill="1" applyBorder="1" applyAlignment="1">
      <alignment vertical="top"/>
    </xf>
    <xf numFmtId="1" fontId="17" fillId="0" borderId="2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164" fontId="17" fillId="0" borderId="2" xfId="0" applyNumberFormat="1" applyFont="1" applyBorder="1" applyAlignment="1">
      <alignment vertical="top"/>
    </xf>
    <xf numFmtId="2" fontId="17" fillId="0" borderId="2" xfId="0" applyNumberFormat="1" applyFont="1" applyBorder="1" applyAlignment="1">
      <alignment horizontal="center" vertical="top"/>
    </xf>
    <xf numFmtId="2" fontId="21" fillId="0" borderId="2" xfId="0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3" fontId="18" fillId="0" borderId="2" xfId="0" applyNumberFormat="1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horizontal="center" vertical="top"/>
    </xf>
    <xf numFmtId="0" fontId="8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2" fontId="6" fillId="0" borderId="15" xfId="0" applyNumberFormat="1" applyFont="1" applyBorder="1" applyAlignment="1">
      <alignment horizontal="center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 wrapText="1"/>
    </xf>
    <xf numFmtId="9" fontId="8" fillId="4" borderId="2" xfId="0" applyNumberFormat="1" applyFont="1" applyFill="1" applyBorder="1" applyAlignment="1">
      <alignment horizontal="center" vertical="top"/>
    </xf>
    <xf numFmtId="166" fontId="8" fillId="4" borderId="15" xfId="1" quotePrefix="1" applyNumberFormat="1" applyFont="1" applyFill="1" applyBorder="1" applyAlignment="1">
      <alignment vertical="top"/>
    </xf>
    <xf numFmtId="166" fontId="8" fillId="4" borderId="2" xfId="1" quotePrefix="1" applyNumberFormat="1" applyFont="1" applyFill="1" applyBorder="1" applyAlignment="1">
      <alignment vertical="top"/>
    </xf>
    <xf numFmtId="0" fontId="6" fillId="7" borderId="15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wrapText="1"/>
    </xf>
    <xf numFmtId="166" fontId="6" fillId="0" borderId="2" xfId="1" quotePrefix="1" applyNumberFormat="1" applyFont="1" applyFill="1" applyBorder="1" applyAlignment="1">
      <alignment horizontal="center" vertical="top"/>
    </xf>
    <xf numFmtId="166" fontId="6" fillId="0" borderId="15" xfId="1" quotePrefix="1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horizontal="center" vertical="top"/>
    </xf>
    <xf numFmtId="166" fontId="6" fillId="0" borderId="2" xfId="1" applyNumberFormat="1" applyFont="1" applyFill="1" applyBorder="1" applyAlignment="1">
      <alignment horizontal="center" vertical="top"/>
    </xf>
    <xf numFmtId="41" fontId="6" fillId="0" borderId="2" xfId="3" quotePrefix="1" applyFont="1" applyFill="1" applyBorder="1" applyAlignment="1">
      <alignment horizontal="center" vertical="top"/>
    </xf>
    <xf numFmtId="41" fontId="8" fillId="0" borderId="2" xfId="3" quotePrefix="1" applyFont="1" applyFill="1" applyBorder="1" applyAlignment="1">
      <alignment horizontal="center" vertical="top"/>
    </xf>
    <xf numFmtId="41" fontId="6" fillId="0" borderId="2" xfId="3" applyFont="1" applyFill="1" applyBorder="1" applyAlignment="1">
      <alignment horizontal="center" vertical="top"/>
    </xf>
    <xf numFmtId="41" fontId="8" fillId="0" borderId="2" xfId="3" applyFont="1" applyFill="1" applyBorder="1" applyAlignment="1">
      <alignment horizontal="center" vertical="top"/>
    </xf>
    <xf numFmtId="166" fontId="6" fillId="4" borderId="2" xfId="1" quotePrefix="1" applyNumberFormat="1" applyFont="1" applyFill="1" applyBorder="1" applyAlignment="1">
      <alignment vertical="top"/>
    </xf>
    <xf numFmtId="166" fontId="6" fillId="4" borderId="15" xfId="1" quotePrefix="1" applyNumberFormat="1" applyFont="1" applyFill="1" applyBorder="1" applyAlignment="1">
      <alignment vertical="top"/>
    </xf>
    <xf numFmtId="166" fontId="18" fillId="4" borderId="2" xfId="1" applyNumberFormat="1" applyFont="1" applyFill="1" applyBorder="1" applyAlignment="1">
      <alignment vertical="top"/>
    </xf>
    <xf numFmtId="41" fontId="0" fillId="0" borderId="0" xfId="3" applyFont="1"/>
    <xf numFmtId="41" fontId="0" fillId="0" borderId="0" xfId="3" applyFont="1" applyAlignment="1">
      <alignment vertical="top"/>
    </xf>
    <xf numFmtId="41" fontId="0" fillId="0" borderId="2" xfId="3" applyFont="1" applyBorder="1" applyAlignment="1">
      <alignment vertical="top"/>
    </xf>
    <xf numFmtId="166" fontId="17" fillId="4" borderId="2" xfId="1" applyNumberFormat="1" applyFont="1" applyFill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</cellXfs>
  <cellStyles count="4">
    <cellStyle name="Comma" xfId="1" builtinId="3"/>
    <cellStyle name="Comma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136070</xdr:colOff>
      <xdr:row>70</xdr:row>
      <xdr:rowOff>58420</xdr:rowOff>
    </xdr:from>
    <xdr:to>
      <xdr:col>20</xdr:col>
      <xdr:colOff>27213</xdr:colOff>
      <xdr:row>78</xdr:row>
      <xdr:rowOff>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E09105-AC79-47FA-873E-84862290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280" b="91720" l="9884" r="93605">
                      <a14:foregroundMark x1="67442" y1="85350" x2="67442" y2="85350"/>
                      <a14:foregroundMark x1="52907" y1="91720" x2="52907" y2="91720"/>
                      <a14:foregroundMark x1="91279" y1="64331" x2="91279" y2="64331"/>
                      <a14:foregroundMark x1="93605" y1="70064" x2="93605" y2="70064"/>
                      <a14:foregroundMark x1="9884" y1="50955" x2="9884" y2="50955"/>
                    </a14:backgroundRemoval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1145" y="73010395"/>
          <a:ext cx="1615168" cy="1475939"/>
        </a:xfrm>
        <a:prstGeom prst="rect">
          <a:avLst/>
        </a:prstGeom>
      </xdr:spPr>
    </xdr:pic>
    <xdr:clientData/>
  </xdr:twoCellAnchor>
  <xdr:twoCellAnchor>
    <xdr:from>
      <xdr:col>17</xdr:col>
      <xdr:colOff>382483</xdr:colOff>
      <xdr:row>69</xdr:row>
      <xdr:rowOff>136072</xdr:rowOff>
    </xdr:from>
    <xdr:to>
      <xdr:col>22</xdr:col>
      <xdr:colOff>652646</xdr:colOff>
      <xdr:row>78</xdr:row>
      <xdr:rowOff>164275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9E7005-71E1-42F0-9B86-A501DC926570}"/>
            </a:ext>
          </a:extLst>
        </xdr:cNvPr>
        <xdr:cNvSpPr txBox="1"/>
      </xdr:nvSpPr>
      <xdr:spPr>
        <a:xfrm>
          <a:off x="17527483" y="72888022"/>
          <a:ext cx="3499138" cy="1761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D" sz="1200">
              <a:latin typeface="Bookman Old Style" panose="02050604050505020204" pitchFamily="18" charset="0"/>
            </a:rPr>
            <a:t>Simpur, </a:t>
          </a:r>
          <a:r>
            <a:rPr lang="en-ID" sz="1200" baseline="0">
              <a:latin typeface="Bookman Old Style" panose="02050604050505020204" pitchFamily="18" charset="0"/>
            </a:rPr>
            <a:t>    Oktober 2022</a:t>
          </a:r>
        </a:p>
        <a:p>
          <a:pPr algn="ctr"/>
          <a:endParaRPr lang="en-ID" sz="1200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CAMAT</a:t>
          </a: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TAUFIQURRAHMAN, S.STP., M.Si.</a:t>
          </a: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NIP. 19850323 200412 1 001</a:t>
          </a:r>
          <a:endParaRPr lang="en-ID" sz="1200" b="1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136070</xdr:colOff>
      <xdr:row>70</xdr:row>
      <xdr:rowOff>58420</xdr:rowOff>
    </xdr:from>
    <xdr:to>
      <xdr:col>20</xdr:col>
      <xdr:colOff>27213</xdr:colOff>
      <xdr:row>78</xdr:row>
      <xdr:rowOff>834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DEF09E-49EC-9FF0-A0F2-659A79B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280" b="91720" l="9884" r="93605">
                      <a14:foregroundMark x1="67442" y1="85350" x2="67442" y2="85350"/>
                      <a14:foregroundMark x1="52907" y1="91720" x2="52907" y2="91720"/>
                      <a14:foregroundMark x1="91279" y1="64331" x2="91279" y2="64331"/>
                      <a14:foregroundMark x1="93605" y1="70064" x2="93605" y2="70064"/>
                      <a14:foregroundMark x1="9884" y1="50955" x2="9884" y2="50955"/>
                    </a14:backgroundRemoval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9" y="77319777"/>
          <a:ext cx="1619250" cy="1478037"/>
        </a:xfrm>
        <a:prstGeom prst="rect">
          <a:avLst/>
        </a:prstGeom>
      </xdr:spPr>
    </xdr:pic>
    <xdr:clientData/>
  </xdr:twoCellAnchor>
  <xdr:twoCellAnchor>
    <xdr:from>
      <xdr:col>17</xdr:col>
      <xdr:colOff>382483</xdr:colOff>
      <xdr:row>69</xdr:row>
      <xdr:rowOff>136072</xdr:rowOff>
    </xdr:from>
    <xdr:to>
      <xdr:col>22</xdr:col>
      <xdr:colOff>652646</xdr:colOff>
      <xdr:row>78</xdr:row>
      <xdr:rowOff>164275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7E2CD7-6FA2-4CB2-8D02-DA0F7AE0EEE9}"/>
            </a:ext>
          </a:extLst>
        </xdr:cNvPr>
        <xdr:cNvSpPr txBox="1"/>
      </xdr:nvSpPr>
      <xdr:spPr>
        <a:xfrm>
          <a:off x="16506947" y="75873429"/>
          <a:ext cx="3495056" cy="176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D" sz="1200">
              <a:latin typeface="Bookman Old Style" panose="02050604050505020204" pitchFamily="18" charset="0"/>
            </a:rPr>
            <a:t>Simpur, </a:t>
          </a:r>
          <a:r>
            <a:rPr lang="en-ID" sz="1200" baseline="0">
              <a:latin typeface="Bookman Old Style" panose="02050604050505020204" pitchFamily="18" charset="0"/>
            </a:rPr>
            <a:t>    Desember  2022</a:t>
          </a:r>
        </a:p>
        <a:p>
          <a:pPr algn="ctr"/>
          <a:endParaRPr lang="en-ID" sz="1200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CAMAT</a:t>
          </a: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TAUFIQURRAHMAN, S.STP., M.Si.</a:t>
          </a: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NIP. 19850323 200412 1 001</a:t>
          </a:r>
          <a:endParaRPr lang="en-ID" sz="1200" b="1">
            <a:latin typeface="Bookman Old Style" panose="0205060405050502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6F5F-9D5D-49FB-A85F-62053A820073}">
  <sheetPr>
    <tabColor theme="9" tint="-0.249977111117893"/>
  </sheetPr>
  <dimension ref="A1:AK86"/>
  <sheetViews>
    <sheetView showRuler="0" view="pageBreakPreview" topLeftCell="I10" zoomScale="96" zoomScaleNormal="40" zoomScaleSheetLayoutView="96" zoomScalePageLayoutView="55" workbookViewId="0">
      <selection activeCell="T13" sqref="T13"/>
    </sheetView>
  </sheetViews>
  <sheetFormatPr defaultColWidth="9.140625" defaultRowHeight="14.25" x14ac:dyDescent="0.2"/>
  <cols>
    <col min="1" max="1" width="6.42578125" style="2" customWidth="1"/>
    <col min="2" max="2" width="19.85546875" style="2" customWidth="1"/>
    <col min="3" max="3" width="22.140625" style="2" customWidth="1"/>
    <col min="4" max="4" width="19.5703125" style="2" customWidth="1"/>
    <col min="5" max="5" width="7.7109375" style="2" customWidth="1"/>
    <col min="6" max="6" width="9.42578125" style="2" customWidth="1"/>
    <col min="7" max="7" width="24.85546875" style="2" customWidth="1"/>
    <col min="8" max="8" width="7.28515625" style="2" customWidth="1"/>
    <col min="9" max="9" width="23.85546875" style="2" customWidth="1"/>
    <col min="10" max="10" width="9" style="2" customWidth="1"/>
    <col min="11" max="11" width="24.5703125" style="2" customWidth="1"/>
    <col min="12" max="12" width="9.7109375" style="2" bestFit="1" customWidth="1"/>
    <col min="13" max="13" width="18.28515625" style="2" customWidth="1"/>
    <col min="14" max="14" width="9.7109375" style="2" bestFit="1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1" width="8" style="2" customWidth="1"/>
    <col min="22" max="22" width="5.5703125" style="4" customWidth="1"/>
    <col min="23" max="23" width="17.85546875" style="2" customWidth="1"/>
    <col min="24" max="24" width="21.28515625" style="2" customWidth="1"/>
    <col min="25" max="25" width="5.5703125" style="4" customWidth="1"/>
    <col min="26" max="26" width="10.7109375" style="2" bestFit="1" customWidth="1"/>
    <col min="27" max="27" width="19.28515625" style="2" bestFit="1" customWidth="1"/>
    <col min="28" max="28" width="8.85546875" style="2" bestFit="1" customWidth="1"/>
    <col min="29" max="29" width="5.5703125" style="4" customWidth="1"/>
    <col min="30" max="30" width="11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"/>
    </row>
    <row r="2" spans="1:37" ht="23.25" x14ac:dyDescent="0.3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3"/>
    </row>
    <row r="3" spans="1:37" ht="23.25" x14ac:dyDescent="0.35">
      <c r="A3" s="183" t="s">
        <v>172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3"/>
    </row>
    <row r="4" spans="1:37" ht="23.25" x14ac:dyDescent="0.35">
      <c r="A4" s="184" t="s">
        <v>178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"/>
    </row>
    <row r="5" spans="1:37" ht="18" x14ac:dyDescent="0.2">
      <c r="A5" s="185" t="s">
        <v>173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7" ht="1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</row>
    <row r="7" spans="1:37" ht="81" customHeight="1" x14ac:dyDescent="0.2">
      <c r="A7" s="178" t="s">
        <v>2</v>
      </c>
      <c r="B7" s="178" t="s">
        <v>3</v>
      </c>
      <c r="C7" s="179" t="s">
        <v>4</v>
      </c>
      <c r="D7" s="179" t="s">
        <v>5</v>
      </c>
      <c r="E7" s="170" t="s">
        <v>6</v>
      </c>
      <c r="F7" s="171"/>
      <c r="G7" s="174"/>
      <c r="H7" s="170" t="s">
        <v>120</v>
      </c>
      <c r="I7" s="174"/>
      <c r="J7" s="170" t="s">
        <v>117</v>
      </c>
      <c r="K7" s="171"/>
      <c r="L7" s="170" t="s">
        <v>7</v>
      </c>
      <c r="M7" s="171"/>
      <c r="N7" s="171"/>
      <c r="O7" s="171"/>
      <c r="P7" s="171"/>
      <c r="Q7" s="171"/>
      <c r="R7" s="171"/>
      <c r="S7" s="174"/>
      <c r="T7" s="170" t="s">
        <v>43</v>
      </c>
      <c r="U7" s="171"/>
      <c r="V7" s="171"/>
      <c r="W7" s="171"/>
      <c r="X7" s="171"/>
      <c r="Y7" s="174"/>
      <c r="Z7" s="170" t="s">
        <v>118</v>
      </c>
      <c r="AA7" s="174"/>
      <c r="AB7" s="170" t="s">
        <v>119</v>
      </c>
      <c r="AC7" s="171"/>
      <c r="AD7" s="171"/>
      <c r="AE7" s="176" t="s">
        <v>8</v>
      </c>
      <c r="AG7" s="4"/>
      <c r="AH7" s="4"/>
      <c r="AI7" s="4"/>
      <c r="AJ7" s="4"/>
      <c r="AK7" s="4"/>
    </row>
    <row r="8" spans="1:37" ht="18" customHeight="1" x14ac:dyDescent="0.2">
      <c r="A8" s="178"/>
      <c r="B8" s="178"/>
      <c r="C8" s="179"/>
      <c r="D8" s="179"/>
      <c r="E8" s="180"/>
      <c r="F8" s="181"/>
      <c r="G8" s="182"/>
      <c r="H8" s="180"/>
      <c r="I8" s="182"/>
      <c r="J8" s="172"/>
      <c r="K8" s="173"/>
      <c r="L8" s="172"/>
      <c r="M8" s="173"/>
      <c r="N8" s="173"/>
      <c r="O8" s="173"/>
      <c r="P8" s="173"/>
      <c r="Q8" s="173"/>
      <c r="R8" s="173"/>
      <c r="S8" s="175"/>
      <c r="T8" s="172"/>
      <c r="U8" s="173"/>
      <c r="V8" s="173"/>
      <c r="W8" s="173"/>
      <c r="X8" s="173"/>
      <c r="Y8" s="175"/>
      <c r="Z8" s="172"/>
      <c r="AA8" s="175"/>
      <c r="AB8" s="172"/>
      <c r="AC8" s="173"/>
      <c r="AD8" s="173"/>
      <c r="AE8" s="177"/>
    </row>
    <row r="9" spans="1:37" ht="15.75" customHeight="1" x14ac:dyDescent="0.2">
      <c r="A9" s="178"/>
      <c r="B9" s="178"/>
      <c r="C9" s="179"/>
      <c r="D9" s="179"/>
      <c r="E9" s="172"/>
      <c r="F9" s="173"/>
      <c r="G9" s="175"/>
      <c r="H9" s="172"/>
      <c r="I9" s="175"/>
      <c r="J9" s="168">
        <v>2022</v>
      </c>
      <c r="K9" s="169"/>
      <c r="L9" s="163" t="s">
        <v>9</v>
      </c>
      <c r="M9" s="164"/>
      <c r="N9" s="163" t="s">
        <v>10</v>
      </c>
      <c r="O9" s="164"/>
      <c r="P9" s="163" t="s">
        <v>11</v>
      </c>
      <c r="Q9" s="164"/>
      <c r="R9" s="163" t="s">
        <v>12</v>
      </c>
      <c r="S9" s="164"/>
      <c r="T9" s="163">
        <v>2022</v>
      </c>
      <c r="U9" s="165"/>
      <c r="V9" s="165"/>
      <c r="W9" s="165"/>
      <c r="X9" s="165"/>
      <c r="Y9" s="164"/>
      <c r="Z9" s="163">
        <v>2022</v>
      </c>
      <c r="AA9" s="164"/>
      <c r="AB9" s="163">
        <v>2022</v>
      </c>
      <c r="AC9" s="165"/>
      <c r="AD9" s="164"/>
      <c r="AE9" s="5"/>
    </row>
    <row r="10" spans="1:37" s="7" customFormat="1" ht="15.75" x14ac:dyDescent="0.25">
      <c r="A10" s="151">
        <v>1</v>
      </c>
      <c r="B10" s="151">
        <v>2</v>
      </c>
      <c r="C10" s="151">
        <v>3</v>
      </c>
      <c r="D10" s="151">
        <v>4</v>
      </c>
      <c r="E10" s="153">
        <v>5</v>
      </c>
      <c r="F10" s="167"/>
      <c r="G10" s="154"/>
      <c r="H10" s="153">
        <v>6</v>
      </c>
      <c r="I10" s="154"/>
      <c r="J10" s="158">
        <v>7</v>
      </c>
      <c r="K10" s="159"/>
      <c r="L10" s="158">
        <v>8</v>
      </c>
      <c r="M10" s="159"/>
      <c r="N10" s="158">
        <v>9</v>
      </c>
      <c r="O10" s="159"/>
      <c r="P10" s="158">
        <v>10</v>
      </c>
      <c r="Q10" s="159"/>
      <c r="R10" s="158">
        <v>11</v>
      </c>
      <c r="S10" s="159"/>
      <c r="T10" s="160">
        <v>12</v>
      </c>
      <c r="U10" s="161"/>
      <c r="V10" s="161"/>
      <c r="W10" s="161"/>
      <c r="X10" s="161"/>
      <c r="Y10" s="162"/>
      <c r="Z10" s="160">
        <v>13</v>
      </c>
      <c r="AA10" s="162"/>
      <c r="AB10" s="160">
        <v>14</v>
      </c>
      <c r="AC10" s="161"/>
      <c r="AD10" s="162"/>
      <c r="AE10" s="6">
        <v>15</v>
      </c>
    </row>
    <row r="11" spans="1:37" s="7" customFormat="1" ht="87" customHeight="1" x14ac:dyDescent="0.2">
      <c r="A11" s="166"/>
      <c r="B11" s="166"/>
      <c r="C11" s="166"/>
      <c r="D11" s="166"/>
      <c r="E11" s="149" t="s">
        <v>13</v>
      </c>
      <c r="F11" s="156"/>
      <c r="G11" s="152" t="s">
        <v>14</v>
      </c>
      <c r="H11" s="149" t="s">
        <v>13</v>
      </c>
      <c r="I11" s="152" t="s">
        <v>14</v>
      </c>
      <c r="J11" s="149" t="s">
        <v>13</v>
      </c>
      <c r="K11" s="151" t="s">
        <v>14</v>
      </c>
      <c r="L11" s="149" t="s">
        <v>13</v>
      </c>
      <c r="M11" s="151" t="s">
        <v>14</v>
      </c>
      <c r="N11" s="149" t="s">
        <v>13</v>
      </c>
      <c r="O11" s="151" t="s">
        <v>14</v>
      </c>
      <c r="P11" s="149" t="s">
        <v>13</v>
      </c>
      <c r="Q11" s="151" t="s">
        <v>14</v>
      </c>
      <c r="R11" s="149" t="s">
        <v>13</v>
      </c>
      <c r="S11" s="151" t="s">
        <v>14</v>
      </c>
      <c r="T11" s="79" t="s">
        <v>15</v>
      </c>
      <c r="U11" s="153" t="s">
        <v>44</v>
      </c>
      <c r="V11" s="154"/>
      <c r="W11" s="8" t="s">
        <v>16</v>
      </c>
      <c r="X11" s="153" t="s">
        <v>45</v>
      </c>
      <c r="Y11" s="154"/>
      <c r="Z11" s="79" t="s">
        <v>17</v>
      </c>
      <c r="AA11" s="8" t="s">
        <v>18</v>
      </c>
      <c r="AB11" s="153" t="s">
        <v>19</v>
      </c>
      <c r="AC11" s="154"/>
      <c r="AD11" s="8" t="s">
        <v>20</v>
      </c>
      <c r="AE11" s="9"/>
    </row>
    <row r="12" spans="1:37" s="7" customFormat="1" ht="15.75" x14ac:dyDescent="0.2">
      <c r="A12" s="152"/>
      <c r="B12" s="152"/>
      <c r="C12" s="152"/>
      <c r="D12" s="152"/>
      <c r="E12" s="150"/>
      <c r="F12" s="155"/>
      <c r="G12" s="157"/>
      <c r="H12" s="150"/>
      <c r="I12" s="157"/>
      <c r="J12" s="150"/>
      <c r="K12" s="152"/>
      <c r="L12" s="150"/>
      <c r="M12" s="152"/>
      <c r="N12" s="150"/>
      <c r="O12" s="152"/>
      <c r="P12" s="150"/>
      <c r="Q12" s="152"/>
      <c r="R12" s="150"/>
      <c r="S12" s="152"/>
      <c r="T12" s="78" t="s">
        <v>13</v>
      </c>
      <c r="U12" s="150" t="s">
        <v>13</v>
      </c>
      <c r="V12" s="155"/>
      <c r="W12" s="10" t="s">
        <v>14</v>
      </c>
      <c r="X12" s="150" t="s">
        <v>14</v>
      </c>
      <c r="Y12" s="155"/>
      <c r="Z12" s="78" t="s">
        <v>13</v>
      </c>
      <c r="AA12" s="10" t="s">
        <v>14</v>
      </c>
      <c r="AB12" s="150" t="s">
        <v>13</v>
      </c>
      <c r="AC12" s="155"/>
      <c r="AD12" s="10" t="s">
        <v>14</v>
      </c>
      <c r="AE12" s="61"/>
    </row>
    <row r="13" spans="1:37" ht="78.75" x14ac:dyDescent="0.2">
      <c r="A13" s="41">
        <v>1</v>
      </c>
      <c r="B13" s="13" t="s">
        <v>86</v>
      </c>
      <c r="C13" s="15" t="s">
        <v>46</v>
      </c>
      <c r="D13" s="15" t="s">
        <v>85</v>
      </c>
      <c r="E13" s="39">
        <v>100</v>
      </c>
      <c r="F13" s="40" t="s">
        <v>42</v>
      </c>
      <c r="G13" s="37">
        <f>G14+G17+G22+G30+G34</f>
        <v>7532788979</v>
      </c>
      <c r="H13" s="39">
        <v>100</v>
      </c>
      <c r="I13" s="37">
        <f>I14+I17+I22+I30+I34</f>
        <v>2514939364</v>
      </c>
      <c r="J13" s="64">
        <v>100</v>
      </c>
      <c r="K13" s="37">
        <f>K14+K17+K22+K30+K34</f>
        <v>2510812993</v>
      </c>
      <c r="L13" s="39">
        <v>25</v>
      </c>
      <c r="M13" s="130">
        <f>M14+M17+M22+M30+M34</f>
        <v>355060722</v>
      </c>
      <c r="N13" s="39">
        <v>25</v>
      </c>
      <c r="O13" s="124">
        <f>O14+O17+O22+O30+O34</f>
        <v>459393750</v>
      </c>
      <c r="P13" s="39">
        <v>25</v>
      </c>
      <c r="Q13" s="124">
        <f>Q14+Q17+Q22+Q30+Q34</f>
        <v>832719108</v>
      </c>
      <c r="R13" s="39">
        <v>25</v>
      </c>
      <c r="S13" s="37"/>
      <c r="T13" s="58">
        <f>SUM(L13,N13,P13,R13)</f>
        <v>100</v>
      </c>
      <c r="U13" s="58">
        <f>Z13/J13*100</f>
        <v>200</v>
      </c>
      <c r="V13" s="57" t="s">
        <v>42</v>
      </c>
      <c r="W13" s="55">
        <f>M13+O13+Q13+S13</f>
        <v>1647173580</v>
      </c>
      <c r="X13" s="56">
        <f>W13/K13*100</f>
        <v>65.603196438453352</v>
      </c>
      <c r="Y13" s="57" t="s">
        <v>42</v>
      </c>
      <c r="Z13" s="56">
        <f>H13+T13</f>
        <v>200</v>
      </c>
      <c r="AA13" s="55">
        <f>I13+W13</f>
        <v>4162112944</v>
      </c>
      <c r="AB13" s="66">
        <f>Z13/E13*100</f>
        <v>200</v>
      </c>
      <c r="AC13" s="67" t="s">
        <v>42</v>
      </c>
      <c r="AD13" s="66">
        <f>AA13/G13*100</f>
        <v>55.253279437445926</v>
      </c>
      <c r="AE13" s="19" t="s">
        <v>170</v>
      </c>
      <c r="AH13" s="20">
        <f>M13+O13+Q13+S13</f>
        <v>1647173580</v>
      </c>
    </row>
    <row r="14" spans="1:37" ht="135" customHeight="1" x14ac:dyDescent="0.2">
      <c r="A14" s="41">
        <v>2</v>
      </c>
      <c r="B14" s="76" t="s">
        <v>88</v>
      </c>
      <c r="C14" s="14" t="s">
        <v>47</v>
      </c>
      <c r="D14" s="75" t="s">
        <v>87</v>
      </c>
      <c r="E14" s="39">
        <v>100</v>
      </c>
      <c r="F14" s="40" t="s">
        <v>42</v>
      </c>
      <c r="G14" s="36">
        <f>SUM(G15:G16)</f>
        <v>28500000</v>
      </c>
      <c r="H14" s="64">
        <v>100</v>
      </c>
      <c r="I14" s="36">
        <f>SUM(I15:I16)</f>
        <v>9500000</v>
      </c>
      <c r="J14" s="64">
        <f>(J15+J16)/(J15+J16)*100</f>
        <v>100</v>
      </c>
      <c r="K14" s="36">
        <f>SUM(K15:K16)</f>
        <v>9500000</v>
      </c>
      <c r="L14" s="111">
        <f>(L15+L16)/(J15+J16)*100</f>
        <v>33.333333333333329</v>
      </c>
      <c r="M14" s="130">
        <f>SUM(M15:M16)</f>
        <v>1820000</v>
      </c>
      <c r="N14" s="111">
        <f>(N15+N16)/(J15+J16)*100</f>
        <v>26.666666666666668</v>
      </c>
      <c r="O14" s="125">
        <f>SUM(O15:O16)</f>
        <v>1680000</v>
      </c>
      <c r="P14" s="111">
        <f>(P15+P16)/(J15+J16)*100</f>
        <v>0</v>
      </c>
      <c r="Q14" s="125">
        <f>SUM(Q15:Q16)</f>
        <v>4180000</v>
      </c>
      <c r="R14" s="64"/>
      <c r="S14" s="36"/>
      <c r="T14" s="65">
        <f>SUM(L14,N14,P14,R14)</f>
        <v>60</v>
      </c>
      <c r="U14" s="65">
        <f>T14/J14*100</f>
        <v>60</v>
      </c>
      <c r="V14" s="60" t="s">
        <v>42</v>
      </c>
      <c r="W14" s="55">
        <f>M14+O14+Q14+S14</f>
        <v>7680000</v>
      </c>
      <c r="X14" s="59"/>
      <c r="Y14" s="60"/>
      <c r="Z14" s="59">
        <f>H14+T14</f>
        <v>160</v>
      </c>
      <c r="AA14" s="55">
        <f>I14+W14</f>
        <v>17180000</v>
      </c>
      <c r="AB14" s="68">
        <f>Z14/E14*100</f>
        <v>160</v>
      </c>
      <c r="AC14" s="69" t="s">
        <v>42</v>
      </c>
      <c r="AD14" s="68"/>
      <c r="AE14" s="19"/>
      <c r="AH14" s="20"/>
    </row>
    <row r="15" spans="1:37" ht="60" x14ac:dyDescent="0.2">
      <c r="A15" s="12"/>
      <c r="B15" s="13"/>
      <c r="C15" s="21" t="s">
        <v>48</v>
      </c>
      <c r="D15" s="24" t="s">
        <v>158</v>
      </c>
      <c r="E15" s="16">
        <f>J15*3</f>
        <v>15</v>
      </c>
      <c r="F15" s="17" t="s">
        <v>41</v>
      </c>
      <c r="G15" s="18">
        <f>K15*3</f>
        <v>24000000</v>
      </c>
      <c r="H15" s="16">
        <v>15</v>
      </c>
      <c r="I15" s="18">
        <v>8000000</v>
      </c>
      <c r="J15" s="16" t="s">
        <v>162</v>
      </c>
      <c r="K15" s="18">
        <v>8000000</v>
      </c>
      <c r="L15" s="16">
        <v>1</v>
      </c>
      <c r="M15" s="133">
        <v>1820000</v>
      </c>
      <c r="N15" s="16">
        <v>3</v>
      </c>
      <c r="O15" s="126">
        <v>180000</v>
      </c>
      <c r="P15" s="16">
        <v>0</v>
      </c>
      <c r="Q15" s="126">
        <v>4180000</v>
      </c>
      <c r="R15" s="16"/>
      <c r="S15" s="18"/>
      <c r="T15" s="46">
        <f>SUM(L15,N15,P15,R15)</f>
        <v>4</v>
      </c>
      <c r="U15" s="46">
        <f>T15/J15*100</f>
        <v>80</v>
      </c>
      <c r="V15" s="30" t="s">
        <v>42</v>
      </c>
      <c r="W15" s="35">
        <f>M15+O15+Q15+S15</f>
        <v>6180000</v>
      </c>
      <c r="X15" s="45">
        <f>W15/K15*100</f>
        <v>77.25</v>
      </c>
      <c r="Y15" s="30" t="s">
        <v>42</v>
      </c>
      <c r="Z15" s="46">
        <f>H15+T15</f>
        <v>19</v>
      </c>
      <c r="AA15" s="35">
        <f>I15+W15</f>
        <v>14180000</v>
      </c>
      <c r="AB15" s="70">
        <f>Z15/E15*100</f>
        <v>126.66666666666666</v>
      </c>
      <c r="AC15" s="71" t="s">
        <v>42</v>
      </c>
      <c r="AD15" s="70">
        <f>AA15/G15*100</f>
        <v>59.083333333333329</v>
      </c>
      <c r="AE15" s="11"/>
      <c r="AH15" s="20"/>
    </row>
    <row r="16" spans="1:37" s="93" customFormat="1" ht="60" x14ac:dyDescent="0.2">
      <c r="A16" s="81"/>
      <c r="B16" s="82"/>
      <c r="C16" s="83" t="s">
        <v>121</v>
      </c>
      <c r="D16" s="24" t="s">
        <v>122</v>
      </c>
      <c r="E16" s="16">
        <f>J16*3</f>
        <v>30</v>
      </c>
      <c r="F16" s="17" t="s">
        <v>80</v>
      </c>
      <c r="G16" s="18">
        <f>K16*3</f>
        <v>4500000</v>
      </c>
      <c r="H16" s="84"/>
      <c r="I16" s="85">
        <v>1500000</v>
      </c>
      <c r="J16" s="84" t="s">
        <v>163</v>
      </c>
      <c r="K16" s="85">
        <v>1500000</v>
      </c>
      <c r="L16" s="16">
        <v>4</v>
      </c>
      <c r="M16" s="133">
        <v>0</v>
      </c>
      <c r="N16" s="16">
        <v>1</v>
      </c>
      <c r="O16" s="128">
        <v>1500000</v>
      </c>
      <c r="P16" s="16">
        <v>0</v>
      </c>
      <c r="Q16" s="128">
        <v>0</v>
      </c>
      <c r="R16" s="84"/>
      <c r="S16" s="85"/>
      <c r="T16" s="86">
        <f>SUM(L16,N16,P16,R16)</f>
        <v>5</v>
      </c>
      <c r="U16" s="86">
        <f t="shared" ref="U16" si="0">T16/J16*100</f>
        <v>50</v>
      </c>
      <c r="V16" s="87" t="s">
        <v>42</v>
      </c>
      <c r="W16" s="88">
        <f t="shared" ref="W16" si="1">M16+O16+Q16+S16</f>
        <v>1500000</v>
      </c>
      <c r="X16" s="89">
        <f t="shared" ref="X16" si="2">W16/K16*100</f>
        <v>100</v>
      </c>
      <c r="Y16" s="87" t="s">
        <v>42</v>
      </c>
      <c r="Z16" s="86">
        <f t="shared" ref="Z16:Z27" si="3">H16+T16</f>
        <v>5</v>
      </c>
      <c r="AA16" s="88">
        <f t="shared" ref="AA16:AA27" si="4">I16+W16</f>
        <v>3000000</v>
      </c>
      <c r="AB16" s="90">
        <f t="shared" ref="AB16:AB27" si="5">Z16/E16*100</f>
        <v>16.666666666666664</v>
      </c>
      <c r="AC16" s="91" t="s">
        <v>42</v>
      </c>
      <c r="AD16" s="90">
        <f t="shared" ref="AD16:AD27" si="6">AA16/G16*100</f>
        <v>66.666666666666657</v>
      </c>
      <c r="AE16" s="92"/>
      <c r="AH16" s="94"/>
    </row>
    <row r="17" spans="1:34" ht="94.5" x14ac:dyDescent="0.2">
      <c r="A17" s="12"/>
      <c r="B17" s="13" t="s">
        <v>89</v>
      </c>
      <c r="C17" s="13" t="s">
        <v>49</v>
      </c>
      <c r="D17" s="77" t="s">
        <v>90</v>
      </c>
      <c r="E17" s="39">
        <v>100</v>
      </c>
      <c r="F17" s="40" t="s">
        <v>42</v>
      </c>
      <c r="G17" s="36">
        <f>SUM(G18:G21)</f>
        <v>6025968576</v>
      </c>
      <c r="H17" s="39">
        <v>100</v>
      </c>
      <c r="I17" s="36">
        <f>SUM(I18:I21)</f>
        <v>1594585972</v>
      </c>
      <c r="J17" s="44">
        <v>100</v>
      </c>
      <c r="K17" s="36">
        <f>SUM(K18:K21)</f>
        <v>2008656192</v>
      </c>
      <c r="L17" s="44">
        <v>25</v>
      </c>
      <c r="M17" s="130">
        <f>SUM(M18:M21)</f>
        <v>318583905</v>
      </c>
      <c r="N17" s="44">
        <v>50</v>
      </c>
      <c r="O17" s="125">
        <f>SUM(O18:O21)</f>
        <v>394487336</v>
      </c>
      <c r="P17" s="44">
        <v>0</v>
      </c>
      <c r="Q17" s="125">
        <f>SUM(Q18:Q21)</f>
        <v>611821897</v>
      </c>
      <c r="R17" s="44"/>
      <c r="S17" s="36"/>
      <c r="T17" s="58">
        <f>SUM(L17,N17,P17,R17)</f>
        <v>75</v>
      </c>
      <c r="U17" s="58">
        <f>T17/J17*100</f>
        <v>75</v>
      </c>
      <c r="V17" s="57" t="s">
        <v>42</v>
      </c>
      <c r="W17" s="55">
        <f>M17+O17+Q17+S17</f>
        <v>1324893138</v>
      </c>
      <c r="X17" s="56">
        <f>W17/K17*100</f>
        <v>65.959179240167359</v>
      </c>
      <c r="Y17" s="57" t="s">
        <v>42</v>
      </c>
      <c r="Z17" s="58">
        <f t="shared" si="3"/>
        <v>175</v>
      </c>
      <c r="AA17" s="55">
        <f t="shared" si="4"/>
        <v>2919479110</v>
      </c>
      <c r="AB17" s="66">
        <f t="shared" si="5"/>
        <v>175</v>
      </c>
      <c r="AC17" s="67" t="s">
        <v>42</v>
      </c>
      <c r="AD17" s="66">
        <f t="shared" si="6"/>
        <v>48.448296289290177</v>
      </c>
      <c r="AE17" s="11"/>
      <c r="AH17" s="20"/>
    </row>
    <row r="18" spans="1:34" ht="60" x14ac:dyDescent="0.2">
      <c r="A18" s="12"/>
      <c r="B18" s="13"/>
      <c r="C18" s="24" t="s">
        <v>50</v>
      </c>
      <c r="D18" s="21" t="s">
        <v>154</v>
      </c>
      <c r="E18" s="16">
        <f>J18*3</f>
        <v>60</v>
      </c>
      <c r="F18" s="22" t="s">
        <v>164</v>
      </c>
      <c r="G18" s="23">
        <f>K18*3</f>
        <v>6010968876</v>
      </c>
      <c r="H18" s="38">
        <v>14</v>
      </c>
      <c r="I18" s="23">
        <v>1594585972</v>
      </c>
      <c r="J18" s="38">
        <v>20</v>
      </c>
      <c r="K18" s="23">
        <v>2003656292</v>
      </c>
      <c r="L18" s="38">
        <v>14</v>
      </c>
      <c r="M18" s="133">
        <v>318583905</v>
      </c>
      <c r="N18" s="38">
        <v>14</v>
      </c>
      <c r="O18" s="127">
        <v>393230486</v>
      </c>
      <c r="P18" s="38">
        <v>14</v>
      </c>
      <c r="Q18" s="127">
        <v>610507747</v>
      </c>
      <c r="R18" s="38"/>
      <c r="S18" s="23"/>
      <c r="T18" s="46">
        <f>AVERAGE(L18,N18,P18,R18)</f>
        <v>14</v>
      </c>
      <c r="U18" s="46">
        <f>T18/J18*100</f>
        <v>70</v>
      </c>
      <c r="V18" s="30" t="s">
        <v>42</v>
      </c>
      <c r="W18" s="35">
        <f>M18+O18+Q18+S18</f>
        <v>1322322138</v>
      </c>
      <c r="X18" s="45">
        <f>W18/K18*100</f>
        <v>65.995457568228474</v>
      </c>
      <c r="Y18" s="30" t="s">
        <v>42</v>
      </c>
      <c r="Z18" s="46">
        <f t="shared" si="3"/>
        <v>28</v>
      </c>
      <c r="AA18" s="35">
        <f t="shared" si="4"/>
        <v>2916908110</v>
      </c>
      <c r="AB18" s="70">
        <f t="shared" si="5"/>
        <v>46.666666666666664</v>
      </c>
      <c r="AC18" s="71" t="s">
        <v>42</v>
      </c>
      <c r="AD18" s="70">
        <f t="shared" si="6"/>
        <v>48.526421782790145</v>
      </c>
      <c r="AE18" s="25"/>
      <c r="AH18" s="20">
        <f>M18+O18+Q18+S18</f>
        <v>1322322138</v>
      </c>
    </row>
    <row r="19" spans="1:34" ht="135" x14ac:dyDescent="0.2">
      <c r="A19" s="12"/>
      <c r="B19" s="13"/>
      <c r="C19" s="24" t="s">
        <v>51</v>
      </c>
      <c r="D19" s="24" t="s">
        <v>155</v>
      </c>
      <c r="E19" s="16">
        <f>J19*3</f>
        <v>3</v>
      </c>
      <c r="F19" s="22" t="s">
        <v>41</v>
      </c>
      <c r="G19" s="23">
        <f t="shared" ref="G19:G21" si="7">K19*3</f>
        <v>5999700</v>
      </c>
      <c r="H19" s="38">
        <v>1</v>
      </c>
      <c r="I19" s="18">
        <v>0</v>
      </c>
      <c r="J19" s="38">
        <v>1</v>
      </c>
      <c r="K19" s="18">
        <v>1999900</v>
      </c>
      <c r="L19" s="38">
        <v>0</v>
      </c>
      <c r="M19" s="133">
        <v>0</v>
      </c>
      <c r="N19" s="38">
        <v>0</v>
      </c>
      <c r="O19" s="126">
        <v>0</v>
      </c>
      <c r="P19" s="38">
        <v>0</v>
      </c>
      <c r="Q19" s="126">
        <v>0</v>
      </c>
      <c r="R19" s="38"/>
      <c r="S19" s="18"/>
      <c r="T19" s="46">
        <f>SUM(L19,N19,P19,R19)</f>
        <v>0</v>
      </c>
      <c r="U19" s="46">
        <f>T19/J19*100</f>
        <v>0</v>
      </c>
      <c r="V19" s="30" t="s">
        <v>42</v>
      </c>
      <c r="W19" s="35">
        <f>M19+O19+Q19+S19</f>
        <v>0</v>
      </c>
      <c r="X19" s="45">
        <f>W19/K19*100</f>
        <v>0</v>
      </c>
      <c r="Y19" s="30" t="s">
        <v>42</v>
      </c>
      <c r="Z19" s="46">
        <f t="shared" si="3"/>
        <v>1</v>
      </c>
      <c r="AA19" s="35">
        <f t="shared" si="4"/>
        <v>0</v>
      </c>
      <c r="AB19" s="70">
        <f t="shared" si="5"/>
        <v>33.333333333333329</v>
      </c>
      <c r="AC19" s="71" t="s">
        <v>42</v>
      </c>
      <c r="AD19" s="70">
        <f t="shared" si="6"/>
        <v>0</v>
      </c>
      <c r="AE19" s="11"/>
      <c r="AH19" s="20">
        <f>M19+O19+Q19+S19</f>
        <v>0</v>
      </c>
    </row>
    <row r="20" spans="1:34" ht="186.75" customHeight="1" x14ac:dyDescent="0.2">
      <c r="A20" s="12"/>
      <c r="B20" s="13"/>
      <c r="C20" s="24" t="s">
        <v>52</v>
      </c>
      <c r="D20" s="24" t="s">
        <v>156</v>
      </c>
      <c r="E20" s="38">
        <f>J20*3</f>
        <v>36</v>
      </c>
      <c r="F20" s="22" t="s">
        <v>41</v>
      </c>
      <c r="G20" s="23">
        <f t="shared" si="7"/>
        <v>4500000</v>
      </c>
      <c r="H20" s="38">
        <v>10</v>
      </c>
      <c r="I20" s="18">
        <v>0</v>
      </c>
      <c r="J20" s="38">
        <v>12</v>
      </c>
      <c r="K20" s="18">
        <v>1500000</v>
      </c>
      <c r="L20" s="38">
        <v>3</v>
      </c>
      <c r="M20" s="133">
        <v>0</v>
      </c>
      <c r="N20" s="38">
        <v>3</v>
      </c>
      <c r="O20" s="126">
        <v>357000</v>
      </c>
      <c r="P20" s="38">
        <v>3</v>
      </c>
      <c r="Q20" s="126">
        <v>714000</v>
      </c>
      <c r="R20" s="38"/>
      <c r="S20" s="18"/>
      <c r="T20" s="46">
        <f>SUM(L20,N20,P20,R20)</f>
        <v>9</v>
      </c>
      <c r="U20" s="46">
        <f>T20/J20*100</f>
        <v>75</v>
      </c>
      <c r="V20" s="30" t="s">
        <v>42</v>
      </c>
      <c r="W20" s="35">
        <f>M20+O20+Q20+S20</f>
        <v>1071000</v>
      </c>
      <c r="X20" s="45">
        <f>W20/K20*100</f>
        <v>71.399999999999991</v>
      </c>
      <c r="Y20" s="30"/>
      <c r="Z20" s="46">
        <f t="shared" si="3"/>
        <v>19</v>
      </c>
      <c r="AA20" s="35">
        <f t="shared" si="4"/>
        <v>1071000</v>
      </c>
      <c r="AB20" s="70">
        <f t="shared" si="5"/>
        <v>52.777777777777779</v>
      </c>
      <c r="AC20" s="71" t="s">
        <v>42</v>
      </c>
      <c r="AD20" s="70">
        <f t="shared" si="6"/>
        <v>23.799999999999997</v>
      </c>
      <c r="AE20" s="11"/>
      <c r="AH20" s="20">
        <f>M20+O20+Q20+S20</f>
        <v>1071000</v>
      </c>
    </row>
    <row r="21" spans="1:34" ht="82.5" customHeight="1" x14ac:dyDescent="0.2">
      <c r="A21" s="12"/>
      <c r="B21" s="13"/>
      <c r="C21" s="24" t="s">
        <v>53</v>
      </c>
      <c r="D21" s="24" t="s">
        <v>157</v>
      </c>
      <c r="E21" s="38">
        <f t="shared" ref="E21" si="8">J21*3</f>
        <v>3</v>
      </c>
      <c r="F21" s="22" t="s">
        <v>41</v>
      </c>
      <c r="G21" s="23">
        <f t="shared" si="7"/>
        <v>4500000</v>
      </c>
      <c r="H21" s="38">
        <v>1</v>
      </c>
      <c r="I21" s="18">
        <v>0</v>
      </c>
      <c r="J21" s="38">
        <v>1</v>
      </c>
      <c r="K21" s="18">
        <v>1500000</v>
      </c>
      <c r="L21" s="38">
        <v>0</v>
      </c>
      <c r="M21" s="133">
        <v>0</v>
      </c>
      <c r="N21" s="38">
        <v>0</v>
      </c>
      <c r="O21" s="126">
        <v>899850</v>
      </c>
      <c r="P21" s="38">
        <v>0</v>
      </c>
      <c r="Q21" s="126">
        <v>600150</v>
      </c>
      <c r="R21" s="38"/>
      <c r="S21" s="18"/>
      <c r="T21" s="46">
        <f>SUM(L21,N21,P21,R21)</f>
        <v>0</v>
      </c>
      <c r="U21" s="46">
        <f>T21/J21*100</f>
        <v>0</v>
      </c>
      <c r="V21" s="30" t="s">
        <v>42</v>
      </c>
      <c r="W21" s="35">
        <f>M21+O21+Q21+S21</f>
        <v>1500000</v>
      </c>
      <c r="X21" s="45">
        <f>W21/K21*100</f>
        <v>100</v>
      </c>
      <c r="Y21" s="30" t="s">
        <v>42</v>
      </c>
      <c r="Z21" s="46">
        <f t="shared" si="3"/>
        <v>1</v>
      </c>
      <c r="AA21" s="35">
        <f t="shared" si="4"/>
        <v>1500000</v>
      </c>
      <c r="AB21" s="70">
        <f t="shared" si="5"/>
        <v>33.333333333333329</v>
      </c>
      <c r="AC21" s="71" t="s">
        <v>42</v>
      </c>
      <c r="AD21" s="70">
        <f t="shared" si="6"/>
        <v>33.333333333333329</v>
      </c>
      <c r="AE21" s="11"/>
      <c r="AH21" s="20">
        <f>M21+O21+Q21+S21</f>
        <v>1500000</v>
      </c>
    </row>
    <row r="22" spans="1:34" ht="78.75" x14ac:dyDescent="0.2">
      <c r="A22" s="12"/>
      <c r="B22" s="13" t="s">
        <v>92</v>
      </c>
      <c r="C22" s="15" t="s">
        <v>54</v>
      </c>
      <c r="D22" s="14" t="s">
        <v>93</v>
      </c>
      <c r="E22" s="39">
        <v>100</v>
      </c>
      <c r="F22" s="40" t="s">
        <v>42</v>
      </c>
      <c r="G22" s="36">
        <f>SUM(G23:G27)</f>
        <v>644211210</v>
      </c>
      <c r="H22" s="39">
        <v>100</v>
      </c>
      <c r="I22" s="36">
        <f>SUM(I23:I27)</f>
        <v>253731150</v>
      </c>
      <c r="J22" s="39">
        <v>100</v>
      </c>
      <c r="K22" s="36">
        <f>SUM(K23:K27)</f>
        <v>214737070</v>
      </c>
      <c r="L22" s="39">
        <v>25</v>
      </c>
      <c r="M22" s="130">
        <f>SUM(M23:M27)</f>
        <v>20019550</v>
      </c>
      <c r="N22" s="39">
        <v>25</v>
      </c>
      <c r="O22" s="125">
        <f>SUM(O23:O27)</f>
        <v>30149000</v>
      </c>
      <c r="P22" s="39">
        <v>25</v>
      </c>
      <c r="Q22" s="125">
        <f>SUM(Q23:Q27)</f>
        <v>37916950</v>
      </c>
      <c r="R22" s="39"/>
      <c r="S22" s="36"/>
      <c r="T22" s="58">
        <f t="shared" ref="T22:T41" si="9">SUM(L22,N22,P22,R22)</f>
        <v>75</v>
      </c>
      <c r="U22" s="58">
        <f t="shared" ref="U22:U27" si="10">T22/J22*100</f>
        <v>75</v>
      </c>
      <c r="V22" s="57" t="s">
        <v>42</v>
      </c>
      <c r="W22" s="55">
        <f t="shared" ref="W22:W27" si="11">M22+O22+Q22+S22</f>
        <v>88085500</v>
      </c>
      <c r="X22" s="56">
        <f t="shared" ref="X22:X27" si="12">W22/K22*100</f>
        <v>41.020164799678042</v>
      </c>
      <c r="Y22" s="57" t="s">
        <v>42</v>
      </c>
      <c r="Z22" s="58">
        <f t="shared" si="3"/>
        <v>175</v>
      </c>
      <c r="AA22" s="55">
        <f t="shared" si="4"/>
        <v>341816650</v>
      </c>
      <c r="AB22" s="66">
        <f t="shared" si="5"/>
        <v>175</v>
      </c>
      <c r="AC22" s="67" t="s">
        <v>42</v>
      </c>
      <c r="AD22" s="66">
        <f t="shared" si="6"/>
        <v>53.0597177903812</v>
      </c>
      <c r="AE22" s="11"/>
      <c r="AH22" s="20"/>
    </row>
    <row r="23" spans="1:34" ht="78" customHeight="1" x14ac:dyDescent="0.2">
      <c r="A23" s="12"/>
      <c r="B23" s="13"/>
      <c r="C23" s="21" t="s">
        <v>55</v>
      </c>
      <c r="D23" s="24" t="s">
        <v>149</v>
      </c>
      <c r="E23" s="16">
        <f t="shared" ref="E23:E27" si="13">J23*3</f>
        <v>36</v>
      </c>
      <c r="F23" s="17" t="s">
        <v>150</v>
      </c>
      <c r="G23" s="23">
        <f>K23*3</f>
        <v>293548575</v>
      </c>
      <c r="H23" s="16">
        <v>12</v>
      </c>
      <c r="I23" s="18">
        <v>124041425</v>
      </c>
      <c r="J23" s="16">
        <v>12</v>
      </c>
      <c r="K23" s="18">
        <v>97849525</v>
      </c>
      <c r="L23" s="16">
        <v>6</v>
      </c>
      <c r="M23" s="133">
        <v>14518750</v>
      </c>
      <c r="N23" s="16">
        <v>3</v>
      </c>
      <c r="O23" s="126">
        <v>7278200</v>
      </c>
      <c r="P23" s="16">
        <v>3</v>
      </c>
      <c r="Q23" s="126">
        <v>1067600</v>
      </c>
      <c r="R23" s="16"/>
      <c r="S23" s="18"/>
      <c r="T23" s="46">
        <f t="shared" si="9"/>
        <v>12</v>
      </c>
      <c r="U23" s="46">
        <f t="shared" si="10"/>
        <v>100</v>
      </c>
      <c r="V23" s="30" t="s">
        <v>42</v>
      </c>
      <c r="W23" s="35">
        <f t="shared" si="11"/>
        <v>22864550</v>
      </c>
      <c r="X23" s="45">
        <f t="shared" si="12"/>
        <v>23.367052624936093</v>
      </c>
      <c r="Y23" s="30" t="s">
        <v>42</v>
      </c>
      <c r="Z23" s="46">
        <f t="shared" si="3"/>
        <v>24</v>
      </c>
      <c r="AA23" s="35">
        <f t="shared" si="4"/>
        <v>146905975</v>
      </c>
      <c r="AB23" s="70">
        <f t="shared" si="5"/>
        <v>66.666666666666657</v>
      </c>
      <c r="AC23" s="71" t="s">
        <v>42</v>
      </c>
      <c r="AD23" s="70">
        <f t="shared" si="6"/>
        <v>50.044860548207396</v>
      </c>
      <c r="AE23" s="11"/>
      <c r="AH23" s="20"/>
    </row>
    <row r="24" spans="1:34" ht="60" x14ac:dyDescent="0.2">
      <c r="A24" s="12"/>
      <c r="B24" s="13"/>
      <c r="C24" s="21" t="s">
        <v>56</v>
      </c>
      <c r="D24" s="21" t="s">
        <v>151</v>
      </c>
      <c r="E24" s="16">
        <f t="shared" si="13"/>
        <v>36</v>
      </c>
      <c r="F24" s="17" t="s">
        <v>150</v>
      </c>
      <c r="G24" s="23">
        <f t="shared" ref="G24:G27" si="14">K24*3</f>
        <v>164128800</v>
      </c>
      <c r="H24" s="38">
        <v>12</v>
      </c>
      <c r="I24" s="18">
        <v>31871000</v>
      </c>
      <c r="J24" s="38">
        <v>12</v>
      </c>
      <c r="K24" s="18">
        <v>54709600</v>
      </c>
      <c r="L24" s="38">
        <v>3</v>
      </c>
      <c r="M24" s="133">
        <v>4755000</v>
      </c>
      <c r="N24" s="38">
        <v>3</v>
      </c>
      <c r="O24" s="126">
        <v>3170000</v>
      </c>
      <c r="P24" s="38">
        <v>3</v>
      </c>
      <c r="Q24" s="126">
        <v>4455000</v>
      </c>
      <c r="R24" s="38"/>
      <c r="S24" s="18"/>
      <c r="T24" s="46">
        <f t="shared" si="9"/>
        <v>9</v>
      </c>
      <c r="U24" s="46">
        <f t="shared" si="10"/>
        <v>75</v>
      </c>
      <c r="V24" s="30" t="s">
        <v>42</v>
      </c>
      <c r="W24" s="35">
        <f t="shared" si="11"/>
        <v>12380000</v>
      </c>
      <c r="X24" s="45">
        <f t="shared" si="12"/>
        <v>22.628569757410034</v>
      </c>
      <c r="Y24" s="30" t="s">
        <v>42</v>
      </c>
      <c r="Z24" s="46">
        <f t="shared" si="3"/>
        <v>21</v>
      </c>
      <c r="AA24" s="35">
        <f t="shared" si="4"/>
        <v>44251000</v>
      </c>
      <c r="AB24" s="70">
        <f t="shared" si="5"/>
        <v>58.333333333333336</v>
      </c>
      <c r="AC24" s="71" t="s">
        <v>42</v>
      </c>
      <c r="AD24" s="70">
        <f t="shared" si="6"/>
        <v>26.96114271230887</v>
      </c>
      <c r="AE24" s="11"/>
      <c r="AH24" s="20"/>
    </row>
    <row r="25" spans="1:34" ht="63" customHeight="1" x14ac:dyDescent="0.2">
      <c r="A25" s="12"/>
      <c r="B25" s="13"/>
      <c r="C25" s="21" t="s">
        <v>57</v>
      </c>
      <c r="D25" s="21" t="s">
        <v>152</v>
      </c>
      <c r="E25" s="16">
        <f t="shared" si="13"/>
        <v>36</v>
      </c>
      <c r="F25" s="17" t="s">
        <v>150</v>
      </c>
      <c r="G25" s="23">
        <f t="shared" si="14"/>
        <v>35029935</v>
      </c>
      <c r="H25" s="16">
        <v>12</v>
      </c>
      <c r="I25" s="18">
        <v>9336000</v>
      </c>
      <c r="J25" s="16">
        <v>12</v>
      </c>
      <c r="K25" s="18">
        <v>11676645</v>
      </c>
      <c r="L25" s="16">
        <v>3</v>
      </c>
      <c r="M25" s="133">
        <v>0</v>
      </c>
      <c r="N25" s="16">
        <v>3</v>
      </c>
      <c r="O25" s="126">
        <v>0</v>
      </c>
      <c r="P25" s="16">
        <v>3</v>
      </c>
      <c r="Q25" s="126">
        <v>4727950</v>
      </c>
      <c r="R25" s="16"/>
      <c r="S25" s="18"/>
      <c r="T25" s="46">
        <f t="shared" si="9"/>
        <v>9</v>
      </c>
      <c r="U25" s="46">
        <f t="shared" si="10"/>
        <v>75</v>
      </c>
      <c r="V25" s="30" t="s">
        <v>42</v>
      </c>
      <c r="W25" s="35">
        <f t="shared" si="11"/>
        <v>4727950</v>
      </c>
      <c r="X25" s="45">
        <f t="shared" si="12"/>
        <v>40.490654635813627</v>
      </c>
      <c r="Y25" s="30" t="s">
        <v>42</v>
      </c>
      <c r="Z25" s="46">
        <f t="shared" si="3"/>
        <v>21</v>
      </c>
      <c r="AA25" s="35">
        <f t="shared" si="4"/>
        <v>14063950</v>
      </c>
      <c r="AB25" s="70">
        <f t="shared" si="5"/>
        <v>58.333333333333336</v>
      </c>
      <c r="AC25" s="71" t="s">
        <v>42</v>
      </c>
      <c r="AD25" s="70">
        <f t="shared" si="6"/>
        <v>40.148375953309646</v>
      </c>
      <c r="AE25" s="11"/>
      <c r="AH25" s="20"/>
    </row>
    <row r="26" spans="1:34" ht="63" customHeight="1" x14ac:dyDescent="0.2">
      <c r="A26" s="12"/>
      <c r="B26" s="13"/>
      <c r="C26" s="21" t="s">
        <v>165</v>
      </c>
      <c r="D26" s="21" t="s">
        <v>169</v>
      </c>
      <c r="E26" s="16">
        <v>36</v>
      </c>
      <c r="F26" s="17" t="s">
        <v>41</v>
      </c>
      <c r="G26" s="23">
        <f t="shared" si="14"/>
        <v>7503900</v>
      </c>
      <c r="H26" s="16">
        <v>12</v>
      </c>
      <c r="I26" s="18">
        <v>2700000</v>
      </c>
      <c r="J26" s="16">
        <v>12</v>
      </c>
      <c r="K26" s="18">
        <v>2501300</v>
      </c>
      <c r="L26" s="16">
        <v>3</v>
      </c>
      <c r="M26" s="133">
        <v>745800</v>
      </c>
      <c r="N26" s="16">
        <v>3</v>
      </c>
      <c r="O26" s="126">
        <v>745800</v>
      </c>
      <c r="P26" s="16">
        <v>3</v>
      </c>
      <c r="Q26" s="126">
        <v>621400</v>
      </c>
      <c r="R26" s="16"/>
      <c r="S26" s="18"/>
      <c r="T26" s="46"/>
      <c r="U26" s="46"/>
      <c r="V26" s="30"/>
      <c r="W26" s="35">
        <f t="shared" si="11"/>
        <v>2113000</v>
      </c>
      <c r="X26" s="45">
        <f t="shared" si="12"/>
        <v>84.476072442329979</v>
      </c>
      <c r="Y26" s="30"/>
      <c r="Z26" s="46"/>
      <c r="AA26" s="35">
        <f t="shared" si="4"/>
        <v>4813000</v>
      </c>
      <c r="AB26" s="70"/>
      <c r="AC26" s="71"/>
      <c r="AD26" s="70"/>
      <c r="AE26" s="11"/>
      <c r="AH26" s="20"/>
    </row>
    <row r="27" spans="1:34" ht="75" x14ac:dyDescent="0.2">
      <c r="A27" s="12"/>
      <c r="B27" s="13"/>
      <c r="C27" s="21" t="s">
        <v>58</v>
      </c>
      <c r="D27" s="21" t="s">
        <v>153</v>
      </c>
      <c r="E27" s="16">
        <f t="shared" si="13"/>
        <v>36</v>
      </c>
      <c r="F27" s="17" t="s">
        <v>80</v>
      </c>
      <c r="G27" s="23">
        <f t="shared" si="14"/>
        <v>144000000</v>
      </c>
      <c r="H27" s="16">
        <v>12</v>
      </c>
      <c r="I27" s="18">
        <v>85782725</v>
      </c>
      <c r="J27" s="16">
        <v>12</v>
      </c>
      <c r="K27" s="18">
        <v>48000000</v>
      </c>
      <c r="L27" s="16">
        <v>3</v>
      </c>
      <c r="M27" s="133">
        <v>0</v>
      </c>
      <c r="N27" s="16">
        <v>3</v>
      </c>
      <c r="O27" s="126">
        <v>18955000</v>
      </c>
      <c r="P27" s="16">
        <v>3</v>
      </c>
      <c r="Q27" s="126">
        <v>27045000</v>
      </c>
      <c r="R27" s="16"/>
      <c r="S27" s="18"/>
      <c r="T27" s="46">
        <f t="shared" si="9"/>
        <v>9</v>
      </c>
      <c r="U27" s="46">
        <f t="shared" si="10"/>
        <v>75</v>
      </c>
      <c r="V27" s="30" t="s">
        <v>42</v>
      </c>
      <c r="W27" s="35">
        <f t="shared" si="11"/>
        <v>46000000</v>
      </c>
      <c r="X27" s="45">
        <f t="shared" si="12"/>
        <v>95.833333333333343</v>
      </c>
      <c r="Y27" s="30" t="s">
        <v>42</v>
      </c>
      <c r="Z27" s="46">
        <f t="shared" si="3"/>
        <v>21</v>
      </c>
      <c r="AA27" s="35">
        <f t="shared" si="4"/>
        <v>131782725</v>
      </c>
      <c r="AB27" s="70">
        <f t="shared" si="5"/>
        <v>58.333333333333336</v>
      </c>
      <c r="AC27" s="71" t="s">
        <v>42</v>
      </c>
      <c r="AD27" s="70">
        <f t="shared" si="6"/>
        <v>91.515781249999989</v>
      </c>
      <c r="AE27" s="11"/>
      <c r="AH27" s="20"/>
    </row>
    <row r="28" spans="1:34" s="73" customFormat="1" ht="141.75" hidden="1" x14ac:dyDescent="0.25">
      <c r="A28" s="12"/>
      <c r="B28" s="13" t="s">
        <v>94</v>
      </c>
      <c r="C28" s="14" t="s">
        <v>82</v>
      </c>
      <c r="D28" s="14" t="s">
        <v>95</v>
      </c>
      <c r="E28" s="39">
        <v>100</v>
      </c>
      <c r="F28" s="40" t="s">
        <v>42</v>
      </c>
      <c r="G28" s="37">
        <f>SUM(G29)</f>
        <v>264300000</v>
      </c>
      <c r="H28" s="39"/>
      <c r="I28" s="37"/>
      <c r="J28" s="39"/>
      <c r="K28" s="37"/>
      <c r="L28" s="39"/>
      <c r="M28" s="130"/>
      <c r="N28" s="39"/>
      <c r="O28" s="124"/>
      <c r="P28" s="39"/>
      <c r="Q28" s="124"/>
      <c r="R28" s="39"/>
      <c r="S28" s="37"/>
      <c r="T28" s="58">
        <f t="shared" si="9"/>
        <v>0</v>
      </c>
      <c r="U28" s="58"/>
      <c r="V28" s="57"/>
      <c r="W28" s="55"/>
      <c r="X28" s="56"/>
      <c r="Y28" s="57"/>
      <c r="Z28" s="58"/>
      <c r="AA28" s="55"/>
      <c r="AB28" s="66"/>
      <c r="AC28" s="67"/>
      <c r="AD28" s="66"/>
      <c r="AE28" s="72"/>
      <c r="AH28" s="74"/>
    </row>
    <row r="29" spans="1:34" ht="45" hidden="1" x14ac:dyDescent="0.2">
      <c r="A29" s="12"/>
      <c r="B29" s="13"/>
      <c r="C29" s="21" t="s">
        <v>83</v>
      </c>
      <c r="D29" s="21" t="s">
        <v>96</v>
      </c>
      <c r="E29" s="16">
        <f>1*3</f>
        <v>3</v>
      </c>
      <c r="F29" s="17" t="s">
        <v>97</v>
      </c>
      <c r="G29" s="18">
        <f>88100000*3</f>
        <v>264300000</v>
      </c>
      <c r="H29" s="16"/>
      <c r="I29" s="18"/>
      <c r="J29" s="16"/>
      <c r="K29" s="18"/>
      <c r="L29" s="16"/>
      <c r="M29" s="131"/>
      <c r="N29" s="16"/>
      <c r="O29" s="126"/>
      <c r="P29" s="16"/>
      <c r="Q29" s="126"/>
      <c r="R29" s="16"/>
      <c r="S29" s="18"/>
      <c r="T29" s="46">
        <f t="shared" si="9"/>
        <v>0</v>
      </c>
      <c r="U29" s="46"/>
      <c r="V29" s="30"/>
      <c r="W29" s="35"/>
      <c r="X29" s="45"/>
      <c r="Y29" s="30"/>
      <c r="Z29" s="46"/>
      <c r="AA29" s="35"/>
      <c r="AB29" s="70"/>
      <c r="AC29" s="71"/>
      <c r="AD29" s="70"/>
      <c r="AE29" s="11"/>
      <c r="AH29" s="20"/>
    </row>
    <row r="30" spans="1:34" ht="97.5" customHeight="1" x14ac:dyDescent="0.2">
      <c r="A30" s="12"/>
      <c r="B30" s="13" t="s">
        <v>98</v>
      </c>
      <c r="C30" s="14" t="s">
        <v>59</v>
      </c>
      <c r="D30" s="14" t="s">
        <v>99</v>
      </c>
      <c r="E30" s="39">
        <v>100</v>
      </c>
      <c r="F30" s="40" t="s">
        <v>42</v>
      </c>
      <c r="G30" s="37">
        <f>SUM(G31:G33)</f>
        <v>182542793</v>
      </c>
      <c r="H30" s="39">
        <v>100</v>
      </c>
      <c r="I30" s="37">
        <f>SUM(I31:I33)</f>
        <v>61182384</v>
      </c>
      <c r="J30" s="39">
        <v>100</v>
      </c>
      <c r="K30" s="37">
        <f>SUM(K31:K33)</f>
        <v>60730931</v>
      </c>
      <c r="L30" s="39">
        <v>25</v>
      </c>
      <c r="M30" s="130">
        <f>SUM(M31:M33)</f>
        <v>7637267</v>
      </c>
      <c r="N30" s="39">
        <v>25</v>
      </c>
      <c r="O30" s="124">
        <f>SUM(O31:O33)</f>
        <v>6127414</v>
      </c>
      <c r="P30" s="39">
        <v>25</v>
      </c>
      <c r="Q30" s="124">
        <f>SUM(Q31:Q33)</f>
        <v>12200261</v>
      </c>
      <c r="R30" s="39"/>
      <c r="S30" s="37"/>
      <c r="T30" s="58">
        <f t="shared" si="9"/>
        <v>75</v>
      </c>
      <c r="U30" s="58">
        <f>T30/J30*100</f>
        <v>75</v>
      </c>
      <c r="V30" s="57" t="s">
        <v>42</v>
      </c>
      <c r="W30" s="55">
        <f>M30+O30+Q30+S30</f>
        <v>25964942</v>
      </c>
      <c r="X30" s="56">
        <f>W30/K30*100</f>
        <v>42.754065469538084</v>
      </c>
      <c r="Y30" s="57" t="s">
        <v>42</v>
      </c>
      <c r="Z30" s="58">
        <f t="shared" ref="Z30:Z47" si="15">H30+T30</f>
        <v>175</v>
      </c>
      <c r="AA30" s="55">
        <f t="shared" ref="AA30:AA47" si="16">I30+W30</f>
        <v>87147326</v>
      </c>
      <c r="AB30" s="66">
        <f t="shared" ref="AB30:AB47" si="17">Z30/E30*100</f>
        <v>175</v>
      </c>
      <c r="AC30" s="67" t="s">
        <v>42</v>
      </c>
      <c r="AD30" s="66">
        <f t="shared" ref="AD30:AD47" si="18">AA30/G30*100</f>
        <v>47.740765092818535</v>
      </c>
      <c r="AE30" s="11"/>
      <c r="AH30" s="20"/>
    </row>
    <row r="31" spans="1:34" ht="45" x14ac:dyDescent="0.2">
      <c r="A31" s="12"/>
      <c r="B31" s="13"/>
      <c r="C31" s="112" t="s">
        <v>60</v>
      </c>
      <c r="D31" s="113" t="s">
        <v>146</v>
      </c>
      <c r="E31" s="16">
        <f>J31*3</f>
        <v>0</v>
      </c>
      <c r="F31" s="17" t="s">
        <v>80</v>
      </c>
      <c r="G31" s="23">
        <v>350000</v>
      </c>
      <c r="H31" s="16">
        <v>0</v>
      </c>
      <c r="I31" s="18">
        <v>0</v>
      </c>
      <c r="J31" s="16"/>
      <c r="K31" s="18"/>
      <c r="L31" s="16"/>
      <c r="M31" s="133"/>
      <c r="N31" s="16"/>
      <c r="O31" s="126"/>
      <c r="P31" s="16"/>
      <c r="Q31" s="126">
        <v>0</v>
      </c>
      <c r="R31" s="16"/>
      <c r="S31" s="18"/>
      <c r="T31" s="46"/>
      <c r="U31" s="46"/>
      <c r="V31" s="30"/>
      <c r="W31" s="35"/>
      <c r="X31" s="45"/>
      <c r="Y31" s="30"/>
      <c r="Z31" s="46">
        <f t="shared" si="15"/>
        <v>0</v>
      </c>
      <c r="AA31" s="35">
        <f t="shared" si="16"/>
        <v>0</v>
      </c>
      <c r="AB31" s="70" t="e">
        <f t="shared" si="17"/>
        <v>#DIV/0!</v>
      </c>
      <c r="AC31" s="71" t="s">
        <v>42</v>
      </c>
      <c r="AD31" s="70">
        <f t="shared" si="18"/>
        <v>0</v>
      </c>
      <c r="AE31" s="11"/>
      <c r="AH31" s="20"/>
    </row>
    <row r="32" spans="1:34" ht="90" x14ac:dyDescent="0.2">
      <c r="A32" s="12"/>
      <c r="B32" s="13"/>
      <c r="C32" s="21" t="s">
        <v>61</v>
      </c>
      <c r="D32" s="24" t="s">
        <v>147</v>
      </c>
      <c r="E32" s="16">
        <f t="shared" ref="E32:E33" si="19">J32*3</f>
        <v>36</v>
      </c>
      <c r="F32" s="17" t="s">
        <v>80</v>
      </c>
      <c r="G32" s="23">
        <f>K32*3</f>
        <v>118592793</v>
      </c>
      <c r="H32" s="16">
        <v>12</v>
      </c>
      <c r="I32" s="18">
        <v>44482384</v>
      </c>
      <c r="J32" s="16">
        <v>12</v>
      </c>
      <c r="K32" s="18">
        <v>39530931</v>
      </c>
      <c r="L32" s="16">
        <v>3</v>
      </c>
      <c r="M32" s="133">
        <v>5887267</v>
      </c>
      <c r="N32" s="16">
        <v>3</v>
      </c>
      <c r="O32" s="126">
        <v>3627414</v>
      </c>
      <c r="P32" s="16">
        <v>3</v>
      </c>
      <c r="Q32" s="126">
        <v>4450261</v>
      </c>
      <c r="R32" s="16"/>
      <c r="S32" s="18"/>
      <c r="T32" s="46">
        <f t="shared" si="9"/>
        <v>9</v>
      </c>
      <c r="U32" s="46">
        <f t="shared" ref="U32:U41" si="20">T32/J32*100</f>
        <v>75</v>
      </c>
      <c r="V32" s="30" t="s">
        <v>42</v>
      </c>
      <c r="W32" s="35">
        <f t="shared" ref="W32:W38" si="21">M32+O32+Q32+S32</f>
        <v>13964942</v>
      </c>
      <c r="X32" s="45">
        <f t="shared" ref="X32:X38" si="22">W32/K32*100</f>
        <v>35.326620564539702</v>
      </c>
      <c r="Y32" s="30" t="s">
        <v>42</v>
      </c>
      <c r="Z32" s="46">
        <f t="shared" si="15"/>
        <v>21</v>
      </c>
      <c r="AA32" s="35">
        <f t="shared" si="16"/>
        <v>58447326</v>
      </c>
      <c r="AB32" s="70">
        <f t="shared" si="17"/>
        <v>58.333333333333336</v>
      </c>
      <c r="AC32" s="71" t="s">
        <v>42</v>
      </c>
      <c r="AD32" s="70">
        <f t="shared" si="18"/>
        <v>49.284045447854488</v>
      </c>
      <c r="AE32" s="11"/>
      <c r="AH32" s="20"/>
    </row>
    <row r="33" spans="1:34" ht="83.25" customHeight="1" x14ac:dyDescent="0.2">
      <c r="A33" s="12"/>
      <c r="B33" s="13"/>
      <c r="C33" s="21" t="s">
        <v>62</v>
      </c>
      <c r="D33" s="24" t="s">
        <v>148</v>
      </c>
      <c r="E33" s="16">
        <f t="shared" si="19"/>
        <v>36</v>
      </c>
      <c r="F33" s="17" t="s">
        <v>80</v>
      </c>
      <c r="G33" s="23">
        <f>K33*3</f>
        <v>63600000</v>
      </c>
      <c r="H33" s="16">
        <v>12</v>
      </c>
      <c r="I33" s="18">
        <v>16700000</v>
      </c>
      <c r="J33" s="16">
        <v>12</v>
      </c>
      <c r="K33" s="18">
        <v>21200000</v>
      </c>
      <c r="L33" s="16">
        <v>3</v>
      </c>
      <c r="M33" s="133">
        <v>1750000</v>
      </c>
      <c r="N33" s="16">
        <v>3</v>
      </c>
      <c r="O33" s="126">
        <v>2500000</v>
      </c>
      <c r="P33" s="16">
        <v>3</v>
      </c>
      <c r="Q33" s="126">
        <v>7750000</v>
      </c>
      <c r="R33" s="16"/>
      <c r="S33" s="18"/>
      <c r="T33" s="46">
        <f t="shared" si="9"/>
        <v>9</v>
      </c>
      <c r="U33" s="46">
        <f t="shared" si="20"/>
        <v>75</v>
      </c>
      <c r="V33" s="30" t="s">
        <v>42</v>
      </c>
      <c r="W33" s="35">
        <f t="shared" si="21"/>
        <v>12000000</v>
      </c>
      <c r="X33" s="45">
        <f t="shared" si="22"/>
        <v>56.60377358490566</v>
      </c>
      <c r="Y33" s="30" t="s">
        <v>42</v>
      </c>
      <c r="Z33" s="46">
        <f t="shared" si="15"/>
        <v>21</v>
      </c>
      <c r="AA33" s="35">
        <f t="shared" si="16"/>
        <v>28700000</v>
      </c>
      <c r="AB33" s="70">
        <f t="shared" si="17"/>
        <v>58.333333333333336</v>
      </c>
      <c r="AC33" s="71" t="s">
        <v>42</v>
      </c>
      <c r="AD33" s="70">
        <f t="shared" si="18"/>
        <v>45.125786163522015</v>
      </c>
      <c r="AE33" s="11"/>
      <c r="AH33" s="20"/>
    </row>
    <row r="34" spans="1:34" ht="97.5" customHeight="1" x14ac:dyDescent="0.2">
      <c r="A34" s="12"/>
      <c r="B34" s="13" t="s">
        <v>100</v>
      </c>
      <c r="C34" s="14" t="s">
        <v>63</v>
      </c>
      <c r="D34" s="14" t="s">
        <v>93</v>
      </c>
      <c r="E34" s="39">
        <v>100</v>
      </c>
      <c r="F34" s="40" t="s">
        <v>42</v>
      </c>
      <c r="G34" s="37">
        <f>SUM(G35:G38)</f>
        <v>651566400</v>
      </c>
      <c r="H34" s="39">
        <v>100</v>
      </c>
      <c r="I34" s="37">
        <f>SUM(I35:I38)</f>
        <v>595939858</v>
      </c>
      <c r="J34" s="39">
        <v>100</v>
      </c>
      <c r="K34" s="37">
        <f>SUM(K35:K38)</f>
        <v>217188800</v>
      </c>
      <c r="L34" s="39">
        <v>25</v>
      </c>
      <c r="M34" s="130">
        <f>SUM(M35:M38)</f>
        <v>7000000</v>
      </c>
      <c r="N34" s="39">
        <v>25</v>
      </c>
      <c r="O34" s="124">
        <f>SUM(O35:O38)</f>
        <v>26950000</v>
      </c>
      <c r="P34" s="39">
        <v>25</v>
      </c>
      <c r="Q34" s="124">
        <f>SUM(Q35:Q38)</f>
        <v>166600000</v>
      </c>
      <c r="R34" s="39"/>
      <c r="S34" s="37"/>
      <c r="T34" s="58">
        <f t="shared" si="9"/>
        <v>75</v>
      </c>
      <c r="U34" s="58">
        <f t="shared" si="20"/>
        <v>75</v>
      </c>
      <c r="V34" s="57" t="s">
        <v>42</v>
      </c>
      <c r="W34" s="55">
        <f t="shared" si="21"/>
        <v>200550000</v>
      </c>
      <c r="X34" s="56">
        <f t="shared" si="22"/>
        <v>92.339015639848839</v>
      </c>
      <c r="Y34" s="57" t="s">
        <v>42</v>
      </c>
      <c r="Z34" s="58">
        <f t="shared" si="15"/>
        <v>175</v>
      </c>
      <c r="AA34" s="55">
        <f t="shared" si="16"/>
        <v>796489858</v>
      </c>
      <c r="AB34" s="66">
        <f t="shared" si="17"/>
        <v>175</v>
      </c>
      <c r="AC34" s="67" t="s">
        <v>42</v>
      </c>
      <c r="AD34" s="66">
        <f t="shared" si="18"/>
        <v>122.24231605558545</v>
      </c>
      <c r="AE34" s="11"/>
      <c r="AH34" s="20"/>
    </row>
    <row r="35" spans="1:34" ht="120" x14ac:dyDescent="0.2">
      <c r="A35" s="12"/>
      <c r="B35" s="13"/>
      <c r="C35" s="21" t="s">
        <v>64</v>
      </c>
      <c r="D35" s="24" t="s">
        <v>145</v>
      </c>
      <c r="E35" s="16">
        <f>J35*3</f>
        <v>9</v>
      </c>
      <c r="F35" s="17" t="s">
        <v>143</v>
      </c>
      <c r="G35" s="23">
        <f>K35*3</f>
        <v>88484400</v>
      </c>
      <c r="H35" s="16">
        <v>3</v>
      </c>
      <c r="I35" s="18">
        <v>28032300</v>
      </c>
      <c r="J35" s="16">
        <v>3</v>
      </c>
      <c r="K35" s="18">
        <v>29494800</v>
      </c>
      <c r="L35" s="16">
        <v>0</v>
      </c>
      <c r="M35" s="133">
        <v>1500000</v>
      </c>
      <c r="N35" s="16">
        <v>0</v>
      </c>
      <c r="O35" s="126">
        <v>8500000</v>
      </c>
      <c r="P35" s="16">
        <v>0</v>
      </c>
      <c r="Q35" s="126">
        <v>12050000</v>
      </c>
      <c r="R35" s="16"/>
      <c r="S35" s="18"/>
      <c r="T35" s="46">
        <f t="shared" si="9"/>
        <v>0</v>
      </c>
      <c r="U35" s="46">
        <f t="shared" si="20"/>
        <v>0</v>
      </c>
      <c r="V35" s="30" t="s">
        <v>42</v>
      </c>
      <c r="W35" s="35">
        <f t="shared" si="21"/>
        <v>22050000</v>
      </c>
      <c r="X35" s="45">
        <f t="shared" si="22"/>
        <v>74.75894055901378</v>
      </c>
      <c r="Y35" s="30" t="s">
        <v>42</v>
      </c>
      <c r="Z35" s="46">
        <f t="shared" si="15"/>
        <v>3</v>
      </c>
      <c r="AA35" s="35">
        <f t="shared" si="16"/>
        <v>50082300</v>
      </c>
      <c r="AB35" s="70">
        <f t="shared" si="17"/>
        <v>33.333333333333329</v>
      </c>
      <c r="AC35" s="71" t="s">
        <v>42</v>
      </c>
      <c r="AD35" s="70">
        <f t="shared" si="18"/>
        <v>56.600146466495794</v>
      </c>
      <c r="AE35" s="11"/>
      <c r="AH35" s="20"/>
    </row>
    <row r="36" spans="1:34" ht="111.75" customHeight="1" x14ac:dyDescent="0.2">
      <c r="A36" s="12"/>
      <c r="B36" s="13"/>
      <c r="C36" s="21" t="s">
        <v>65</v>
      </c>
      <c r="D36" s="24" t="s">
        <v>142</v>
      </c>
      <c r="E36" s="16">
        <f>J36*3</f>
        <v>3</v>
      </c>
      <c r="F36" s="17" t="s">
        <v>143</v>
      </c>
      <c r="G36" s="23">
        <f>K36*3</f>
        <v>88932000</v>
      </c>
      <c r="H36" s="16">
        <v>1</v>
      </c>
      <c r="I36" s="18">
        <v>208750864</v>
      </c>
      <c r="J36" s="16">
        <v>1</v>
      </c>
      <c r="K36" s="18">
        <v>29644000</v>
      </c>
      <c r="L36" s="16">
        <v>1</v>
      </c>
      <c r="M36" s="133">
        <v>4500000</v>
      </c>
      <c r="N36" s="16">
        <v>0</v>
      </c>
      <c r="O36" s="126">
        <v>4500000</v>
      </c>
      <c r="P36" s="16">
        <v>0</v>
      </c>
      <c r="Q36" s="126">
        <v>14500000</v>
      </c>
      <c r="R36" s="16"/>
      <c r="S36" s="18"/>
      <c r="T36" s="46">
        <f t="shared" si="9"/>
        <v>1</v>
      </c>
      <c r="U36" s="46">
        <f t="shared" si="20"/>
        <v>100</v>
      </c>
      <c r="V36" s="30" t="s">
        <v>42</v>
      </c>
      <c r="W36" s="35">
        <f t="shared" si="21"/>
        <v>23500000</v>
      </c>
      <c r="X36" s="45">
        <f t="shared" si="22"/>
        <v>79.274052084738898</v>
      </c>
      <c r="Y36" s="30"/>
      <c r="Z36" s="46"/>
      <c r="AA36" s="35">
        <f t="shared" si="16"/>
        <v>232250864</v>
      </c>
      <c r="AB36" s="70"/>
      <c r="AC36" s="71"/>
      <c r="AD36" s="70"/>
      <c r="AE36" s="11"/>
      <c r="AH36" s="20"/>
    </row>
    <row r="37" spans="1:34" ht="105" x14ac:dyDescent="0.2">
      <c r="A37" s="12"/>
      <c r="B37" s="114"/>
      <c r="C37" s="115" t="s">
        <v>66</v>
      </c>
      <c r="D37" s="116" t="s">
        <v>144</v>
      </c>
      <c r="E37" s="117">
        <f>J37*3</f>
        <v>78</v>
      </c>
      <c r="F37" s="118" t="s">
        <v>143</v>
      </c>
      <c r="G37" s="119">
        <f t="shared" ref="G37:G38" si="23">K37*3</f>
        <v>21450000</v>
      </c>
      <c r="H37" s="117">
        <v>26</v>
      </c>
      <c r="I37" s="120">
        <v>7800000</v>
      </c>
      <c r="J37" s="16">
        <v>26</v>
      </c>
      <c r="K37" s="18">
        <v>7150000</v>
      </c>
      <c r="L37" s="16">
        <v>2</v>
      </c>
      <c r="M37" s="133">
        <v>1000000</v>
      </c>
      <c r="N37" s="16">
        <v>5</v>
      </c>
      <c r="O37" s="126">
        <v>1700000</v>
      </c>
      <c r="P37" s="16">
        <v>0</v>
      </c>
      <c r="Q37" s="126">
        <v>3300000</v>
      </c>
      <c r="R37" s="16"/>
      <c r="S37" s="18"/>
      <c r="T37" s="46">
        <f t="shared" si="9"/>
        <v>7</v>
      </c>
      <c r="U37" s="46">
        <f t="shared" si="20"/>
        <v>26.923076923076923</v>
      </c>
      <c r="V37" s="30" t="s">
        <v>42</v>
      </c>
      <c r="W37" s="35">
        <f t="shared" si="21"/>
        <v>6000000</v>
      </c>
      <c r="X37" s="45">
        <f t="shared" si="22"/>
        <v>83.91608391608392</v>
      </c>
      <c r="Y37" s="30"/>
      <c r="Z37" s="46">
        <f t="shared" si="15"/>
        <v>33</v>
      </c>
      <c r="AA37" s="35">
        <f t="shared" si="16"/>
        <v>13800000</v>
      </c>
      <c r="AB37" s="70">
        <f t="shared" si="17"/>
        <v>42.307692307692307</v>
      </c>
      <c r="AC37" s="71" t="s">
        <v>42</v>
      </c>
      <c r="AD37" s="70">
        <f t="shared" si="18"/>
        <v>64.335664335664333</v>
      </c>
      <c r="AE37" s="11"/>
      <c r="AH37" s="20"/>
    </row>
    <row r="38" spans="1:34" ht="85.5" x14ac:dyDescent="0.2">
      <c r="A38" s="12"/>
      <c r="B38" s="13"/>
      <c r="C38" s="110" t="s">
        <v>166</v>
      </c>
      <c r="D38" s="109" t="s">
        <v>174</v>
      </c>
      <c r="E38" s="16">
        <f>J38*3</f>
        <v>3</v>
      </c>
      <c r="F38" s="17" t="s">
        <v>143</v>
      </c>
      <c r="G38" s="23">
        <f t="shared" si="23"/>
        <v>452700000</v>
      </c>
      <c r="H38" s="16">
        <v>2</v>
      </c>
      <c r="I38" s="18">
        <v>351356694</v>
      </c>
      <c r="J38" s="16">
        <v>1</v>
      </c>
      <c r="K38" s="18">
        <v>150900000</v>
      </c>
      <c r="L38" s="16">
        <v>0</v>
      </c>
      <c r="M38" s="133">
        <v>0</v>
      </c>
      <c r="N38" s="16">
        <v>1</v>
      </c>
      <c r="O38" s="126">
        <v>12250000</v>
      </c>
      <c r="P38" s="16">
        <v>0</v>
      </c>
      <c r="Q38" s="126">
        <v>136750000</v>
      </c>
      <c r="R38" s="16"/>
      <c r="S38" s="18"/>
      <c r="T38" s="46">
        <f t="shared" si="9"/>
        <v>1</v>
      </c>
      <c r="U38" s="46">
        <f t="shared" si="20"/>
        <v>100</v>
      </c>
      <c r="V38" s="30"/>
      <c r="W38" s="35">
        <f t="shared" si="21"/>
        <v>149000000</v>
      </c>
      <c r="X38" s="45">
        <f t="shared" si="22"/>
        <v>98.740888005301514</v>
      </c>
      <c r="Y38" s="30"/>
      <c r="Z38" s="46">
        <f t="shared" si="15"/>
        <v>3</v>
      </c>
      <c r="AA38" s="35">
        <f t="shared" si="16"/>
        <v>500356694</v>
      </c>
      <c r="AB38" s="70">
        <f t="shared" si="17"/>
        <v>100</v>
      </c>
      <c r="AC38" s="71" t="s">
        <v>42</v>
      </c>
      <c r="AD38" s="70">
        <f t="shared" si="18"/>
        <v>110.52721316545173</v>
      </c>
      <c r="AE38" s="11"/>
      <c r="AH38" s="20"/>
    </row>
    <row r="39" spans="1:34" ht="141.75" x14ac:dyDescent="0.2">
      <c r="A39" s="12"/>
      <c r="B39" s="13" t="s">
        <v>102</v>
      </c>
      <c r="C39" s="14" t="s">
        <v>67</v>
      </c>
      <c r="D39" s="15" t="s">
        <v>103</v>
      </c>
      <c r="E39" s="44">
        <v>100</v>
      </c>
      <c r="F39" s="40" t="s">
        <v>42</v>
      </c>
      <c r="G39" s="37">
        <f>SUM(G40,G42)</f>
        <v>49489000</v>
      </c>
      <c r="H39" s="44">
        <v>100</v>
      </c>
      <c r="I39" s="37">
        <f>SUM(I40,I42)</f>
        <v>5922250</v>
      </c>
      <c r="J39" s="44">
        <v>100</v>
      </c>
      <c r="K39" s="37">
        <f>SUM(K40,K42)</f>
        <v>13122250</v>
      </c>
      <c r="L39" s="44">
        <v>25</v>
      </c>
      <c r="M39" s="130">
        <f>SUM(M40,M42)</f>
        <v>0</v>
      </c>
      <c r="N39" s="44">
        <v>25</v>
      </c>
      <c r="O39" s="124">
        <f>SUM(O40,O42)</f>
        <v>0</v>
      </c>
      <c r="P39" s="44">
        <v>25</v>
      </c>
      <c r="Q39" s="124">
        <f>SUM(Q40,Q42)</f>
        <v>2435700</v>
      </c>
      <c r="R39" s="44"/>
      <c r="S39" s="37"/>
      <c r="T39" s="58">
        <f t="shared" si="9"/>
        <v>75</v>
      </c>
      <c r="U39" s="58">
        <f t="shared" si="20"/>
        <v>75</v>
      </c>
      <c r="V39" s="57" t="s">
        <v>42</v>
      </c>
      <c r="W39" s="55">
        <f>M39+O39+Q39+S39</f>
        <v>2435700</v>
      </c>
      <c r="X39" s="56">
        <f>W39/K39*100</f>
        <v>18.56160338356608</v>
      </c>
      <c r="Y39" s="57" t="s">
        <v>42</v>
      </c>
      <c r="Z39" s="58">
        <f t="shared" si="15"/>
        <v>175</v>
      </c>
      <c r="AA39" s="55">
        <f t="shared" si="16"/>
        <v>8357950</v>
      </c>
      <c r="AB39" s="66">
        <f t="shared" si="17"/>
        <v>175</v>
      </c>
      <c r="AC39" s="67" t="s">
        <v>42</v>
      </c>
      <c r="AD39" s="66">
        <f t="shared" si="18"/>
        <v>16.888500474852997</v>
      </c>
      <c r="AE39" s="11"/>
      <c r="AH39" s="20"/>
    </row>
    <row r="40" spans="1:34" ht="216.75" customHeight="1" x14ac:dyDescent="0.2">
      <c r="A40" s="12"/>
      <c r="B40" s="13"/>
      <c r="C40" s="14" t="s">
        <v>123</v>
      </c>
      <c r="D40" s="15" t="s">
        <v>124</v>
      </c>
      <c r="E40" s="44">
        <v>100</v>
      </c>
      <c r="F40" s="40" t="s">
        <v>42</v>
      </c>
      <c r="G40" s="37">
        <f>SUM(G41)</f>
        <v>39366750</v>
      </c>
      <c r="H40" s="44">
        <v>100</v>
      </c>
      <c r="I40" s="37">
        <f>SUM(I41)</f>
        <v>0</v>
      </c>
      <c r="J40" s="44">
        <v>100</v>
      </c>
      <c r="K40" s="37">
        <f>SUM(K41)</f>
        <v>13122250</v>
      </c>
      <c r="L40" s="44">
        <v>25</v>
      </c>
      <c r="M40" s="130">
        <f>SUM(M41)</f>
        <v>0</v>
      </c>
      <c r="N40" s="44">
        <v>25</v>
      </c>
      <c r="O40" s="124">
        <f>SUM(O41)</f>
        <v>0</v>
      </c>
      <c r="P40" s="44">
        <v>25</v>
      </c>
      <c r="Q40" s="124">
        <f>SUM(Q41)</f>
        <v>2435700</v>
      </c>
      <c r="R40" s="44"/>
      <c r="S40" s="37"/>
      <c r="T40" s="58">
        <f t="shared" si="9"/>
        <v>75</v>
      </c>
      <c r="U40" s="58">
        <f t="shared" si="20"/>
        <v>75</v>
      </c>
      <c r="V40" s="57" t="s">
        <v>42</v>
      </c>
      <c r="W40" s="55">
        <f t="shared" ref="W40:W41" si="24">M40+O40+Q40+S40</f>
        <v>2435700</v>
      </c>
      <c r="X40" s="56">
        <f t="shared" ref="X40:X41" si="25">W40/K40*100</f>
        <v>18.56160338356608</v>
      </c>
      <c r="Y40" s="57" t="s">
        <v>42</v>
      </c>
      <c r="Z40" s="58">
        <f t="shared" si="15"/>
        <v>175</v>
      </c>
      <c r="AA40" s="55">
        <f t="shared" si="16"/>
        <v>2435700</v>
      </c>
      <c r="AB40" s="66">
        <f t="shared" si="17"/>
        <v>175</v>
      </c>
      <c r="AC40" s="67" t="s">
        <v>42</v>
      </c>
      <c r="AD40" s="66">
        <f t="shared" si="18"/>
        <v>6.18720112785536</v>
      </c>
      <c r="AE40" s="11"/>
      <c r="AH40" s="20"/>
    </row>
    <row r="41" spans="1:34" ht="135" x14ac:dyDescent="0.2">
      <c r="A41" s="12"/>
      <c r="B41" s="13"/>
      <c r="C41" s="21" t="s">
        <v>125</v>
      </c>
      <c r="D41" s="24" t="s">
        <v>126</v>
      </c>
      <c r="E41" s="16">
        <f>J41*3</f>
        <v>36</v>
      </c>
      <c r="F41" s="17" t="s">
        <v>80</v>
      </c>
      <c r="G41" s="23">
        <f>K41*3</f>
        <v>39366750</v>
      </c>
      <c r="H41" s="16">
        <v>0</v>
      </c>
      <c r="I41" s="18">
        <v>0</v>
      </c>
      <c r="J41" s="16">
        <v>12</v>
      </c>
      <c r="K41" s="18">
        <v>13122250</v>
      </c>
      <c r="L41" s="16">
        <v>3</v>
      </c>
      <c r="M41" s="131">
        <v>0</v>
      </c>
      <c r="N41" s="16">
        <v>3</v>
      </c>
      <c r="O41" s="126">
        <v>0</v>
      </c>
      <c r="P41" s="16">
        <v>3</v>
      </c>
      <c r="Q41" s="126">
        <v>2435700</v>
      </c>
      <c r="R41" s="16"/>
      <c r="S41" s="18"/>
      <c r="T41" s="46">
        <f t="shared" si="9"/>
        <v>9</v>
      </c>
      <c r="U41" s="46">
        <f t="shared" si="20"/>
        <v>75</v>
      </c>
      <c r="V41" s="30" t="s">
        <v>42</v>
      </c>
      <c r="W41" s="35">
        <f t="shared" si="24"/>
        <v>2435700</v>
      </c>
      <c r="X41" s="45">
        <f t="shared" si="25"/>
        <v>18.56160338356608</v>
      </c>
      <c r="Y41" s="30" t="s">
        <v>42</v>
      </c>
      <c r="Z41" s="46">
        <f t="shared" si="15"/>
        <v>9</v>
      </c>
      <c r="AA41" s="35">
        <f t="shared" si="16"/>
        <v>2435700</v>
      </c>
      <c r="AB41" s="70">
        <f t="shared" si="17"/>
        <v>25</v>
      </c>
      <c r="AC41" s="71" t="s">
        <v>42</v>
      </c>
      <c r="AD41" s="70">
        <f t="shared" si="18"/>
        <v>6.18720112785536</v>
      </c>
      <c r="AE41" s="11"/>
      <c r="AH41" s="20"/>
    </row>
    <row r="42" spans="1:34" ht="146.25" customHeight="1" x14ac:dyDescent="0.2">
      <c r="A42" s="12"/>
      <c r="B42" s="13" t="s">
        <v>101</v>
      </c>
      <c r="C42" s="121" t="s">
        <v>68</v>
      </c>
      <c r="D42" s="122" t="s">
        <v>104</v>
      </c>
      <c r="E42" s="44">
        <v>100</v>
      </c>
      <c r="F42" s="40" t="s">
        <v>42</v>
      </c>
      <c r="G42" s="37">
        <f>SUM(G43)</f>
        <v>10122250</v>
      </c>
      <c r="H42" s="44">
        <v>100</v>
      </c>
      <c r="I42" s="37">
        <f>SUM(I43)</f>
        <v>5922250</v>
      </c>
      <c r="J42" s="44"/>
      <c r="K42" s="37"/>
      <c r="L42" s="44"/>
      <c r="M42" s="130"/>
      <c r="N42" s="44"/>
      <c r="O42" s="124"/>
      <c r="P42" s="44"/>
      <c r="Q42" s="124"/>
      <c r="R42" s="44"/>
      <c r="S42" s="37"/>
      <c r="T42" s="58"/>
      <c r="U42" s="58"/>
      <c r="V42" s="57"/>
      <c r="W42" s="55"/>
      <c r="X42" s="56"/>
      <c r="Y42" s="57"/>
      <c r="Z42" s="58">
        <f t="shared" si="15"/>
        <v>100</v>
      </c>
      <c r="AA42" s="55">
        <f t="shared" si="16"/>
        <v>5922250</v>
      </c>
      <c r="AB42" s="66">
        <f t="shared" si="17"/>
        <v>100</v>
      </c>
      <c r="AC42" s="67" t="s">
        <v>42</v>
      </c>
      <c r="AD42" s="66">
        <f t="shared" si="18"/>
        <v>58.507248882412512</v>
      </c>
      <c r="AE42" s="11"/>
      <c r="AH42" s="20"/>
    </row>
    <row r="43" spans="1:34" ht="116.25" customHeight="1" x14ac:dyDescent="0.2">
      <c r="A43" s="12"/>
      <c r="B43" s="13"/>
      <c r="C43" s="112" t="s">
        <v>69</v>
      </c>
      <c r="D43" s="113" t="s">
        <v>141</v>
      </c>
      <c r="E43" s="16">
        <v>12</v>
      </c>
      <c r="F43" s="106" t="s">
        <v>177</v>
      </c>
      <c r="G43" s="23">
        <v>10122250</v>
      </c>
      <c r="H43" s="16">
        <v>12</v>
      </c>
      <c r="I43" s="18">
        <v>5922250</v>
      </c>
      <c r="J43" s="16"/>
      <c r="K43" s="18"/>
      <c r="L43" s="16"/>
      <c r="M43" s="131"/>
      <c r="N43" s="16"/>
      <c r="O43" s="126"/>
      <c r="P43" s="16"/>
      <c r="Q43" s="126"/>
      <c r="R43" s="16"/>
      <c r="S43" s="18"/>
      <c r="T43" s="46"/>
      <c r="U43" s="46"/>
      <c r="V43" s="30"/>
      <c r="W43" s="35"/>
      <c r="X43" s="45"/>
      <c r="Y43" s="30"/>
      <c r="Z43" s="46">
        <f t="shared" si="15"/>
        <v>12</v>
      </c>
      <c r="AA43" s="35">
        <f t="shared" si="16"/>
        <v>5922250</v>
      </c>
      <c r="AB43" s="70">
        <f t="shared" si="17"/>
        <v>100</v>
      </c>
      <c r="AC43" s="71" t="s">
        <v>42</v>
      </c>
      <c r="AD43" s="70">
        <f t="shared" si="18"/>
        <v>58.507248882412512</v>
      </c>
      <c r="AE43" s="11"/>
      <c r="AH43" s="20"/>
    </row>
    <row r="44" spans="1:34" ht="126" x14ac:dyDescent="0.2">
      <c r="A44" s="12"/>
      <c r="B44" s="13" t="s">
        <v>105</v>
      </c>
      <c r="C44" s="14" t="s">
        <v>70</v>
      </c>
      <c r="D44" s="15" t="s">
        <v>106</v>
      </c>
      <c r="E44" s="44">
        <v>100</v>
      </c>
      <c r="F44" s="40" t="s">
        <v>42</v>
      </c>
      <c r="G44" s="37">
        <f>G45</f>
        <v>205818555</v>
      </c>
      <c r="H44" s="44">
        <v>100</v>
      </c>
      <c r="I44" s="37">
        <f>I45</f>
        <v>58784250</v>
      </c>
      <c r="J44" s="44">
        <v>100</v>
      </c>
      <c r="K44" s="37">
        <f>K45</f>
        <v>68606185</v>
      </c>
      <c r="L44" s="44">
        <v>25</v>
      </c>
      <c r="M44" s="130">
        <f>M45</f>
        <v>28356215</v>
      </c>
      <c r="N44" s="44">
        <v>25</v>
      </c>
      <c r="O44" s="124">
        <f>O45</f>
        <v>12930000</v>
      </c>
      <c r="P44" s="44">
        <v>25</v>
      </c>
      <c r="Q44" s="124">
        <f>Q45</f>
        <v>0</v>
      </c>
      <c r="R44" s="44"/>
      <c r="S44" s="37"/>
      <c r="T44" s="58">
        <f>SUM(L44,N44,P44,R44)</f>
        <v>75</v>
      </c>
      <c r="U44" s="58">
        <f>T44/J44*100</f>
        <v>75</v>
      </c>
      <c r="V44" s="57" t="s">
        <v>42</v>
      </c>
      <c r="W44" s="55">
        <f>M44+O44+Q44+S44</f>
        <v>41286215</v>
      </c>
      <c r="X44" s="56">
        <f>W44/K44*100</f>
        <v>60.178561160338532</v>
      </c>
      <c r="Y44" s="57" t="s">
        <v>42</v>
      </c>
      <c r="Z44" s="58">
        <f t="shared" si="15"/>
        <v>175</v>
      </c>
      <c r="AA44" s="55">
        <f t="shared" si="16"/>
        <v>100070465</v>
      </c>
      <c r="AB44" s="66">
        <f t="shared" si="17"/>
        <v>175</v>
      </c>
      <c r="AC44" s="67" t="s">
        <v>42</v>
      </c>
      <c r="AD44" s="66">
        <f t="shared" si="18"/>
        <v>48.620720809161256</v>
      </c>
      <c r="AE44" s="11"/>
      <c r="AH44" s="20"/>
    </row>
    <row r="45" spans="1:34" ht="126" x14ac:dyDescent="0.2">
      <c r="A45" s="12"/>
      <c r="B45" s="13" t="s">
        <v>107</v>
      </c>
      <c r="C45" s="14" t="s">
        <v>71</v>
      </c>
      <c r="D45" s="15" t="s">
        <v>108</v>
      </c>
      <c r="E45" s="44">
        <v>100</v>
      </c>
      <c r="F45" s="40" t="s">
        <v>42</v>
      </c>
      <c r="G45" s="37">
        <f>SUM(G46:G48)</f>
        <v>205818555</v>
      </c>
      <c r="H45" s="44">
        <v>100</v>
      </c>
      <c r="I45" s="37">
        <f>SUM(I46:I48)</f>
        <v>58784250</v>
      </c>
      <c r="J45" s="44">
        <v>100</v>
      </c>
      <c r="K45" s="37">
        <f>SUM(K46:K48)</f>
        <v>68606185</v>
      </c>
      <c r="L45" s="44">
        <v>25</v>
      </c>
      <c r="M45" s="130">
        <f>SUM(M46:M48)</f>
        <v>28356215</v>
      </c>
      <c r="N45" s="44">
        <v>25</v>
      </c>
      <c r="O45" s="124">
        <f>SUM(O46:O48)</f>
        <v>12930000</v>
      </c>
      <c r="P45" s="44">
        <v>25</v>
      </c>
      <c r="Q45" s="124">
        <f>SUM(Q46:Q48)</f>
        <v>0</v>
      </c>
      <c r="R45" s="44"/>
      <c r="S45" s="37"/>
      <c r="T45" s="58">
        <f>SUM(L45,N45,P45,R45)</f>
        <v>75</v>
      </c>
      <c r="U45" s="58">
        <f>T45/J45*100</f>
        <v>75</v>
      </c>
      <c r="V45" s="57" t="s">
        <v>42</v>
      </c>
      <c r="W45" s="55">
        <f>M45+O45+Q45+S45</f>
        <v>41286215</v>
      </c>
      <c r="X45" s="56">
        <f>W45/K45*100</f>
        <v>60.178561160338532</v>
      </c>
      <c r="Y45" s="57" t="s">
        <v>42</v>
      </c>
      <c r="Z45" s="58">
        <f t="shared" si="15"/>
        <v>175</v>
      </c>
      <c r="AA45" s="55">
        <f t="shared" si="16"/>
        <v>100070465</v>
      </c>
      <c r="AB45" s="66">
        <f t="shared" si="17"/>
        <v>175</v>
      </c>
      <c r="AC45" s="67" t="s">
        <v>42</v>
      </c>
      <c r="AD45" s="66">
        <f t="shared" si="18"/>
        <v>48.620720809161256</v>
      </c>
      <c r="AE45" s="11"/>
      <c r="AH45" s="20"/>
    </row>
    <row r="46" spans="1:34" ht="135" x14ac:dyDescent="0.2">
      <c r="A46" s="12"/>
      <c r="B46" s="13"/>
      <c r="C46" s="21" t="s">
        <v>72</v>
      </c>
      <c r="D46" s="24" t="s">
        <v>137</v>
      </c>
      <c r="E46" s="16">
        <f>J46*3</f>
        <v>132</v>
      </c>
      <c r="F46" s="80" t="s">
        <v>140</v>
      </c>
      <c r="G46" s="23">
        <f>K46*3</f>
        <v>68268645</v>
      </c>
      <c r="H46" s="16">
        <v>44</v>
      </c>
      <c r="I46" s="18">
        <v>16444250</v>
      </c>
      <c r="J46" s="16">
        <v>44</v>
      </c>
      <c r="K46" s="18">
        <v>22756215</v>
      </c>
      <c r="L46" s="16">
        <v>44</v>
      </c>
      <c r="M46" s="133">
        <v>22756215</v>
      </c>
      <c r="N46" s="16">
        <v>0</v>
      </c>
      <c r="O46" s="126">
        <v>0</v>
      </c>
      <c r="P46" s="16">
        <v>0</v>
      </c>
      <c r="Q46" s="126">
        <v>0</v>
      </c>
      <c r="R46" s="16"/>
      <c r="S46" s="18"/>
      <c r="T46" s="46">
        <f>SUM(L46,N46,P46,R46)</f>
        <v>44</v>
      </c>
      <c r="U46" s="46">
        <f>T46/J46*100</f>
        <v>100</v>
      </c>
      <c r="V46" s="30" t="s">
        <v>42</v>
      </c>
      <c r="W46" s="35">
        <f>M46+O46+Q46+S46</f>
        <v>22756215</v>
      </c>
      <c r="X46" s="45">
        <f>W46/K46*100</f>
        <v>100</v>
      </c>
      <c r="Y46" s="30" t="s">
        <v>42</v>
      </c>
      <c r="Z46" s="46">
        <f t="shared" si="15"/>
        <v>88</v>
      </c>
      <c r="AA46" s="35">
        <f t="shared" si="16"/>
        <v>39200465</v>
      </c>
      <c r="AB46" s="70">
        <f t="shared" si="17"/>
        <v>66.666666666666657</v>
      </c>
      <c r="AC46" s="71" t="s">
        <v>42</v>
      </c>
      <c r="AD46" s="70">
        <f t="shared" si="18"/>
        <v>57.42089212404904</v>
      </c>
      <c r="AE46" s="11"/>
      <c r="AH46" s="20"/>
    </row>
    <row r="47" spans="1:34" ht="182.25" customHeight="1" x14ac:dyDescent="0.2">
      <c r="A47" s="12"/>
      <c r="B47" s="13"/>
      <c r="C47" s="21" t="s">
        <v>73</v>
      </c>
      <c r="D47" s="24" t="s">
        <v>138</v>
      </c>
      <c r="E47" s="16">
        <f t="shared" ref="E47" si="26">J47*3</f>
        <v>36</v>
      </c>
      <c r="F47" s="17" t="s">
        <v>41</v>
      </c>
      <c r="G47" s="23">
        <f t="shared" ref="G47" si="27">K47*3</f>
        <v>137549910</v>
      </c>
      <c r="H47" s="43">
        <v>12</v>
      </c>
      <c r="I47" s="18">
        <v>42340000</v>
      </c>
      <c r="J47" s="43">
        <v>12</v>
      </c>
      <c r="K47" s="18">
        <v>45849970</v>
      </c>
      <c r="L47" s="43">
        <v>3</v>
      </c>
      <c r="M47" s="133">
        <v>5600000</v>
      </c>
      <c r="N47" s="43">
        <v>3</v>
      </c>
      <c r="O47" s="126">
        <v>12930000</v>
      </c>
      <c r="P47" s="43">
        <v>3</v>
      </c>
      <c r="Q47" s="126">
        <v>0</v>
      </c>
      <c r="R47" s="43"/>
      <c r="S47" s="18"/>
      <c r="T47" s="46">
        <f>SUM(L47,N47,P47,R47)</f>
        <v>9</v>
      </c>
      <c r="U47" s="46">
        <f>T47/J47*100</f>
        <v>75</v>
      </c>
      <c r="V47" s="30" t="s">
        <v>42</v>
      </c>
      <c r="W47" s="35">
        <f>M47+O47+Q47+S47</f>
        <v>18530000</v>
      </c>
      <c r="X47" s="45">
        <f>W47/K47*100</f>
        <v>40.414421208999698</v>
      </c>
      <c r="Y47" s="30" t="s">
        <v>42</v>
      </c>
      <c r="Z47" s="46">
        <f t="shared" si="15"/>
        <v>21</v>
      </c>
      <c r="AA47" s="35">
        <f t="shared" si="16"/>
        <v>60870000</v>
      </c>
      <c r="AB47" s="70">
        <f t="shared" si="17"/>
        <v>58.333333333333336</v>
      </c>
      <c r="AC47" s="71" t="s">
        <v>42</v>
      </c>
      <c r="AD47" s="70">
        <f t="shared" si="18"/>
        <v>44.253027864576573</v>
      </c>
      <c r="AE47" s="11"/>
      <c r="AH47" s="20"/>
    </row>
    <row r="48" spans="1:34" ht="120" x14ac:dyDescent="0.2">
      <c r="A48" s="12"/>
      <c r="B48" s="13"/>
      <c r="C48" s="108" t="s">
        <v>74</v>
      </c>
      <c r="D48" s="107" t="s">
        <v>139</v>
      </c>
      <c r="E48" s="16">
        <f>J48*3</f>
        <v>0</v>
      </c>
      <c r="F48" s="17" t="s">
        <v>80</v>
      </c>
      <c r="G48" s="23">
        <v>0</v>
      </c>
      <c r="H48" s="42">
        <v>0</v>
      </c>
      <c r="I48" s="18">
        <v>0</v>
      </c>
      <c r="J48" s="42"/>
      <c r="K48" s="18"/>
      <c r="L48" s="42"/>
      <c r="M48" s="133"/>
      <c r="N48" s="42"/>
      <c r="O48" s="126"/>
      <c r="P48" s="42"/>
      <c r="Q48" s="126"/>
      <c r="R48" s="42"/>
      <c r="S48" s="18"/>
      <c r="T48" s="46"/>
      <c r="U48" s="46"/>
      <c r="V48" s="30"/>
      <c r="W48" s="35"/>
      <c r="X48" s="45"/>
      <c r="Y48" s="30"/>
      <c r="Z48" s="46"/>
      <c r="AA48" s="35"/>
      <c r="AB48" s="70"/>
      <c r="AC48" s="71"/>
      <c r="AD48" s="70"/>
      <c r="AE48" s="11"/>
      <c r="AH48" s="20"/>
    </row>
    <row r="49" spans="1:34" s="93" customFormat="1" ht="126" x14ac:dyDescent="0.2">
      <c r="A49" s="81"/>
      <c r="B49" s="82"/>
      <c r="C49" s="95" t="s">
        <v>127</v>
      </c>
      <c r="D49" s="96" t="s">
        <v>128</v>
      </c>
      <c r="E49" s="44">
        <v>100</v>
      </c>
      <c r="F49" s="40" t="s">
        <v>42</v>
      </c>
      <c r="G49" s="97">
        <f>G50</f>
        <v>116250000</v>
      </c>
      <c r="H49" s="98">
        <v>100</v>
      </c>
      <c r="I49" s="97">
        <f>I50</f>
        <v>36750000</v>
      </c>
      <c r="J49" s="98">
        <v>100</v>
      </c>
      <c r="K49" s="97">
        <f>K50</f>
        <v>38750000</v>
      </c>
      <c r="L49" s="44">
        <v>25</v>
      </c>
      <c r="M49" s="132">
        <f>M50</f>
        <v>0</v>
      </c>
      <c r="N49" s="44">
        <v>25</v>
      </c>
      <c r="O49" s="129">
        <f>O50</f>
        <v>0</v>
      </c>
      <c r="P49" s="44">
        <v>25</v>
      </c>
      <c r="Q49" s="129">
        <f>Q50</f>
        <v>0</v>
      </c>
      <c r="R49" s="98"/>
      <c r="S49" s="97"/>
      <c r="T49" s="99">
        <f t="shared" ref="T49:T51" si="28">SUM(L49,N49,P49,R49)</f>
        <v>75</v>
      </c>
      <c r="U49" s="99">
        <f t="shared" ref="U49:U51" si="29">T49/J49*100</f>
        <v>75</v>
      </c>
      <c r="V49" s="100" t="s">
        <v>42</v>
      </c>
      <c r="W49" s="101">
        <f t="shared" ref="W49:W51" si="30">M49+O49+Q49+S49</f>
        <v>0</v>
      </c>
      <c r="X49" s="102">
        <f t="shared" ref="X49:X51" si="31">W49/K49*100</f>
        <v>0</v>
      </c>
      <c r="Y49" s="100" t="s">
        <v>42</v>
      </c>
      <c r="Z49" s="99">
        <f t="shared" ref="Z49:Z51" si="32">H49+T49</f>
        <v>175</v>
      </c>
      <c r="AA49" s="101">
        <f t="shared" ref="AA49:AA51" si="33">I49+W49</f>
        <v>36750000</v>
      </c>
      <c r="AB49" s="103">
        <f t="shared" ref="AB49:AB51" si="34">Z49/E49*100</f>
        <v>175</v>
      </c>
      <c r="AC49" s="104" t="s">
        <v>42</v>
      </c>
      <c r="AD49" s="103">
        <f t="shared" ref="AD49:AD51" si="35">AA49/G49*100</f>
        <v>31.612903225806448</v>
      </c>
      <c r="AE49" s="92"/>
      <c r="AH49" s="94"/>
    </row>
    <row r="50" spans="1:34" s="93" customFormat="1" ht="194.25" customHeight="1" x14ac:dyDescent="0.2">
      <c r="A50" s="81"/>
      <c r="B50" s="82"/>
      <c r="C50" s="95" t="s">
        <v>129</v>
      </c>
      <c r="D50" s="96" t="s">
        <v>130</v>
      </c>
      <c r="E50" s="44">
        <v>100</v>
      </c>
      <c r="F50" s="40" t="s">
        <v>42</v>
      </c>
      <c r="G50" s="97">
        <f>SUM(G51)</f>
        <v>116250000</v>
      </c>
      <c r="H50" s="98">
        <v>100</v>
      </c>
      <c r="I50" s="97">
        <f>SUM(I51)</f>
        <v>36750000</v>
      </c>
      <c r="J50" s="98">
        <v>100</v>
      </c>
      <c r="K50" s="97">
        <f>SUM(K51)</f>
        <v>38750000</v>
      </c>
      <c r="L50" s="44">
        <v>25</v>
      </c>
      <c r="M50" s="132">
        <f>SUM(M51)</f>
        <v>0</v>
      </c>
      <c r="N50" s="44">
        <v>25</v>
      </c>
      <c r="O50" s="129">
        <f>SUM(O51)</f>
        <v>0</v>
      </c>
      <c r="P50" s="44">
        <v>25</v>
      </c>
      <c r="Q50" s="129">
        <f>SUM(Q51)</f>
        <v>0</v>
      </c>
      <c r="R50" s="98"/>
      <c r="S50" s="97"/>
      <c r="T50" s="99">
        <f t="shared" si="28"/>
        <v>75</v>
      </c>
      <c r="U50" s="99">
        <f t="shared" si="29"/>
        <v>75</v>
      </c>
      <c r="V50" s="100" t="s">
        <v>42</v>
      </c>
      <c r="W50" s="101">
        <f t="shared" si="30"/>
        <v>0</v>
      </c>
      <c r="X50" s="102">
        <f t="shared" si="31"/>
        <v>0</v>
      </c>
      <c r="Y50" s="100" t="s">
        <v>42</v>
      </c>
      <c r="Z50" s="99">
        <f t="shared" si="32"/>
        <v>175</v>
      </c>
      <c r="AA50" s="101">
        <f t="shared" si="33"/>
        <v>36750000</v>
      </c>
      <c r="AB50" s="103">
        <f t="shared" si="34"/>
        <v>175</v>
      </c>
      <c r="AC50" s="104" t="s">
        <v>42</v>
      </c>
      <c r="AD50" s="103">
        <f t="shared" si="35"/>
        <v>31.612903225806448</v>
      </c>
      <c r="AE50" s="92"/>
      <c r="AH50" s="94"/>
    </row>
    <row r="51" spans="1:34" s="93" customFormat="1" ht="144.75" customHeight="1" x14ac:dyDescent="0.2">
      <c r="A51" s="81"/>
      <c r="B51" s="82"/>
      <c r="C51" s="83" t="s">
        <v>131</v>
      </c>
      <c r="D51" s="24" t="s">
        <v>132</v>
      </c>
      <c r="E51" s="42">
        <f>J51*3</f>
        <v>36</v>
      </c>
      <c r="F51" s="17" t="s">
        <v>80</v>
      </c>
      <c r="G51" s="23">
        <f>K51*3</f>
        <v>116250000</v>
      </c>
      <c r="H51" s="105">
        <v>12</v>
      </c>
      <c r="I51" s="85">
        <v>36750000</v>
      </c>
      <c r="J51" s="105">
        <v>12</v>
      </c>
      <c r="K51" s="85">
        <v>38750000</v>
      </c>
      <c r="L51" s="42">
        <v>3</v>
      </c>
      <c r="M51" s="133">
        <v>0</v>
      </c>
      <c r="N51" s="42">
        <v>3</v>
      </c>
      <c r="O51" s="128">
        <v>0</v>
      </c>
      <c r="P51" s="42">
        <v>3</v>
      </c>
      <c r="Q51" s="128">
        <v>0</v>
      </c>
      <c r="R51" s="105"/>
      <c r="S51" s="85"/>
      <c r="T51" s="86">
        <f t="shared" si="28"/>
        <v>9</v>
      </c>
      <c r="U51" s="86">
        <f t="shared" si="29"/>
        <v>75</v>
      </c>
      <c r="V51" s="87" t="s">
        <v>42</v>
      </c>
      <c r="W51" s="88">
        <f t="shared" si="30"/>
        <v>0</v>
      </c>
      <c r="X51" s="89">
        <f t="shared" si="31"/>
        <v>0</v>
      </c>
      <c r="Y51" s="87" t="s">
        <v>42</v>
      </c>
      <c r="Z51" s="86">
        <f t="shared" si="32"/>
        <v>21</v>
      </c>
      <c r="AA51" s="88">
        <f t="shared" si="33"/>
        <v>36750000</v>
      </c>
      <c r="AB51" s="90">
        <f t="shared" si="34"/>
        <v>58.333333333333336</v>
      </c>
      <c r="AC51" s="91" t="s">
        <v>42</v>
      </c>
      <c r="AD51" s="90">
        <f t="shared" si="35"/>
        <v>31.612903225806448</v>
      </c>
      <c r="AE51" s="92"/>
      <c r="AH51" s="94"/>
    </row>
    <row r="52" spans="1:34" ht="110.25" x14ac:dyDescent="0.2">
      <c r="A52" s="12"/>
      <c r="B52" s="13" t="s">
        <v>109</v>
      </c>
      <c r="C52" s="14" t="s">
        <v>75</v>
      </c>
      <c r="D52" s="15" t="s">
        <v>110</v>
      </c>
      <c r="E52" s="44">
        <v>100</v>
      </c>
      <c r="F52" s="40" t="s">
        <v>42</v>
      </c>
      <c r="G52" s="37">
        <f>G53</f>
        <v>189390000</v>
      </c>
      <c r="H52" s="44">
        <v>100</v>
      </c>
      <c r="I52" s="37">
        <f>I53</f>
        <v>18500000</v>
      </c>
      <c r="J52" s="44">
        <v>100</v>
      </c>
      <c r="K52" s="37">
        <f>K53</f>
        <v>63130000</v>
      </c>
      <c r="L52" s="44">
        <v>25</v>
      </c>
      <c r="M52" s="130">
        <f>M53</f>
        <v>1125000</v>
      </c>
      <c r="N52" s="44">
        <v>25</v>
      </c>
      <c r="O52" s="124">
        <f>O53</f>
        <v>2235000</v>
      </c>
      <c r="P52" s="44">
        <v>25</v>
      </c>
      <c r="Q52" s="124">
        <f>Q53</f>
        <v>0</v>
      </c>
      <c r="R52" s="44"/>
      <c r="S52" s="37"/>
      <c r="T52" s="58">
        <f>SUM(L52,N52,P52,R52)</f>
        <v>75</v>
      </c>
      <c r="U52" s="58">
        <f>T52/J52*100</f>
        <v>75</v>
      </c>
      <c r="V52" s="57" t="s">
        <v>42</v>
      </c>
      <c r="W52" s="55">
        <f>M52+O52+Q52+S52</f>
        <v>3360000</v>
      </c>
      <c r="X52" s="56">
        <f>W52/K52*100</f>
        <v>5.3223507048946619</v>
      </c>
      <c r="Y52" s="57" t="s">
        <v>42</v>
      </c>
      <c r="Z52" s="58">
        <f>H52+T52</f>
        <v>175</v>
      </c>
      <c r="AA52" s="55">
        <f>I52+W52</f>
        <v>21860000</v>
      </c>
      <c r="AB52" s="66">
        <f>Z52/E52*100</f>
        <v>175</v>
      </c>
      <c r="AC52" s="67" t="s">
        <v>42</v>
      </c>
      <c r="AD52" s="66">
        <f>AA52/G52*100</f>
        <v>11.542320080257669</v>
      </c>
      <c r="AE52" s="11"/>
      <c r="AH52" s="20"/>
    </row>
    <row r="53" spans="1:34" ht="157.5" x14ac:dyDescent="0.2">
      <c r="A53" s="12"/>
      <c r="B53" s="13" t="s">
        <v>111</v>
      </c>
      <c r="C53" s="14" t="s">
        <v>76</v>
      </c>
      <c r="D53" s="15" t="s">
        <v>112</v>
      </c>
      <c r="E53" s="44">
        <v>100</v>
      </c>
      <c r="F53" s="40" t="s">
        <v>42</v>
      </c>
      <c r="G53" s="37">
        <f>SUM(G54:G56)</f>
        <v>189390000</v>
      </c>
      <c r="H53" s="44">
        <v>100</v>
      </c>
      <c r="I53" s="37">
        <f>SUM(I54:I56)</f>
        <v>18500000</v>
      </c>
      <c r="J53" s="44">
        <v>100</v>
      </c>
      <c r="K53" s="37">
        <f>SUM(K54:K56)</f>
        <v>63130000</v>
      </c>
      <c r="L53" s="44">
        <v>25</v>
      </c>
      <c r="M53" s="130">
        <f>SUM(M54:M56)</f>
        <v>1125000</v>
      </c>
      <c r="N53" s="44">
        <v>25</v>
      </c>
      <c r="O53" s="124">
        <f>SUM(O54:O56)</f>
        <v>2235000</v>
      </c>
      <c r="P53" s="44">
        <v>25</v>
      </c>
      <c r="Q53" s="124">
        <f>SUM(Q54:Q56)</f>
        <v>0</v>
      </c>
      <c r="R53" s="44"/>
      <c r="S53" s="37"/>
      <c r="T53" s="58">
        <f>SUM(L53,N53,P53,R53)</f>
        <v>75</v>
      </c>
      <c r="U53" s="58">
        <f>T53/J53*100</f>
        <v>75</v>
      </c>
      <c r="V53" s="57" t="s">
        <v>42</v>
      </c>
      <c r="W53" s="55">
        <f>M53+O53+Q53+S53</f>
        <v>3360000</v>
      </c>
      <c r="X53" s="56">
        <f>W53/K53*100</f>
        <v>5.3223507048946619</v>
      </c>
      <c r="Y53" s="57" t="s">
        <v>42</v>
      </c>
      <c r="Z53" s="58">
        <f>H53+T53</f>
        <v>175</v>
      </c>
      <c r="AA53" s="55">
        <f>I53+W53</f>
        <v>21860000</v>
      </c>
      <c r="AB53" s="66">
        <f>Z53/E53*100</f>
        <v>175</v>
      </c>
      <c r="AC53" s="67" t="s">
        <v>42</v>
      </c>
      <c r="AD53" s="66">
        <f>AA53/G53*100</f>
        <v>11.542320080257669</v>
      </c>
      <c r="AE53" s="11"/>
      <c r="AH53" s="20"/>
    </row>
    <row r="54" spans="1:34" ht="75" x14ac:dyDescent="0.2">
      <c r="A54" s="12"/>
      <c r="B54" s="13"/>
      <c r="C54" s="24" t="s">
        <v>77</v>
      </c>
      <c r="D54" s="63" t="s">
        <v>136</v>
      </c>
      <c r="E54" s="42">
        <f>J54*3</f>
        <v>600</v>
      </c>
      <c r="F54" s="17" t="s">
        <v>91</v>
      </c>
      <c r="G54" s="23">
        <f>K54*3</f>
        <v>159570000</v>
      </c>
      <c r="H54" s="42">
        <v>200</v>
      </c>
      <c r="I54" s="18">
        <v>10000000</v>
      </c>
      <c r="J54" s="42">
        <v>200</v>
      </c>
      <c r="K54" s="18">
        <v>53190000</v>
      </c>
      <c r="L54" s="42">
        <v>0</v>
      </c>
      <c r="M54" s="133">
        <v>0</v>
      </c>
      <c r="N54" s="42">
        <v>0</v>
      </c>
      <c r="O54" s="126">
        <v>1875000</v>
      </c>
      <c r="P54" s="42">
        <v>0</v>
      </c>
      <c r="Q54" s="126">
        <v>0</v>
      </c>
      <c r="R54" s="42"/>
      <c r="S54" s="18"/>
      <c r="T54" s="46">
        <f>SUM(L54,N54,P54,R54)</f>
        <v>0</v>
      </c>
      <c r="U54" s="46">
        <f>T54/J54*100</f>
        <v>0</v>
      </c>
      <c r="V54" s="30" t="s">
        <v>42</v>
      </c>
      <c r="W54" s="35">
        <f>M54+O54+Q54+S54</f>
        <v>1875000</v>
      </c>
      <c r="X54" s="45">
        <f>W54/K54*100</f>
        <v>3.5250987027636773</v>
      </c>
      <c r="Y54" s="30" t="s">
        <v>42</v>
      </c>
      <c r="Z54" s="46">
        <f>H54+T54</f>
        <v>200</v>
      </c>
      <c r="AA54" s="35">
        <f>I54+W54</f>
        <v>11875000</v>
      </c>
      <c r="AB54" s="70">
        <f>Z54/E54*100</f>
        <v>33.333333333333329</v>
      </c>
      <c r="AC54" s="71" t="s">
        <v>42</v>
      </c>
      <c r="AD54" s="70">
        <f>AA54/G54*100</f>
        <v>7.4418750391677637</v>
      </c>
      <c r="AE54" s="11"/>
      <c r="AH54" s="20"/>
    </row>
    <row r="55" spans="1:34" ht="75" hidden="1" x14ac:dyDescent="0.2">
      <c r="A55" s="12"/>
      <c r="B55" s="13"/>
      <c r="C55" s="21" t="s">
        <v>84</v>
      </c>
      <c r="D55" s="24" t="s">
        <v>134</v>
      </c>
      <c r="E55" s="42">
        <f t="shared" ref="E55:E56" si="36">J55*3</f>
        <v>0</v>
      </c>
      <c r="F55" s="17" t="s">
        <v>41</v>
      </c>
      <c r="G55" s="23">
        <f t="shared" ref="G55:G56" si="37">K55*3</f>
        <v>0</v>
      </c>
      <c r="H55" s="42"/>
      <c r="I55" s="18"/>
      <c r="J55" s="42"/>
      <c r="K55" s="18"/>
      <c r="L55" s="42"/>
      <c r="M55" s="133">
        <v>1125000</v>
      </c>
      <c r="N55" s="42"/>
      <c r="O55" s="126"/>
      <c r="P55" s="42"/>
      <c r="Q55" s="126"/>
      <c r="R55" s="42"/>
      <c r="S55" s="18"/>
      <c r="T55" s="46">
        <f>SUM(L55,N55,P55,R55)</f>
        <v>0</v>
      </c>
      <c r="U55" s="46"/>
      <c r="V55" s="30"/>
      <c r="W55" s="35"/>
      <c r="X55" s="45"/>
      <c r="Y55" s="30"/>
      <c r="Z55" s="46"/>
      <c r="AA55" s="35"/>
      <c r="AB55" s="70"/>
      <c r="AC55" s="71"/>
      <c r="AD55" s="70"/>
      <c r="AE55" s="11"/>
      <c r="AH55" s="20"/>
    </row>
    <row r="56" spans="1:34" s="93" customFormat="1" ht="75" x14ac:dyDescent="0.2">
      <c r="A56" s="81"/>
      <c r="B56" s="82"/>
      <c r="C56" s="83" t="s">
        <v>133</v>
      </c>
      <c r="D56" s="24" t="s">
        <v>134</v>
      </c>
      <c r="E56" s="42">
        <f t="shared" si="36"/>
        <v>12</v>
      </c>
      <c r="F56" s="17" t="s">
        <v>41</v>
      </c>
      <c r="G56" s="23">
        <f t="shared" si="37"/>
        <v>29820000</v>
      </c>
      <c r="H56" s="105">
        <v>4</v>
      </c>
      <c r="I56" s="85">
        <v>8500000</v>
      </c>
      <c r="J56" s="105">
        <v>4</v>
      </c>
      <c r="K56" s="85">
        <v>9940000</v>
      </c>
      <c r="L56" s="42">
        <v>1</v>
      </c>
      <c r="M56" s="133">
        <v>0</v>
      </c>
      <c r="N56" s="42">
        <v>1</v>
      </c>
      <c r="O56" s="128">
        <v>360000</v>
      </c>
      <c r="P56" s="42">
        <v>0</v>
      </c>
      <c r="Q56" s="128">
        <v>0</v>
      </c>
      <c r="R56" s="105"/>
      <c r="S56" s="85"/>
      <c r="T56" s="86">
        <f t="shared" ref="T56" si="38">SUM(L56,N56,P56,R56)</f>
        <v>2</v>
      </c>
      <c r="U56" s="86">
        <f t="shared" ref="U56" si="39">T56/J56*100</f>
        <v>50</v>
      </c>
      <c r="V56" s="87" t="s">
        <v>42</v>
      </c>
      <c r="W56" s="88">
        <f t="shared" ref="W56" si="40">M56+O56+Q56+S56</f>
        <v>360000</v>
      </c>
      <c r="X56" s="89">
        <f t="shared" ref="X56" si="41">W56/K56*100</f>
        <v>3.6217303822937628</v>
      </c>
      <c r="Y56" s="87" t="s">
        <v>42</v>
      </c>
      <c r="Z56" s="86">
        <f t="shared" ref="Z56" si="42">H56+T56</f>
        <v>6</v>
      </c>
      <c r="AA56" s="88">
        <f t="shared" ref="AA56" si="43">I56+W56</f>
        <v>8860000</v>
      </c>
      <c r="AB56" s="90">
        <f t="shared" ref="AB56" si="44">Z56/E56*100</f>
        <v>50</v>
      </c>
      <c r="AC56" s="91" t="s">
        <v>42</v>
      </c>
      <c r="AD56" s="90">
        <f t="shared" ref="AD56" si="45">AA56/G56*100</f>
        <v>29.711602951039573</v>
      </c>
      <c r="AE56" s="92"/>
      <c r="AH56" s="94"/>
    </row>
    <row r="57" spans="1:34" ht="147" customHeight="1" x14ac:dyDescent="0.2">
      <c r="A57" s="12"/>
      <c r="B57" s="13" t="s">
        <v>113</v>
      </c>
      <c r="C57" s="14" t="s">
        <v>78</v>
      </c>
      <c r="D57" s="15" t="s">
        <v>114</v>
      </c>
      <c r="E57" s="44">
        <v>100</v>
      </c>
      <c r="F57" s="40" t="s">
        <v>42</v>
      </c>
      <c r="G57" s="37">
        <f>G58</f>
        <v>95318850</v>
      </c>
      <c r="H57" s="44">
        <v>100</v>
      </c>
      <c r="I57" s="37">
        <f>I58</f>
        <v>5780000</v>
      </c>
      <c r="J57" s="44">
        <v>100</v>
      </c>
      <c r="K57" s="37">
        <f>K58</f>
        <v>26139850</v>
      </c>
      <c r="L57" s="44">
        <v>25</v>
      </c>
      <c r="M57" s="130">
        <f>M58</f>
        <v>0</v>
      </c>
      <c r="N57" s="44">
        <v>25</v>
      </c>
      <c r="O57" s="124">
        <f>O58</f>
        <v>6000000</v>
      </c>
      <c r="P57" s="44">
        <v>25</v>
      </c>
      <c r="Q57" s="124">
        <f>Q58</f>
        <v>0</v>
      </c>
      <c r="R57" s="44"/>
      <c r="S57" s="37"/>
      <c r="T57" s="58">
        <f>SUM(L57,N57,P57,R57)</f>
        <v>75</v>
      </c>
      <c r="U57" s="58">
        <f>T57/J57*100</f>
        <v>75</v>
      </c>
      <c r="V57" s="57" t="s">
        <v>42</v>
      </c>
      <c r="W57" s="55">
        <f>M57+O57+Q57+S57</f>
        <v>6000000</v>
      </c>
      <c r="X57" s="56">
        <f>W57/K57*100</f>
        <v>22.953459947168785</v>
      </c>
      <c r="Y57" s="57" t="s">
        <v>42</v>
      </c>
      <c r="Z57" s="58">
        <f>H57+T57</f>
        <v>175</v>
      </c>
      <c r="AA57" s="55">
        <f>I57+W57</f>
        <v>11780000</v>
      </c>
      <c r="AB57" s="66">
        <f>Z57/E57*100</f>
        <v>175</v>
      </c>
      <c r="AC57" s="67" t="s">
        <v>42</v>
      </c>
      <c r="AD57" s="66">
        <f>AA57/G57*100</f>
        <v>12.35852090116488</v>
      </c>
      <c r="AE57" s="11"/>
      <c r="AH57" s="20"/>
    </row>
    <row r="58" spans="1:34" ht="177.75" customHeight="1" x14ac:dyDescent="0.2">
      <c r="A58" s="12"/>
      <c r="B58" s="13" t="s">
        <v>115</v>
      </c>
      <c r="C58" s="14" t="s">
        <v>79</v>
      </c>
      <c r="D58" s="15" t="s">
        <v>116</v>
      </c>
      <c r="E58" s="44">
        <v>100</v>
      </c>
      <c r="F58" s="40" t="s">
        <v>42</v>
      </c>
      <c r="G58" s="37">
        <f>SUM(G59:G61)</f>
        <v>95318850</v>
      </c>
      <c r="H58" s="44">
        <v>100</v>
      </c>
      <c r="I58" s="37">
        <f>SUM(I59:I61)</f>
        <v>5780000</v>
      </c>
      <c r="J58" s="44">
        <v>100</v>
      </c>
      <c r="K58" s="37">
        <f>SUM(K60:K61)</f>
        <v>26139850</v>
      </c>
      <c r="L58" s="44">
        <v>25</v>
      </c>
      <c r="M58" s="130">
        <f>SUM(M60:M61)</f>
        <v>0</v>
      </c>
      <c r="N58" s="44">
        <v>25</v>
      </c>
      <c r="O58" s="124">
        <f>SUM(O60:O61)</f>
        <v>6000000</v>
      </c>
      <c r="P58" s="44">
        <v>25</v>
      </c>
      <c r="Q58" s="124">
        <f>SUM(Q60:Q61)</f>
        <v>0</v>
      </c>
      <c r="R58" s="44"/>
      <c r="S58" s="37"/>
      <c r="T58" s="58">
        <f>SUM(L58,N58,P58,R58)</f>
        <v>75</v>
      </c>
      <c r="U58" s="58">
        <f>T58/J58*100</f>
        <v>75</v>
      </c>
      <c r="V58" s="57" t="s">
        <v>42</v>
      </c>
      <c r="W58" s="55">
        <f>M58+O58+Q58+S58</f>
        <v>6000000</v>
      </c>
      <c r="X58" s="56">
        <f>W58/K58*100</f>
        <v>22.953459947168785</v>
      </c>
      <c r="Y58" s="57" t="s">
        <v>42</v>
      </c>
      <c r="Z58" s="58">
        <f>H58+T58</f>
        <v>175</v>
      </c>
      <c r="AA58" s="55">
        <f>I58+W58</f>
        <v>11780000</v>
      </c>
      <c r="AB58" s="66">
        <f>Z58/E58*100</f>
        <v>175</v>
      </c>
      <c r="AC58" s="67" t="s">
        <v>42</v>
      </c>
      <c r="AD58" s="66">
        <f>AA58/G58*100</f>
        <v>12.35852090116488</v>
      </c>
      <c r="AE58" s="11"/>
      <c r="AH58" s="20"/>
    </row>
    <row r="59" spans="1:34" ht="177.75" customHeight="1" x14ac:dyDescent="0.2">
      <c r="A59" s="12"/>
      <c r="B59" s="13"/>
      <c r="C59" s="21" t="s">
        <v>167</v>
      </c>
      <c r="D59" s="24" t="s">
        <v>175</v>
      </c>
      <c r="E59" s="16">
        <f>J59*3</f>
        <v>33</v>
      </c>
      <c r="F59" s="17" t="s">
        <v>41</v>
      </c>
      <c r="G59" s="23">
        <f>K59*3</f>
        <v>16899300</v>
      </c>
      <c r="H59" s="123">
        <v>11</v>
      </c>
      <c r="I59" s="18">
        <v>5780000</v>
      </c>
      <c r="J59" s="123">
        <v>11</v>
      </c>
      <c r="K59" s="18">
        <v>5633100</v>
      </c>
      <c r="L59" s="123">
        <v>0</v>
      </c>
      <c r="M59" s="133">
        <v>0</v>
      </c>
      <c r="N59" s="123">
        <v>0</v>
      </c>
      <c r="O59" s="124">
        <v>0</v>
      </c>
      <c r="P59" s="123">
        <v>0</v>
      </c>
      <c r="Q59" s="124">
        <v>0</v>
      </c>
      <c r="R59" s="44"/>
      <c r="S59" s="37"/>
      <c r="T59" s="46">
        <f>SUM(L59,N59,P59,R59)</f>
        <v>0</v>
      </c>
      <c r="U59" s="46">
        <f>T59/J59*100</f>
        <v>0</v>
      </c>
      <c r="V59" s="30"/>
      <c r="W59" s="35"/>
      <c r="X59" s="45"/>
      <c r="Y59" s="30"/>
      <c r="Z59" s="46">
        <f>H59+T59</f>
        <v>11</v>
      </c>
      <c r="AA59" s="35"/>
      <c r="AB59" s="70"/>
      <c r="AC59" s="71"/>
      <c r="AD59" s="70"/>
      <c r="AE59" s="11"/>
      <c r="AH59" s="20"/>
    </row>
    <row r="60" spans="1:34" ht="90" x14ac:dyDescent="0.2">
      <c r="A60" s="12"/>
      <c r="B60" s="13"/>
      <c r="C60" s="21" t="s">
        <v>81</v>
      </c>
      <c r="D60" s="24" t="s">
        <v>135</v>
      </c>
      <c r="E60" s="16">
        <f>J60*3</f>
        <v>36</v>
      </c>
      <c r="F60" s="17" t="s">
        <v>41</v>
      </c>
      <c r="G60" s="23">
        <f t="shared" ref="G60:G61" si="46">K60*3</f>
        <v>60720000</v>
      </c>
      <c r="H60" s="16">
        <v>12</v>
      </c>
      <c r="I60" s="18">
        <v>0</v>
      </c>
      <c r="J60" s="16">
        <v>12</v>
      </c>
      <c r="K60" s="18">
        <v>20240000</v>
      </c>
      <c r="L60" s="16">
        <v>3</v>
      </c>
      <c r="M60" s="133">
        <v>0</v>
      </c>
      <c r="N60" s="16">
        <v>3</v>
      </c>
      <c r="O60" s="126">
        <v>6000000</v>
      </c>
      <c r="P60" s="16">
        <v>3</v>
      </c>
      <c r="Q60" s="126">
        <v>0</v>
      </c>
      <c r="R60" s="16"/>
      <c r="S60" s="18"/>
      <c r="T60" s="46">
        <f>SUM(L60,N60,P60,R60)</f>
        <v>9</v>
      </c>
      <c r="U60" s="46">
        <f>T60/J60*100</f>
        <v>75</v>
      </c>
      <c r="V60" s="30" t="s">
        <v>42</v>
      </c>
      <c r="W60" s="35">
        <f>M60+O60+Q60+S60</f>
        <v>6000000</v>
      </c>
      <c r="X60" s="45">
        <f>W60/K60*100</f>
        <v>29.644268774703558</v>
      </c>
      <c r="Y60" s="30" t="s">
        <v>42</v>
      </c>
      <c r="Z60" s="46">
        <f>H60+T60</f>
        <v>21</v>
      </c>
      <c r="AA60" s="35">
        <f>I60+W60</f>
        <v>6000000</v>
      </c>
      <c r="AB60" s="70">
        <f>Z60/E60*100</f>
        <v>58.333333333333336</v>
      </c>
      <c r="AC60" s="71" t="s">
        <v>42</v>
      </c>
      <c r="AD60" s="70">
        <f>AA60/G60*100</f>
        <v>9.8814229249011856</v>
      </c>
      <c r="AE60" s="11"/>
      <c r="AH60" s="20"/>
    </row>
    <row r="61" spans="1:34" ht="180" x14ac:dyDescent="0.2">
      <c r="A61" s="12"/>
      <c r="B61" s="13"/>
      <c r="C61" s="21" t="s">
        <v>168</v>
      </c>
      <c r="D61" s="24" t="s">
        <v>176</v>
      </c>
      <c r="E61" s="16">
        <f>J61*3</f>
        <v>33</v>
      </c>
      <c r="F61" s="17" t="s">
        <v>41</v>
      </c>
      <c r="G61" s="23">
        <f t="shared" si="46"/>
        <v>17699550</v>
      </c>
      <c r="H61" s="42">
        <v>11</v>
      </c>
      <c r="I61" s="18">
        <v>0</v>
      </c>
      <c r="J61" s="42">
        <v>11</v>
      </c>
      <c r="K61" s="18">
        <v>5899850</v>
      </c>
      <c r="L61" s="42">
        <v>0</v>
      </c>
      <c r="M61" s="133">
        <v>0</v>
      </c>
      <c r="N61" s="42">
        <v>0</v>
      </c>
      <c r="O61" s="126">
        <v>0</v>
      </c>
      <c r="P61" s="42">
        <v>0</v>
      </c>
      <c r="Q61" s="126">
        <v>0</v>
      </c>
      <c r="R61" s="42"/>
      <c r="S61" s="18"/>
      <c r="T61" s="46">
        <f>SUM(L61,N61,P61,R61)</f>
        <v>0</v>
      </c>
      <c r="U61" s="46">
        <f>T61/J61*100</f>
        <v>0</v>
      </c>
      <c r="V61" s="30" t="s">
        <v>42</v>
      </c>
      <c r="W61" s="35">
        <f>M61+O61+Q61+S61</f>
        <v>0</v>
      </c>
      <c r="X61" s="45">
        <f>W61/K61*100</f>
        <v>0</v>
      </c>
      <c r="Y61" s="30" t="s">
        <v>42</v>
      </c>
      <c r="Z61" s="46">
        <f>H61+T61</f>
        <v>11</v>
      </c>
      <c r="AA61" s="35">
        <f>I61+W61</f>
        <v>0</v>
      </c>
      <c r="AB61" s="70">
        <f>Z61/E61*100</f>
        <v>33.333333333333329</v>
      </c>
      <c r="AC61" s="71" t="s">
        <v>42</v>
      </c>
      <c r="AD61" s="70">
        <f>AA61/G61*100</f>
        <v>0</v>
      </c>
      <c r="AE61" s="11"/>
      <c r="AH61" s="20"/>
    </row>
    <row r="62" spans="1:34" ht="15" x14ac:dyDescent="0.2">
      <c r="A62" s="146" t="s">
        <v>21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62">
        <f>AVERAGE(U13:U61)</f>
        <v>66.754221388367739</v>
      </c>
      <c r="V62" s="49"/>
      <c r="W62" s="47"/>
      <c r="X62" s="62">
        <f>AVERAGE(X13,X39,X44,X52,X57)</f>
        <v>34.523834326884284</v>
      </c>
      <c r="Y62" s="49"/>
      <c r="Z62" s="48"/>
      <c r="AA62" s="48"/>
      <c r="AB62" s="48"/>
      <c r="AC62" s="49"/>
      <c r="AD62" s="50"/>
      <c r="AE62" s="11"/>
    </row>
    <row r="63" spans="1:34" ht="15" x14ac:dyDescent="0.2">
      <c r="A63" s="146" t="s">
        <v>22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26" t="str">
        <f>IF(U62&gt;=91,"Sangat Tinggi",IF(U62&gt;=76,"Tinggi",IF(U62&gt;=66,"Sedang",IF(U62&gt;=50.01,"Rendah",IF(U62&lt;=50,"Sangat Rendah")))))</f>
        <v>Sedang</v>
      </c>
      <c r="V63" s="49"/>
      <c r="W63" s="51"/>
      <c r="X63" s="26" t="str">
        <f>IF(X62&gt;=91,"Sangat Tinggi",IF(X62&gt;=76,"Tinggi",IF(X62&gt;=66,"Sedang",IF(X62&gt;=51,"Rendah",IF(X62&lt;=50,"Sangat Rendah")))))</f>
        <v>Sangat Rendah</v>
      </c>
      <c r="Y63" s="49"/>
      <c r="Z63" s="52"/>
      <c r="AA63" s="53"/>
      <c r="AB63" s="52"/>
      <c r="AC63" s="49"/>
      <c r="AD63" s="54"/>
      <c r="AE63" s="11"/>
    </row>
    <row r="64" spans="1:34" ht="15" x14ac:dyDescent="0.2">
      <c r="A64" s="148" t="s">
        <v>171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1"/>
    </row>
    <row r="65" spans="1:31" ht="15" x14ac:dyDescent="0.2">
      <c r="A65" s="148" t="s">
        <v>161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1"/>
    </row>
    <row r="66" spans="1:31" ht="15" x14ac:dyDescent="0.2">
      <c r="A66" s="148" t="s">
        <v>159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1"/>
    </row>
    <row r="67" spans="1:31" ht="15" x14ac:dyDescent="0.2">
      <c r="A67" s="148" t="s">
        <v>160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27"/>
    </row>
    <row r="68" spans="1:31" ht="15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28"/>
      <c r="X68" s="28"/>
      <c r="Y68" s="29"/>
      <c r="Z68" s="28"/>
      <c r="AA68" s="28"/>
      <c r="AB68" s="28"/>
      <c r="AC68" s="29"/>
      <c r="AD68" s="28"/>
    </row>
    <row r="69" spans="1:31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142"/>
      <c r="U69" s="142"/>
      <c r="V69" s="142"/>
      <c r="W69" s="142"/>
      <c r="X69" s="142"/>
      <c r="Y69" s="29"/>
      <c r="Z69" s="28"/>
      <c r="AA69" s="142"/>
      <c r="AB69" s="142"/>
      <c r="AC69" s="142"/>
      <c r="AD69" s="142"/>
      <c r="AE69" s="142"/>
    </row>
    <row r="70" spans="1:31" ht="15.75" x14ac:dyDescent="0.25">
      <c r="A70" s="34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142"/>
      <c r="U70" s="142"/>
      <c r="V70" s="142"/>
      <c r="W70" s="142"/>
      <c r="X70" s="142"/>
      <c r="Y70" s="29"/>
      <c r="Z70" s="28"/>
      <c r="AA70" s="142"/>
      <c r="AB70" s="142"/>
      <c r="AC70" s="142"/>
      <c r="AD70" s="142"/>
      <c r="AE70" s="142"/>
    </row>
    <row r="71" spans="1:31" ht="15.75" x14ac:dyDescent="0.25">
      <c r="T71" s="143"/>
      <c r="U71" s="143"/>
      <c r="V71" s="143"/>
      <c r="W71" s="143"/>
      <c r="X71" s="143"/>
      <c r="AA71" s="142"/>
      <c r="AB71" s="142"/>
      <c r="AC71" s="142"/>
      <c r="AD71" s="142"/>
      <c r="AE71" s="142"/>
    </row>
    <row r="72" spans="1:31" ht="15" x14ac:dyDescent="0.2">
      <c r="T72" s="142"/>
      <c r="U72" s="142"/>
      <c r="V72" s="142"/>
      <c r="W72" s="142"/>
      <c r="X72" s="142"/>
      <c r="AA72" s="142"/>
      <c r="AB72" s="142"/>
      <c r="AC72" s="142"/>
      <c r="AD72" s="142"/>
      <c r="AE72" s="142"/>
    </row>
    <row r="73" spans="1:31" ht="15" x14ac:dyDescent="0.2">
      <c r="T73" s="29"/>
      <c r="U73" s="29"/>
      <c r="V73" s="29"/>
      <c r="W73" s="29"/>
      <c r="X73" s="29"/>
      <c r="AA73" s="29"/>
      <c r="AB73" s="29"/>
      <c r="AC73" s="29"/>
      <c r="AD73" s="29"/>
      <c r="AE73" s="29"/>
    </row>
    <row r="74" spans="1:31" ht="15" x14ac:dyDescent="0.2">
      <c r="T74" s="29"/>
      <c r="U74" s="29"/>
      <c r="V74" s="29"/>
      <c r="W74" s="29"/>
      <c r="X74" s="29"/>
      <c r="AA74" s="29"/>
      <c r="AB74" s="29"/>
      <c r="AC74" s="29"/>
      <c r="AD74" s="29"/>
      <c r="AE74" s="29"/>
    </row>
    <row r="75" spans="1:31" ht="15" x14ac:dyDescent="0.2">
      <c r="T75" s="29"/>
      <c r="U75" s="29"/>
      <c r="V75" s="29"/>
      <c r="W75" s="29"/>
      <c r="X75" s="29"/>
      <c r="AA75" s="29"/>
      <c r="AB75" s="29"/>
      <c r="AC75" s="29"/>
      <c r="AD75" s="29"/>
      <c r="AE75" s="29"/>
    </row>
    <row r="76" spans="1:31" ht="15" x14ac:dyDescent="0.2">
      <c r="T76" s="29"/>
      <c r="U76" s="29"/>
      <c r="V76" s="29"/>
      <c r="W76" s="29"/>
      <c r="X76" s="29"/>
      <c r="AA76" s="29"/>
      <c r="AB76" s="29"/>
      <c r="AC76" s="29"/>
      <c r="AD76" s="29"/>
      <c r="AE76" s="29"/>
    </row>
    <row r="77" spans="1:31" ht="15" x14ac:dyDescent="0.2">
      <c r="T77" s="29"/>
      <c r="U77" s="29"/>
      <c r="V77" s="29"/>
      <c r="W77" s="29"/>
      <c r="X77" s="29"/>
      <c r="AA77" s="29"/>
      <c r="AB77" s="29"/>
      <c r="AC77" s="29"/>
      <c r="AD77" s="29"/>
      <c r="AE77" s="29"/>
    </row>
    <row r="78" spans="1:31" ht="15" x14ac:dyDescent="0.2">
      <c r="T78" s="29"/>
      <c r="U78" s="29"/>
      <c r="V78" s="29"/>
      <c r="W78" s="29"/>
      <c r="X78" s="29"/>
      <c r="AA78" s="29"/>
      <c r="AB78" s="29"/>
      <c r="AC78" s="29"/>
      <c r="AD78" s="29"/>
      <c r="AE78" s="29"/>
    </row>
    <row r="79" spans="1:31" ht="15" x14ac:dyDescent="0.2">
      <c r="T79" s="29"/>
      <c r="U79" s="29"/>
      <c r="V79" s="29"/>
      <c r="W79" s="29"/>
      <c r="X79" s="29"/>
      <c r="AA79" s="29"/>
      <c r="AB79" s="29"/>
      <c r="AC79" s="29"/>
      <c r="AD79" s="29"/>
      <c r="AE79" s="29"/>
    </row>
    <row r="80" spans="1:31" ht="15" x14ac:dyDescent="0.2">
      <c r="T80" s="29"/>
      <c r="U80" s="29"/>
      <c r="V80" s="29"/>
      <c r="W80" s="29"/>
      <c r="X80" s="29"/>
      <c r="AA80" s="29"/>
      <c r="AB80" s="29"/>
      <c r="AC80" s="29"/>
      <c r="AD80" s="29"/>
      <c r="AE80" s="29"/>
    </row>
    <row r="81" spans="1:31" ht="25.5" x14ac:dyDescent="0.2">
      <c r="A81" s="31" t="s">
        <v>23</v>
      </c>
      <c r="B81" s="31" t="s">
        <v>24</v>
      </c>
      <c r="C81" s="31" t="s">
        <v>25</v>
      </c>
      <c r="T81" s="28"/>
      <c r="U81" s="28"/>
      <c r="V81" s="29"/>
      <c r="W81" s="28"/>
      <c r="AA81" s="29"/>
      <c r="AB81" s="28"/>
      <c r="AC81" s="29"/>
      <c r="AD81" s="28"/>
    </row>
    <row r="82" spans="1:31" ht="25.5" x14ac:dyDescent="0.25">
      <c r="A82" s="32" t="s">
        <v>26</v>
      </c>
      <c r="B82" s="32" t="s">
        <v>27</v>
      </c>
      <c r="C82" s="32" t="s">
        <v>28</v>
      </c>
      <c r="T82" s="143"/>
      <c r="U82" s="143"/>
      <c r="V82" s="143"/>
      <c r="W82" s="143"/>
      <c r="X82" s="143"/>
      <c r="AA82" s="144"/>
      <c r="AB82" s="144"/>
      <c r="AC82" s="144"/>
      <c r="AD82" s="144"/>
      <c r="AE82" s="144"/>
    </row>
    <row r="83" spans="1:31" ht="25.5" x14ac:dyDescent="0.2">
      <c r="A83" s="32" t="s">
        <v>29</v>
      </c>
      <c r="B83" s="32" t="s">
        <v>30</v>
      </c>
      <c r="C83" s="32" t="s">
        <v>31</v>
      </c>
      <c r="T83" s="141"/>
      <c r="U83" s="141"/>
      <c r="V83" s="141"/>
      <c r="W83" s="141"/>
      <c r="X83" s="141"/>
      <c r="AA83" s="145"/>
      <c r="AB83" s="145"/>
      <c r="AC83" s="145"/>
      <c r="AD83" s="145"/>
      <c r="AE83" s="145"/>
    </row>
    <row r="84" spans="1:31" ht="25.5" x14ac:dyDescent="0.2">
      <c r="A84" s="32" t="s">
        <v>32</v>
      </c>
      <c r="B84" s="32" t="s">
        <v>33</v>
      </c>
      <c r="C84" s="32" t="s">
        <v>34</v>
      </c>
      <c r="T84" s="141"/>
      <c r="U84" s="141"/>
      <c r="V84" s="141"/>
      <c r="W84" s="141"/>
      <c r="X84" s="141"/>
    </row>
    <row r="85" spans="1:31" ht="25.5" x14ac:dyDescent="0.2">
      <c r="A85" s="32" t="s">
        <v>35</v>
      </c>
      <c r="B85" s="32" t="s">
        <v>36</v>
      </c>
      <c r="C85" s="32" t="s">
        <v>37</v>
      </c>
    </row>
    <row r="86" spans="1:31" ht="25.5" x14ac:dyDescent="0.2">
      <c r="A86" s="32" t="s">
        <v>38</v>
      </c>
      <c r="B86" s="33" t="s">
        <v>39</v>
      </c>
      <c r="C86" s="32" t="s">
        <v>40</v>
      </c>
    </row>
  </sheetData>
  <mergeCells count="79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G11:G12"/>
    <mergeCell ref="H11:H12"/>
    <mergeCell ref="I11:I12"/>
    <mergeCell ref="J11:J12"/>
    <mergeCell ref="K11:K12"/>
    <mergeCell ref="A67:AD67"/>
    <mergeCell ref="R11:R12"/>
    <mergeCell ref="S11:S12"/>
    <mergeCell ref="U11:V11"/>
    <mergeCell ref="X11:Y11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A62:T62"/>
    <mergeCell ref="A63:T63"/>
    <mergeCell ref="A64:AD64"/>
    <mergeCell ref="A65:AD65"/>
    <mergeCell ref="A66:AD66"/>
    <mergeCell ref="T69:X69"/>
    <mergeCell ref="AA69:AE69"/>
    <mergeCell ref="T70:X70"/>
    <mergeCell ref="AA70:AE70"/>
    <mergeCell ref="T71:X71"/>
    <mergeCell ref="AA71:AE71"/>
    <mergeCell ref="T84:X84"/>
    <mergeCell ref="T72:X72"/>
    <mergeCell ref="AA72:AE72"/>
    <mergeCell ref="T82:X82"/>
    <mergeCell ref="AA82:AE82"/>
    <mergeCell ref="T83:X83"/>
    <mergeCell ref="AA83:AE83"/>
  </mergeCells>
  <printOptions horizontalCentered="1"/>
  <pageMargins left="0.23622047244094491" right="0.23622047244094491" top="3.937007874015748E-2" bottom="3.937007874015748E-2" header="0" footer="0"/>
  <pageSetup paperSize="14" scale="34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86"/>
  <sheetViews>
    <sheetView tabSelected="1" showRuler="0" view="pageBreakPreview" topLeftCell="J63" zoomScale="53" zoomScaleNormal="40" zoomScaleSheetLayoutView="53" zoomScalePageLayoutView="55" workbookViewId="0">
      <selection activeCell="X73" sqref="X73"/>
    </sheetView>
  </sheetViews>
  <sheetFormatPr defaultColWidth="9.140625" defaultRowHeight="14.25" x14ac:dyDescent="0.2"/>
  <cols>
    <col min="1" max="1" width="6.42578125" style="2" customWidth="1"/>
    <col min="2" max="2" width="19.85546875" style="2" customWidth="1"/>
    <col min="3" max="3" width="22.140625" style="2" customWidth="1"/>
    <col min="4" max="4" width="19.5703125" style="2" customWidth="1"/>
    <col min="5" max="5" width="7.7109375" style="2" customWidth="1"/>
    <col min="6" max="6" width="9.42578125" style="2" customWidth="1"/>
    <col min="7" max="7" width="24.85546875" style="2" customWidth="1"/>
    <col min="8" max="8" width="7.28515625" style="2" customWidth="1"/>
    <col min="9" max="9" width="23.85546875" style="2" customWidth="1"/>
    <col min="10" max="10" width="9" style="2" customWidth="1"/>
    <col min="11" max="11" width="24.5703125" style="2" customWidth="1"/>
    <col min="12" max="12" width="9.7109375" style="2" bestFit="1" customWidth="1"/>
    <col min="13" max="13" width="18.28515625" style="2" customWidth="1"/>
    <col min="14" max="14" width="9.7109375" style="2" bestFit="1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1" width="8" style="2" customWidth="1"/>
    <col min="22" max="22" width="5.5703125" style="4" customWidth="1"/>
    <col min="23" max="23" width="17.85546875" style="2" customWidth="1"/>
    <col min="24" max="24" width="21.28515625" style="2" customWidth="1"/>
    <col min="25" max="25" width="5.5703125" style="4" customWidth="1"/>
    <col min="26" max="26" width="10.7109375" style="2" bestFit="1" customWidth="1"/>
    <col min="27" max="27" width="19.28515625" style="2" bestFit="1" customWidth="1"/>
    <col min="28" max="28" width="8.85546875" style="2" bestFit="1" customWidth="1"/>
    <col min="29" max="29" width="5.5703125" style="4" customWidth="1"/>
    <col min="30" max="30" width="11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"/>
    </row>
    <row r="2" spans="1:37" ht="23.25" x14ac:dyDescent="0.3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3"/>
    </row>
    <row r="3" spans="1:37" ht="23.25" x14ac:dyDescent="0.35">
      <c r="A3" s="183" t="s">
        <v>172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3"/>
    </row>
    <row r="4" spans="1:37" ht="23.25" x14ac:dyDescent="0.35">
      <c r="A4" s="184" t="s">
        <v>179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"/>
    </row>
    <row r="5" spans="1:37" ht="18" x14ac:dyDescent="0.2">
      <c r="A5" s="185" t="s">
        <v>173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7" ht="1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</row>
    <row r="7" spans="1:37" ht="81" customHeight="1" x14ac:dyDescent="0.2">
      <c r="A7" s="178" t="s">
        <v>2</v>
      </c>
      <c r="B7" s="178" t="s">
        <v>3</v>
      </c>
      <c r="C7" s="179" t="s">
        <v>4</v>
      </c>
      <c r="D7" s="179" t="s">
        <v>5</v>
      </c>
      <c r="E7" s="170" t="s">
        <v>6</v>
      </c>
      <c r="F7" s="171"/>
      <c r="G7" s="174"/>
      <c r="H7" s="170" t="s">
        <v>120</v>
      </c>
      <c r="I7" s="174"/>
      <c r="J7" s="170" t="s">
        <v>117</v>
      </c>
      <c r="K7" s="171"/>
      <c r="L7" s="170" t="s">
        <v>7</v>
      </c>
      <c r="M7" s="171"/>
      <c r="N7" s="171"/>
      <c r="O7" s="171"/>
      <c r="P7" s="171"/>
      <c r="Q7" s="171"/>
      <c r="R7" s="171"/>
      <c r="S7" s="174"/>
      <c r="T7" s="170" t="s">
        <v>43</v>
      </c>
      <c r="U7" s="171"/>
      <c r="V7" s="171"/>
      <c r="W7" s="171"/>
      <c r="X7" s="171"/>
      <c r="Y7" s="174"/>
      <c r="Z7" s="170" t="s">
        <v>118</v>
      </c>
      <c r="AA7" s="174"/>
      <c r="AB7" s="170" t="s">
        <v>119</v>
      </c>
      <c r="AC7" s="171"/>
      <c r="AD7" s="171"/>
      <c r="AE7" s="176" t="s">
        <v>8</v>
      </c>
      <c r="AG7" s="4"/>
      <c r="AH7" s="4"/>
      <c r="AI7" s="4"/>
      <c r="AJ7" s="4"/>
      <c r="AK7" s="4"/>
    </row>
    <row r="8" spans="1:37" ht="18" customHeight="1" x14ac:dyDescent="0.2">
      <c r="A8" s="178"/>
      <c r="B8" s="178"/>
      <c r="C8" s="179"/>
      <c r="D8" s="179"/>
      <c r="E8" s="180"/>
      <c r="F8" s="181"/>
      <c r="G8" s="182"/>
      <c r="H8" s="180"/>
      <c r="I8" s="182"/>
      <c r="J8" s="172"/>
      <c r="K8" s="173"/>
      <c r="L8" s="172"/>
      <c r="M8" s="173"/>
      <c r="N8" s="173"/>
      <c r="O8" s="173"/>
      <c r="P8" s="173"/>
      <c r="Q8" s="173"/>
      <c r="R8" s="173"/>
      <c r="S8" s="175"/>
      <c r="T8" s="172"/>
      <c r="U8" s="173"/>
      <c r="V8" s="173"/>
      <c r="W8" s="173"/>
      <c r="X8" s="173"/>
      <c r="Y8" s="175"/>
      <c r="Z8" s="172"/>
      <c r="AA8" s="175"/>
      <c r="AB8" s="172"/>
      <c r="AC8" s="173"/>
      <c r="AD8" s="173"/>
      <c r="AE8" s="177"/>
    </row>
    <row r="9" spans="1:37" ht="15.75" customHeight="1" x14ac:dyDescent="0.2">
      <c r="A9" s="178"/>
      <c r="B9" s="178"/>
      <c r="C9" s="179"/>
      <c r="D9" s="179"/>
      <c r="E9" s="172"/>
      <c r="F9" s="173"/>
      <c r="G9" s="175"/>
      <c r="H9" s="172"/>
      <c r="I9" s="175"/>
      <c r="J9" s="168">
        <v>2022</v>
      </c>
      <c r="K9" s="169"/>
      <c r="L9" s="163" t="s">
        <v>9</v>
      </c>
      <c r="M9" s="164"/>
      <c r="N9" s="163" t="s">
        <v>10</v>
      </c>
      <c r="O9" s="164"/>
      <c r="P9" s="163" t="s">
        <v>11</v>
      </c>
      <c r="Q9" s="164"/>
      <c r="R9" s="163" t="s">
        <v>12</v>
      </c>
      <c r="S9" s="164"/>
      <c r="T9" s="163">
        <v>2022</v>
      </c>
      <c r="U9" s="165"/>
      <c r="V9" s="165"/>
      <c r="W9" s="165"/>
      <c r="X9" s="165"/>
      <c r="Y9" s="164"/>
      <c r="Z9" s="163">
        <v>2022</v>
      </c>
      <c r="AA9" s="164"/>
      <c r="AB9" s="163">
        <v>2022</v>
      </c>
      <c r="AC9" s="165"/>
      <c r="AD9" s="164"/>
      <c r="AE9" s="5"/>
    </row>
    <row r="10" spans="1:37" s="7" customFormat="1" ht="15.75" x14ac:dyDescent="0.25">
      <c r="A10" s="151">
        <v>1</v>
      </c>
      <c r="B10" s="151">
        <v>2</v>
      </c>
      <c r="C10" s="151">
        <v>3</v>
      </c>
      <c r="D10" s="151">
        <v>4</v>
      </c>
      <c r="E10" s="153">
        <v>5</v>
      </c>
      <c r="F10" s="167"/>
      <c r="G10" s="154"/>
      <c r="H10" s="153">
        <v>6</v>
      </c>
      <c r="I10" s="154"/>
      <c r="J10" s="158">
        <v>7</v>
      </c>
      <c r="K10" s="159"/>
      <c r="L10" s="158">
        <v>8</v>
      </c>
      <c r="M10" s="159"/>
      <c r="N10" s="158">
        <v>9</v>
      </c>
      <c r="O10" s="159"/>
      <c r="P10" s="158">
        <v>10</v>
      </c>
      <c r="Q10" s="159"/>
      <c r="R10" s="158">
        <v>11</v>
      </c>
      <c r="S10" s="159"/>
      <c r="T10" s="160">
        <v>12</v>
      </c>
      <c r="U10" s="161"/>
      <c r="V10" s="161"/>
      <c r="W10" s="161"/>
      <c r="X10" s="161"/>
      <c r="Y10" s="162"/>
      <c r="Z10" s="160">
        <v>13</v>
      </c>
      <c r="AA10" s="162"/>
      <c r="AB10" s="160">
        <v>14</v>
      </c>
      <c r="AC10" s="161"/>
      <c r="AD10" s="162"/>
      <c r="AE10" s="6">
        <v>15</v>
      </c>
    </row>
    <row r="11" spans="1:37" s="7" customFormat="1" ht="87" customHeight="1" x14ac:dyDescent="0.2">
      <c r="A11" s="166"/>
      <c r="B11" s="166"/>
      <c r="C11" s="166"/>
      <c r="D11" s="166"/>
      <c r="E11" s="149" t="s">
        <v>13</v>
      </c>
      <c r="F11" s="156"/>
      <c r="G11" s="152" t="s">
        <v>14</v>
      </c>
      <c r="H11" s="149" t="s">
        <v>13</v>
      </c>
      <c r="I11" s="152" t="s">
        <v>14</v>
      </c>
      <c r="J11" s="149" t="s">
        <v>13</v>
      </c>
      <c r="K11" s="151" t="s">
        <v>14</v>
      </c>
      <c r="L11" s="149" t="s">
        <v>13</v>
      </c>
      <c r="M11" s="151" t="s">
        <v>14</v>
      </c>
      <c r="N11" s="149" t="s">
        <v>13</v>
      </c>
      <c r="O11" s="151" t="s">
        <v>14</v>
      </c>
      <c r="P11" s="149" t="s">
        <v>13</v>
      </c>
      <c r="Q11" s="151" t="s">
        <v>14</v>
      </c>
      <c r="R11" s="149" t="s">
        <v>13</v>
      </c>
      <c r="S11" s="151" t="s">
        <v>14</v>
      </c>
      <c r="T11" s="79" t="s">
        <v>15</v>
      </c>
      <c r="U11" s="153" t="s">
        <v>44</v>
      </c>
      <c r="V11" s="154"/>
      <c r="W11" s="8" t="s">
        <v>16</v>
      </c>
      <c r="X11" s="153" t="s">
        <v>45</v>
      </c>
      <c r="Y11" s="154"/>
      <c r="Z11" s="79" t="s">
        <v>17</v>
      </c>
      <c r="AA11" s="8" t="s">
        <v>18</v>
      </c>
      <c r="AB11" s="153" t="s">
        <v>19</v>
      </c>
      <c r="AC11" s="154"/>
      <c r="AD11" s="8" t="s">
        <v>20</v>
      </c>
      <c r="AE11" s="9"/>
    </row>
    <row r="12" spans="1:37" s="7" customFormat="1" ht="15.75" x14ac:dyDescent="0.2">
      <c r="A12" s="152"/>
      <c r="B12" s="152"/>
      <c r="C12" s="152"/>
      <c r="D12" s="152"/>
      <c r="E12" s="150"/>
      <c r="F12" s="155"/>
      <c r="G12" s="157"/>
      <c r="H12" s="150"/>
      <c r="I12" s="157"/>
      <c r="J12" s="150"/>
      <c r="K12" s="152"/>
      <c r="L12" s="150"/>
      <c r="M12" s="152"/>
      <c r="N12" s="150"/>
      <c r="O12" s="152"/>
      <c r="P12" s="150"/>
      <c r="Q12" s="152"/>
      <c r="R12" s="150"/>
      <c r="S12" s="152"/>
      <c r="T12" s="78" t="s">
        <v>13</v>
      </c>
      <c r="U12" s="150" t="s">
        <v>13</v>
      </c>
      <c r="V12" s="155"/>
      <c r="W12" s="10" t="s">
        <v>14</v>
      </c>
      <c r="X12" s="150" t="s">
        <v>14</v>
      </c>
      <c r="Y12" s="155"/>
      <c r="Z12" s="78" t="s">
        <v>13</v>
      </c>
      <c r="AA12" s="10" t="s">
        <v>14</v>
      </c>
      <c r="AB12" s="150" t="s">
        <v>13</v>
      </c>
      <c r="AC12" s="155"/>
      <c r="AD12" s="10" t="s">
        <v>14</v>
      </c>
      <c r="AE12" s="61"/>
    </row>
    <row r="13" spans="1:37" ht="78.75" x14ac:dyDescent="0.2">
      <c r="A13" s="41">
        <v>1</v>
      </c>
      <c r="B13" s="13" t="s">
        <v>86</v>
      </c>
      <c r="C13" s="15" t="s">
        <v>46</v>
      </c>
      <c r="D13" s="15" t="s">
        <v>85</v>
      </c>
      <c r="E13" s="39">
        <v>100</v>
      </c>
      <c r="F13" s="40" t="s">
        <v>42</v>
      </c>
      <c r="G13" s="37">
        <f>G14+G17+G22+G30+G34</f>
        <v>7535783894</v>
      </c>
      <c r="H13" s="39">
        <v>100</v>
      </c>
      <c r="I13" s="37">
        <f>I14+I17+I22+I30+I34</f>
        <v>2514939364</v>
      </c>
      <c r="J13" s="64">
        <v>100</v>
      </c>
      <c r="K13" s="134">
        <f>K14+K17+K22+K30+K34</f>
        <v>2511811298</v>
      </c>
      <c r="L13" s="39">
        <v>25</v>
      </c>
      <c r="M13" s="130">
        <f>M14+M17+M22+M30+M34</f>
        <v>355060722</v>
      </c>
      <c r="N13" s="39">
        <v>25</v>
      </c>
      <c r="O13" s="124">
        <f>O14+O17+O22+O30+O34</f>
        <v>459393750</v>
      </c>
      <c r="P13" s="39">
        <v>25</v>
      </c>
      <c r="Q13" s="124">
        <f>Q14+Q17+Q22+Q30+Q34</f>
        <v>832719108</v>
      </c>
      <c r="R13" s="39">
        <v>25</v>
      </c>
      <c r="S13" s="37"/>
      <c r="T13" s="58">
        <f>SUM(L13,N13,P13,R13)</f>
        <v>100</v>
      </c>
      <c r="U13" s="58">
        <f>Z13/J13*100</f>
        <v>200</v>
      </c>
      <c r="V13" s="57" t="s">
        <v>42</v>
      </c>
      <c r="W13" s="55">
        <f>M13+O13+Q13+S13</f>
        <v>1647173580</v>
      </c>
      <c r="X13" s="56">
        <f>W13/K13*100</f>
        <v>65.577122824136609</v>
      </c>
      <c r="Y13" s="57" t="s">
        <v>42</v>
      </c>
      <c r="Z13" s="56">
        <f>H13+T13</f>
        <v>200</v>
      </c>
      <c r="AA13" s="55">
        <f>I13+W13</f>
        <v>4162112944</v>
      </c>
      <c r="AB13" s="66">
        <f>Z13/E13*100</f>
        <v>200</v>
      </c>
      <c r="AC13" s="67" t="s">
        <v>42</v>
      </c>
      <c r="AD13" s="66">
        <f>AA13/G13*100</f>
        <v>55.231320358242741</v>
      </c>
      <c r="AE13" s="19" t="s">
        <v>170</v>
      </c>
      <c r="AH13" s="20">
        <f>M13+O13+Q13+S13</f>
        <v>1647173580</v>
      </c>
    </row>
    <row r="14" spans="1:37" ht="135" customHeight="1" x14ac:dyDescent="0.2">
      <c r="A14" s="41">
        <v>2</v>
      </c>
      <c r="B14" s="76" t="s">
        <v>88</v>
      </c>
      <c r="C14" s="14" t="s">
        <v>47</v>
      </c>
      <c r="D14" s="75" t="s">
        <v>87</v>
      </c>
      <c r="E14" s="39">
        <v>100</v>
      </c>
      <c r="F14" s="40" t="s">
        <v>42</v>
      </c>
      <c r="G14" s="36">
        <f>SUM(G15:G16)</f>
        <v>28500000</v>
      </c>
      <c r="H14" s="64">
        <v>100</v>
      </c>
      <c r="I14" s="36">
        <f>SUM(I15:I16)</f>
        <v>9500000</v>
      </c>
      <c r="J14" s="64">
        <f>(J15+J16)/(J15+J16)*100</f>
        <v>100</v>
      </c>
      <c r="K14" s="135">
        <f>SUM(K15:K16)</f>
        <v>9500000</v>
      </c>
      <c r="L14" s="111">
        <f>(L15+L16)/(J15+J16)*100</f>
        <v>33.333333333333329</v>
      </c>
      <c r="M14" s="130">
        <f>SUM(M15:M16)</f>
        <v>1820000</v>
      </c>
      <c r="N14" s="111">
        <f>(N15+N16)/(J15+J16)*100</f>
        <v>26.666666666666668</v>
      </c>
      <c r="O14" s="125">
        <f>SUM(O15:O16)</f>
        <v>1680000</v>
      </c>
      <c r="P14" s="111">
        <f>(P15+P16)/(J15+J16)*100</f>
        <v>0</v>
      </c>
      <c r="Q14" s="125">
        <f>SUM(Q15:Q16)</f>
        <v>4180000</v>
      </c>
      <c r="R14" s="64">
        <v>40</v>
      </c>
      <c r="S14" s="36">
        <v>1820000</v>
      </c>
      <c r="T14" s="65">
        <f>SUM(L14,N14,P14,R14)</f>
        <v>100</v>
      </c>
      <c r="U14" s="65">
        <f>T14/J14*100</f>
        <v>100</v>
      </c>
      <c r="V14" s="60" t="s">
        <v>42</v>
      </c>
      <c r="W14" s="55">
        <f>M14+O14+Q14+S14</f>
        <v>9500000</v>
      </c>
      <c r="X14" s="59"/>
      <c r="Y14" s="60"/>
      <c r="Z14" s="59">
        <f>H14+T14</f>
        <v>200</v>
      </c>
      <c r="AA14" s="55">
        <f>I14+W14</f>
        <v>19000000</v>
      </c>
      <c r="AB14" s="68">
        <f>Z14/E14*100</f>
        <v>200</v>
      </c>
      <c r="AC14" s="69" t="s">
        <v>42</v>
      </c>
      <c r="AD14" s="68"/>
      <c r="AE14" s="19"/>
      <c r="AH14" s="20"/>
    </row>
    <row r="15" spans="1:37" ht="60" x14ac:dyDescent="0.2">
      <c r="A15" s="12"/>
      <c r="B15" s="13"/>
      <c r="C15" s="21" t="s">
        <v>48</v>
      </c>
      <c r="D15" s="24" t="s">
        <v>158</v>
      </c>
      <c r="E15" s="16">
        <f>J15*3</f>
        <v>15</v>
      </c>
      <c r="F15" s="17" t="s">
        <v>41</v>
      </c>
      <c r="G15" s="18">
        <f>K15*3</f>
        <v>24000000</v>
      </c>
      <c r="H15" s="16">
        <v>15</v>
      </c>
      <c r="I15" s="18">
        <v>8000000</v>
      </c>
      <c r="J15" s="16" t="s">
        <v>162</v>
      </c>
      <c r="K15" s="120">
        <v>8000000</v>
      </c>
      <c r="L15" s="16">
        <v>1</v>
      </c>
      <c r="M15" s="133">
        <v>1820000</v>
      </c>
      <c r="N15" s="16">
        <v>3</v>
      </c>
      <c r="O15" s="126">
        <v>180000</v>
      </c>
      <c r="P15" s="16">
        <v>0</v>
      </c>
      <c r="Q15" s="126">
        <v>4180000</v>
      </c>
      <c r="R15" s="16">
        <v>1</v>
      </c>
      <c r="S15" s="18">
        <v>1820000</v>
      </c>
      <c r="T15" s="46">
        <f>SUM(L15,N15,P15,R15)</f>
        <v>5</v>
      </c>
      <c r="U15" s="46">
        <f>T15/J15*100</f>
        <v>100</v>
      </c>
      <c r="V15" s="30" t="s">
        <v>42</v>
      </c>
      <c r="W15" s="35">
        <f>M15+O15+Q15+S15</f>
        <v>8000000</v>
      </c>
      <c r="X15" s="45">
        <f>W15/K15*100</f>
        <v>100</v>
      </c>
      <c r="Y15" s="30" t="s">
        <v>42</v>
      </c>
      <c r="Z15" s="46">
        <f>H15+T15</f>
        <v>20</v>
      </c>
      <c r="AA15" s="35">
        <f>I15+W15</f>
        <v>16000000</v>
      </c>
      <c r="AB15" s="70">
        <f>Z15/E15*100</f>
        <v>133.33333333333331</v>
      </c>
      <c r="AC15" s="71" t="s">
        <v>42</v>
      </c>
      <c r="AD15" s="70">
        <f>AA15/G15*100</f>
        <v>66.666666666666657</v>
      </c>
      <c r="AE15" s="11"/>
      <c r="AH15" s="20"/>
    </row>
    <row r="16" spans="1:37" s="93" customFormat="1" ht="60" x14ac:dyDescent="0.2">
      <c r="A16" s="81"/>
      <c r="B16" s="82"/>
      <c r="C16" s="83" t="s">
        <v>121</v>
      </c>
      <c r="D16" s="24" t="s">
        <v>122</v>
      </c>
      <c r="E16" s="16">
        <f>J16*3</f>
        <v>30</v>
      </c>
      <c r="F16" s="17" t="s">
        <v>80</v>
      </c>
      <c r="G16" s="18">
        <f>K16*3</f>
        <v>4500000</v>
      </c>
      <c r="H16" s="84"/>
      <c r="I16" s="85">
        <v>1500000</v>
      </c>
      <c r="J16" s="84" t="s">
        <v>163</v>
      </c>
      <c r="K16" s="136">
        <v>1500000</v>
      </c>
      <c r="L16" s="16">
        <v>4</v>
      </c>
      <c r="M16" s="133">
        <v>0</v>
      </c>
      <c r="N16" s="16">
        <v>1</v>
      </c>
      <c r="O16" s="128">
        <v>1500000</v>
      </c>
      <c r="P16" s="16">
        <v>0</v>
      </c>
      <c r="Q16" s="128">
        <v>0</v>
      </c>
      <c r="R16" s="84">
        <v>5</v>
      </c>
      <c r="S16" s="85">
        <v>0</v>
      </c>
      <c r="T16" s="86">
        <f>SUM(L16,N16,P16,R16)</f>
        <v>10</v>
      </c>
      <c r="U16" s="86">
        <f t="shared" ref="U16" si="0">T16/J16*100</f>
        <v>100</v>
      </c>
      <c r="V16" s="87" t="s">
        <v>42</v>
      </c>
      <c r="W16" s="88">
        <f t="shared" ref="W16" si="1">M16+O16+Q16+S16</f>
        <v>1500000</v>
      </c>
      <c r="X16" s="89">
        <f t="shared" ref="X16" si="2">W16/K16*100</f>
        <v>100</v>
      </c>
      <c r="Y16" s="87" t="s">
        <v>42</v>
      </c>
      <c r="Z16" s="86">
        <f t="shared" ref="Z16" si="3">H16+T16</f>
        <v>10</v>
      </c>
      <c r="AA16" s="88">
        <f t="shared" ref="AA16" si="4">I16+W16</f>
        <v>3000000</v>
      </c>
      <c r="AB16" s="90">
        <f t="shared" ref="AB16" si="5">Z16/E16*100</f>
        <v>33.333333333333329</v>
      </c>
      <c r="AC16" s="91" t="s">
        <v>42</v>
      </c>
      <c r="AD16" s="90">
        <f t="shared" ref="AD16" si="6">AA16/G16*100</f>
        <v>66.666666666666657</v>
      </c>
      <c r="AE16" s="92"/>
      <c r="AH16" s="94"/>
    </row>
    <row r="17" spans="1:34" ht="94.5" x14ac:dyDescent="0.2">
      <c r="A17" s="12"/>
      <c r="B17" s="13" t="s">
        <v>89</v>
      </c>
      <c r="C17" s="13" t="s">
        <v>49</v>
      </c>
      <c r="D17" s="77" t="s">
        <v>90</v>
      </c>
      <c r="E17" s="39">
        <v>100</v>
      </c>
      <c r="F17" s="40" t="s">
        <v>42</v>
      </c>
      <c r="G17" s="36">
        <f>SUM(G18:G21)</f>
        <v>6025968576</v>
      </c>
      <c r="H17" s="39">
        <v>100</v>
      </c>
      <c r="I17" s="36">
        <f>SUM(I18:I21)</f>
        <v>1594585972</v>
      </c>
      <c r="J17" s="44">
        <v>100</v>
      </c>
      <c r="K17" s="135">
        <f>SUM(K18:K21)</f>
        <v>2008656192</v>
      </c>
      <c r="L17" s="44">
        <v>25</v>
      </c>
      <c r="M17" s="130">
        <f>SUM(M18:M21)</f>
        <v>318583905</v>
      </c>
      <c r="N17" s="44">
        <v>50</v>
      </c>
      <c r="O17" s="125">
        <f>SUM(O18:O21)</f>
        <v>394487336</v>
      </c>
      <c r="P17" s="44">
        <v>0</v>
      </c>
      <c r="Q17" s="125">
        <f>SUM(Q18:Q21)</f>
        <v>611821897</v>
      </c>
      <c r="R17" s="44"/>
      <c r="S17" s="36"/>
      <c r="T17" s="58">
        <f>SUM(L17,N17,P17,R17)</f>
        <v>75</v>
      </c>
      <c r="U17" s="58">
        <f>T17/J17*100</f>
        <v>75</v>
      </c>
      <c r="V17" s="57" t="s">
        <v>42</v>
      </c>
      <c r="W17" s="55">
        <f>M17+O17+Q17+S17</f>
        <v>1324893138</v>
      </c>
      <c r="X17" s="56">
        <f>W17/K17*100</f>
        <v>65.959179240167359</v>
      </c>
      <c r="Y17" s="57" t="s">
        <v>42</v>
      </c>
      <c r="Z17" s="58">
        <f t="shared" ref="Z17:Z27" si="7">H17+T17</f>
        <v>175</v>
      </c>
      <c r="AA17" s="55">
        <f t="shared" ref="AA17:AA27" si="8">I17+W17</f>
        <v>2919479110</v>
      </c>
      <c r="AB17" s="66">
        <f t="shared" ref="AB17:AB27" si="9">Z17/E17*100</f>
        <v>175</v>
      </c>
      <c r="AC17" s="67" t="s">
        <v>42</v>
      </c>
      <c r="AD17" s="66">
        <f t="shared" ref="AD17:AD27" si="10">AA17/G17*100</f>
        <v>48.448296289290177</v>
      </c>
      <c r="AE17" s="11"/>
      <c r="AH17" s="20"/>
    </row>
    <row r="18" spans="1:34" ht="60" x14ac:dyDescent="0.2">
      <c r="A18" s="12"/>
      <c r="B18" s="13"/>
      <c r="C18" s="24" t="s">
        <v>50</v>
      </c>
      <c r="D18" s="21" t="s">
        <v>154</v>
      </c>
      <c r="E18" s="16">
        <f>J18*3</f>
        <v>60</v>
      </c>
      <c r="F18" s="22" t="s">
        <v>164</v>
      </c>
      <c r="G18" s="23">
        <f>K18*3</f>
        <v>6010968876</v>
      </c>
      <c r="H18" s="38">
        <v>14</v>
      </c>
      <c r="I18" s="23">
        <v>1594585972</v>
      </c>
      <c r="J18" s="38">
        <v>20</v>
      </c>
      <c r="K18" s="119">
        <v>2003656292</v>
      </c>
      <c r="L18" s="38">
        <v>14</v>
      </c>
      <c r="M18" s="133">
        <v>318583905</v>
      </c>
      <c r="N18" s="38">
        <v>14</v>
      </c>
      <c r="O18" s="127">
        <v>393230486</v>
      </c>
      <c r="P18" s="38">
        <v>14</v>
      </c>
      <c r="Q18" s="127">
        <v>610507747</v>
      </c>
      <c r="R18" s="38">
        <v>14</v>
      </c>
      <c r="S18" s="23">
        <v>437133449</v>
      </c>
      <c r="T18" s="46">
        <f>AVERAGE(L18,N18,P18,R18)</f>
        <v>14</v>
      </c>
      <c r="U18" s="46">
        <f>T18/J18*100</f>
        <v>70</v>
      </c>
      <c r="V18" s="30" t="s">
        <v>42</v>
      </c>
      <c r="W18" s="35">
        <f>M18+O18+Q18+S18</f>
        <v>1759455587</v>
      </c>
      <c r="X18" s="45">
        <f>W18/K18*100</f>
        <v>87.812245744191742</v>
      </c>
      <c r="Y18" s="30" t="s">
        <v>42</v>
      </c>
      <c r="Z18" s="46">
        <f t="shared" si="7"/>
        <v>28</v>
      </c>
      <c r="AA18" s="35">
        <f t="shared" si="8"/>
        <v>3354041559</v>
      </c>
      <c r="AB18" s="70">
        <f t="shared" si="9"/>
        <v>46.666666666666664</v>
      </c>
      <c r="AC18" s="71" t="s">
        <v>42</v>
      </c>
      <c r="AD18" s="70">
        <f t="shared" si="10"/>
        <v>55.798684508111229</v>
      </c>
      <c r="AE18" s="25"/>
      <c r="AH18" s="20">
        <f>M18+O18+Q18+S18</f>
        <v>1759455587</v>
      </c>
    </row>
    <row r="19" spans="1:34" ht="135" x14ac:dyDescent="0.2">
      <c r="A19" s="12"/>
      <c r="B19" s="13"/>
      <c r="C19" s="24" t="s">
        <v>51</v>
      </c>
      <c r="D19" s="24" t="s">
        <v>155</v>
      </c>
      <c r="E19" s="16">
        <f>J19*3</f>
        <v>3</v>
      </c>
      <c r="F19" s="22" t="s">
        <v>41</v>
      </c>
      <c r="G19" s="23">
        <f t="shared" ref="G19:G21" si="11">K19*3</f>
        <v>5999700</v>
      </c>
      <c r="H19" s="38">
        <v>1</v>
      </c>
      <c r="I19" s="18">
        <v>0</v>
      </c>
      <c r="J19" s="38">
        <v>1</v>
      </c>
      <c r="K19" s="120">
        <v>1999900</v>
      </c>
      <c r="L19" s="38">
        <v>0</v>
      </c>
      <c r="M19" s="133">
        <v>0</v>
      </c>
      <c r="N19" s="38">
        <v>0</v>
      </c>
      <c r="O19" s="126">
        <v>0</v>
      </c>
      <c r="P19" s="38">
        <v>0</v>
      </c>
      <c r="Q19" s="126">
        <v>0</v>
      </c>
      <c r="R19" s="38">
        <v>1</v>
      </c>
      <c r="S19" s="18">
        <v>1999900</v>
      </c>
      <c r="T19" s="46">
        <f>SUM(L19,N19,P19,R19)</f>
        <v>1</v>
      </c>
      <c r="U19" s="46">
        <f>T19/J19*100</f>
        <v>100</v>
      </c>
      <c r="V19" s="30" t="s">
        <v>42</v>
      </c>
      <c r="W19" s="35">
        <f>M19+O19+Q19+S19</f>
        <v>1999900</v>
      </c>
      <c r="X19" s="45">
        <f>W19/K19*100</f>
        <v>100</v>
      </c>
      <c r="Y19" s="30" t="s">
        <v>42</v>
      </c>
      <c r="Z19" s="46">
        <f t="shared" si="7"/>
        <v>2</v>
      </c>
      <c r="AA19" s="35">
        <f t="shared" si="8"/>
        <v>1999900</v>
      </c>
      <c r="AB19" s="70">
        <f t="shared" si="9"/>
        <v>66.666666666666657</v>
      </c>
      <c r="AC19" s="71" t="s">
        <v>42</v>
      </c>
      <c r="AD19" s="70">
        <f t="shared" si="10"/>
        <v>33.333333333333329</v>
      </c>
      <c r="AE19" s="11"/>
      <c r="AH19" s="20">
        <f>M19+O19+Q19+S19</f>
        <v>1999900</v>
      </c>
    </row>
    <row r="20" spans="1:34" ht="186.75" customHeight="1" x14ac:dyDescent="0.2">
      <c r="A20" s="12"/>
      <c r="B20" s="13"/>
      <c r="C20" s="24" t="s">
        <v>52</v>
      </c>
      <c r="D20" s="24" t="s">
        <v>156</v>
      </c>
      <c r="E20" s="38">
        <f>J20*3</f>
        <v>36</v>
      </c>
      <c r="F20" s="22" t="s">
        <v>41</v>
      </c>
      <c r="G20" s="23">
        <f t="shared" si="11"/>
        <v>4500000</v>
      </c>
      <c r="H20" s="38">
        <v>10</v>
      </c>
      <c r="I20" s="18">
        <v>0</v>
      </c>
      <c r="J20" s="38">
        <v>12</v>
      </c>
      <c r="K20" s="120">
        <v>1500000</v>
      </c>
      <c r="L20" s="38">
        <v>3</v>
      </c>
      <c r="M20" s="133">
        <v>0</v>
      </c>
      <c r="N20" s="38">
        <v>3</v>
      </c>
      <c r="O20" s="126">
        <v>357000</v>
      </c>
      <c r="P20" s="38">
        <v>3</v>
      </c>
      <c r="Q20" s="126">
        <v>714000</v>
      </c>
      <c r="R20" s="38">
        <v>3</v>
      </c>
      <c r="S20" s="18">
        <v>429000</v>
      </c>
      <c r="T20" s="46">
        <f>SUM(L20,N20,P20,R20)</f>
        <v>12</v>
      </c>
      <c r="U20" s="46">
        <f>T20/J20*100</f>
        <v>100</v>
      </c>
      <c r="V20" s="30" t="s">
        <v>42</v>
      </c>
      <c r="W20" s="35">
        <f>M20+O20+Q20+S20</f>
        <v>1500000</v>
      </c>
      <c r="X20" s="45">
        <f>W20/K20*100</f>
        <v>100</v>
      </c>
      <c r="Y20" s="30"/>
      <c r="Z20" s="46">
        <f t="shared" si="7"/>
        <v>22</v>
      </c>
      <c r="AA20" s="35">
        <f t="shared" si="8"/>
        <v>1500000</v>
      </c>
      <c r="AB20" s="70">
        <f t="shared" si="9"/>
        <v>61.111111111111114</v>
      </c>
      <c r="AC20" s="71" t="s">
        <v>42</v>
      </c>
      <c r="AD20" s="70">
        <f t="shared" si="10"/>
        <v>33.333333333333329</v>
      </c>
      <c r="AE20" s="11"/>
      <c r="AH20" s="20">
        <f>M20+O20+Q20+S20</f>
        <v>1500000</v>
      </c>
    </row>
    <row r="21" spans="1:34" ht="82.5" customHeight="1" x14ac:dyDescent="0.2">
      <c r="A21" s="12"/>
      <c r="B21" s="13"/>
      <c r="C21" s="24" t="s">
        <v>53</v>
      </c>
      <c r="D21" s="24" t="s">
        <v>157</v>
      </c>
      <c r="E21" s="38">
        <f t="shared" ref="E21" si="12">J21*3</f>
        <v>3</v>
      </c>
      <c r="F21" s="22" t="s">
        <v>41</v>
      </c>
      <c r="G21" s="23">
        <f t="shared" si="11"/>
        <v>4500000</v>
      </c>
      <c r="H21" s="38">
        <v>1</v>
      </c>
      <c r="I21" s="18">
        <v>0</v>
      </c>
      <c r="J21" s="38">
        <v>1</v>
      </c>
      <c r="K21" s="120">
        <v>1500000</v>
      </c>
      <c r="L21" s="38">
        <v>0</v>
      </c>
      <c r="M21" s="133">
        <v>0</v>
      </c>
      <c r="N21" s="38">
        <v>0</v>
      </c>
      <c r="O21" s="126">
        <v>899850</v>
      </c>
      <c r="P21" s="38">
        <v>0</v>
      </c>
      <c r="Q21" s="126">
        <v>600150</v>
      </c>
      <c r="R21" s="38">
        <v>1</v>
      </c>
      <c r="S21" s="18">
        <v>0</v>
      </c>
      <c r="T21" s="46">
        <f>SUM(L21,N21,P21,R21)</f>
        <v>1</v>
      </c>
      <c r="U21" s="46">
        <f>T21/J21*100</f>
        <v>100</v>
      </c>
      <c r="V21" s="30" t="s">
        <v>42</v>
      </c>
      <c r="W21" s="35">
        <f>M21+O21+Q21+S21</f>
        <v>1500000</v>
      </c>
      <c r="X21" s="45">
        <f>W21/K21*100</f>
        <v>100</v>
      </c>
      <c r="Y21" s="30" t="s">
        <v>42</v>
      </c>
      <c r="Z21" s="46">
        <f t="shared" si="7"/>
        <v>2</v>
      </c>
      <c r="AA21" s="35">
        <f t="shared" si="8"/>
        <v>1500000</v>
      </c>
      <c r="AB21" s="70">
        <f t="shared" si="9"/>
        <v>66.666666666666657</v>
      </c>
      <c r="AC21" s="71" t="s">
        <v>42</v>
      </c>
      <c r="AD21" s="70">
        <f t="shared" si="10"/>
        <v>33.333333333333329</v>
      </c>
      <c r="AE21" s="11"/>
      <c r="AH21" s="20">
        <f>M21+O21+Q21+S21</f>
        <v>1500000</v>
      </c>
    </row>
    <row r="22" spans="1:34" ht="78.75" x14ac:dyDescent="0.2">
      <c r="A22" s="12"/>
      <c r="B22" s="13" t="s">
        <v>92</v>
      </c>
      <c r="C22" s="15" t="s">
        <v>54</v>
      </c>
      <c r="D22" s="14" t="s">
        <v>93</v>
      </c>
      <c r="E22" s="39">
        <v>100</v>
      </c>
      <c r="F22" s="40" t="s">
        <v>42</v>
      </c>
      <c r="G22" s="36">
        <f>SUM(G23:G27)</f>
        <v>647206125</v>
      </c>
      <c r="H22" s="39">
        <v>100</v>
      </c>
      <c r="I22" s="36">
        <f>SUM(I23:I27)</f>
        <v>253731150</v>
      </c>
      <c r="J22" s="39">
        <v>100</v>
      </c>
      <c r="K22" s="135">
        <f>SUM(K23:K27)</f>
        <v>215735375</v>
      </c>
      <c r="L22" s="39">
        <v>25</v>
      </c>
      <c r="M22" s="130">
        <f>SUM(M23:M27)</f>
        <v>20019550</v>
      </c>
      <c r="N22" s="39">
        <v>25</v>
      </c>
      <c r="O22" s="125">
        <f>SUM(O23:O27)</f>
        <v>30149000</v>
      </c>
      <c r="P22" s="39">
        <v>25</v>
      </c>
      <c r="Q22" s="125">
        <f>SUM(Q23:Q27)</f>
        <v>37916950</v>
      </c>
      <c r="R22" s="39" t="s">
        <v>180</v>
      </c>
      <c r="S22" s="36"/>
      <c r="T22" s="58">
        <f t="shared" ref="T22:T33" si="13">SUM(L22,N22,P22,R22)</f>
        <v>75</v>
      </c>
      <c r="U22" s="58">
        <f t="shared" ref="U22:U27" si="14">T22/J22*100</f>
        <v>75</v>
      </c>
      <c r="V22" s="57" t="s">
        <v>42</v>
      </c>
      <c r="W22" s="55">
        <f t="shared" ref="W22:W27" si="15">M22+O22+Q22+S22</f>
        <v>88085500</v>
      </c>
      <c r="X22" s="56">
        <f t="shared" ref="X22:X27" si="16">W22/K22*100</f>
        <v>40.830345973626251</v>
      </c>
      <c r="Y22" s="57" t="s">
        <v>42</v>
      </c>
      <c r="Z22" s="58">
        <f t="shared" si="7"/>
        <v>175</v>
      </c>
      <c r="AA22" s="55">
        <f t="shared" si="8"/>
        <v>341816650</v>
      </c>
      <c r="AB22" s="66">
        <f t="shared" si="9"/>
        <v>175</v>
      </c>
      <c r="AC22" s="67" t="s">
        <v>42</v>
      </c>
      <c r="AD22" s="66">
        <f t="shared" si="10"/>
        <v>52.814186515926444</v>
      </c>
      <c r="AE22" s="11"/>
      <c r="AH22" s="20"/>
    </row>
    <row r="23" spans="1:34" ht="78" customHeight="1" x14ac:dyDescent="0.2">
      <c r="A23" s="12"/>
      <c r="B23" s="13"/>
      <c r="C23" s="21" t="s">
        <v>55</v>
      </c>
      <c r="D23" s="24" t="s">
        <v>149</v>
      </c>
      <c r="E23" s="16">
        <f t="shared" ref="E23:E27" si="17">J23*3</f>
        <v>36</v>
      </c>
      <c r="F23" s="17" t="s">
        <v>150</v>
      </c>
      <c r="G23" s="23">
        <f>K23*3</f>
        <v>236548575</v>
      </c>
      <c r="H23" s="16">
        <v>12</v>
      </c>
      <c r="I23" s="18">
        <v>124041425</v>
      </c>
      <c r="J23" s="16">
        <v>12</v>
      </c>
      <c r="K23" s="120">
        <v>78849525</v>
      </c>
      <c r="L23" s="16">
        <v>6</v>
      </c>
      <c r="M23" s="133">
        <v>14518750</v>
      </c>
      <c r="N23" s="16">
        <v>3</v>
      </c>
      <c r="O23" s="126">
        <v>7278200</v>
      </c>
      <c r="P23" s="16">
        <v>3</v>
      </c>
      <c r="Q23" s="126">
        <v>1067600</v>
      </c>
      <c r="R23" s="16">
        <v>0</v>
      </c>
      <c r="S23" s="139">
        <v>54375000</v>
      </c>
      <c r="T23" s="46">
        <f t="shared" si="13"/>
        <v>12</v>
      </c>
      <c r="U23" s="46">
        <f t="shared" si="14"/>
        <v>100</v>
      </c>
      <c r="V23" s="30" t="s">
        <v>42</v>
      </c>
      <c r="W23" s="35">
        <f t="shared" si="15"/>
        <v>77239550</v>
      </c>
      <c r="X23" s="45">
        <f t="shared" si="16"/>
        <v>97.958167788582116</v>
      </c>
      <c r="Y23" s="30" t="s">
        <v>42</v>
      </c>
      <c r="Z23" s="46">
        <f t="shared" si="7"/>
        <v>24</v>
      </c>
      <c r="AA23" s="35">
        <f t="shared" si="8"/>
        <v>201280975</v>
      </c>
      <c r="AB23" s="70">
        <f t="shared" si="9"/>
        <v>66.666666666666657</v>
      </c>
      <c r="AC23" s="71" t="s">
        <v>42</v>
      </c>
      <c r="AD23" s="70">
        <f t="shared" si="10"/>
        <v>85.090757786217907</v>
      </c>
      <c r="AE23" s="11"/>
      <c r="AH23" s="20"/>
    </row>
    <row r="24" spans="1:34" ht="60" x14ac:dyDescent="0.2">
      <c r="A24" s="12"/>
      <c r="B24" s="13"/>
      <c r="C24" s="21" t="s">
        <v>56</v>
      </c>
      <c r="D24" s="21" t="s">
        <v>151</v>
      </c>
      <c r="E24" s="16">
        <f t="shared" si="17"/>
        <v>36</v>
      </c>
      <c r="F24" s="17" t="s">
        <v>150</v>
      </c>
      <c r="G24" s="23">
        <f t="shared" ref="G24:G27" si="18">K24*3</f>
        <v>164124000</v>
      </c>
      <c r="H24" s="38">
        <v>12</v>
      </c>
      <c r="I24" s="18">
        <v>31871000</v>
      </c>
      <c r="J24" s="38">
        <v>12</v>
      </c>
      <c r="K24" s="120">
        <v>54708000</v>
      </c>
      <c r="L24" s="38">
        <v>3</v>
      </c>
      <c r="M24" s="133">
        <v>4755000</v>
      </c>
      <c r="N24" s="38">
        <v>3</v>
      </c>
      <c r="O24" s="126">
        <v>3170000</v>
      </c>
      <c r="P24" s="38">
        <v>3</v>
      </c>
      <c r="Q24" s="126">
        <v>4455000</v>
      </c>
      <c r="R24" s="38">
        <v>3</v>
      </c>
      <c r="S24" s="139">
        <v>35114000</v>
      </c>
      <c r="T24" s="46">
        <f t="shared" si="13"/>
        <v>12</v>
      </c>
      <c r="U24" s="46">
        <f t="shared" si="14"/>
        <v>100</v>
      </c>
      <c r="V24" s="30" t="s">
        <v>42</v>
      </c>
      <c r="W24" s="35">
        <f t="shared" si="15"/>
        <v>47494000</v>
      </c>
      <c r="X24" s="45">
        <f t="shared" si="16"/>
        <v>86.813628719748479</v>
      </c>
      <c r="Y24" s="30" t="s">
        <v>42</v>
      </c>
      <c r="Z24" s="46">
        <f t="shared" si="7"/>
        <v>24</v>
      </c>
      <c r="AA24" s="35">
        <f t="shared" si="8"/>
        <v>79365000</v>
      </c>
      <c r="AB24" s="70">
        <f t="shared" si="9"/>
        <v>66.666666666666657</v>
      </c>
      <c r="AC24" s="71" t="s">
        <v>42</v>
      </c>
      <c r="AD24" s="70">
        <f t="shared" si="10"/>
        <v>48.356730277107552</v>
      </c>
      <c r="AE24" s="11"/>
      <c r="AH24" s="20"/>
    </row>
    <row r="25" spans="1:34" ht="63" customHeight="1" x14ac:dyDescent="0.2">
      <c r="A25" s="12"/>
      <c r="B25" s="13"/>
      <c r="C25" s="21" t="s">
        <v>57</v>
      </c>
      <c r="D25" s="21" t="s">
        <v>152</v>
      </c>
      <c r="E25" s="16">
        <f t="shared" si="17"/>
        <v>36</v>
      </c>
      <c r="F25" s="17" t="s">
        <v>150</v>
      </c>
      <c r="G25" s="23">
        <f t="shared" si="18"/>
        <v>35029650</v>
      </c>
      <c r="H25" s="16">
        <v>12</v>
      </c>
      <c r="I25" s="18">
        <v>9336000</v>
      </c>
      <c r="J25" s="16">
        <v>12</v>
      </c>
      <c r="K25" s="120">
        <v>11676550</v>
      </c>
      <c r="L25" s="16">
        <v>3</v>
      </c>
      <c r="M25" s="133">
        <v>0</v>
      </c>
      <c r="N25" s="16">
        <v>3</v>
      </c>
      <c r="O25" s="126">
        <v>0</v>
      </c>
      <c r="P25" s="16">
        <v>3</v>
      </c>
      <c r="Q25" s="126">
        <v>4727950</v>
      </c>
      <c r="R25" s="16">
        <v>3</v>
      </c>
      <c r="S25" s="139">
        <v>5948100</v>
      </c>
      <c r="T25" s="46">
        <f>SUM(L25,N25,P25,R25)</f>
        <v>12</v>
      </c>
      <c r="U25" s="46">
        <f t="shared" si="14"/>
        <v>100</v>
      </c>
      <c r="V25" s="30" t="s">
        <v>42</v>
      </c>
      <c r="W25" s="35">
        <f t="shared" si="15"/>
        <v>10676050</v>
      </c>
      <c r="X25" s="45">
        <f t="shared" si="16"/>
        <v>91.431544420226857</v>
      </c>
      <c r="Y25" s="30" t="s">
        <v>42</v>
      </c>
      <c r="Z25" s="46">
        <f t="shared" si="7"/>
        <v>24</v>
      </c>
      <c r="AA25" s="35">
        <f t="shared" si="8"/>
        <v>20012050</v>
      </c>
      <c r="AB25" s="70">
        <f t="shared" si="9"/>
        <v>66.666666666666657</v>
      </c>
      <c r="AC25" s="71" t="s">
        <v>42</v>
      </c>
      <c r="AD25" s="70">
        <f t="shared" si="10"/>
        <v>57.128889383707801</v>
      </c>
      <c r="AE25" s="11"/>
      <c r="AH25" s="20"/>
    </row>
    <row r="26" spans="1:34" ht="63" customHeight="1" x14ac:dyDescent="0.2">
      <c r="A26" s="12"/>
      <c r="B26" s="13"/>
      <c r="C26" s="21" t="s">
        <v>165</v>
      </c>
      <c r="D26" s="21" t="s">
        <v>169</v>
      </c>
      <c r="E26" s="16">
        <v>36</v>
      </c>
      <c r="F26" s="17" t="s">
        <v>41</v>
      </c>
      <c r="G26" s="23">
        <f t="shared" si="18"/>
        <v>7503900</v>
      </c>
      <c r="H26" s="16">
        <v>12</v>
      </c>
      <c r="I26" s="18">
        <v>2700000</v>
      </c>
      <c r="J26" s="16">
        <v>12</v>
      </c>
      <c r="K26" s="120">
        <v>2501300</v>
      </c>
      <c r="L26" s="16">
        <v>3</v>
      </c>
      <c r="M26" s="133">
        <v>745800</v>
      </c>
      <c r="N26" s="16">
        <v>3</v>
      </c>
      <c r="O26" s="126">
        <v>745800</v>
      </c>
      <c r="P26" s="16">
        <v>3</v>
      </c>
      <c r="Q26" s="126">
        <v>621400</v>
      </c>
      <c r="R26" s="16">
        <v>3</v>
      </c>
      <c r="S26" s="138">
        <v>371000</v>
      </c>
      <c r="T26" s="46">
        <f>SUM(L26,N26,P26,R26)</f>
        <v>12</v>
      </c>
      <c r="U26" s="46">
        <f t="shared" si="14"/>
        <v>100</v>
      </c>
      <c r="V26" s="30" t="s">
        <v>42</v>
      </c>
      <c r="W26" s="35">
        <f t="shared" si="15"/>
        <v>2484000</v>
      </c>
      <c r="X26" s="45">
        <f t="shared" si="16"/>
        <v>99.308359652980442</v>
      </c>
      <c r="Y26" s="30"/>
      <c r="Z26" s="46"/>
      <c r="AA26" s="35">
        <f t="shared" si="8"/>
        <v>5184000</v>
      </c>
      <c r="AB26" s="70"/>
      <c r="AC26" s="71"/>
      <c r="AD26" s="70"/>
      <c r="AE26" s="11"/>
      <c r="AH26" s="20"/>
    </row>
    <row r="27" spans="1:34" ht="75" x14ac:dyDescent="0.2">
      <c r="A27" s="12"/>
      <c r="B27" s="13"/>
      <c r="C27" s="21" t="s">
        <v>58</v>
      </c>
      <c r="D27" s="21" t="s">
        <v>153</v>
      </c>
      <c r="E27" s="16">
        <f t="shared" si="17"/>
        <v>36</v>
      </c>
      <c r="F27" s="17" t="s">
        <v>80</v>
      </c>
      <c r="G27" s="23">
        <f t="shared" si="18"/>
        <v>204000000</v>
      </c>
      <c r="H27" s="16">
        <v>12</v>
      </c>
      <c r="I27" s="18">
        <v>85782725</v>
      </c>
      <c r="J27" s="16">
        <v>12</v>
      </c>
      <c r="K27" s="120">
        <v>68000000</v>
      </c>
      <c r="L27" s="16">
        <v>3</v>
      </c>
      <c r="M27" s="133">
        <v>0</v>
      </c>
      <c r="N27" s="16">
        <v>3</v>
      </c>
      <c r="O27" s="126">
        <v>18955000</v>
      </c>
      <c r="P27" s="16">
        <v>3</v>
      </c>
      <c r="Q27" s="126">
        <v>27045000</v>
      </c>
      <c r="R27" s="16">
        <v>3</v>
      </c>
      <c r="S27" s="139">
        <v>10316166</v>
      </c>
      <c r="T27" s="46">
        <f t="shared" si="13"/>
        <v>12</v>
      </c>
      <c r="U27" s="46">
        <f t="shared" si="14"/>
        <v>100</v>
      </c>
      <c r="V27" s="30" t="s">
        <v>42</v>
      </c>
      <c r="W27" s="35">
        <f t="shared" si="15"/>
        <v>56316166</v>
      </c>
      <c r="X27" s="45">
        <f t="shared" si="16"/>
        <v>82.817891176470596</v>
      </c>
      <c r="Y27" s="30" t="s">
        <v>42</v>
      </c>
      <c r="Z27" s="46">
        <f t="shared" si="7"/>
        <v>24</v>
      </c>
      <c r="AA27" s="35">
        <f t="shared" si="8"/>
        <v>142098891</v>
      </c>
      <c r="AB27" s="70">
        <f t="shared" si="9"/>
        <v>66.666666666666657</v>
      </c>
      <c r="AC27" s="71" t="s">
        <v>42</v>
      </c>
      <c r="AD27" s="70">
        <f t="shared" si="10"/>
        <v>69.656319117647058</v>
      </c>
      <c r="AE27" s="11"/>
      <c r="AH27" s="20"/>
    </row>
    <row r="28" spans="1:34" s="73" customFormat="1" ht="141.75" hidden="1" x14ac:dyDescent="0.25">
      <c r="A28" s="12"/>
      <c r="B28" s="13" t="s">
        <v>94</v>
      </c>
      <c r="C28" s="14" t="s">
        <v>82</v>
      </c>
      <c r="D28" s="14" t="s">
        <v>95</v>
      </c>
      <c r="E28" s="39">
        <v>100</v>
      </c>
      <c r="F28" s="40" t="s">
        <v>42</v>
      </c>
      <c r="G28" s="37">
        <f>SUM(G29)</f>
        <v>264300000</v>
      </c>
      <c r="H28" s="39"/>
      <c r="I28" s="37"/>
      <c r="J28" s="39"/>
      <c r="K28" s="134"/>
      <c r="L28" s="39"/>
      <c r="M28" s="130"/>
      <c r="N28" s="39"/>
      <c r="O28" s="124"/>
      <c r="P28" s="39"/>
      <c r="Q28" s="124"/>
      <c r="R28" s="39"/>
      <c r="S28" s="37"/>
      <c r="T28" s="58">
        <f t="shared" si="13"/>
        <v>0</v>
      </c>
      <c r="U28" s="58"/>
      <c r="V28" s="57"/>
      <c r="W28" s="55"/>
      <c r="X28" s="56"/>
      <c r="Y28" s="57"/>
      <c r="Z28" s="58"/>
      <c r="AA28" s="55"/>
      <c r="AB28" s="66"/>
      <c r="AC28" s="67"/>
      <c r="AD28" s="66"/>
      <c r="AE28" s="72"/>
      <c r="AH28" s="74"/>
    </row>
    <row r="29" spans="1:34" ht="45" hidden="1" x14ac:dyDescent="0.2">
      <c r="A29" s="12"/>
      <c r="B29" s="13"/>
      <c r="C29" s="21" t="s">
        <v>83</v>
      </c>
      <c r="D29" s="21" t="s">
        <v>96</v>
      </c>
      <c r="E29" s="16">
        <f>1*3</f>
        <v>3</v>
      </c>
      <c r="F29" s="17" t="s">
        <v>97</v>
      </c>
      <c r="G29" s="18">
        <f>88100000*3</f>
        <v>264300000</v>
      </c>
      <c r="H29" s="16"/>
      <c r="I29" s="18"/>
      <c r="J29" s="16"/>
      <c r="K29" s="120"/>
      <c r="L29" s="16"/>
      <c r="M29" s="131"/>
      <c r="N29" s="16"/>
      <c r="O29" s="126"/>
      <c r="P29" s="16"/>
      <c r="Q29" s="126"/>
      <c r="R29" s="16"/>
      <c r="S29" s="18"/>
      <c r="T29" s="46">
        <f t="shared" si="13"/>
        <v>0</v>
      </c>
      <c r="U29" s="46"/>
      <c r="V29" s="30"/>
      <c r="W29" s="35"/>
      <c r="X29" s="45"/>
      <c r="Y29" s="30"/>
      <c r="Z29" s="46"/>
      <c r="AA29" s="35"/>
      <c r="AB29" s="70"/>
      <c r="AC29" s="71"/>
      <c r="AD29" s="70"/>
      <c r="AE29" s="11"/>
      <c r="AH29" s="20"/>
    </row>
    <row r="30" spans="1:34" ht="97.5" customHeight="1" x14ac:dyDescent="0.2">
      <c r="A30" s="12"/>
      <c r="B30" s="13" t="s">
        <v>98</v>
      </c>
      <c r="C30" s="14" t="s">
        <v>59</v>
      </c>
      <c r="D30" s="14" t="s">
        <v>99</v>
      </c>
      <c r="E30" s="39">
        <v>100</v>
      </c>
      <c r="F30" s="40" t="s">
        <v>42</v>
      </c>
      <c r="G30" s="37">
        <f>SUM(G31:G33)</f>
        <v>182542793</v>
      </c>
      <c r="H30" s="39">
        <v>100</v>
      </c>
      <c r="I30" s="37">
        <f>SUM(I31:I33)</f>
        <v>61182384</v>
      </c>
      <c r="J30" s="39">
        <v>100</v>
      </c>
      <c r="K30" s="134">
        <f>SUM(K31:K33)</f>
        <v>60730931</v>
      </c>
      <c r="L30" s="39">
        <v>25</v>
      </c>
      <c r="M30" s="130">
        <f>SUM(M31:M33)</f>
        <v>7637267</v>
      </c>
      <c r="N30" s="39">
        <v>25</v>
      </c>
      <c r="O30" s="124">
        <f>SUM(O31:O33)</f>
        <v>6127414</v>
      </c>
      <c r="P30" s="39">
        <v>25</v>
      </c>
      <c r="Q30" s="124">
        <f>SUM(Q31:Q33)</f>
        <v>12200261</v>
      </c>
      <c r="R30" s="39"/>
      <c r="S30" s="37"/>
      <c r="T30" s="58">
        <f t="shared" si="13"/>
        <v>75</v>
      </c>
      <c r="U30" s="58">
        <f>T30/J30*100</f>
        <v>75</v>
      </c>
      <c r="V30" s="57" t="s">
        <v>42</v>
      </c>
      <c r="W30" s="55">
        <f>M30+O30+Q30+S30</f>
        <v>25964942</v>
      </c>
      <c r="X30" s="56">
        <f>W30/K30*100</f>
        <v>42.754065469538084</v>
      </c>
      <c r="Y30" s="57" t="s">
        <v>42</v>
      </c>
      <c r="Z30" s="58">
        <f t="shared" ref="Z30:Z39" si="19">H30+T30</f>
        <v>175</v>
      </c>
      <c r="AA30" s="55">
        <f t="shared" ref="AA30:AA38" si="20">I30+W30</f>
        <v>87147326</v>
      </c>
      <c r="AB30" s="66">
        <f t="shared" ref="AB30:AB39" si="21">Z30/E30*100</f>
        <v>175</v>
      </c>
      <c r="AC30" s="67" t="s">
        <v>42</v>
      </c>
      <c r="AD30" s="66">
        <f t="shared" ref="AD30:AD39" si="22">AA30/G30*100</f>
        <v>47.740765092818535</v>
      </c>
      <c r="AE30" s="11"/>
      <c r="AH30" s="20"/>
    </row>
    <row r="31" spans="1:34" ht="45" x14ac:dyDescent="0.2">
      <c r="A31" s="12"/>
      <c r="B31" s="13"/>
      <c r="C31" s="112" t="s">
        <v>60</v>
      </c>
      <c r="D31" s="113" t="s">
        <v>146</v>
      </c>
      <c r="E31" s="16">
        <f>J31*3</f>
        <v>0</v>
      </c>
      <c r="F31" s="17" t="s">
        <v>80</v>
      </c>
      <c r="G31" s="23">
        <v>350000</v>
      </c>
      <c r="H31" s="16">
        <v>0</v>
      </c>
      <c r="I31" s="18">
        <v>0</v>
      </c>
      <c r="J31" s="16"/>
      <c r="K31" s="120"/>
      <c r="L31" s="16"/>
      <c r="M31" s="133"/>
      <c r="N31" s="16"/>
      <c r="O31" s="126"/>
      <c r="P31" s="16"/>
      <c r="Q31" s="126">
        <v>0</v>
      </c>
      <c r="R31" s="16"/>
      <c r="S31" s="18"/>
      <c r="T31" s="46"/>
      <c r="U31" s="46"/>
      <c r="V31" s="30"/>
      <c r="W31" s="35"/>
      <c r="X31" s="45"/>
      <c r="Y31" s="30"/>
      <c r="Z31" s="46">
        <f t="shared" si="19"/>
        <v>0</v>
      </c>
      <c r="AA31" s="35">
        <f t="shared" si="20"/>
        <v>0</v>
      </c>
      <c r="AB31" s="70" t="e">
        <f t="shared" si="21"/>
        <v>#DIV/0!</v>
      </c>
      <c r="AC31" s="71" t="s">
        <v>42</v>
      </c>
      <c r="AD31" s="70">
        <f t="shared" si="22"/>
        <v>0</v>
      </c>
      <c r="AE31" s="11"/>
      <c r="AH31" s="20"/>
    </row>
    <row r="32" spans="1:34" ht="90" x14ac:dyDescent="0.2">
      <c r="A32" s="12"/>
      <c r="B32" s="13"/>
      <c r="C32" s="21" t="s">
        <v>61</v>
      </c>
      <c r="D32" s="24" t="s">
        <v>147</v>
      </c>
      <c r="E32" s="16">
        <f t="shared" ref="E32:E33" si="23">J32*3</f>
        <v>36</v>
      </c>
      <c r="F32" s="17" t="s">
        <v>80</v>
      </c>
      <c r="G32" s="23">
        <f>K32*3</f>
        <v>118592793</v>
      </c>
      <c r="H32" s="16">
        <v>12</v>
      </c>
      <c r="I32" s="18">
        <v>44482384</v>
      </c>
      <c r="J32" s="16">
        <v>12</v>
      </c>
      <c r="K32" s="120">
        <v>39530931</v>
      </c>
      <c r="L32" s="16">
        <v>3</v>
      </c>
      <c r="M32" s="133">
        <v>5887267</v>
      </c>
      <c r="N32" s="16">
        <v>3</v>
      </c>
      <c r="O32" s="126">
        <v>3627414</v>
      </c>
      <c r="P32" s="16">
        <v>3</v>
      </c>
      <c r="Q32" s="126">
        <v>4450261</v>
      </c>
      <c r="R32" s="16">
        <v>3</v>
      </c>
      <c r="S32" s="138">
        <v>15937840</v>
      </c>
      <c r="T32" s="46">
        <f t="shared" si="13"/>
        <v>12</v>
      </c>
      <c r="U32" s="46">
        <f t="shared" ref="U32:U39" si="24">T32/J32*100</f>
        <v>100</v>
      </c>
      <c r="V32" s="30" t="s">
        <v>42</v>
      </c>
      <c r="W32" s="35">
        <f t="shared" ref="W32:W37" si="25">M32+O32+Q32+S32</f>
        <v>29902782</v>
      </c>
      <c r="X32" s="45">
        <f t="shared" ref="X32:X37" si="26">W32/K32*100</f>
        <v>75.644011521003634</v>
      </c>
      <c r="Y32" s="30" t="s">
        <v>42</v>
      </c>
      <c r="Z32" s="46">
        <f t="shared" si="19"/>
        <v>24</v>
      </c>
      <c r="AA32" s="35">
        <f t="shared" si="20"/>
        <v>74385166</v>
      </c>
      <c r="AB32" s="70">
        <f t="shared" si="21"/>
        <v>66.666666666666657</v>
      </c>
      <c r="AC32" s="71" t="s">
        <v>42</v>
      </c>
      <c r="AD32" s="70">
        <f t="shared" si="22"/>
        <v>62.723175766675809</v>
      </c>
      <c r="AE32" s="11"/>
      <c r="AH32" s="20"/>
    </row>
    <row r="33" spans="1:34" ht="83.25" customHeight="1" x14ac:dyDescent="0.2">
      <c r="A33" s="12"/>
      <c r="B33" s="13"/>
      <c r="C33" s="21" t="s">
        <v>62</v>
      </c>
      <c r="D33" s="24" t="s">
        <v>148</v>
      </c>
      <c r="E33" s="16">
        <f t="shared" si="23"/>
        <v>36</v>
      </c>
      <c r="F33" s="17" t="s">
        <v>80</v>
      </c>
      <c r="G33" s="23">
        <f>K33*3</f>
        <v>63600000</v>
      </c>
      <c r="H33" s="16">
        <v>12</v>
      </c>
      <c r="I33" s="18">
        <v>16700000</v>
      </c>
      <c r="J33" s="16">
        <v>12</v>
      </c>
      <c r="K33" s="120">
        <v>21200000</v>
      </c>
      <c r="L33" s="16">
        <v>3</v>
      </c>
      <c r="M33" s="133">
        <v>1750000</v>
      </c>
      <c r="N33" s="16">
        <v>3</v>
      </c>
      <c r="O33" s="126">
        <v>2500000</v>
      </c>
      <c r="P33" s="16">
        <v>3</v>
      </c>
      <c r="Q33" s="126">
        <v>7750000</v>
      </c>
      <c r="R33" s="16">
        <v>3</v>
      </c>
      <c r="S33" s="138">
        <v>8700000</v>
      </c>
      <c r="T33" s="46">
        <f t="shared" si="13"/>
        <v>12</v>
      </c>
      <c r="U33" s="46">
        <f t="shared" si="24"/>
        <v>100</v>
      </c>
      <c r="V33" s="30" t="s">
        <v>42</v>
      </c>
      <c r="W33" s="35">
        <f t="shared" si="25"/>
        <v>20700000</v>
      </c>
      <c r="X33" s="45">
        <f t="shared" si="26"/>
        <v>97.641509433962256</v>
      </c>
      <c r="Y33" s="30" t="s">
        <v>42</v>
      </c>
      <c r="Z33" s="46">
        <f t="shared" si="19"/>
        <v>24</v>
      </c>
      <c r="AA33" s="35">
        <f t="shared" si="20"/>
        <v>37400000</v>
      </c>
      <c r="AB33" s="70">
        <f t="shared" si="21"/>
        <v>66.666666666666657</v>
      </c>
      <c r="AC33" s="71" t="s">
        <v>42</v>
      </c>
      <c r="AD33" s="70">
        <f t="shared" si="22"/>
        <v>58.80503144654088</v>
      </c>
      <c r="AE33" s="11"/>
      <c r="AH33" s="20"/>
    </row>
    <row r="34" spans="1:34" ht="97.5" customHeight="1" x14ac:dyDescent="0.2">
      <c r="A34" s="12"/>
      <c r="B34" s="13" t="s">
        <v>100</v>
      </c>
      <c r="C34" s="14" t="s">
        <v>63</v>
      </c>
      <c r="D34" s="14" t="s">
        <v>93</v>
      </c>
      <c r="E34" s="39">
        <v>100</v>
      </c>
      <c r="F34" s="40" t="s">
        <v>42</v>
      </c>
      <c r="G34" s="37">
        <f>SUM(G35:G38)</f>
        <v>651566400</v>
      </c>
      <c r="H34" s="39">
        <v>100</v>
      </c>
      <c r="I34" s="37">
        <f>SUM(I35:I38)</f>
        <v>595939858</v>
      </c>
      <c r="J34" s="39">
        <v>100</v>
      </c>
      <c r="K34" s="134">
        <f>SUM(K35:K38)</f>
        <v>217188800</v>
      </c>
      <c r="L34" s="39">
        <v>25</v>
      </c>
      <c r="M34" s="130">
        <f>SUM(M35:M38)</f>
        <v>7000000</v>
      </c>
      <c r="N34" s="39">
        <v>25</v>
      </c>
      <c r="O34" s="124">
        <f>SUM(O35:O38)</f>
        <v>26950000</v>
      </c>
      <c r="P34" s="39">
        <v>25</v>
      </c>
      <c r="Q34" s="124">
        <f>SUM(Q35:Q38)</f>
        <v>166600000</v>
      </c>
      <c r="R34" s="39"/>
      <c r="S34" s="37"/>
      <c r="T34" s="58">
        <f t="shared" ref="T34:T39" si="27">SUM(L34,N34,P34,R34)</f>
        <v>75</v>
      </c>
      <c r="U34" s="58">
        <f t="shared" si="24"/>
        <v>75</v>
      </c>
      <c r="V34" s="57" t="s">
        <v>42</v>
      </c>
      <c r="W34" s="55">
        <f t="shared" si="25"/>
        <v>200550000</v>
      </c>
      <c r="X34" s="56">
        <f t="shared" si="26"/>
        <v>92.339015639848839</v>
      </c>
      <c r="Y34" s="57" t="s">
        <v>42</v>
      </c>
      <c r="Z34" s="58">
        <f t="shared" si="19"/>
        <v>175</v>
      </c>
      <c r="AA34" s="55">
        <f t="shared" si="20"/>
        <v>796489858</v>
      </c>
      <c r="AB34" s="66">
        <f t="shared" si="21"/>
        <v>175</v>
      </c>
      <c r="AC34" s="67" t="s">
        <v>42</v>
      </c>
      <c r="AD34" s="66">
        <f t="shared" si="22"/>
        <v>122.24231605558545</v>
      </c>
      <c r="AE34" s="11"/>
      <c r="AH34" s="20"/>
    </row>
    <row r="35" spans="1:34" ht="120" x14ac:dyDescent="0.2">
      <c r="A35" s="12"/>
      <c r="B35" s="13"/>
      <c r="C35" s="21" t="s">
        <v>64</v>
      </c>
      <c r="D35" s="24" t="s">
        <v>145</v>
      </c>
      <c r="E35" s="16">
        <f>J35*3</f>
        <v>9</v>
      </c>
      <c r="F35" s="17" t="s">
        <v>143</v>
      </c>
      <c r="G35" s="23">
        <f>K35*3</f>
        <v>88484400</v>
      </c>
      <c r="H35" s="16">
        <v>3</v>
      </c>
      <c r="I35" s="18">
        <v>28032300</v>
      </c>
      <c r="J35" s="16">
        <v>3</v>
      </c>
      <c r="K35" s="120">
        <v>29494800</v>
      </c>
      <c r="L35" s="16">
        <v>0</v>
      </c>
      <c r="M35" s="133">
        <v>1500000</v>
      </c>
      <c r="N35" s="16">
        <v>0</v>
      </c>
      <c r="O35" s="126">
        <v>8500000</v>
      </c>
      <c r="P35" s="16">
        <v>0</v>
      </c>
      <c r="Q35" s="126">
        <v>12050000</v>
      </c>
      <c r="R35" s="16">
        <v>3</v>
      </c>
      <c r="S35" s="138">
        <v>6004800</v>
      </c>
      <c r="T35" s="46">
        <f t="shared" si="27"/>
        <v>3</v>
      </c>
      <c r="U35" s="46">
        <f t="shared" si="24"/>
        <v>100</v>
      </c>
      <c r="V35" s="30" t="s">
        <v>42</v>
      </c>
      <c r="W35" s="35">
        <f t="shared" si="25"/>
        <v>28054800</v>
      </c>
      <c r="X35" s="45">
        <f t="shared" si="26"/>
        <v>95.11778347369706</v>
      </c>
      <c r="Y35" s="30" t="s">
        <v>42</v>
      </c>
      <c r="Z35" s="46">
        <f t="shared" si="19"/>
        <v>6</v>
      </c>
      <c r="AA35" s="35">
        <f t="shared" si="20"/>
        <v>56087100</v>
      </c>
      <c r="AB35" s="70">
        <f t="shared" si="21"/>
        <v>66.666666666666657</v>
      </c>
      <c r="AC35" s="71" t="s">
        <v>42</v>
      </c>
      <c r="AD35" s="70">
        <f t="shared" si="22"/>
        <v>63.386427438056877</v>
      </c>
      <c r="AE35" s="11"/>
      <c r="AH35" s="20"/>
    </row>
    <row r="36" spans="1:34" ht="111.75" customHeight="1" x14ac:dyDescent="0.2">
      <c r="A36" s="12"/>
      <c r="B36" s="13"/>
      <c r="C36" s="21" t="s">
        <v>65</v>
      </c>
      <c r="D36" s="24" t="s">
        <v>142</v>
      </c>
      <c r="E36" s="16">
        <f>J36*3</f>
        <v>3</v>
      </c>
      <c r="F36" s="17" t="s">
        <v>143</v>
      </c>
      <c r="G36" s="23">
        <f>K36*3</f>
        <v>88932000</v>
      </c>
      <c r="H36" s="16">
        <v>1</v>
      </c>
      <c r="I36" s="18">
        <v>208750864</v>
      </c>
      <c r="J36" s="16">
        <v>1</v>
      </c>
      <c r="K36" s="120">
        <v>29644000</v>
      </c>
      <c r="L36" s="16">
        <v>1</v>
      </c>
      <c r="M36" s="133">
        <v>4500000</v>
      </c>
      <c r="N36" s="16">
        <v>0</v>
      </c>
      <c r="O36" s="126">
        <v>4500000</v>
      </c>
      <c r="P36" s="16">
        <v>0</v>
      </c>
      <c r="Q36" s="126">
        <v>14500000</v>
      </c>
      <c r="R36" s="16">
        <v>0</v>
      </c>
      <c r="S36" s="138">
        <v>4500000</v>
      </c>
      <c r="T36" s="46">
        <f t="shared" si="27"/>
        <v>1</v>
      </c>
      <c r="U36" s="46">
        <f t="shared" si="24"/>
        <v>100</v>
      </c>
      <c r="V36" s="30" t="s">
        <v>42</v>
      </c>
      <c r="W36" s="35">
        <f t="shared" si="25"/>
        <v>28000000</v>
      </c>
      <c r="X36" s="45">
        <f t="shared" si="26"/>
        <v>94.454189717986779</v>
      </c>
      <c r="Y36" s="30"/>
      <c r="Z36" s="46"/>
      <c r="AA36" s="35">
        <f t="shared" si="20"/>
        <v>236750864</v>
      </c>
      <c r="AB36" s="70"/>
      <c r="AC36" s="71"/>
      <c r="AD36" s="70"/>
      <c r="AE36" s="11"/>
      <c r="AH36" s="20"/>
    </row>
    <row r="37" spans="1:34" ht="105" x14ac:dyDescent="0.2">
      <c r="A37" s="12"/>
      <c r="B37" s="114"/>
      <c r="C37" s="115" t="s">
        <v>66</v>
      </c>
      <c r="D37" s="116" t="s">
        <v>144</v>
      </c>
      <c r="E37" s="117">
        <f>J37*3</f>
        <v>78</v>
      </c>
      <c r="F37" s="118" t="s">
        <v>143</v>
      </c>
      <c r="G37" s="119">
        <f t="shared" ref="G37:G38" si="28">K37*3</f>
        <v>21450000</v>
      </c>
      <c r="H37" s="117">
        <v>26</v>
      </c>
      <c r="I37" s="120">
        <v>7800000</v>
      </c>
      <c r="J37" s="16">
        <v>26</v>
      </c>
      <c r="K37" s="120">
        <v>7150000</v>
      </c>
      <c r="L37" s="16">
        <v>2</v>
      </c>
      <c r="M37" s="133">
        <v>1000000</v>
      </c>
      <c r="N37" s="16">
        <v>5</v>
      </c>
      <c r="O37" s="126">
        <v>1700000</v>
      </c>
      <c r="P37" s="16">
        <v>0</v>
      </c>
      <c r="Q37" s="126">
        <v>3300000</v>
      </c>
      <c r="R37" s="16">
        <v>19</v>
      </c>
      <c r="S37" s="138">
        <v>1149000</v>
      </c>
      <c r="T37" s="46">
        <f t="shared" si="27"/>
        <v>26</v>
      </c>
      <c r="U37" s="46">
        <f t="shared" si="24"/>
        <v>100</v>
      </c>
      <c r="V37" s="30" t="s">
        <v>42</v>
      </c>
      <c r="W37" s="35">
        <f t="shared" si="25"/>
        <v>7149000</v>
      </c>
      <c r="X37" s="45">
        <f t="shared" si="26"/>
        <v>99.986013986013987</v>
      </c>
      <c r="Y37" s="30"/>
      <c r="Z37" s="46">
        <f t="shared" si="19"/>
        <v>52</v>
      </c>
      <c r="AA37" s="35">
        <f t="shared" si="20"/>
        <v>14949000</v>
      </c>
      <c r="AB37" s="70">
        <f t="shared" si="21"/>
        <v>66.666666666666657</v>
      </c>
      <c r="AC37" s="71" t="s">
        <v>42</v>
      </c>
      <c r="AD37" s="70">
        <f t="shared" si="22"/>
        <v>69.692307692307693</v>
      </c>
      <c r="AE37" s="11"/>
      <c r="AH37" s="20"/>
    </row>
    <row r="38" spans="1:34" ht="85.5" x14ac:dyDescent="0.2">
      <c r="A38" s="12"/>
      <c r="B38" s="13"/>
      <c r="C38" s="110" t="s">
        <v>166</v>
      </c>
      <c r="D38" s="109" t="s">
        <v>174</v>
      </c>
      <c r="E38" s="16">
        <f>J38*3</f>
        <v>3</v>
      </c>
      <c r="F38" s="17" t="s">
        <v>143</v>
      </c>
      <c r="G38" s="23">
        <f t="shared" si="28"/>
        <v>452700000</v>
      </c>
      <c r="H38" s="16">
        <v>2</v>
      </c>
      <c r="I38" s="18">
        <v>351356694</v>
      </c>
      <c r="J38" s="16">
        <v>1</v>
      </c>
      <c r="K38" s="120">
        <v>150900000</v>
      </c>
      <c r="L38" s="16">
        <v>0</v>
      </c>
      <c r="M38" s="133">
        <v>0</v>
      </c>
      <c r="N38" s="16">
        <v>1</v>
      </c>
      <c r="O38" s="126">
        <v>12250000</v>
      </c>
      <c r="P38" s="16">
        <v>0</v>
      </c>
      <c r="Q38" s="126">
        <v>136750000</v>
      </c>
      <c r="R38" s="16">
        <v>0</v>
      </c>
      <c r="S38" s="138">
        <v>900000</v>
      </c>
      <c r="T38" s="46">
        <f t="shared" si="27"/>
        <v>1</v>
      </c>
      <c r="U38" s="46">
        <f t="shared" si="24"/>
        <v>100</v>
      </c>
      <c r="V38" s="30"/>
      <c r="W38" s="35">
        <f t="shared" ref="W38" si="29">M38+O38+Q38+S38</f>
        <v>149900000</v>
      </c>
      <c r="X38" s="45">
        <f t="shared" ref="X38" si="30">W38/K38*100</f>
        <v>99.337309476474488</v>
      </c>
      <c r="Y38" s="30"/>
      <c r="Z38" s="46">
        <f t="shared" si="19"/>
        <v>3</v>
      </c>
      <c r="AA38" s="35">
        <f t="shared" si="20"/>
        <v>501256694</v>
      </c>
      <c r="AB38" s="70">
        <f t="shared" si="21"/>
        <v>100</v>
      </c>
      <c r="AC38" s="71" t="s">
        <v>42</v>
      </c>
      <c r="AD38" s="70">
        <f t="shared" si="22"/>
        <v>110.72602032250938</v>
      </c>
      <c r="AE38" s="11"/>
      <c r="AH38" s="20"/>
    </row>
    <row r="39" spans="1:34" ht="141.75" x14ac:dyDescent="0.2">
      <c r="A39" s="12"/>
      <c r="B39" s="13" t="s">
        <v>102</v>
      </c>
      <c r="C39" s="14" t="s">
        <v>67</v>
      </c>
      <c r="D39" s="15" t="s">
        <v>103</v>
      </c>
      <c r="E39" s="44">
        <v>100</v>
      </c>
      <c r="F39" s="40" t="s">
        <v>42</v>
      </c>
      <c r="G39" s="37">
        <f>SUM(G40,G42)</f>
        <v>49489000</v>
      </c>
      <c r="H39" s="44">
        <v>100</v>
      </c>
      <c r="I39" s="37">
        <f>SUM(I40,I42)</f>
        <v>5922250</v>
      </c>
      <c r="J39" s="44">
        <v>100</v>
      </c>
      <c r="K39" s="134">
        <f>SUM(K40,K42)</f>
        <v>13122250</v>
      </c>
      <c r="L39" s="44">
        <v>25</v>
      </c>
      <c r="M39" s="130">
        <f>SUM(M40,M42)</f>
        <v>0</v>
      </c>
      <c r="N39" s="44">
        <v>25</v>
      </c>
      <c r="O39" s="124">
        <f>SUM(O40,O42)</f>
        <v>0</v>
      </c>
      <c r="P39" s="44">
        <v>25</v>
      </c>
      <c r="Q39" s="124">
        <f>SUM(Q40,Q42)</f>
        <v>2435700</v>
      </c>
      <c r="R39" s="44"/>
      <c r="S39" s="37"/>
      <c r="T39" s="58">
        <f t="shared" si="27"/>
        <v>75</v>
      </c>
      <c r="U39" s="58">
        <f t="shared" si="24"/>
        <v>75</v>
      </c>
      <c r="V39" s="57" t="s">
        <v>42</v>
      </c>
      <c r="W39" s="55">
        <f>M39+O39+Q39+S39</f>
        <v>2435700</v>
      </c>
      <c r="X39" s="56">
        <f>W39/K39*100</f>
        <v>18.56160338356608</v>
      </c>
      <c r="Y39" s="57" t="s">
        <v>42</v>
      </c>
      <c r="Z39" s="58">
        <f t="shared" si="19"/>
        <v>175</v>
      </c>
      <c r="AA39" s="55">
        <f>I39+W39</f>
        <v>8357950</v>
      </c>
      <c r="AB39" s="66">
        <f t="shared" si="21"/>
        <v>175</v>
      </c>
      <c r="AC39" s="67" t="s">
        <v>42</v>
      </c>
      <c r="AD39" s="66">
        <f t="shared" si="22"/>
        <v>16.888500474852997</v>
      </c>
      <c r="AE39" s="11"/>
      <c r="AH39" s="20"/>
    </row>
    <row r="40" spans="1:34" ht="216.75" customHeight="1" x14ac:dyDescent="0.2">
      <c r="A40" s="12"/>
      <c r="B40" s="13"/>
      <c r="C40" s="14" t="s">
        <v>123</v>
      </c>
      <c r="D40" s="15" t="s">
        <v>124</v>
      </c>
      <c r="E40" s="44">
        <v>100</v>
      </c>
      <c r="F40" s="40" t="s">
        <v>42</v>
      </c>
      <c r="G40" s="37">
        <f>SUM(G41)</f>
        <v>39366750</v>
      </c>
      <c r="H40" s="44">
        <v>100</v>
      </c>
      <c r="I40" s="37">
        <f>SUM(I41)</f>
        <v>0</v>
      </c>
      <c r="J40" s="44">
        <v>100</v>
      </c>
      <c r="K40" s="134">
        <f>SUM(K41)</f>
        <v>13122250</v>
      </c>
      <c r="L40" s="44">
        <v>25</v>
      </c>
      <c r="M40" s="130">
        <f>SUM(M41)</f>
        <v>0</v>
      </c>
      <c r="N40" s="44">
        <v>25</v>
      </c>
      <c r="O40" s="124">
        <f>SUM(O41)</f>
        <v>0</v>
      </c>
      <c r="P40" s="44">
        <v>25</v>
      </c>
      <c r="Q40" s="124">
        <f>SUM(Q41)</f>
        <v>2435700</v>
      </c>
      <c r="R40" s="44"/>
      <c r="S40" s="37"/>
      <c r="T40" s="58">
        <f t="shared" ref="T40:T41" si="31">SUM(L40,N40,P40,R40)</f>
        <v>75</v>
      </c>
      <c r="U40" s="58">
        <f t="shared" ref="U40:U41" si="32">T40/J40*100</f>
        <v>75</v>
      </c>
      <c r="V40" s="57" t="s">
        <v>42</v>
      </c>
      <c r="W40" s="55">
        <f t="shared" ref="W40:W41" si="33">M40+O40+Q40+S40</f>
        <v>2435700</v>
      </c>
      <c r="X40" s="56">
        <f t="shared" ref="X40:X41" si="34">W40/K40*100</f>
        <v>18.56160338356608</v>
      </c>
      <c r="Y40" s="57" t="s">
        <v>42</v>
      </c>
      <c r="Z40" s="58">
        <f t="shared" ref="Z40:Z41" si="35">H40+T40</f>
        <v>175</v>
      </c>
      <c r="AA40" s="55">
        <f t="shared" ref="AA40" si="36">I40+W40</f>
        <v>2435700</v>
      </c>
      <c r="AB40" s="66">
        <f t="shared" ref="AB40:AB41" si="37">Z40/E40*100</f>
        <v>175</v>
      </c>
      <c r="AC40" s="67" t="s">
        <v>42</v>
      </c>
      <c r="AD40" s="66">
        <f t="shared" ref="AD40:AD41" si="38">AA40/G40*100</f>
        <v>6.18720112785536</v>
      </c>
      <c r="AE40" s="11"/>
      <c r="AH40" s="20"/>
    </row>
    <row r="41" spans="1:34" ht="135" x14ac:dyDescent="0.2">
      <c r="A41" s="12"/>
      <c r="B41" s="13"/>
      <c r="C41" s="21" t="s">
        <v>125</v>
      </c>
      <c r="D41" s="24" t="s">
        <v>126</v>
      </c>
      <c r="E41" s="16">
        <f>J41*3</f>
        <v>36</v>
      </c>
      <c r="F41" s="17" t="s">
        <v>80</v>
      </c>
      <c r="G41" s="23">
        <f>K41*3</f>
        <v>39366750</v>
      </c>
      <c r="H41" s="16">
        <v>0</v>
      </c>
      <c r="I41" s="18">
        <v>0</v>
      </c>
      <c r="J41" s="16">
        <v>12</v>
      </c>
      <c r="K41" s="120">
        <v>13122250</v>
      </c>
      <c r="L41" s="16">
        <v>3</v>
      </c>
      <c r="M41" s="131">
        <v>0</v>
      </c>
      <c r="N41" s="16">
        <v>3</v>
      </c>
      <c r="O41" s="126">
        <v>0</v>
      </c>
      <c r="P41" s="16">
        <v>3</v>
      </c>
      <c r="Q41" s="126">
        <v>2435700</v>
      </c>
      <c r="R41" s="16">
        <v>3</v>
      </c>
      <c r="S41" s="18">
        <v>3173400</v>
      </c>
      <c r="T41" s="46">
        <f t="shared" si="31"/>
        <v>12</v>
      </c>
      <c r="U41" s="46">
        <f t="shared" si="32"/>
        <v>100</v>
      </c>
      <c r="V41" s="30" t="s">
        <v>42</v>
      </c>
      <c r="W41" s="35">
        <f t="shared" si="33"/>
        <v>5609100</v>
      </c>
      <c r="X41" s="45">
        <f t="shared" si="34"/>
        <v>42.744956086037071</v>
      </c>
      <c r="Y41" s="30" t="s">
        <v>42</v>
      </c>
      <c r="Z41" s="46">
        <f t="shared" si="35"/>
        <v>12</v>
      </c>
      <c r="AA41" s="35">
        <f>I41+W41</f>
        <v>5609100</v>
      </c>
      <c r="AB41" s="70">
        <f t="shared" si="37"/>
        <v>33.333333333333329</v>
      </c>
      <c r="AC41" s="71" t="s">
        <v>42</v>
      </c>
      <c r="AD41" s="70">
        <f t="shared" si="38"/>
        <v>14.248318695345692</v>
      </c>
      <c r="AE41" s="11"/>
      <c r="AH41" s="20"/>
    </row>
    <row r="42" spans="1:34" ht="146.25" customHeight="1" x14ac:dyDescent="0.2">
      <c r="A42" s="12"/>
      <c r="B42" s="13" t="s">
        <v>101</v>
      </c>
      <c r="C42" s="121" t="s">
        <v>68</v>
      </c>
      <c r="D42" s="122" t="s">
        <v>104</v>
      </c>
      <c r="E42" s="44">
        <v>100</v>
      </c>
      <c r="F42" s="40" t="s">
        <v>42</v>
      </c>
      <c r="G42" s="37">
        <f>SUM(G43)</f>
        <v>10122250</v>
      </c>
      <c r="H42" s="44">
        <v>100</v>
      </c>
      <c r="I42" s="37">
        <f>SUM(I43)</f>
        <v>5922250</v>
      </c>
      <c r="J42" s="44"/>
      <c r="K42" s="134"/>
      <c r="L42" s="44"/>
      <c r="M42" s="130"/>
      <c r="N42" s="44"/>
      <c r="O42" s="124"/>
      <c r="P42" s="44"/>
      <c r="Q42" s="124"/>
      <c r="R42" s="44"/>
      <c r="S42" s="37"/>
      <c r="T42" s="58"/>
      <c r="U42" s="58"/>
      <c r="V42" s="57"/>
      <c r="W42" s="55"/>
      <c r="X42" s="56"/>
      <c r="Y42" s="57"/>
      <c r="Z42" s="58">
        <f t="shared" ref="Z42:Z47" si="39">H42+T42</f>
        <v>100</v>
      </c>
      <c r="AA42" s="55">
        <f t="shared" ref="AA42:AA47" si="40">I42+W42</f>
        <v>5922250</v>
      </c>
      <c r="AB42" s="66">
        <f t="shared" ref="AB42:AB47" si="41">Z42/E42*100</f>
        <v>100</v>
      </c>
      <c r="AC42" s="67" t="s">
        <v>42</v>
      </c>
      <c r="AD42" s="66">
        <f t="shared" ref="AD42:AD47" si="42">AA42/G42*100</f>
        <v>58.507248882412512</v>
      </c>
      <c r="AE42" s="11"/>
      <c r="AH42" s="20"/>
    </row>
    <row r="43" spans="1:34" ht="116.25" customHeight="1" x14ac:dyDescent="0.2">
      <c r="A43" s="12"/>
      <c r="B43" s="13"/>
      <c r="C43" s="112" t="s">
        <v>69</v>
      </c>
      <c r="D43" s="113" t="s">
        <v>141</v>
      </c>
      <c r="E43" s="16">
        <v>12</v>
      </c>
      <c r="F43" s="106" t="s">
        <v>177</v>
      </c>
      <c r="G43" s="23">
        <v>10122250</v>
      </c>
      <c r="H43" s="16">
        <v>12</v>
      </c>
      <c r="I43" s="18">
        <v>5922250</v>
      </c>
      <c r="J43" s="16"/>
      <c r="K43" s="120"/>
      <c r="L43" s="16"/>
      <c r="M43" s="131"/>
      <c r="N43" s="16"/>
      <c r="O43" s="126"/>
      <c r="P43" s="16"/>
      <c r="Q43" s="126"/>
      <c r="R43" s="16"/>
      <c r="S43" s="18"/>
      <c r="T43" s="46"/>
      <c r="U43" s="46"/>
      <c r="V43" s="30"/>
      <c r="W43" s="35"/>
      <c r="X43" s="45"/>
      <c r="Y43" s="30"/>
      <c r="Z43" s="46">
        <f t="shared" si="39"/>
        <v>12</v>
      </c>
      <c r="AA43" s="35">
        <f t="shared" si="40"/>
        <v>5922250</v>
      </c>
      <c r="AB43" s="70">
        <f t="shared" si="41"/>
        <v>100</v>
      </c>
      <c r="AC43" s="71" t="s">
        <v>42</v>
      </c>
      <c r="AD43" s="70">
        <f t="shared" si="42"/>
        <v>58.507248882412512</v>
      </c>
      <c r="AE43" s="11"/>
      <c r="AH43" s="20"/>
    </row>
    <row r="44" spans="1:34" ht="126" x14ac:dyDescent="0.2">
      <c r="A44" s="12"/>
      <c r="B44" s="13" t="s">
        <v>105</v>
      </c>
      <c r="C44" s="14" t="s">
        <v>70</v>
      </c>
      <c r="D44" s="15" t="s">
        <v>106</v>
      </c>
      <c r="E44" s="44">
        <v>100</v>
      </c>
      <c r="F44" s="40" t="s">
        <v>42</v>
      </c>
      <c r="G44" s="37">
        <f>G45</f>
        <v>205818555</v>
      </c>
      <c r="H44" s="44">
        <v>100</v>
      </c>
      <c r="I44" s="37">
        <f>I45</f>
        <v>58784250</v>
      </c>
      <c r="J44" s="44">
        <v>100</v>
      </c>
      <c r="K44" s="134">
        <f>K45</f>
        <v>68606185</v>
      </c>
      <c r="L44" s="44">
        <v>25</v>
      </c>
      <c r="M44" s="130">
        <f>M45</f>
        <v>28356215</v>
      </c>
      <c r="N44" s="44">
        <v>25</v>
      </c>
      <c r="O44" s="124">
        <f>O45</f>
        <v>12930000</v>
      </c>
      <c r="P44" s="44">
        <v>25</v>
      </c>
      <c r="Q44" s="124">
        <f>Q45</f>
        <v>0</v>
      </c>
      <c r="R44" s="44"/>
      <c r="S44" s="37"/>
      <c r="T44" s="58">
        <f>SUM(L44,N44,P44,R44)</f>
        <v>75</v>
      </c>
      <c r="U44" s="58">
        <f>T44/J44*100</f>
        <v>75</v>
      </c>
      <c r="V44" s="57" t="s">
        <v>42</v>
      </c>
      <c r="W44" s="55">
        <f>M44+O44+Q44+S44</f>
        <v>41286215</v>
      </c>
      <c r="X44" s="56">
        <f>W44/K44*100</f>
        <v>60.178561160338532</v>
      </c>
      <c r="Y44" s="57" t="s">
        <v>42</v>
      </c>
      <c r="Z44" s="58">
        <f t="shared" si="39"/>
        <v>175</v>
      </c>
      <c r="AA44" s="55">
        <f t="shared" si="40"/>
        <v>100070465</v>
      </c>
      <c r="AB44" s="66">
        <f t="shared" si="41"/>
        <v>175</v>
      </c>
      <c r="AC44" s="67" t="s">
        <v>42</v>
      </c>
      <c r="AD44" s="66">
        <f t="shared" si="42"/>
        <v>48.620720809161256</v>
      </c>
      <c r="AE44" s="11"/>
      <c r="AH44" s="20"/>
    </row>
    <row r="45" spans="1:34" ht="126" x14ac:dyDescent="0.2">
      <c r="A45" s="12"/>
      <c r="B45" s="13" t="s">
        <v>107</v>
      </c>
      <c r="C45" s="14" t="s">
        <v>71</v>
      </c>
      <c r="D45" s="15" t="s">
        <v>108</v>
      </c>
      <c r="E45" s="44">
        <v>100</v>
      </c>
      <c r="F45" s="40" t="s">
        <v>42</v>
      </c>
      <c r="G45" s="37">
        <f>SUM(G46:G48)</f>
        <v>205818555</v>
      </c>
      <c r="H45" s="44">
        <v>100</v>
      </c>
      <c r="I45" s="37">
        <f>SUM(I46:I48)</f>
        <v>58784250</v>
      </c>
      <c r="J45" s="44">
        <v>100</v>
      </c>
      <c r="K45" s="134">
        <f>SUM(K46:K48)</f>
        <v>68606185</v>
      </c>
      <c r="L45" s="44">
        <v>25</v>
      </c>
      <c r="M45" s="130">
        <f>SUM(M46:M48)</f>
        <v>28356215</v>
      </c>
      <c r="N45" s="44">
        <v>25</v>
      </c>
      <c r="O45" s="124">
        <f>SUM(O46:O48)</f>
        <v>12930000</v>
      </c>
      <c r="P45" s="44">
        <v>25</v>
      </c>
      <c r="Q45" s="124">
        <f>SUM(Q46:Q48)</f>
        <v>0</v>
      </c>
      <c r="R45" s="44"/>
      <c r="S45" s="37"/>
      <c r="T45" s="58">
        <f>SUM(L45,N45,P45,R45)</f>
        <v>75</v>
      </c>
      <c r="U45" s="58">
        <f>T45/J45*100</f>
        <v>75</v>
      </c>
      <c r="V45" s="57" t="s">
        <v>42</v>
      </c>
      <c r="W45" s="55">
        <f>M45+O45+Q45+S45</f>
        <v>41286215</v>
      </c>
      <c r="X45" s="56">
        <f>W45/K45*100</f>
        <v>60.178561160338532</v>
      </c>
      <c r="Y45" s="57" t="s">
        <v>42</v>
      </c>
      <c r="Z45" s="58">
        <f t="shared" si="39"/>
        <v>175</v>
      </c>
      <c r="AA45" s="55">
        <f t="shared" si="40"/>
        <v>100070465</v>
      </c>
      <c r="AB45" s="66">
        <f t="shared" si="41"/>
        <v>175</v>
      </c>
      <c r="AC45" s="67" t="s">
        <v>42</v>
      </c>
      <c r="AD45" s="66">
        <f t="shared" si="42"/>
        <v>48.620720809161256</v>
      </c>
      <c r="AE45" s="11"/>
      <c r="AH45" s="20"/>
    </row>
    <row r="46" spans="1:34" ht="135" x14ac:dyDescent="0.2">
      <c r="A46" s="12"/>
      <c r="B46" s="13"/>
      <c r="C46" s="21" t="s">
        <v>72</v>
      </c>
      <c r="D46" s="24" t="s">
        <v>137</v>
      </c>
      <c r="E46" s="16">
        <f>J46*3</f>
        <v>132</v>
      </c>
      <c r="F46" s="80" t="s">
        <v>140</v>
      </c>
      <c r="G46" s="23">
        <f>K46*3</f>
        <v>68268645</v>
      </c>
      <c r="H46" s="16">
        <v>44</v>
      </c>
      <c r="I46" s="18">
        <v>16444250</v>
      </c>
      <c r="J46" s="16">
        <v>44</v>
      </c>
      <c r="K46" s="120">
        <v>22756215</v>
      </c>
      <c r="L46" s="16">
        <v>44</v>
      </c>
      <c r="M46" s="133">
        <v>22756215</v>
      </c>
      <c r="N46" s="16">
        <v>0</v>
      </c>
      <c r="O46" s="126">
        <v>0</v>
      </c>
      <c r="P46" s="16">
        <v>0</v>
      </c>
      <c r="Q46" s="126">
        <v>0</v>
      </c>
      <c r="R46" s="16">
        <v>12</v>
      </c>
      <c r="S46" s="138">
        <v>215415</v>
      </c>
      <c r="T46" s="46">
        <f>SUM(L46,N46,P46,R46)</f>
        <v>56</v>
      </c>
      <c r="U46" s="46">
        <f>T46/J46*100</f>
        <v>127.27272727272727</v>
      </c>
      <c r="V46" s="30" t="s">
        <v>42</v>
      </c>
      <c r="W46" s="35">
        <f>M46+O46+Q46+S46</f>
        <v>22971630</v>
      </c>
      <c r="X46" s="45">
        <f>W46/K46*100</f>
        <v>100.94662051663687</v>
      </c>
      <c r="Y46" s="30" t="s">
        <v>42</v>
      </c>
      <c r="Z46" s="46">
        <f t="shared" si="39"/>
        <v>100</v>
      </c>
      <c r="AA46" s="35">
        <f t="shared" si="40"/>
        <v>39415880</v>
      </c>
      <c r="AB46" s="70">
        <f t="shared" si="41"/>
        <v>75.757575757575751</v>
      </c>
      <c r="AC46" s="71" t="s">
        <v>42</v>
      </c>
      <c r="AD46" s="70">
        <f t="shared" si="42"/>
        <v>57.736432296261341</v>
      </c>
      <c r="AE46" s="11"/>
      <c r="AH46" s="20"/>
    </row>
    <row r="47" spans="1:34" ht="182.25" customHeight="1" x14ac:dyDescent="0.2">
      <c r="A47" s="12"/>
      <c r="B47" s="13"/>
      <c r="C47" s="21" t="s">
        <v>73</v>
      </c>
      <c r="D47" s="24" t="s">
        <v>138</v>
      </c>
      <c r="E47" s="16">
        <f t="shared" ref="E47" si="43">J47*3</f>
        <v>36</v>
      </c>
      <c r="F47" s="17" t="s">
        <v>41</v>
      </c>
      <c r="G47" s="23">
        <f t="shared" ref="G47" si="44">K47*3</f>
        <v>137549910</v>
      </c>
      <c r="H47" s="43">
        <v>12</v>
      </c>
      <c r="I47" s="18">
        <v>42340000</v>
      </c>
      <c r="J47" s="43">
        <v>12</v>
      </c>
      <c r="K47" s="120">
        <v>45849970</v>
      </c>
      <c r="L47" s="43">
        <v>3</v>
      </c>
      <c r="M47" s="133">
        <v>5600000</v>
      </c>
      <c r="N47" s="43">
        <v>3</v>
      </c>
      <c r="O47" s="126">
        <v>12930000</v>
      </c>
      <c r="P47" s="43">
        <v>3</v>
      </c>
      <c r="Q47" s="126">
        <v>0</v>
      </c>
      <c r="R47" s="43">
        <v>12</v>
      </c>
      <c r="S47" s="138">
        <v>25478600</v>
      </c>
      <c r="T47" s="46">
        <f>SUM(L47,N47,P47,R47)</f>
        <v>21</v>
      </c>
      <c r="U47" s="46">
        <f>T47/J47*100</f>
        <v>175</v>
      </c>
      <c r="V47" s="30" t="s">
        <v>42</v>
      </c>
      <c r="W47" s="35">
        <f>M47+O47+Q47+S47</f>
        <v>44008600</v>
      </c>
      <c r="X47" s="45">
        <f>W47/K47*100</f>
        <v>95.983923217397958</v>
      </c>
      <c r="Y47" s="30" t="s">
        <v>42</v>
      </c>
      <c r="Z47" s="46">
        <f t="shared" si="39"/>
        <v>33</v>
      </c>
      <c r="AA47" s="35">
        <f t="shared" si="40"/>
        <v>86348600</v>
      </c>
      <c r="AB47" s="70">
        <f t="shared" si="41"/>
        <v>91.666666666666657</v>
      </c>
      <c r="AC47" s="71" t="s">
        <v>42</v>
      </c>
      <c r="AD47" s="70">
        <f t="shared" si="42"/>
        <v>62.776195200709331</v>
      </c>
      <c r="AE47" s="11"/>
      <c r="AH47" s="20"/>
    </row>
    <row r="48" spans="1:34" ht="120" x14ac:dyDescent="0.2">
      <c r="A48" s="12"/>
      <c r="B48" s="13"/>
      <c r="C48" s="108" t="s">
        <v>74</v>
      </c>
      <c r="D48" s="107" t="s">
        <v>139</v>
      </c>
      <c r="E48" s="16">
        <f>J48*3</f>
        <v>0</v>
      </c>
      <c r="F48" s="17" t="s">
        <v>80</v>
      </c>
      <c r="G48" s="23">
        <v>0</v>
      </c>
      <c r="H48" s="42">
        <v>0</v>
      </c>
      <c r="I48" s="18">
        <v>0</v>
      </c>
      <c r="J48" s="42"/>
      <c r="K48" s="120"/>
      <c r="L48" s="42"/>
      <c r="M48" s="133"/>
      <c r="N48" s="42"/>
      <c r="O48" s="126"/>
      <c r="P48" s="42"/>
      <c r="Q48" s="126"/>
      <c r="R48" s="42"/>
      <c r="S48" s="18"/>
      <c r="T48" s="46"/>
      <c r="U48" s="46"/>
      <c r="V48" s="30"/>
      <c r="W48" s="35"/>
      <c r="X48" s="45"/>
      <c r="Y48" s="30"/>
      <c r="Z48" s="46"/>
      <c r="AA48" s="35"/>
      <c r="AB48" s="70"/>
      <c r="AC48" s="71"/>
      <c r="AD48" s="70"/>
      <c r="AE48" s="11"/>
      <c r="AH48" s="20"/>
    </row>
    <row r="49" spans="1:34" s="93" customFormat="1" ht="126" x14ac:dyDescent="0.2">
      <c r="A49" s="81"/>
      <c r="B49" s="82"/>
      <c r="C49" s="95" t="s">
        <v>127</v>
      </c>
      <c r="D49" s="96" t="s">
        <v>128</v>
      </c>
      <c r="E49" s="44">
        <v>100</v>
      </c>
      <c r="F49" s="40" t="s">
        <v>42</v>
      </c>
      <c r="G49" s="97">
        <f>G50</f>
        <v>116250000</v>
      </c>
      <c r="H49" s="98">
        <v>100</v>
      </c>
      <c r="I49" s="97">
        <f>I50</f>
        <v>36750000</v>
      </c>
      <c r="J49" s="98">
        <v>100</v>
      </c>
      <c r="K49" s="140">
        <f>K50</f>
        <v>38750000</v>
      </c>
      <c r="L49" s="44">
        <v>25</v>
      </c>
      <c r="M49" s="132">
        <f>M50</f>
        <v>0</v>
      </c>
      <c r="N49" s="44">
        <v>25</v>
      </c>
      <c r="O49" s="129">
        <f>O50</f>
        <v>0</v>
      </c>
      <c r="P49" s="44">
        <v>25</v>
      </c>
      <c r="Q49" s="129">
        <f>Q50</f>
        <v>0</v>
      </c>
      <c r="R49" s="98"/>
      <c r="S49" s="97"/>
      <c r="T49" s="99">
        <f t="shared" ref="T49:T51" si="45">SUM(L49,N49,P49,R49)</f>
        <v>75</v>
      </c>
      <c r="U49" s="99">
        <f t="shared" ref="U49:U51" si="46">T49/J49*100</f>
        <v>75</v>
      </c>
      <c r="V49" s="100" t="s">
        <v>42</v>
      </c>
      <c r="W49" s="101">
        <f t="shared" ref="W49:W51" si="47">M49+O49+Q49+S49</f>
        <v>0</v>
      </c>
      <c r="X49" s="102">
        <f t="shared" ref="X49:X51" si="48">W49/K49*100</f>
        <v>0</v>
      </c>
      <c r="Y49" s="100" t="s">
        <v>42</v>
      </c>
      <c r="Z49" s="99">
        <f t="shared" ref="Z49:Z51" si="49">H49+T49</f>
        <v>175</v>
      </c>
      <c r="AA49" s="101">
        <f t="shared" ref="AA49:AA51" si="50">I49+W49</f>
        <v>36750000</v>
      </c>
      <c r="AB49" s="103">
        <f t="shared" ref="AB49:AB51" si="51">Z49/E49*100</f>
        <v>175</v>
      </c>
      <c r="AC49" s="104" t="s">
        <v>42</v>
      </c>
      <c r="AD49" s="103">
        <f t="shared" ref="AD49:AD51" si="52">AA49/G49*100</f>
        <v>31.612903225806448</v>
      </c>
      <c r="AE49" s="92"/>
      <c r="AH49" s="94"/>
    </row>
    <row r="50" spans="1:34" s="93" customFormat="1" ht="194.25" customHeight="1" x14ac:dyDescent="0.2">
      <c r="A50" s="81"/>
      <c r="B50" s="82"/>
      <c r="C50" s="95" t="s">
        <v>129</v>
      </c>
      <c r="D50" s="96" t="s">
        <v>130</v>
      </c>
      <c r="E50" s="44">
        <v>100</v>
      </c>
      <c r="F50" s="40" t="s">
        <v>42</v>
      </c>
      <c r="G50" s="97">
        <f>SUM(G51)</f>
        <v>116250000</v>
      </c>
      <c r="H50" s="98">
        <v>100</v>
      </c>
      <c r="I50" s="97">
        <f>SUM(I51)</f>
        <v>36750000</v>
      </c>
      <c r="J50" s="98">
        <v>100</v>
      </c>
      <c r="K50" s="140">
        <f>SUM(K51)</f>
        <v>38750000</v>
      </c>
      <c r="L50" s="44">
        <v>25</v>
      </c>
      <c r="M50" s="132">
        <f>SUM(M51)</f>
        <v>0</v>
      </c>
      <c r="N50" s="44">
        <v>25</v>
      </c>
      <c r="O50" s="129">
        <f>SUM(O51)</f>
        <v>0</v>
      </c>
      <c r="P50" s="44">
        <v>25</v>
      </c>
      <c r="Q50" s="129">
        <f>SUM(Q51)</f>
        <v>0</v>
      </c>
      <c r="R50" s="98"/>
      <c r="S50" s="97"/>
      <c r="T50" s="99">
        <f t="shared" si="45"/>
        <v>75</v>
      </c>
      <c r="U50" s="99">
        <f t="shared" si="46"/>
        <v>75</v>
      </c>
      <c r="V50" s="100" t="s">
        <v>42</v>
      </c>
      <c r="W50" s="101">
        <f t="shared" si="47"/>
        <v>0</v>
      </c>
      <c r="X50" s="102">
        <f t="shared" si="48"/>
        <v>0</v>
      </c>
      <c r="Y50" s="100" t="s">
        <v>42</v>
      </c>
      <c r="Z50" s="99">
        <f t="shared" si="49"/>
        <v>175</v>
      </c>
      <c r="AA50" s="101">
        <f t="shared" si="50"/>
        <v>36750000</v>
      </c>
      <c r="AB50" s="103">
        <f t="shared" si="51"/>
        <v>175</v>
      </c>
      <c r="AC50" s="104" t="s">
        <v>42</v>
      </c>
      <c r="AD50" s="103">
        <f t="shared" si="52"/>
        <v>31.612903225806448</v>
      </c>
      <c r="AE50" s="92"/>
      <c r="AH50" s="94"/>
    </row>
    <row r="51" spans="1:34" s="93" customFormat="1" ht="144.75" customHeight="1" x14ac:dyDescent="0.2">
      <c r="A51" s="81"/>
      <c r="B51" s="82"/>
      <c r="C51" s="83" t="s">
        <v>131</v>
      </c>
      <c r="D51" s="24" t="s">
        <v>132</v>
      </c>
      <c r="E51" s="42">
        <f>J51*3</f>
        <v>36</v>
      </c>
      <c r="F51" s="17" t="s">
        <v>80</v>
      </c>
      <c r="G51" s="23">
        <f>K51*3</f>
        <v>116250000</v>
      </c>
      <c r="H51" s="105">
        <v>12</v>
      </c>
      <c r="I51" s="85">
        <v>36750000</v>
      </c>
      <c r="J51" s="105">
        <v>12</v>
      </c>
      <c r="K51" s="136">
        <v>38750000</v>
      </c>
      <c r="L51" s="42">
        <v>3</v>
      </c>
      <c r="M51" s="133">
        <v>0</v>
      </c>
      <c r="N51" s="42">
        <v>3</v>
      </c>
      <c r="O51" s="128">
        <v>0</v>
      </c>
      <c r="P51" s="42">
        <v>3</v>
      </c>
      <c r="Q51" s="128">
        <v>0</v>
      </c>
      <c r="R51" s="105"/>
      <c r="S51" s="138">
        <v>38750000</v>
      </c>
      <c r="T51" s="86">
        <f t="shared" si="45"/>
        <v>9</v>
      </c>
      <c r="U51" s="86">
        <f t="shared" si="46"/>
        <v>75</v>
      </c>
      <c r="V51" s="87" t="s">
        <v>42</v>
      </c>
      <c r="W51" s="88">
        <f t="shared" si="47"/>
        <v>38750000</v>
      </c>
      <c r="X51" s="89">
        <f t="shared" si="48"/>
        <v>100</v>
      </c>
      <c r="Y51" s="87" t="s">
        <v>42</v>
      </c>
      <c r="Z51" s="86">
        <f t="shared" si="49"/>
        <v>21</v>
      </c>
      <c r="AA51" s="88">
        <f t="shared" si="50"/>
        <v>75500000</v>
      </c>
      <c r="AB51" s="90">
        <f t="shared" si="51"/>
        <v>58.333333333333336</v>
      </c>
      <c r="AC51" s="91" t="s">
        <v>42</v>
      </c>
      <c r="AD51" s="90">
        <f t="shared" si="52"/>
        <v>64.946236559139777</v>
      </c>
      <c r="AE51" s="92"/>
      <c r="AH51" s="94"/>
    </row>
    <row r="52" spans="1:34" ht="110.25" x14ac:dyDescent="0.2">
      <c r="A52" s="12"/>
      <c r="B52" s="13" t="s">
        <v>109</v>
      </c>
      <c r="C52" s="14" t="s">
        <v>75</v>
      </c>
      <c r="D52" s="15" t="s">
        <v>110</v>
      </c>
      <c r="E52" s="44">
        <v>100</v>
      </c>
      <c r="F52" s="40" t="s">
        <v>42</v>
      </c>
      <c r="G52" s="37">
        <f>G53</f>
        <v>189390000</v>
      </c>
      <c r="H52" s="44">
        <v>100</v>
      </c>
      <c r="I52" s="37">
        <f>I53</f>
        <v>18500000</v>
      </c>
      <c r="J52" s="44">
        <v>100</v>
      </c>
      <c r="K52" s="134">
        <f>K53</f>
        <v>63130000</v>
      </c>
      <c r="L52" s="44">
        <v>25</v>
      </c>
      <c r="M52" s="130">
        <f>M53</f>
        <v>1125000</v>
      </c>
      <c r="N52" s="44">
        <v>25</v>
      </c>
      <c r="O52" s="124">
        <f>O53</f>
        <v>2235000</v>
      </c>
      <c r="P52" s="44">
        <v>25</v>
      </c>
      <c r="Q52" s="124">
        <f>Q53</f>
        <v>0</v>
      </c>
      <c r="R52" s="44"/>
      <c r="S52" s="37"/>
      <c r="T52" s="58">
        <f>SUM(L52,N52,P52,R52)</f>
        <v>75</v>
      </c>
      <c r="U52" s="58">
        <f>T52/J52*100</f>
        <v>75</v>
      </c>
      <c r="V52" s="57" t="s">
        <v>42</v>
      </c>
      <c r="W52" s="55">
        <f>M52+O52+Q52+S52</f>
        <v>3360000</v>
      </c>
      <c r="X52" s="56">
        <f>W52/K52*100</f>
        <v>5.3223507048946619</v>
      </c>
      <c r="Y52" s="57" t="s">
        <v>42</v>
      </c>
      <c r="Z52" s="58">
        <f>H52+T52</f>
        <v>175</v>
      </c>
      <c r="AA52" s="55">
        <f>I52+W52</f>
        <v>21860000</v>
      </c>
      <c r="AB52" s="66">
        <f>Z52/E52*100</f>
        <v>175</v>
      </c>
      <c r="AC52" s="67" t="s">
        <v>42</v>
      </c>
      <c r="AD52" s="66">
        <f>AA52/G52*100</f>
        <v>11.542320080257669</v>
      </c>
      <c r="AE52" s="11"/>
      <c r="AH52" s="20"/>
    </row>
    <row r="53" spans="1:34" ht="157.5" x14ac:dyDescent="0.2">
      <c r="A53" s="12"/>
      <c r="B53" s="13" t="s">
        <v>111</v>
      </c>
      <c r="C53" s="14" t="s">
        <v>76</v>
      </c>
      <c r="D53" s="15" t="s">
        <v>112</v>
      </c>
      <c r="E53" s="44">
        <v>100</v>
      </c>
      <c r="F53" s="40" t="s">
        <v>42</v>
      </c>
      <c r="G53" s="37">
        <f>SUM(G54:G56)</f>
        <v>189390000</v>
      </c>
      <c r="H53" s="44">
        <v>100</v>
      </c>
      <c r="I53" s="37">
        <f>SUM(I54:I56)</f>
        <v>18500000</v>
      </c>
      <c r="J53" s="44">
        <v>100</v>
      </c>
      <c r="K53" s="134">
        <f>SUM(K54:K56)</f>
        <v>63130000</v>
      </c>
      <c r="L53" s="44">
        <v>25</v>
      </c>
      <c r="M53" s="130">
        <f>SUM(M54:M56)</f>
        <v>1125000</v>
      </c>
      <c r="N53" s="44">
        <v>25</v>
      </c>
      <c r="O53" s="124">
        <f>SUM(O54:O56)</f>
        <v>2235000</v>
      </c>
      <c r="P53" s="44">
        <v>25</v>
      </c>
      <c r="Q53" s="124">
        <f>SUM(Q54:Q56)</f>
        <v>0</v>
      </c>
      <c r="R53" s="44"/>
      <c r="S53" s="37"/>
      <c r="T53" s="58">
        <f>SUM(L53,N53,P53,R53)</f>
        <v>75</v>
      </c>
      <c r="U53" s="58">
        <f>T53/J53*100</f>
        <v>75</v>
      </c>
      <c r="V53" s="57" t="s">
        <v>42</v>
      </c>
      <c r="W53" s="55">
        <f>M53+O53+Q53+S53</f>
        <v>3360000</v>
      </c>
      <c r="X53" s="56">
        <f>W53/K53*100</f>
        <v>5.3223507048946619</v>
      </c>
      <c r="Y53" s="57" t="s">
        <v>42</v>
      </c>
      <c r="Z53" s="58">
        <f>H53+T53</f>
        <v>175</v>
      </c>
      <c r="AA53" s="55">
        <f>I53+W53</f>
        <v>21860000</v>
      </c>
      <c r="AB53" s="66">
        <f>Z53/E53*100</f>
        <v>175</v>
      </c>
      <c r="AC53" s="67" t="s">
        <v>42</v>
      </c>
      <c r="AD53" s="66">
        <f>AA53/G53*100</f>
        <v>11.542320080257669</v>
      </c>
      <c r="AE53" s="11"/>
      <c r="AH53" s="20"/>
    </row>
    <row r="54" spans="1:34" ht="75" x14ac:dyDescent="0.25">
      <c r="A54" s="12"/>
      <c r="B54" s="13"/>
      <c r="C54" s="24" t="s">
        <v>77</v>
      </c>
      <c r="D54" s="63" t="s">
        <v>136</v>
      </c>
      <c r="E54" s="42">
        <f>J54*3</f>
        <v>600</v>
      </c>
      <c r="F54" s="17" t="s">
        <v>91</v>
      </c>
      <c r="G54" s="23">
        <f>K54*3</f>
        <v>159570000</v>
      </c>
      <c r="H54" s="42">
        <v>200</v>
      </c>
      <c r="I54" s="18">
        <v>10000000</v>
      </c>
      <c r="J54" s="42">
        <v>200</v>
      </c>
      <c r="K54" s="120">
        <v>53190000</v>
      </c>
      <c r="L54" s="42">
        <v>0</v>
      </c>
      <c r="M54" s="133">
        <v>0</v>
      </c>
      <c r="N54" s="42">
        <v>0</v>
      </c>
      <c r="O54" s="126">
        <v>1875000</v>
      </c>
      <c r="P54" s="42">
        <v>0</v>
      </c>
      <c r="Q54" s="126">
        <v>0</v>
      </c>
      <c r="R54" s="42">
        <v>200</v>
      </c>
      <c r="S54" s="137">
        <v>40645250</v>
      </c>
      <c r="T54" s="46">
        <f>SUM(L54,N54,P54,R54)</f>
        <v>200</v>
      </c>
      <c r="U54" s="46">
        <f>T54/J54*100</f>
        <v>100</v>
      </c>
      <c r="V54" s="30" t="s">
        <v>42</v>
      </c>
      <c r="W54" s="35">
        <f>M54+O54+Q54+S54</f>
        <v>42520250</v>
      </c>
      <c r="X54" s="45">
        <f>W54/K54*100</f>
        <v>79.940308328633208</v>
      </c>
      <c r="Y54" s="30" t="s">
        <v>42</v>
      </c>
      <c r="Z54" s="46">
        <f>H54+T54</f>
        <v>400</v>
      </c>
      <c r="AA54" s="35">
        <f>I54+W54</f>
        <v>52520250</v>
      </c>
      <c r="AB54" s="70">
        <f>Z54/E54*100</f>
        <v>66.666666666666657</v>
      </c>
      <c r="AC54" s="71" t="s">
        <v>42</v>
      </c>
      <c r="AD54" s="70">
        <f>AA54/G54*100</f>
        <v>32.913611581124272</v>
      </c>
      <c r="AE54" s="11"/>
      <c r="AH54" s="20"/>
    </row>
    <row r="55" spans="1:34" ht="75" hidden="1" x14ac:dyDescent="0.25">
      <c r="A55" s="12"/>
      <c r="B55" s="13"/>
      <c r="C55" s="21" t="s">
        <v>84</v>
      </c>
      <c r="D55" s="24" t="s">
        <v>134</v>
      </c>
      <c r="E55" s="42">
        <f t="shared" ref="E55:E56" si="53">J55*3</f>
        <v>0</v>
      </c>
      <c r="F55" s="17" t="s">
        <v>41</v>
      </c>
      <c r="G55" s="23">
        <f t="shared" ref="G55:G56" si="54">K55*3</f>
        <v>0</v>
      </c>
      <c r="H55" s="42"/>
      <c r="I55" s="18"/>
      <c r="J55" s="42"/>
      <c r="K55" s="120"/>
      <c r="L55" s="42"/>
      <c r="M55" s="133">
        <v>1125000</v>
      </c>
      <c r="N55" s="42"/>
      <c r="O55" s="126"/>
      <c r="P55" s="42"/>
      <c r="Q55" s="126"/>
      <c r="R55" s="42"/>
      <c r="S55" s="137">
        <v>40645250</v>
      </c>
      <c r="T55" s="46">
        <f>SUM(L55,N55,P55,R55)</f>
        <v>0</v>
      </c>
      <c r="U55" s="46"/>
      <c r="V55" s="30"/>
      <c r="W55" s="35"/>
      <c r="X55" s="45"/>
      <c r="Y55" s="30"/>
      <c r="Z55" s="46"/>
      <c r="AA55" s="35"/>
      <c r="AB55" s="70"/>
      <c r="AC55" s="71"/>
      <c r="AD55" s="70"/>
      <c r="AE55" s="11"/>
      <c r="AH55" s="20"/>
    </row>
    <row r="56" spans="1:34" s="93" customFormat="1" ht="75" x14ac:dyDescent="0.25">
      <c r="A56" s="81"/>
      <c r="B56" s="82"/>
      <c r="C56" s="83" t="s">
        <v>133</v>
      </c>
      <c r="D56" s="24" t="s">
        <v>134</v>
      </c>
      <c r="E56" s="42">
        <f t="shared" si="53"/>
        <v>12</v>
      </c>
      <c r="F56" s="17" t="s">
        <v>41</v>
      </c>
      <c r="G56" s="23">
        <f t="shared" si="54"/>
        <v>29820000</v>
      </c>
      <c r="H56" s="105">
        <v>4</v>
      </c>
      <c r="I56" s="85">
        <v>8500000</v>
      </c>
      <c r="J56" s="105">
        <v>4</v>
      </c>
      <c r="K56" s="136">
        <v>9940000</v>
      </c>
      <c r="L56" s="42">
        <v>1</v>
      </c>
      <c r="M56" s="133">
        <v>0</v>
      </c>
      <c r="N56" s="42">
        <v>1</v>
      </c>
      <c r="O56" s="128">
        <v>360000</v>
      </c>
      <c r="P56" s="42">
        <v>0</v>
      </c>
      <c r="Q56" s="128">
        <v>0</v>
      </c>
      <c r="R56" s="105"/>
      <c r="S56" s="137">
        <v>9580000</v>
      </c>
      <c r="T56" s="86">
        <f t="shared" ref="T56" si="55">SUM(L56,N56,P56,R56)</f>
        <v>2</v>
      </c>
      <c r="U56" s="86">
        <f t="shared" ref="U56" si="56">T56/J56*100</f>
        <v>50</v>
      </c>
      <c r="V56" s="87" t="s">
        <v>42</v>
      </c>
      <c r="W56" s="88">
        <f t="shared" ref="W56" si="57">M56+O56+Q56+S56</f>
        <v>9940000</v>
      </c>
      <c r="X56" s="89">
        <f t="shared" ref="X56" si="58">W56/K56*100</f>
        <v>100</v>
      </c>
      <c r="Y56" s="87" t="s">
        <v>42</v>
      </c>
      <c r="Z56" s="86">
        <f t="shared" ref="Z56" si="59">H56+T56</f>
        <v>6</v>
      </c>
      <c r="AA56" s="88">
        <f t="shared" ref="AA56" si="60">I56+W56</f>
        <v>18440000</v>
      </c>
      <c r="AB56" s="90">
        <f t="shared" ref="AB56" si="61">Z56/E56*100</f>
        <v>50</v>
      </c>
      <c r="AC56" s="91" t="s">
        <v>42</v>
      </c>
      <c r="AD56" s="90">
        <f t="shared" ref="AD56" si="62">AA56/G56*100</f>
        <v>61.837692823608315</v>
      </c>
      <c r="AE56" s="92"/>
      <c r="AH56" s="94"/>
    </row>
    <row r="57" spans="1:34" ht="147" customHeight="1" x14ac:dyDescent="0.2">
      <c r="A57" s="12"/>
      <c r="B57" s="13" t="s">
        <v>113</v>
      </c>
      <c r="C57" s="14" t="s">
        <v>78</v>
      </c>
      <c r="D57" s="15" t="s">
        <v>114</v>
      </c>
      <c r="E57" s="44">
        <v>100</v>
      </c>
      <c r="F57" s="40" t="s">
        <v>42</v>
      </c>
      <c r="G57" s="37">
        <f>G58</f>
        <v>95318850</v>
      </c>
      <c r="H57" s="44">
        <v>100</v>
      </c>
      <c r="I57" s="37">
        <f>I58</f>
        <v>5780000</v>
      </c>
      <c r="J57" s="44">
        <v>100</v>
      </c>
      <c r="K57" s="134">
        <f>K58</f>
        <v>26139850</v>
      </c>
      <c r="L57" s="44">
        <v>25</v>
      </c>
      <c r="M57" s="130">
        <f>M58</f>
        <v>0</v>
      </c>
      <c r="N57" s="44">
        <v>25</v>
      </c>
      <c r="O57" s="124">
        <f>O58</f>
        <v>6000000</v>
      </c>
      <c r="P57" s="44">
        <v>25</v>
      </c>
      <c r="Q57" s="124">
        <f>Q58</f>
        <v>0</v>
      </c>
      <c r="R57" s="44"/>
      <c r="S57" s="37"/>
      <c r="T57" s="58">
        <f>SUM(L57,N57,P57,R57)</f>
        <v>75</v>
      </c>
      <c r="U57" s="58">
        <f>T57/J57*100</f>
        <v>75</v>
      </c>
      <c r="V57" s="57" t="s">
        <v>42</v>
      </c>
      <c r="W57" s="55">
        <f>M57+O57+Q57+S57</f>
        <v>6000000</v>
      </c>
      <c r="X57" s="56">
        <f>W57/K57*100</f>
        <v>22.953459947168785</v>
      </c>
      <c r="Y57" s="57" t="s">
        <v>42</v>
      </c>
      <c r="Z57" s="58">
        <f>H57+T57</f>
        <v>175</v>
      </c>
      <c r="AA57" s="55">
        <f>I57+W57</f>
        <v>11780000</v>
      </c>
      <c r="AB57" s="66">
        <f>Z57/E57*100</f>
        <v>175</v>
      </c>
      <c r="AC57" s="67" t="s">
        <v>42</v>
      </c>
      <c r="AD57" s="66">
        <f>AA57/G57*100</f>
        <v>12.35852090116488</v>
      </c>
      <c r="AE57" s="11"/>
      <c r="AH57" s="20"/>
    </row>
    <row r="58" spans="1:34" ht="177.75" customHeight="1" x14ac:dyDescent="0.2">
      <c r="A58" s="12"/>
      <c r="B58" s="13" t="s">
        <v>115</v>
      </c>
      <c r="C58" s="14" t="s">
        <v>79</v>
      </c>
      <c r="D58" s="15" t="s">
        <v>116</v>
      </c>
      <c r="E58" s="44">
        <v>100</v>
      </c>
      <c r="F58" s="40" t="s">
        <v>42</v>
      </c>
      <c r="G58" s="37">
        <f>SUM(G59:G61)</f>
        <v>95318850</v>
      </c>
      <c r="H58" s="44">
        <v>100</v>
      </c>
      <c r="I58" s="37">
        <f>SUM(I59:I61)</f>
        <v>5780000</v>
      </c>
      <c r="J58" s="44">
        <v>100</v>
      </c>
      <c r="K58" s="134">
        <f>SUM(K60:K61)</f>
        <v>26139850</v>
      </c>
      <c r="L58" s="44">
        <v>25</v>
      </c>
      <c r="M58" s="130">
        <f>SUM(M60:M61)</f>
        <v>0</v>
      </c>
      <c r="N58" s="44">
        <v>25</v>
      </c>
      <c r="O58" s="124">
        <f>SUM(O60:O61)</f>
        <v>6000000</v>
      </c>
      <c r="P58" s="44">
        <v>25</v>
      </c>
      <c r="Q58" s="124">
        <f>SUM(Q60:Q61)</f>
        <v>0</v>
      </c>
      <c r="R58" s="44"/>
      <c r="S58" s="37"/>
      <c r="T58" s="58">
        <f>SUM(L58,N58,P58,R58)</f>
        <v>75</v>
      </c>
      <c r="U58" s="58">
        <f>T58/J58*100</f>
        <v>75</v>
      </c>
      <c r="V58" s="57" t="s">
        <v>42</v>
      </c>
      <c r="W58" s="55">
        <f>M58+O58+Q58+S58</f>
        <v>6000000</v>
      </c>
      <c r="X58" s="56">
        <f>W58/K58*100</f>
        <v>22.953459947168785</v>
      </c>
      <c r="Y58" s="57" t="s">
        <v>42</v>
      </c>
      <c r="Z58" s="58">
        <f>H58+T58</f>
        <v>175</v>
      </c>
      <c r="AA58" s="55">
        <f>I58+W58</f>
        <v>11780000</v>
      </c>
      <c r="AB58" s="66">
        <f>Z58/E58*100</f>
        <v>175</v>
      </c>
      <c r="AC58" s="67" t="s">
        <v>42</v>
      </c>
      <c r="AD58" s="66">
        <f>AA58/G58*100</f>
        <v>12.35852090116488</v>
      </c>
      <c r="AE58" s="11"/>
      <c r="AH58" s="20"/>
    </row>
    <row r="59" spans="1:34" ht="177.75" customHeight="1" x14ac:dyDescent="0.2">
      <c r="A59" s="12"/>
      <c r="B59" s="13"/>
      <c r="C59" s="21" t="s">
        <v>167</v>
      </c>
      <c r="D59" s="24" t="s">
        <v>175</v>
      </c>
      <c r="E59" s="16">
        <f>J59*3</f>
        <v>33</v>
      </c>
      <c r="F59" s="17" t="s">
        <v>41</v>
      </c>
      <c r="G59" s="23">
        <f>K59*3</f>
        <v>16899300</v>
      </c>
      <c r="H59" s="123">
        <v>11</v>
      </c>
      <c r="I59" s="18">
        <v>5780000</v>
      </c>
      <c r="J59" s="123">
        <v>11</v>
      </c>
      <c r="K59" s="120">
        <v>5633100</v>
      </c>
      <c r="L59" s="123">
        <v>0</v>
      </c>
      <c r="M59" s="133">
        <v>0</v>
      </c>
      <c r="N59" s="123">
        <v>0</v>
      </c>
      <c r="O59" s="124">
        <v>0</v>
      </c>
      <c r="P59" s="123">
        <v>0</v>
      </c>
      <c r="Q59" s="124">
        <v>0</v>
      </c>
      <c r="R59" s="44">
        <v>11</v>
      </c>
      <c r="S59" s="138">
        <v>2811000</v>
      </c>
      <c r="T59" s="46">
        <f>SUM(L59,N59,P59,R59)</f>
        <v>11</v>
      </c>
      <c r="U59" s="46">
        <f>T59/J59*100</f>
        <v>100</v>
      </c>
      <c r="V59" s="30"/>
      <c r="W59" s="35"/>
      <c r="X59" s="45"/>
      <c r="Y59" s="30"/>
      <c r="Z59" s="46">
        <f>H59+T59</f>
        <v>22</v>
      </c>
      <c r="AA59" s="35"/>
      <c r="AB59" s="70"/>
      <c r="AC59" s="71"/>
      <c r="AD59" s="70"/>
      <c r="AE59" s="11"/>
      <c r="AH59" s="20"/>
    </row>
    <row r="60" spans="1:34" ht="90" x14ac:dyDescent="0.2">
      <c r="A60" s="12"/>
      <c r="B60" s="13"/>
      <c r="C60" s="21" t="s">
        <v>81</v>
      </c>
      <c r="D60" s="24" t="s">
        <v>135</v>
      </c>
      <c r="E60" s="16">
        <f>J60*3</f>
        <v>36</v>
      </c>
      <c r="F60" s="17" t="s">
        <v>41</v>
      </c>
      <c r="G60" s="23">
        <f t="shared" ref="G60:G61" si="63">K60*3</f>
        <v>60720000</v>
      </c>
      <c r="H60" s="16">
        <v>12</v>
      </c>
      <c r="I60" s="18">
        <v>0</v>
      </c>
      <c r="J60" s="16">
        <v>12</v>
      </c>
      <c r="K60" s="120">
        <v>20240000</v>
      </c>
      <c r="L60" s="16">
        <v>3</v>
      </c>
      <c r="M60" s="133">
        <v>0</v>
      </c>
      <c r="N60" s="16">
        <v>3</v>
      </c>
      <c r="O60" s="126">
        <v>6000000</v>
      </c>
      <c r="P60" s="16">
        <v>3</v>
      </c>
      <c r="Q60" s="126">
        <v>0</v>
      </c>
      <c r="R60" s="16">
        <v>3</v>
      </c>
      <c r="S60" s="138">
        <v>12450000</v>
      </c>
      <c r="T60" s="46">
        <f>SUM(L60,N60,P60,R60)</f>
        <v>12</v>
      </c>
      <c r="U60" s="46">
        <f>T60/J60*100</f>
        <v>100</v>
      </c>
      <c r="V60" s="30" t="s">
        <v>42</v>
      </c>
      <c r="W60" s="35">
        <f>M60+O60+Q60+S60</f>
        <v>18450000</v>
      </c>
      <c r="X60" s="45">
        <f>W60/K60*100</f>
        <v>91.156126482213438</v>
      </c>
      <c r="Y60" s="30" t="s">
        <v>42</v>
      </c>
      <c r="Z60" s="46">
        <f>H60+T60</f>
        <v>24</v>
      </c>
      <c r="AA60" s="35">
        <f>I60+W60</f>
        <v>18450000</v>
      </c>
      <c r="AB60" s="70">
        <f>Z60/E60*100</f>
        <v>66.666666666666657</v>
      </c>
      <c r="AC60" s="71" t="s">
        <v>42</v>
      </c>
      <c r="AD60" s="70">
        <f>AA60/G60*100</f>
        <v>30.385375494071148</v>
      </c>
      <c r="AE60" s="11"/>
      <c r="AH60" s="20"/>
    </row>
    <row r="61" spans="1:34" ht="180" x14ac:dyDescent="0.2">
      <c r="A61" s="12"/>
      <c r="B61" s="13"/>
      <c r="C61" s="21" t="s">
        <v>168</v>
      </c>
      <c r="D61" s="24" t="s">
        <v>176</v>
      </c>
      <c r="E61" s="16">
        <f>J61*3</f>
        <v>33</v>
      </c>
      <c r="F61" s="17" t="s">
        <v>41</v>
      </c>
      <c r="G61" s="23">
        <f t="shared" si="63"/>
        <v>17699550</v>
      </c>
      <c r="H61" s="42">
        <v>11</v>
      </c>
      <c r="I61" s="18">
        <v>0</v>
      </c>
      <c r="J61" s="42">
        <v>11</v>
      </c>
      <c r="K61" s="120">
        <v>5899850</v>
      </c>
      <c r="L61" s="42">
        <v>0</v>
      </c>
      <c r="M61" s="133">
        <v>0</v>
      </c>
      <c r="N61" s="42">
        <v>0</v>
      </c>
      <c r="O61" s="126">
        <v>0</v>
      </c>
      <c r="P61" s="42">
        <v>0</v>
      </c>
      <c r="Q61" s="126">
        <v>0</v>
      </c>
      <c r="R61" s="42">
        <v>11</v>
      </c>
      <c r="S61" s="138">
        <v>5899850</v>
      </c>
      <c r="T61" s="46">
        <f>SUM(L61,N61,P61,R61)</f>
        <v>11</v>
      </c>
      <c r="U61" s="46">
        <f>T61/J61*100</f>
        <v>100</v>
      </c>
      <c r="V61" s="30" t="s">
        <v>42</v>
      </c>
      <c r="W61" s="35">
        <f>M61+O61+Q61+S61</f>
        <v>5899850</v>
      </c>
      <c r="X61" s="45">
        <f>W61/K61*100</f>
        <v>100</v>
      </c>
      <c r="Y61" s="30" t="s">
        <v>42</v>
      </c>
      <c r="Z61" s="46">
        <f>H61+T61</f>
        <v>22</v>
      </c>
      <c r="AA61" s="35">
        <f>I61+W61</f>
        <v>5899850</v>
      </c>
      <c r="AB61" s="70">
        <f>Z61/E61*100</f>
        <v>66.666666666666657</v>
      </c>
      <c r="AC61" s="71" t="s">
        <v>42</v>
      </c>
      <c r="AD61" s="70">
        <f>AA61/G61*100</f>
        <v>33.333333333333329</v>
      </c>
      <c r="AE61" s="11"/>
      <c r="AH61" s="20"/>
    </row>
    <row r="62" spans="1:34" ht="15" x14ac:dyDescent="0.2">
      <c r="A62" s="146" t="s">
        <v>21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62">
        <f>AVERAGE(U13:U61)</f>
        <v>93.982683982683994</v>
      </c>
      <c r="V62" s="49"/>
      <c r="W62" s="47"/>
      <c r="X62" s="62">
        <f>AVERAGE(X13,X39,X44,X52,X57)</f>
        <v>34.518619604020934</v>
      </c>
      <c r="Y62" s="49"/>
      <c r="Z62" s="48"/>
      <c r="AA62" s="48"/>
      <c r="AB62" s="48"/>
      <c r="AC62" s="49"/>
      <c r="AD62" s="50"/>
      <c r="AE62" s="11"/>
    </row>
    <row r="63" spans="1:34" ht="15" x14ac:dyDescent="0.2">
      <c r="A63" s="146" t="s">
        <v>22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26" t="str">
        <f>IF(U62&gt;=91,"Sangat Tinggi",IF(U62&gt;=76,"Tinggi",IF(U62&gt;=66,"Sedang",IF(U62&gt;=50.01,"Rendah",IF(U62&lt;=50,"Sangat Rendah")))))</f>
        <v>Sangat Tinggi</v>
      </c>
      <c r="V63" s="49"/>
      <c r="W63" s="51"/>
      <c r="X63" s="26" t="str">
        <f>IF(X62&gt;=91,"Sangat Tinggi",IF(X62&gt;=76,"Tinggi",IF(X62&gt;=66,"Sedang",IF(X62&gt;=51,"Rendah",IF(X62&lt;=50,"Sangat Rendah")))))</f>
        <v>Sangat Rendah</v>
      </c>
      <c r="Y63" s="49"/>
      <c r="Z63" s="52"/>
      <c r="AA63" s="53"/>
      <c r="AB63" s="52"/>
      <c r="AC63" s="49"/>
      <c r="AD63" s="54"/>
      <c r="AE63" s="11"/>
    </row>
    <row r="64" spans="1:34" ht="15" x14ac:dyDescent="0.2">
      <c r="A64" s="148" t="s">
        <v>171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1"/>
    </row>
    <row r="65" spans="1:31" ht="15" x14ac:dyDescent="0.2">
      <c r="A65" s="148" t="s">
        <v>161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1"/>
    </row>
    <row r="66" spans="1:31" ht="15" x14ac:dyDescent="0.2">
      <c r="A66" s="148" t="s">
        <v>159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1"/>
    </row>
    <row r="67" spans="1:31" ht="15" x14ac:dyDescent="0.2">
      <c r="A67" s="148" t="s">
        <v>160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27"/>
    </row>
    <row r="68" spans="1:31" ht="15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28"/>
      <c r="X68" s="28"/>
      <c r="Y68" s="29"/>
      <c r="Z68" s="28"/>
      <c r="AA68" s="28"/>
      <c r="AB68" s="28"/>
      <c r="AC68" s="29"/>
      <c r="AD68" s="28"/>
    </row>
    <row r="69" spans="1:31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142"/>
      <c r="U69" s="142"/>
      <c r="V69" s="142"/>
      <c r="W69" s="142"/>
      <c r="X69" s="142"/>
      <c r="Y69" s="29"/>
      <c r="Z69" s="28"/>
      <c r="AA69" s="142"/>
      <c r="AB69" s="142"/>
      <c r="AC69" s="142"/>
      <c r="AD69" s="142"/>
      <c r="AE69" s="142"/>
    </row>
    <row r="70" spans="1:31" ht="15.75" x14ac:dyDescent="0.25">
      <c r="A70" s="34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142"/>
      <c r="U70" s="142"/>
      <c r="V70" s="142"/>
      <c r="W70" s="142"/>
      <c r="X70" s="142"/>
      <c r="Y70" s="29"/>
      <c r="Z70" s="28"/>
      <c r="AA70" s="142"/>
      <c r="AB70" s="142"/>
      <c r="AC70" s="142"/>
      <c r="AD70" s="142"/>
      <c r="AE70" s="142"/>
    </row>
    <row r="71" spans="1:31" ht="15.75" x14ac:dyDescent="0.25">
      <c r="T71" s="143"/>
      <c r="U71" s="143"/>
      <c r="V71" s="143"/>
      <c r="W71" s="143"/>
      <c r="X71" s="143"/>
      <c r="AA71" s="142"/>
      <c r="AB71" s="142"/>
      <c r="AC71" s="142"/>
      <c r="AD71" s="142"/>
      <c r="AE71" s="142"/>
    </row>
    <row r="72" spans="1:31" ht="15" x14ac:dyDescent="0.2">
      <c r="T72" s="142"/>
      <c r="U72" s="142"/>
      <c r="V72" s="142"/>
      <c r="W72" s="142"/>
      <c r="X72" s="142"/>
      <c r="AA72" s="142"/>
      <c r="AB72" s="142"/>
      <c r="AC72" s="142"/>
      <c r="AD72" s="142"/>
      <c r="AE72" s="142"/>
    </row>
    <row r="73" spans="1:31" ht="15" x14ac:dyDescent="0.2">
      <c r="T73" s="29"/>
      <c r="U73" s="29"/>
      <c r="V73" s="29"/>
      <c r="W73" s="29"/>
      <c r="X73" s="29"/>
      <c r="AA73" s="29"/>
      <c r="AB73" s="29"/>
      <c r="AC73" s="29"/>
      <c r="AD73" s="29"/>
      <c r="AE73" s="29"/>
    </row>
    <row r="74" spans="1:31" ht="15" x14ac:dyDescent="0.2">
      <c r="T74" s="29"/>
      <c r="U74" s="29"/>
      <c r="V74" s="29"/>
      <c r="W74" s="29"/>
      <c r="X74" s="29"/>
      <c r="AA74" s="29"/>
      <c r="AB74" s="29"/>
      <c r="AC74" s="29"/>
      <c r="AD74" s="29"/>
      <c r="AE74" s="29"/>
    </row>
    <row r="75" spans="1:31" ht="15" x14ac:dyDescent="0.2">
      <c r="T75" s="29"/>
      <c r="U75" s="29"/>
      <c r="V75" s="29"/>
      <c r="W75" s="29"/>
      <c r="X75" s="29"/>
      <c r="AA75" s="29"/>
      <c r="AB75" s="29"/>
      <c r="AC75" s="29"/>
      <c r="AD75" s="29"/>
      <c r="AE75" s="29"/>
    </row>
    <row r="76" spans="1:31" ht="15" x14ac:dyDescent="0.2">
      <c r="T76" s="29"/>
      <c r="U76" s="29"/>
      <c r="V76" s="29"/>
      <c r="W76" s="29"/>
      <c r="X76" s="29"/>
      <c r="AA76" s="29"/>
      <c r="AB76" s="29"/>
      <c r="AC76" s="29"/>
      <c r="AD76" s="29"/>
      <c r="AE76" s="29"/>
    </row>
    <row r="77" spans="1:31" ht="15" x14ac:dyDescent="0.2">
      <c r="T77" s="29"/>
      <c r="U77" s="29"/>
      <c r="V77" s="29"/>
      <c r="W77" s="29"/>
      <c r="X77" s="29"/>
      <c r="AA77" s="29"/>
      <c r="AB77" s="29"/>
      <c r="AC77" s="29"/>
      <c r="AD77" s="29"/>
      <c r="AE77" s="29"/>
    </row>
    <row r="78" spans="1:31" ht="15" x14ac:dyDescent="0.2">
      <c r="T78" s="29"/>
      <c r="U78" s="29"/>
      <c r="V78" s="29"/>
      <c r="W78" s="29"/>
      <c r="X78" s="29"/>
      <c r="AA78" s="29"/>
      <c r="AB78" s="29"/>
      <c r="AC78" s="29"/>
      <c r="AD78" s="29"/>
      <c r="AE78" s="29"/>
    </row>
    <row r="79" spans="1:31" ht="15" x14ac:dyDescent="0.2">
      <c r="T79" s="29"/>
      <c r="U79" s="29"/>
      <c r="V79" s="29"/>
      <c r="W79" s="29"/>
      <c r="X79" s="29"/>
      <c r="AA79" s="29"/>
      <c r="AB79" s="29"/>
      <c r="AC79" s="29"/>
      <c r="AD79" s="29"/>
      <c r="AE79" s="29"/>
    </row>
    <row r="80" spans="1:31" ht="15" x14ac:dyDescent="0.2">
      <c r="T80" s="29"/>
      <c r="U80" s="29"/>
      <c r="V80" s="29"/>
      <c r="W80" s="29"/>
      <c r="X80" s="29"/>
      <c r="AA80" s="29"/>
      <c r="AB80" s="29"/>
      <c r="AC80" s="29"/>
      <c r="AD80" s="29"/>
      <c r="AE80" s="29"/>
    </row>
    <row r="81" spans="1:31" ht="25.5" x14ac:dyDescent="0.2">
      <c r="A81" s="31" t="s">
        <v>23</v>
      </c>
      <c r="B81" s="31" t="s">
        <v>24</v>
      </c>
      <c r="C81" s="31" t="s">
        <v>25</v>
      </c>
      <c r="T81" s="28"/>
      <c r="U81" s="28"/>
      <c r="V81" s="29"/>
      <c r="W81" s="28"/>
      <c r="AA81" s="29"/>
      <c r="AB81" s="28"/>
      <c r="AC81" s="29"/>
      <c r="AD81" s="28"/>
    </row>
    <row r="82" spans="1:31" ht="25.5" x14ac:dyDescent="0.25">
      <c r="A82" s="32" t="s">
        <v>26</v>
      </c>
      <c r="B82" s="32" t="s">
        <v>27</v>
      </c>
      <c r="C82" s="32" t="s">
        <v>28</v>
      </c>
      <c r="T82" s="143"/>
      <c r="U82" s="143"/>
      <c r="V82" s="143"/>
      <c r="W82" s="143"/>
      <c r="X82" s="143"/>
      <c r="AA82" s="144"/>
      <c r="AB82" s="144"/>
      <c r="AC82" s="144"/>
      <c r="AD82" s="144"/>
      <c r="AE82" s="144"/>
    </row>
    <row r="83" spans="1:31" ht="25.5" x14ac:dyDescent="0.2">
      <c r="A83" s="32" t="s">
        <v>29</v>
      </c>
      <c r="B83" s="32" t="s">
        <v>30</v>
      </c>
      <c r="C83" s="32" t="s">
        <v>31</v>
      </c>
      <c r="T83" s="141"/>
      <c r="U83" s="141"/>
      <c r="V83" s="141"/>
      <c r="W83" s="141"/>
      <c r="X83" s="141"/>
      <c r="AA83" s="145"/>
      <c r="AB83" s="145"/>
      <c r="AC83" s="145"/>
      <c r="AD83" s="145"/>
      <c r="AE83" s="145"/>
    </row>
    <row r="84" spans="1:31" ht="25.5" x14ac:dyDescent="0.2">
      <c r="A84" s="32" t="s">
        <v>32</v>
      </c>
      <c r="B84" s="32" t="s">
        <v>33</v>
      </c>
      <c r="C84" s="32" t="s">
        <v>34</v>
      </c>
      <c r="T84" s="141"/>
      <c r="U84" s="141"/>
      <c r="V84" s="141"/>
      <c r="W84" s="141"/>
      <c r="X84" s="141"/>
    </row>
    <row r="85" spans="1:31" ht="25.5" x14ac:dyDescent="0.2">
      <c r="A85" s="32" t="s">
        <v>35</v>
      </c>
      <c r="B85" s="32" t="s">
        <v>36</v>
      </c>
      <c r="C85" s="32" t="s">
        <v>37</v>
      </c>
    </row>
    <row r="86" spans="1:31" ht="25.5" x14ac:dyDescent="0.2">
      <c r="A86" s="32" t="s">
        <v>38</v>
      </c>
      <c r="B86" s="33" t="s">
        <v>39</v>
      </c>
      <c r="C86" s="32" t="s">
        <v>40</v>
      </c>
    </row>
  </sheetData>
  <mergeCells count="79">
    <mergeCell ref="A65:AD65"/>
    <mergeCell ref="A66:AD66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  <mergeCell ref="A67:AD67"/>
    <mergeCell ref="A64:AD64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2:T62"/>
    <mergeCell ref="AB11:AC11"/>
    <mergeCell ref="U11:V11"/>
    <mergeCell ref="X11:Y11"/>
    <mergeCell ref="A63:T63"/>
    <mergeCell ref="Z10:AA10"/>
    <mergeCell ref="AB10:AD10"/>
    <mergeCell ref="J10:K10"/>
    <mergeCell ref="L10:M10"/>
    <mergeCell ref="N10:O10"/>
    <mergeCell ref="P10:Q10"/>
    <mergeCell ref="R10:S10"/>
    <mergeCell ref="T10:Y10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T69:X69"/>
    <mergeCell ref="AA69:AE69"/>
    <mergeCell ref="T70:X70"/>
    <mergeCell ref="AA70:AE70"/>
    <mergeCell ref="T71:X71"/>
    <mergeCell ref="AA71:AE71"/>
    <mergeCell ref="T84:X84"/>
    <mergeCell ref="T72:X72"/>
    <mergeCell ref="AA72:AE72"/>
    <mergeCell ref="T82:X82"/>
    <mergeCell ref="AA82:AE82"/>
    <mergeCell ref="T83:X83"/>
    <mergeCell ref="AA83:AE83"/>
  </mergeCells>
  <printOptions horizontalCentered="1"/>
  <pageMargins left="0.23622047244094491" right="0.23622047244094491" top="3.937007874015748E-2" bottom="3.937007874015748E-2" header="0" footer="0"/>
  <pageSetup paperSize="14" scale="34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SIMPUR (2)</vt:lpstr>
      <vt:lpstr>SIMPUR</vt:lpstr>
      <vt:lpstr>SIMPUR!Print_Area</vt:lpstr>
      <vt:lpstr>'SIMPUR (2)'!Print_Area</vt:lpstr>
      <vt:lpstr>SIMPUR!Print_Titles</vt:lpstr>
      <vt:lpstr>'SIMPUR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</cp:lastModifiedBy>
  <cp:lastPrinted>2022-07-06T01:01:59Z</cp:lastPrinted>
  <dcterms:created xsi:type="dcterms:W3CDTF">2020-03-18T05:59:44Z</dcterms:created>
  <dcterms:modified xsi:type="dcterms:W3CDTF">2023-01-09T05:40:47Z</dcterms:modified>
</cp:coreProperties>
</file>