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0\Evaluasi Renja PD dan RKPD\Pengendalian &amp; Evaluasi Renja PD\SKPD\Triwulan IV\"/>
    </mc:Choice>
  </mc:AlternateContent>
  <bookViews>
    <workbookView xWindow="0" yWindow="0" windowWidth="28800" windowHeight="12300"/>
  </bookViews>
  <sheets>
    <sheet name="Dinas PUTR" sheetId="1" r:id="rId1"/>
  </sheets>
  <definedNames>
    <definedName name="_xlnm.Print_Area" localSheetId="0">'Dinas PUTR'!$A$1:$AM$101</definedName>
    <definedName name="_xlnm.Print_Titles" localSheetId="0">'Dinas PUTR'!$7:$12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7" i="1" l="1"/>
  <c r="AD44" i="1"/>
  <c r="AD45" i="1"/>
  <c r="AE67" i="1" l="1"/>
  <c r="AB60" i="1" l="1"/>
  <c r="AB59" i="1"/>
  <c r="AB63" i="1"/>
  <c r="Z35" i="1" l="1"/>
  <c r="H35" i="1"/>
  <c r="AB70" i="1" l="1"/>
  <c r="M70" i="1" l="1"/>
  <c r="Z78" i="1"/>
  <c r="AB77" i="1"/>
  <c r="AJ70" i="1" l="1"/>
  <c r="T70" i="1" l="1"/>
  <c r="W70" i="1"/>
  <c r="Z70" i="1"/>
  <c r="AG70" i="1" s="1"/>
  <c r="AL77" i="1" l="1"/>
  <c r="AG43" i="1" l="1"/>
  <c r="AE43" i="1"/>
  <c r="AG63" i="1" l="1"/>
  <c r="T55" i="1" l="1"/>
  <c r="W55" i="1"/>
  <c r="Z55" i="1"/>
  <c r="AE70" i="1"/>
  <c r="Y46" i="1"/>
  <c r="Q70" i="1" l="1"/>
  <c r="Z63" i="1"/>
  <c r="W63" i="1"/>
  <c r="W59" i="1"/>
  <c r="Y35" i="1" l="1"/>
  <c r="W17" i="1"/>
  <c r="Y70" i="1"/>
  <c r="AD70" i="1" s="1"/>
  <c r="Y67" i="1"/>
  <c r="Y62" i="1"/>
  <c r="Y59" i="1"/>
  <c r="Y55" i="1"/>
  <c r="Y43" i="1"/>
  <c r="Y32" i="1"/>
  <c r="Y27" i="1"/>
  <c r="Y20" i="1"/>
  <c r="Y16" i="1"/>
  <c r="M67" i="1" l="1"/>
  <c r="M62" i="1" l="1"/>
  <c r="M59" i="1"/>
  <c r="M55" i="1"/>
  <c r="M43" i="1"/>
  <c r="M35" i="1"/>
  <c r="T17" i="1" l="1"/>
  <c r="Q17" i="1" l="1"/>
  <c r="AD78" i="1" l="1"/>
  <c r="AE78" i="1" s="1"/>
  <c r="AB78" i="1"/>
  <c r="AD77" i="1"/>
  <c r="AE77" i="1" s="1"/>
  <c r="Z77" i="1"/>
  <c r="AD39" i="1"/>
  <c r="AE39" i="1" s="1"/>
  <c r="Z39" i="1"/>
  <c r="AB39" i="1" s="1"/>
  <c r="V70" i="1"/>
  <c r="V67" i="1"/>
  <c r="V62" i="1"/>
  <c r="V59" i="1"/>
  <c r="V55" i="1"/>
  <c r="V46" i="1"/>
  <c r="V43" i="1"/>
  <c r="V35" i="1"/>
  <c r="V32" i="1"/>
  <c r="V27" i="1"/>
  <c r="V20" i="1"/>
  <c r="V16" i="1"/>
  <c r="AG77" i="1" l="1"/>
  <c r="AJ77" i="1" s="1"/>
  <c r="AG78" i="1"/>
  <c r="AJ78" i="1" s="1"/>
  <c r="AI77" i="1"/>
  <c r="AI78" i="1"/>
  <c r="AL78" i="1" s="1"/>
  <c r="AG39" i="1"/>
  <c r="AJ39" i="1" s="1"/>
  <c r="AI39" i="1"/>
  <c r="AL39" i="1" s="1"/>
  <c r="J43" i="1"/>
  <c r="J35" i="1"/>
  <c r="J59" i="1" l="1"/>
  <c r="S70" i="1" l="1"/>
  <c r="S67" i="1"/>
  <c r="S62" i="1"/>
  <c r="S59" i="1"/>
  <c r="S55" i="1"/>
  <c r="S46" i="1"/>
  <c r="S43" i="1"/>
  <c r="S35" i="1"/>
  <c r="S32" i="1"/>
  <c r="S27" i="1"/>
  <c r="S20" i="1"/>
  <c r="S16" i="1"/>
  <c r="H67" i="1" l="1"/>
  <c r="H63" i="1" l="1"/>
  <c r="H62" i="1" l="1"/>
  <c r="H59" i="1" l="1"/>
  <c r="J67" i="1" l="1"/>
  <c r="J27" i="1" l="1"/>
  <c r="J20" i="1"/>
  <c r="J16" i="1" l="1"/>
  <c r="G16" i="1"/>
  <c r="J79" i="1" l="1"/>
  <c r="J62" i="1"/>
  <c r="J55" i="1"/>
  <c r="J52" i="1" l="1"/>
  <c r="J46" i="1"/>
  <c r="N17" i="1" l="1"/>
  <c r="P70" i="1" l="1"/>
  <c r="P67" i="1"/>
  <c r="P62" i="1"/>
  <c r="P59" i="1"/>
  <c r="P55" i="1"/>
  <c r="P46" i="1"/>
  <c r="P43" i="1"/>
  <c r="P35" i="1"/>
  <c r="P32" i="1"/>
  <c r="P27" i="1"/>
  <c r="P20" i="1"/>
  <c r="P16" i="1"/>
  <c r="E23" i="1" l="1"/>
  <c r="G70" i="1" l="1"/>
  <c r="G52" i="1" l="1"/>
  <c r="G79" i="1"/>
  <c r="AI80" i="1"/>
  <c r="AL80" i="1" s="1"/>
  <c r="AG80" i="1"/>
  <c r="AJ80" i="1" s="1"/>
  <c r="AI79" i="1"/>
  <c r="AG79" i="1"/>
  <c r="AJ79" i="1" s="1"/>
  <c r="AL79" i="1" l="1"/>
  <c r="G67" i="1"/>
  <c r="G62" i="1"/>
  <c r="G59" i="1"/>
  <c r="G55" i="1"/>
  <c r="G46" i="1"/>
  <c r="M46" i="1"/>
  <c r="E38" i="1" l="1"/>
  <c r="G35" i="1"/>
  <c r="G43" i="1"/>
  <c r="G32" i="1"/>
  <c r="J32" i="1"/>
  <c r="M32" i="1"/>
  <c r="G27" i="1"/>
  <c r="M27" i="1"/>
  <c r="E57" i="1"/>
  <c r="AI52" i="1"/>
  <c r="AL52" i="1" s="1"/>
  <c r="AI54" i="1"/>
  <c r="AL54" i="1" s="1"/>
  <c r="AG54" i="1"/>
  <c r="AJ54" i="1" s="1"/>
  <c r="AI53" i="1"/>
  <c r="AL53" i="1" s="1"/>
  <c r="AG53" i="1"/>
  <c r="AJ53" i="1" s="1"/>
  <c r="AG52" i="1"/>
  <c r="AJ52" i="1" s="1"/>
  <c r="AI51" i="1" l="1"/>
  <c r="AL51" i="1" s="1"/>
  <c r="AG51" i="1"/>
  <c r="AJ51" i="1" s="1"/>
  <c r="AI50" i="1"/>
  <c r="AL50" i="1" s="1"/>
  <c r="AG50" i="1"/>
  <c r="AJ50" i="1" s="1"/>
  <c r="AI49" i="1"/>
  <c r="AL49" i="1" s="1"/>
  <c r="AG49" i="1"/>
  <c r="AJ49" i="1" s="1"/>
  <c r="AI42" i="1"/>
  <c r="AL42" i="1" s="1"/>
  <c r="AG42" i="1"/>
  <c r="AJ42" i="1" s="1"/>
  <c r="M16" i="1"/>
  <c r="E19" i="1"/>
  <c r="E18" i="1"/>
  <c r="AI41" i="1"/>
  <c r="AL41" i="1" s="1"/>
  <c r="AG41" i="1"/>
  <c r="AJ41" i="1" s="1"/>
  <c r="AI40" i="1"/>
  <c r="AL40" i="1" s="1"/>
  <c r="AG40" i="1"/>
  <c r="AJ40" i="1" s="1"/>
  <c r="G20" i="1"/>
  <c r="E33" i="1"/>
  <c r="E30" i="1"/>
  <c r="E31" i="1"/>
  <c r="E28" i="1"/>
  <c r="E22" i="1"/>
  <c r="E24" i="1"/>
  <c r="E25" i="1"/>
  <c r="E26" i="1"/>
  <c r="E21" i="1"/>
  <c r="Z17" i="1" l="1"/>
  <c r="AG17" i="1" l="1"/>
  <c r="AJ17" i="1" s="1"/>
  <c r="AB17" i="1"/>
  <c r="AD38" i="1"/>
  <c r="Z38" i="1"/>
  <c r="AD37" i="1"/>
  <c r="AD31" i="1"/>
  <c r="Z31" i="1"/>
  <c r="AD30" i="1"/>
  <c r="Z30" i="1"/>
  <c r="AI31" i="1" l="1"/>
  <c r="AL31" i="1" s="1"/>
  <c r="AE31" i="1"/>
  <c r="AG34" i="1"/>
  <c r="AJ34" i="1" s="1"/>
  <c r="AG38" i="1"/>
  <c r="AJ38" i="1" s="1"/>
  <c r="AB38" i="1"/>
  <c r="AI30" i="1"/>
  <c r="AL30" i="1" s="1"/>
  <c r="AE30" i="1"/>
  <c r="AI38" i="1"/>
  <c r="AL38" i="1" s="1"/>
  <c r="AE38" i="1"/>
  <c r="AI37" i="1"/>
  <c r="AL37" i="1" s="1"/>
  <c r="AE37" i="1"/>
  <c r="AG30" i="1"/>
  <c r="AJ30" i="1" s="1"/>
  <c r="AB30" i="1"/>
  <c r="AI34" i="1"/>
  <c r="AL34" i="1" s="1"/>
  <c r="AG31" i="1"/>
  <c r="AJ31" i="1" s="1"/>
  <c r="AB31" i="1"/>
  <c r="AG37" i="1"/>
  <c r="AJ37" i="1" s="1"/>
  <c r="AB37" i="1"/>
  <c r="M20" i="1"/>
  <c r="AD74" i="1"/>
  <c r="Z74" i="1"/>
  <c r="AD73" i="1"/>
  <c r="Z73" i="1"/>
  <c r="AD72" i="1"/>
  <c r="Z72" i="1"/>
  <c r="AD71" i="1"/>
  <c r="Z71" i="1"/>
  <c r="AD69" i="1"/>
  <c r="Z69" i="1"/>
  <c r="AD68" i="1"/>
  <c r="Z68" i="1"/>
  <c r="AD67" i="1"/>
  <c r="Z67" i="1"/>
  <c r="AD66" i="1"/>
  <c r="Z66" i="1"/>
  <c r="AD65" i="1"/>
  <c r="AE65" i="1" s="1"/>
  <c r="Z65" i="1"/>
  <c r="AD64" i="1"/>
  <c r="Z64" i="1"/>
  <c r="AD62" i="1"/>
  <c r="Z62" i="1"/>
  <c r="AD61" i="1"/>
  <c r="Z61" i="1"/>
  <c r="AG61" i="1" s="1"/>
  <c r="AJ61" i="1" s="1"/>
  <c r="AD59" i="1"/>
  <c r="Z59" i="1"/>
  <c r="AD58" i="1"/>
  <c r="Z58" i="1"/>
  <c r="Z57" i="1"/>
  <c r="AD56" i="1"/>
  <c r="Z56" i="1"/>
  <c r="AD55" i="1"/>
  <c r="AD48" i="1"/>
  <c r="Z48" i="1"/>
  <c r="AD47" i="1"/>
  <c r="Z47" i="1"/>
  <c r="AD46" i="1"/>
  <c r="Z46" i="1"/>
  <c r="Z45" i="1"/>
  <c r="Z44" i="1"/>
  <c r="AD43" i="1"/>
  <c r="Z43" i="1"/>
  <c r="AD36" i="1"/>
  <c r="Z36" i="1"/>
  <c r="AD35" i="1"/>
  <c r="AD33" i="1"/>
  <c r="Z33" i="1"/>
  <c r="AD32" i="1"/>
  <c r="Z32" i="1"/>
  <c r="AD28" i="1"/>
  <c r="Z28" i="1"/>
  <c r="AD27" i="1"/>
  <c r="Z27" i="1"/>
  <c r="AD26" i="1"/>
  <c r="Z26" i="1"/>
  <c r="AD25" i="1"/>
  <c r="Z25" i="1"/>
  <c r="AP24" i="1"/>
  <c r="AD24" i="1"/>
  <c r="Z24" i="1"/>
  <c r="AP23" i="1"/>
  <c r="AP22" i="1"/>
  <c r="AD22" i="1"/>
  <c r="Z22" i="1"/>
  <c r="AP21" i="1"/>
  <c r="AD21" i="1"/>
  <c r="Z21" i="1"/>
  <c r="AD20" i="1"/>
  <c r="Z20" i="1"/>
  <c r="AD18" i="1"/>
  <c r="Z18" i="1"/>
  <c r="AD19" i="1"/>
  <c r="Z19" i="1"/>
  <c r="AP16" i="1"/>
  <c r="AD16" i="1"/>
  <c r="Z16" i="1"/>
  <c r="AI21" i="1" l="1"/>
  <c r="AL21" i="1" s="1"/>
  <c r="AE21" i="1"/>
  <c r="AG24" i="1"/>
  <c r="AJ24" i="1" s="1"/>
  <c r="AB24" i="1"/>
  <c r="AI29" i="1"/>
  <c r="AL29" i="1" s="1"/>
  <c r="AI36" i="1"/>
  <c r="AL36" i="1" s="1"/>
  <c r="AE36" i="1"/>
  <c r="AI46" i="1"/>
  <c r="AL46" i="1" s="1"/>
  <c r="AE46" i="1"/>
  <c r="AI56" i="1"/>
  <c r="AL56" i="1" s="1"/>
  <c r="AE56" i="1"/>
  <c r="AI58" i="1"/>
  <c r="AL58" i="1" s="1"/>
  <c r="AE58" i="1"/>
  <c r="AI62" i="1"/>
  <c r="AL62" i="1" s="1"/>
  <c r="AE62" i="1"/>
  <c r="AI67" i="1"/>
  <c r="AL67" i="1" s="1"/>
  <c r="AI71" i="1"/>
  <c r="AL71" i="1" s="1"/>
  <c r="AE71" i="1"/>
  <c r="AI75" i="1"/>
  <c r="AL75" i="1" s="1"/>
  <c r="AG20" i="1"/>
  <c r="AJ20" i="1" s="1"/>
  <c r="AB20" i="1"/>
  <c r="AG23" i="1"/>
  <c r="AJ23" i="1" s="1"/>
  <c r="AG28" i="1"/>
  <c r="AJ28" i="1" s="1"/>
  <c r="AB28" i="1"/>
  <c r="AG66" i="1"/>
  <c r="AJ66" i="1" s="1"/>
  <c r="AB66" i="1"/>
  <c r="AG68" i="1"/>
  <c r="AJ68" i="1" s="1"/>
  <c r="AB68" i="1"/>
  <c r="AG72" i="1"/>
  <c r="AJ72" i="1" s="1"/>
  <c r="AB72" i="1"/>
  <c r="AG76" i="1"/>
  <c r="AJ76" i="1" s="1"/>
  <c r="AI19" i="1"/>
  <c r="AL19" i="1" s="1"/>
  <c r="AE19" i="1"/>
  <c r="AI20" i="1"/>
  <c r="AL20" i="1" s="1"/>
  <c r="AE20" i="1"/>
  <c r="AG22" i="1"/>
  <c r="AJ22" i="1" s="1"/>
  <c r="AB22" i="1"/>
  <c r="AI23" i="1"/>
  <c r="AL23" i="1" s="1"/>
  <c r="AI26" i="1"/>
  <c r="AL26" i="1" s="1"/>
  <c r="AE26" i="1"/>
  <c r="AI28" i="1"/>
  <c r="AL28" i="1" s="1"/>
  <c r="AE28" i="1"/>
  <c r="AI32" i="1"/>
  <c r="AL32" i="1" s="1"/>
  <c r="AE32" i="1"/>
  <c r="AI35" i="1"/>
  <c r="AL35" i="1" s="1"/>
  <c r="AE35" i="1"/>
  <c r="AI43" i="1"/>
  <c r="AL43" i="1" s="1"/>
  <c r="AI45" i="1"/>
  <c r="AL45" i="1" s="1"/>
  <c r="AE45" i="1"/>
  <c r="AI47" i="1"/>
  <c r="AL47" i="1" s="1"/>
  <c r="AE47" i="1"/>
  <c r="AI55" i="1"/>
  <c r="AL55" i="1" s="1"/>
  <c r="AE55" i="1"/>
  <c r="AI57" i="1"/>
  <c r="AL57" i="1" s="1"/>
  <c r="AI59" i="1"/>
  <c r="AL59" i="1" s="1"/>
  <c r="AE59" i="1"/>
  <c r="AI61" i="1"/>
  <c r="AL61" i="1" s="1"/>
  <c r="AE61" i="1"/>
  <c r="AI64" i="1"/>
  <c r="AL64" i="1" s="1"/>
  <c r="AE64" i="1"/>
  <c r="AI66" i="1"/>
  <c r="AL66" i="1" s="1"/>
  <c r="AE66" i="1"/>
  <c r="AI68" i="1"/>
  <c r="AL68" i="1" s="1"/>
  <c r="AE68" i="1"/>
  <c r="AI70" i="1"/>
  <c r="AL70" i="1" s="1"/>
  <c r="AI72" i="1"/>
  <c r="AL72" i="1" s="1"/>
  <c r="AE72" i="1"/>
  <c r="AI74" i="1"/>
  <c r="AL74" i="1" s="1"/>
  <c r="AE74" i="1"/>
  <c r="AI76" i="1"/>
  <c r="AL76" i="1" s="1"/>
  <c r="AI18" i="1"/>
  <c r="AL18" i="1" s="1"/>
  <c r="AE18" i="1"/>
  <c r="AI25" i="1"/>
  <c r="AL25" i="1" s="1"/>
  <c r="AE25" i="1"/>
  <c r="AI27" i="1"/>
  <c r="AL27" i="1" s="1"/>
  <c r="AE27" i="1"/>
  <c r="AI33" i="1"/>
  <c r="AL33" i="1" s="1"/>
  <c r="AE33" i="1"/>
  <c r="AI44" i="1"/>
  <c r="AL44" i="1" s="1"/>
  <c r="AE44" i="1"/>
  <c r="AI48" i="1"/>
  <c r="AL48" i="1" s="1"/>
  <c r="AE48" i="1"/>
  <c r="AI60" i="1"/>
  <c r="AL60" i="1" s="1"/>
  <c r="AI65" i="1"/>
  <c r="AL65" i="1" s="1"/>
  <c r="AI69" i="1"/>
  <c r="AL69" i="1" s="1"/>
  <c r="AE69" i="1"/>
  <c r="AI73" i="1"/>
  <c r="AL73" i="1" s="1"/>
  <c r="AE73" i="1"/>
  <c r="AG19" i="1"/>
  <c r="AJ19" i="1" s="1"/>
  <c r="AB19" i="1"/>
  <c r="AI24" i="1"/>
  <c r="AL24" i="1" s="1"/>
  <c r="AE24" i="1"/>
  <c r="AG26" i="1"/>
  <c r="AJ26" i="1" s="1"/>
  <c r="AB26" i="1"/>
  <c r="AG32" i="1"/>
  <c r="AJ32" i="1" s="1"/>
  <c r="AB32" i="1"/>
  <c r="AG35" i="1"/>
  <c r="AJ35" i="1" s="1"/>
  <c r="AB35" i="1"/>
  <c r="AB81" i="1" s="1"/>
  <c r="AJ43" i="1"/>
  <c r="AB43" i="1"/>
  <c r="AG45" i="1"/>
  <c r="AJ45" i="1" s="1"/>
  <c r="AB45" i="1"/>
  <c r="AG47" i="1"/>
  <c r="AJ47" i="1" s="1"/>
  <c r="AB47" i="1"/>
  <c r="AG55" i="1"/>
  <c r="AJ55" i="1" s="1"/>
  <c r="AB55" i="1"/>
  <c r="AG57" i="1"/>
  <c r="AJ57" i="1" s="1"/>
  <c r="AB57" i="1"/>
  <c r="AG59" i="1"/>
  <c r="AJ59" i="1" s="1"/>
  <c r="AG64" i="1"/>
  <c r="AJ64" i="1" s="1"/>
  <c r="AB64" i="1"/>
  <c r="AG74" i="1"/>
  <c r="AJ74" i="1" s="1"/>
  <c r="AB74" i="1"/>
  <c r="AI16" i="1"/>
  <c r="AL16" i="1" s="1"/>
  <c r="AE16" i="1"/>
  <c r="AG18" i="1"/>
  <c r="AJ18" i="1" s="1"/>
  <c r="AB18" i="1"/>
  <c r="AG21" i="1"/>
  <c r="AJ21" i="1" s="1"/>
  <c r="AB21" i="1"/>
  <c r="AI22" i="1"/>
  <c r="AL22" i="1" s="1"/>
  <c r="AE22" i="1"/>
  <c r="AG25" i="1"/>
  <c r="AJ25" i="1" s="1"/>
  <c r="AB25" i="1"/>
  <c r="AG27" i="1"/>
  <c r="AJ27" i="1" s="1"/>
  <c r="AB27" i="1"/>
  <c r="AG33" i="1"/>
  <c r="AJ33" i="1" s="1"/>
  <c r="AB33" i="1"/>
  <c r="AG36" i="1"/>
  <c r="AJ36" i="1" s="1"/>
  <c r="AB36" i="1"/>
  <c r="AG44" i="1"/>
  <c r="AJ44" i="1" s="1"/>
  <c r="AB44" i="1"/>
  <c r="AG46" i="1"/>
  <c r="AJ46" i="1" s="1"/>
  <c r="AB46" i="1"/>
  <c r="AG48" i="1"/>
  <c r="AJ48" i="1" s="1"/>
  <c r="AB48" i="1"/>
  <c r="AG56" i="1"/>
  <c r="AJ56" i="1" s="1"/>
  <c r="AB56" i="1"/>
  <c r="AG58" i="1"/>
  <c r="AJ58" i="1" s="1"/>
  <c r="AB58" i="1"/>
  <c r="AG60" i="1"/>
  <c r="AJ60" i="1" s="1"/>
  <c r="AG62" i="1"/>
  <c r="AJ62" i="1" s="1"/>
  <c r="AB62" i="1"/>
  <c r="AG65" i="1"/>
  <c r="AJ65" i="1" s="1"/>
  <c r="AB65" i="1"/>
  <c r="AG67" i="1"/>
  <c r="AJ67" i="1" s="1"/>
  <c r="AB67" i="1"/>
  <c r="AG69" i="1"/>
  <c r="AJ69" i="1" s="1"/>
  <c r="AB69" i="1"/>
  <c r="AG71" i="1"/>
  <c r="AJ71" i="1" s="1"/>
  <c r="AB71" i="1"/>
  <c r="AG73" i="1"/>
  <c r="AJ73" i="1" s="1"/>
  <c r="AB73" i="1"/>
  <c r="AG75" i="1"/>
  <c r="AJ75" i="1" s="1"/>
  <c r="AG29" i="1"/>
  <c r="AJ29" i="1" s="1"/>
  <c r="AG16" i="1"/>
  <c r="AE81" i="1" l="1"/>
  <c r="AE82" i="1" s="1"/>
  <c r="AJ16" i="1"/>
  <c r="AB16" i="1"/>
  <c r="AJ63" i="1" l="1"/>
  <c r="AB82" i="1"/>
</calcChain>
</file>

<file path=xl/comments1.xml><?xml version="1.0" encoding="utf-8"?>
<comments xmlns="http://schemas.openxmlformats.org/spreadsheetml/2006/main">
  <authors>
    <author>W10 PRO</author>
  </authors>
  <commentList>
    <comment ref="H35" authorId="0" shapeId="0">
      <text>
        <r>
          <rPr>
            <b/>
            <sz val="11"/>
            <color indexed="81"/>
            <rFont val="Tahoma"/>
            <family val="2"/>
          </rPr>
          <t>Jumlah ketersediaan air irigasi (1,2 L perdet/ha) pada setiap musim tanam/jumlah ketersediaan air irigasi seluruh hektar dikali 100</t>
        </r>
      </text>
    </comment>
    <comment ref="E46" authorId="0" shapeId="0">
      <text>
        <r>
          <rPr>
            <b/>
            <sz val="12"/>
            <color indexed="81"/>
            <rFont val="Tahoma"/>
            <family val="2"/>
          </rPr>
          <t>Panjang jalan diluar SK Bupati</t>
        </r>
      </text>
    </comment>
    <comment ref="H52" authorId="0" shapeId="0">
      <text>
        <r>
          <rPr>
            <b/>
            <sz val="12"/>
            <color indexed="81"/>
            <rFont val="Tahoma"/>
            <family val="2"/>
          </rPr>
          <t>Panjang jalan sesuai SK Bupati</t>
        </r>
      </text>
    </comment>
    <comment ref="H59" authorId="0" shapeId="0">
      <text>
        <r>
          <rPr>
            <b/>
            <sz val="12"/>
            <color indexed="81"/>
            <rFont val="Tahoma"/>
            <family val="2"/>
          </rPr>
          <t>Jumlah KK yg mendapatkan akses air bersih yg aman dibagi jumlah KK se Kab. HSS dikali 100
Versi LAKIP Kab</t>
        </r>
      </text>
    </comment>
    <comment ref="H62" authorId="0" shapeId="0">
      <text>
        <r>
          <rPr>
            <b/>
            <sz val="12"/>
            <color indexed="81"/>
            <rFont val="Tahoma"/>
            <family val="2"/>
          </rPr>
          <t>Jumlah KK yang terlayani air limbah yang memadai dibagi jumlah penduduk Kab. HSS dikali 100</t>
        </r>
      </text>
    </comment>
    <comment ref="H63" authorId="0" shapeId="0">
      <text>
        <r>
          <rPr>
            <b/>
            <sz val="11"/>
            <color indexed="81"/>
            <rFont val="Tahoma"/>
            <family val="2"/>
          </rPr>
          <t>Panjang drainase kota yang berfungsi baik (m) dibagi total panjang jaringan drainase kota (m) x 100</t>
        </r>
      </text>
    </comment>
    <comment ref="H67" authorId="0" shapeId="0">
      <text>
        <r>
          <rPr>
            <b/>
            <sz val="11"/>
            <color indexed="81"/>
            <rFont val="Tahoma"/>
            <family val="2"/>
          </rPr>
          <t>Jumlah Kecamatan yang memiliki RTRW/jumlah seluruh kecamatan dikali 100</t>
        </r>
      </text>
    </comment>
    <comment ref="H70" authorId="0" shapeId="0">
      <text>
        <r>
          <rPr>
            <b/>
            <sz val="12"/>
            <color indexed="81"/>
            <rFont val="Tahoma"/>
            <family val="2"/>
          </rPr>
          <t>Panjang jalan sesuai SK Bupati</t>
        </r>
      </text>
    </comment>
    <comment ref="Z71" authorId="0" shapeId="0">
      <text>
        <r>
          <rPr>
            <b/>
            <sz val="12"/>
            <color indexed="81"/>
            <rFont val="Tahoma"/>
            <family val="2"/>
          </rPr>
          <t>Target tidak tercapai dikarenakan refocussing anggaran DAK dan DAU untuk penanganan Covid 19</t>
        </r>
      </text>
    </comment>
  </commentList>
</comments>
</file>

<file path=xl/sharedStrings.xml><?xml version="1.0" encoding="utf-8"?>
<sst xmlns="http://schemas.openxmlformats.org/spreadsheetml/2006/main" count="861" uniqueCount="193">
  <si>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</si>
  <si>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</si>
  <si>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</si>
  <si>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</si>
  <si>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</si>
  <si>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</si>
  <si>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</si>
  <si>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</si>
  <si>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Capaian Kinerja Renstra Perangkat Daerah sampai dengan Renja Perangkat Daerah Tahun Lalu (2019)</t>
  </si>
  <si>
    <t>Target Kinerja dan Anggaran Renja Perangkat Daerah Tahun Berjalan (Tahun 2020) yang Dievaluasi</t>
  </si>
  <si>
    <t>Realisasi Kinerja Pada Triwulan</t>
  </si>
  <si>
    <t>Realisasi Kinerja dan Anggaran Renstra Perangkat Daerah s/d Tahun 2020</t>
  </si>
  <si>
    <t>Tingkat Capaian Kinerja dan Realisasi Anggaran Renstra Perangkat Daerah s/d Tahun 2020 (%)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</si>
  <si>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</si>
  <si>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</si>
  <si>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</si>
  <si>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</si>
  <si>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</si>
  <si>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</si>
  <si>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</si>
  <si>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</si>
  <si>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</si>
  <si>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</si>
  <si>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</si>
  <si>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</si>
  <si>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</si>
  <si>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tabel 5.2 rpjmd, misi 5, hal 207</t>
  </si>
  <si>
    <t>tabel  6,1 renstra kolom 5</t>
  </si>
  <si>
    <t>tabel  6,1 renstra kolom 6</t>
  </si>
  <si>
    <t>tabel  6,1 renstra kolom 9</t>
  </si>
  <si>
    <t>tabel  6,1 renstra kolom 18</t>
  </si>
  <si>
    <t>tabel  6,1 Renstra kolom 19</t>
  </si>
  <si>
    <t>tabel  6,1 Renstra kolom 10</t>
  </si>
  <si>
    <t>tabel  6,1 renstra kolom 11</t>
  </si>
  <si>
    <t>sistem emonev triwulan II</t>
  </si>
  <si>
    <t>Meningkatnya akuntabilitas Instansi Pemerintah dan Kualitas Pelayanan Publik</t>
  </si>
  <si>
    <t>Program Peningkatan Perencanaan, Pelaporan Capaian Kinerja dan Keuangan</t>
  </si>
  <si>
    <t>Penyusunan Dokumen Keuangan</t>
  </si>
  <si>
    <t>Penyusunan Dokumen AKIP</t>
  </si>
  <si>
    <t>Meningkatnya Kinerja Keuangan dan Kinerja Birokrasi</t>
  </si>
  <si>
    <t>Program Pelayanan Administrasi Perkantoran</t>
  </si>
  <si>
    <t>Penyediaan Jasa Administrasi Kantor</t>
  </si>
  <si>
    <t xml:space="preserve">Penyediaan jasa komunikasi, sumber daya air dan listrik			 												</t>
  </si>
  <si>
    <t xml:space="preserve">Penyebarluasan Informasi Tugas Pokok Dan Fungsi SKPD			 												</t>
  </si>
  <si>
    <t xml:space="preserve">Penyediaan makanan dan minuman			</t>
  </si>
  <si>
    <t xml:space="preserve">Kegiatan Penyediaan Jasa Tenaga Pendukung Administrasi/Teknis Lainnya			 			</t>
  </si>
  <si>
    <t xml:space="preserve">Rapat Rapat Koordinasi, Konsultasi dan Lapangan			 			</t>
  </si>
  <si>
    <t>Program Peningkatan Sarana dan Prasarana Aparatur</t>
  </si>
  <si>
    <t>Pemeliharaan rutin/berkala kendaraan dinas/operasional</t>
  </si>
  <si>
    <t>Pemeliharaan peralatan dan perlengkapan kantor</t>
  </si>
  <si>
    <t>Program Peningkatan Pelayanan Kinerja Perangkat Daerah</t>
  </si>
  <si>
    <t>Rata-rata Capaian Kinerja (%)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</si>
  <si>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</si>
  <si>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</si>
  <si>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</si>
  <si>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</si>
  <si>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</si>
  <si>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</si>
  <si>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</si>
  <si>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</si>
  <si>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</si>
  <si>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</si>
  <si>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</si>
  <si>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</si>
  <si>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</si>
  <si>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</si>
  <si>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</si>
  <si>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</si>
  <si>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</si>
  <si>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</si>
  <si>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</si>
  <si>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</si>
  <si>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</si>
  <si>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</si>
  <si>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</si>
  <si>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Jumlah laporan keuangan</t>
  </si>
  <si>
    <t>Jumlah dokumen LAKIP dan LPPD</t>
  </si>
  <si>
    <t>Nilai</t>
  </si>
  <si>
    <t>Dok</t>
  </si>
  <si>
    <t>Bln</t>
  </si>
  <si>
    <t>Org</t>
  </si>
  <si>
    <t>Buah</t>
  </si>
  <si>
    <t>%</t>
  </si>
  <si>
    <t>DINAS PEKERJAAN UMUM &amp; TATA RUANG</t>
  </si>
  <si>
    <t>Dinas Pekerjaan Umum dan Tata Ruang</t>
  </si>
  <si>
    <t>Pelayanan administrasi sesuai standar</t>
  </si>
  <si>
    <t>Penyediaan peralatan dan perlengkapan kantor</t>
  </si>
  <si>
    <t>Pemeliharaan rutin/berkala gedung kantor</t>
  </si>
  <si>
    <t>Peralatan dan perlengkapan gedung kantor kondisi baik</t>
  </si>
  <si>
    <t>gedung kantor kondisi baik</t>
  </si>
  <si>
    <t>Mobil dan kendaraan operasional kondisi baik</t>
  </si>
  <si>
    <t>Peralatan dan perlengkapan kantor kondisi baik</t>
  </si>
  <si>
    <t>Pelayanan Kinerja Perangkat Daerah</t>
  </si>
  <si>
    <t>Penyedia Jasa Kontruksi</t>
  </si>
  <si>
    <t>Pelayanan Perangkat Daerah sesuai standar</t>
  </si>
  <si>
    <t>Jumlah tenaga terampil bersertifikat</t>
  </si>
  <si>
    <t>Meningkatnya Infrastruktur Ekonomi dan Sosial Yang Berkualitas</t>
  </si>
  <si>
    <t>Program Pengembangan dan Pengelolaan Jaringan Irigasi, Rawa dan Jaringan Pengairan Lainnya</t>
  </si>
  <si>
    <t>Rehabilitasi/Pemeliharaan Jaringan Irigasi (DAK Penugasan)</t>
  </si>
  <si>
    <t>Pengembangan Jaringan Irigasi</t>
  </si>
  <si>
    <t>panjang jaringan irigasi dalam kondisi baik dengan tingkat kerusakan berat</t>
  </si>
  <si>
    <t>panjang jaringan irigasi dalam kondisi baik dengan tingkat kerusakan sedang</t>
  </si>
  <si>
    <t>panjang jaringan irigasi dalam kondisi baik dengan tingkat kerusakan ringan</t>
  </si>
  <si>
    <t>Pelaksanaan Normalisasi Saluran Sungai</t>
  </si>
  <si>
    <t>M</t>
  </si>
  <si>
    <t>Program Pengembangan Pengelolaan dan Konservasi Sungai, Danau dan Lainnya</t>
  </si>
  <si>
    <t>Rehabilitasi dan Pemeliharaan Bantaran dan Tanggul Sungai</t>
  </si>
  <si>
    <t>Pembersihan dan Pengerukan Sungai</t>
  </si>
  <si>
    <t>Panjang sungai, bantaran, dan tanggul sungai yang direhab/dipelihara</t>
  </si>
  <si>
    <t>Program Pembangunan Jalan dan Jembatan</t>
  </si>
  <si>
    <t>Pembangunan Jembatan</t>
  </si>
  <si>
    <t>Panjang Jalan Dalam Kondisi Baik dengan tingkat kerusakan rusak berat</t>
  </si>
  <si>
    <t>Jumlah Jembatan dalam Kondisi Baik dengan tingkat kerusakan rusak berat</t>
  </si>
  <si>
    <t>KM</t>
  </si>
  <si>
    <t>Program Pembangunan Sarana dan Prasarana Publik</t>
  </si>
  <si>
    <t>Pembangunan Fasilitas Bangunan Publik</t>
  </si>
  <si>
    <t>Peningkatan Pembangunan Sarana dan Prasarana Olahraga</t>
  </si>
  <si>
    <t xml:space="preserve">Jumlah fasilitas bangunan publik dalam kondisi baik </t>
  </si>
  <si>
    <t xml:space="preserve">Jumlah rekomendasi IMB yang dikeluarkan </t>
  </si>
  <si>
    <t>Jumlah prasarana olahraga dalam kondisi baik</t>
  </si>
  <si>
    <t>Jumlah bangunan pelayanan publik yang berfungsi baik</t>
  </si>
  <si>
    <t>Berkas</t>
  </si>
  <si>
    <t>Program Peningkatan Akses dan Mutu Air Bersih</t>
  </si>
  <si>
    <t>Pembangunan Sarana dan Prasarana Air Bersih (DAK)</t>
  </si>
  <si>
    <t>Jumlah pemanfaat sarana prasarana air bersih yang terbangun</t>
  </si>
  <si>
    <t>Jumlah pemanfaat sarana prasarana air bersih dalam kondisi baik</t>
  </si>
  <si>
    <t>KK</t>
  </si>
  <si>
    <t>Program Pengelolaan Air Limbah dan Drainase</t>
  </si>
  <si>
    <t>Pembangunan Sarana Prasarana Sanitasi/Air Limbah</t>
  </si>
  <si>
    <t>Pemeliharaan Sarana Prasarana Sanitasi/Air Limbah</t>
  </si>
  <si>
    <t>Pembangunan Sarana dan Prasarana Sanitasi / Air Limbah (DAK)</t>
  </si>
  <si>
    <t>Jumlah pemanfaat sarana dan prasarana air limbah yang terbangun</t>
  </si>
  <si>
    <t>Program Perencanaan dan Pengendalian Tata Ruang</t>
  </si>
  <si>
    <t>Penyusunan Detail Tata Ruang Kawasan</t>
  </si>
  <si>
    <t>Penyusunan Dokumen Pemanfaatan dan Pengendalian Tata Ruang</t>
  </si>
  <si>
    <t>Jumlah RTR Kawasan Strategis &amp; RDTR Kab.</t>
  </si>
  <si>
    <t>Jumlah dokumen teknis dan kajian/data pendukung</t>
  </si>
  <si>
    <t>Program Rehabilitasi Jalan dan Jembatan</t>
  </si>
  <si>
    <t>Peningkatan Jalan</t>
  </si>
  <si>
    <t>Pemeliharaan Jalan</t>
  </si>
  <si>
    <t>Peningkatan Jembatan</t>
  </si>
  <si>
    <t>Pemeliharaan Jembatan</t>
  </si>
  <si>
    <t>Peningkatan Jalan (DAK)</t>
  </si>
  <si>
    <t>Peningkatan Jembatan (DAK)</t>
  </si>
  <si>
    <t xml:space="preserve">Panjang Jalan dalam kondisi baik </t>
  </si>
  <si>
    <t xml:space="preserve">Panjang jalan dalam kondisi baik </t>
  </si>
  <si>
    <t>Panjang jalan dalam kondisi baik</t>
  </si>
  <si>
    <t xml:space="preserve">Panjang jalam dalan kondisi baik </t>
  </si>
  <si>
    <t>Persentase jaringan irigasi dalam kondisi baik</t>
  </si>
  <si>
    <t xml:space="preserve"> Tingkat pemenuhan aspek kualitas dokumen AKIP</t>
  </si>
  <si>
    <t>Tingkat pemenuhan aspek kualitas dokumen keuangan daerah</t>
  </si>
  <si>
    <t>Persentase drainase yang berfungsi dengan baik</t>
  </si>
  <si>
    <t>Tingkat Kepuasan Pelayanan</t>
  </si>
  <si>
    <t>Pembangunan Daerah Irigasi Baru (DAK)</t>
  </si>
  <si>
    <t>Ha</t>
  </si>
  <si>
    <t>Rehabilitasi/pemeliharaan normalisasi saluran sungai</t>
  </si>
  <si>
    <t>Pengembangan Fungsi Jaringan irigasi yang telah dibangun</t>
  </si>
  <si>
    <t>Peningkatan Jalan (DAK) Reguler</t>
  </si>
  <si>
    <t>Pembangunan Jembatan (DAK) Reguler</t>
  </si>
  <si>
    <t xml:space="preserve">Program Pemeliharaan Jalan dan Jembatan </t>
  </si>
  <si>
    <t>Panjang Jalan Dalam Kondisi Baik dengan tingkat kerusakan ringan dan sedang</t>
  </si>
  <si>
    <t>Jumlah Jembatan dalam Kondisi Baik dengan tingkat kerusakan ringan dan sedang</t>
  </si>
  <si>
    <t xml:space="preserve">Rehabilitasi/Pemeliharaan Jalan </t>
  </si>
  <si>
    <t>Penataan Bangunan Gedung</t>
  </si>
  <si>
    <t>Program Pembinaan Jasa Kontruksi</t>
  </si>
  <si>
    <t>Pemberdayaan Penyedia Jasa Konstruksi (Orang perseorangan, badan usaha)</t>
  </si>
  <si>
    <t>Persentase tenaga terampil yang bersertifikat</t>
  </si>
  <si>
    <t>Keg</t>
  </si>
  <si>
    <t>Paket</t>
  </si>
  <si>
    <t>Tingkat kesesuaian RTRW dengan pelaksanaan pembangunan</t>
  </si>
  <si>
    <t>Persentase KK yang terlayani air limbah domestik</t>
  </si>
  <si>
    <t xml:space="preserve">Persentase penduduk / rumah tangga yang terakses air bersih </t>
  </si>
  <si>
    <t>Rehabilitasi/Pemeliharaan Jembatan</t>
  </si>
  <si>
    <t>Pembangunan Sarana dan Prasarana Air Bersih</t>
  </si>
  <si>
    <t>[kolom (12)(K) : kolom (7)(K)] x 100%</t>
  </si>
  <si>
    <t>[kolom (12)(Rp) : kolom (7)(Rp)] x 100%</t>
  </si>
  <si>
    <t>Realisasi dan Tingkat Capaian Kinerja dan Anggaran Renja Perangkat Daerah yang Dievaluasi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</si>
  <si>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</si>
  <si>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</si>
  <si>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</si>
  <si>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</si>
  <si>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</si>
  <si>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</si>
  <si>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Kepala Dinas Pekerjaan Umum dan Tata Ruang</t>
  </si>
  <si>
    <t>Peningkatan Jembatan (DID)</t>
  </si>
  <si>
    <t>Pembangunan Jalan</t>
  </si>
  <si>
    <t>Pelaksanaan Normalisasi Saluran Sungai (DID)</t>
  </si>
  <si>
    <t>TEDY SOETEDJO, ST, MT</t>
  </si>
  <si>
    <t>NIP. 19730130 199803 1 009</t>
  </si>
  <si>
    <t>PERIODE PELAKSANAAN TRIWULAN IV TAHUN 2020</t>
  </si>
  <si>
    <t>Pemeliharaan Jalan (DID)</t>
  </si>
  <si>
    <t>Kandangan, 4 Januari 2021</t>
  </si>
  <si>
    <t>Persentase penanganan sumber air berupa bendung dan sungai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</si>
</sst>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  <numFmt numFmtId="167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sz val="11"/>
      <color indexed="81"/>
      <name val="Tahoma"/>
      <family val="2"/>
    </font>
    <font>
      <b/>
      <sz val="12"/>
      <color indexed="81"/>
      <name val="Tahoma"/>
      <family val="2"/>
    </font>
    <font>
      <b/>
      <u/>
      <sz val="12"/>
      <color theme="1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</cellStyleXfs>
  <cellXfs count="17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8" fillId="0" borderId="6" xfId="0" applyFont="1" applyFill="1" applyBorder="1"/>
    <xf numFmtId="0" fontId="8" fillId="0" borderId="6" xfId="0" applyFont="1" applyFill="1" applyBorder="1" applyAlignment="1">
      <alignment horizontal="center"/>
    </xf>
    <xf numFmtId="0" fontId="4" fillId="0" borderId="11" xfId="0" applyFont="1" applyFill="1" applyBorder="1"/>
    <xf numFmtId="0" fontId="8" fillId="0" borderId="11" xfId="0" applyFont="1" applyFill="1" applyBorder="1"/>
    <xf numFmtId="0" fontId="8" fillId="0" borderId="11" xfId="0" applyFont="1" applyFill="1" applyBorder="1" applyAlignment="1">
      <alignment horizontal="center"/>
    </xf>
    <xf numFmtId="0" fontId="8" fillId="0" borderId="15" xfId="0" applyFont="1" applyFill="1" applyBorder="1"/>
    <xf numFmtId="0" fontId="8" fillId="0" borderId="1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 wrapText="1"/>
    </xf>
    <xf numFmtId="165" fontId="8" fillId="0" borderId="2" xfId="1" applyNumberFormat="1" applyFont="1" applyFill="1" applyBorder="1" applyAlignment="1">
      <alignment vertical="top"/>
    </xf>
    <xf numFmtId="165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5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center" vertical="top" wrapText="1"/>
    </xf>
    <xf numFmtId="9" fontId="8" fillId="0" borderId="15" xfId="0" applyNumberFormat="1" applyFont="1" applyFill="1" applyBorder="1" applyAlignment="1">
      <alignment horizontal="center" vertical="top"/>
    </xf>
    <xf numFmtId="165" fontId="8" fillId="0" borderId="15" xfId="1" applyNumberFormat="1" applyFont="1" applyFill="1" applyBorder="1" applyAlignment="1">
      <alignment vertical="top"/>
    </xf>
    <xf numFmtId="165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6" fontId="8" fillId="0" borderId="2" xfId="0" applyNumberFormat="1" applyFont="1" applyFill="1" applyBorder="1" applyAlignment="1">
      <alignment vertical="top"/>
    </xf>
    <xf numFmtId="165" fontId="6" fillId="0" borderId="15" xfId="1" quotePrefix="1" applyNumberFormat="1" applyFont="1" applyFill="1" applyBorder="1" applyAlignment="1">
      <alignment vertical="top"/>
    </xf>
    <xf numFmtId="165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166" fontId="8" fillId="0" borderId="2" xfId="2" applyFont="1" applyFill="1" applyBorder="1" applyAlignment="1">
      <alignment vertical="top"/>
    </xf>
    <xf numFmtId="166" fontId="6" fillId="0" borderId="15" xfId="2" quotePrefix="1" applyFont="1" applyFill="1" applyBorder="1" applyAlignment="1">
      <alignment vertical="top"/>
    </xf>
    <xf numFmtId="166" fontId="8" fillId="0" borderId="15" xfId="2" quotePrefix="1" applyFont="1" applyFill="1" applyBorder="1" applyAlignment="1">
      <alignment vertical="top"/>
    </xf>
    <xf numFmtId="166" fontId="6" fillId="0" borderId="2" xfId="2" applyFont="1" applyFill="1" applyBorder="1" applyAlignment="1">
      <alignment vertical="top"/>
    </xf>
    <xf numFmtId="166" fontId="8" fillId="0" borderId="2" xfId="2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166" fontId="6" fillId="0" borderId="2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165" fontId="6" fillId="0" borderId="6" xfId="1" quotePrefix="1" applyNumberFormat="1" applyFont="1" applyFill="1" applyBorder="1" applyAlignment="1">
      <alignment vertical="top"/>
    </xf>
    <xf numFmtId="166" fontId="8" fillId="0" borderId="15" xfId="2" applyFont="1" applyFill="1" applyBorder="1" applyAlignment="1">
      <alignment vertical="top"/>
    </xf>
    <xf numFmtId="166" fontId="6" fillId="0" borderId="6" xfId="0" applyNumberFormat="1" applyFont="1" applyFill="1" applyBorder="1" applyAlignment="1">
      <alignment vertical="top"/>
    </xf>
    <xf numFmtId="166" fontId="6" fillId="0" borderId="15" xfId="0" applyNumberFormat="1" applyFont="1" applyFill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/>
    </xf>
    <xf numFmtId="2" fontId="6" fillId="0" borderId="15" xfId="0" applyNumberFormat="1" applyFont="1" applyFill="1" applyBorder="1" applyAlignment="1">
      <alignment horizontal="center" vertical="top"/>
    </xf>
    <xf numFmtId="0" fontId="8" fillId="6" borderId="15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167" fontId="8" fillId="0" borderId="2" xfId="0" applyNumberFormat="1" applyFont="1" applyFill="1" applyBorder="1" applyAlignment="1">
      <alignment horizontal="center" vertical="top"/>
    </xf>
    <xf numFmtId="166" fontId="8" fillId="0" borderId="15" xfId="0" applyNumberFormat="1" applyFont="1" applyFill="1" applyBorder="1" applyAlignment="1">
      <alignment vertical="top"/>
    </xf>
    <xf numFmtId="2" fontId="8" fillId="0" borderId="15" xfId="0" applyNumberFormat="1" applyFont="1" applyFill="1" applyBorder="1" applyAlignment="1">
      <alignment horizontal="center" vertical="top"/>
    </xf>
    <xf numFmtId="1" fontId="8" fillId="0" borderId="2" xfId="2" applyNumberFormat="1" applyFont="1" applyFill="1" applyBorder="1" applyAlignment="1">
      <alignment horizontal="center" vertical="top" wrapText="1"/>
    </xf>
    <xf numFmtId="166" fontId="8" fillId="0" borderId="2" xfId="2" applyFont="1" applyFill="1" applyBorder="1" applyAlignment="1">
      <alignment horizontal="center" vertical="top"/>
    </xf>
    <xf numFmtId="166" fontId="8" fillId="0" borderId="2" xfId="2" applyNumberFormat="1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9" fontId="8" fillId="0" borderId="6" xfId="0" applyNumberFormat="1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2" fontId="8" fillId="0" borderId="6" xfId="0" applyNumberFormat="1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top"/>
    </xf>
    <xf numFmtId="0" fontId="8" fillId="0" borderId="15" xfId="0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center" vertical="top"/>
    </xf>
    <xf numFmtId="0" fontId="4" fillId="3" borderId="15" xfId="0" applyFont="1" applyFill="1" applyBorder="1"/>
    <xf numFmtId="0" fontId="16" fillId="7" borderId="2" xfId="0" applyFont="1" applyFill="1" applyBorder="1" applyAlignment="1">
      <alignment horizontal="left" vertical="top" wrapText="1"/>
    </xf>
    <xf numFmtId="0" fontId="16" fillId="7" borderId="15" xfId="0" applyFont="1" applyFill="1" applyBorder="1" applyAlignment="1">
      <alignment horizontal="left" vertical="top" wrapText="1"/>
    </xf>
    <xf numFmtId="0" fontId="8" fillId="7" borderId="15" xfId="0" applyFont="1" applyFill="1" applyBorder="1" applyAlignment="1">
      <alignment horizontal="left" vertical="top" wrapText="1"/>
    </xf>
    <xf numFmtId="0" fontId="8" fillId="7" borderId="2" xfId="0" applyFont="1" applyFill="1" applyBorder="1" applyAlignment="1">
      <alignment horizontal="left" vertical="top" wrapText="1"/>
    </xf>
    <xf numFmtId="2" fontId="8" fillId="4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5" fillId="0" borderId="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6" fillId="3" borderId="11" xfId="0" applyFont="1" applyFill="1" applyBorder="1" applyAlignment="1">
      <alignment horizontal="center" vertic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97"/>
  <sheetViews>
    <sheetView tabSelected="1" showRuler="0" view="pageBreakPreview" topLeftCell="B34" zoomScale="70" zoomScaleNormal="40" zoomScaleSheetLayoutView="70" zoomScalePageLayoutView="55" workbookViewId="0">
      <selection activeCell="AD37" sqref="AD37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5" width="9" style="2" customWidth="1"/>
    <col min="6" max="6" width="7.7109375" style="2" customWidth="1"/>
    <col min="7" max="7" width="19.5703125" style="2" customWidth="1"/>
    <col min="8" max="8" width="11.140625" style="2" customWidth="1"/>
    <col min="9" max="9" width="7.7109375" style="2" customWidth="1"/>
    <col min="10" max="10" width="21.42578125" style="2" customWidth="1"/>
    <col min="11" max="11" width="9" style="2" customWidth="1"/>
    <col min="12" max="12" width="7.5703125" style="2" customWidth="1"/>
    <col min="13" max="13" width="19.28515625" style="2" customWidth="1"/>
    <col min="14" max="14" width="7.7109375" style="2" customWidth="1"/>
    <col min="15" max="15" width="8" style="2" customWidth="1"/>
    <col min="16" max="16" width="18.28515625" style="2" customWidth="1"/>
    <col min="17" max="18" width="7.7109375" style="2" customWidth="1"/>
    <col min="19" max="19" width="18.7109375" style="2" customWidth="1"/>
    <col min="20" max="20" width="9.2851562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9.42578125" style="2" customWidth="1"/>
    <col min="27" max="27" width="5.5703125" style="4" customWidth="1"/>
    <col min="28" max="28" width="9.140625" style="2" customWidth="1"/>
    <col min="29" max="29" width="5.5703125" style="4" customWidth="1"/>
    <col min="30" max="30" width="18.5703125" style="2" customWidth="1"/>
    <col min="31" max="31" width="8" style="2" customWidth="1"/>
    <col min="32" max="32" width="5.5703125" style="4" customWidth="1"/>
    <col min="33" max="33" width="9.28515625" style="2" customWidth="1"/>
    <col min="34" max="34" width="5.5703125" style="4" customWidth="1"/>
    <col min="35" max="35" width="17.85546875" style="2" customWidth="1"/>
    <col min="36" max="36" width="8" style="2" customWidth="1"/>
    <col min="37" max="37" width="5.5703125" style="4" customWidth="1"/>
    <col min="38" max="38" width="8.8554687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"/>
    </row>
    <row r="2" spans="1:45" ht="23.25" x14ac:dyDescent="0.3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3"/>
    </row>
    <row r="3" spans="1:45" ht="23.25" x14ac:dyDescent="0.35">
      <c r="A3" s="117" t="s">
        <v>83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3"/>
    </row>
    <row r="4" spans="1:45" ht="23.25" x14ac:dyDescent="0.35">
      <c r="A4" s="118" t="s">
        <v>189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"/>
    </row>
    <row r="5" spans="1:45" ht="18" x14ac:dyDescent="0.2">
      <c r="A5" s="119" t="s">
        <v>2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</row>
    <row r="6" spans="1:45" ht="18" x14ac:dyDescent="0.25">
      <c r="A6" s="113" t="s">
        <v>83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</row>
    <row r="7" spans="1:45" ht="81" customHeight="1" x14ac:dyDescent="0.2">
      <c r="A7" s="120" t="s">
        <v>3</v>
      </c>
      <c r="B7" s="120" t="s">
        <v>4</v>
      </c>
      <c r="C7" s="121" t="s">
        <v>5</v>
      </c>
      <c r="D7" s="121" t="s">
        <v>6</v>
      </c>
      <c r="E7" s="122" t="s">
        <v>7</v>
      </c>
      <c r="F7" s="123"/>
      <c r="G7" s="124"/>
      <c r="H7" s="122" t="s">
        <v>8</v>
      </c>
      <c r="I7" s="123"/>
      <c r="J7" s="124"/>
      <c r="K7" s="122" t="s">
        <v>9</v>
      </c>
      <c r="L7" s="123"/>
      <c r="M7" s="123"/>
      <c r="N7" s="122" t="s">
        <v>10</v>
      </c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4"/>
      <c r="Z7" s="122" t="s">
        <v>176</v>
      </c>
      <c r="AA7" s="123"/>
      <c r="AB7" s="123"/>
      <c r="AC7" s="123"/>
      <c r="AD7" s="123"/>
      <c r="AE7" s="123"/>
      <c r="AF7" s="124"/>
      <c r="AG7" s="122" t="s">
        <v>11</v>
      </c>
      <c r="AH7" s="123"/>
      <c r="AI7" s="124"/>
      <c r="AJ7" s="122" t="s">
        <v>12</v>
      </c>
      <c r="AK7" s="123"/>
      <c r="AL7" s="123"/>
      <c r="AM7" s="134" t="s">
        <v>13</v>
      </c>
      <c r="AO7" s="4"/>
      <c r="AP7" s="4"/>
      <c r="AQ7" s="4"/>
      <c r="AR7" s="4"/>
      <c r="AS7" s="4"/>
    </row>
    <row r="8" spans="1:45" ht="18" customHeight="1" x14ac:dyDescent="0.2">
      <c r="A8" s="120"/>
      <c r="B8" s="120"/>
      <c r="C8" s="121"/>
      <c r="D8" s="121"/>
      <c r="E8" s="125"/>
      <c r="F8" s="126"/>
      <c r="G8" s="127"/>
      <c r="H8" s="125"/>
      <c r="I8" s="126"/>
      <c r="J8" s="127"/>
      <c r="K8" s="128"/>
      <c r="L8" s="129"/>
      <c r="M8" s="129"/>
      <c r="N8" s="128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30"/>
      <c r="Z8" s="128"/>
      <c r="AA8" s="129"/>
      <c r="AB8" s="129"/>
      <c r="AC8" s="129"/>
      <c r="AD8" s="129"/>
      <c r="AE8" s="129"/>
      <c r="AF8" s="130"/>
      <c r="AG8" s="128"/>
      <c r="AH8" s="129"/>
      <c r="AI8" s="130"/>
      <c r="AJ8" s="128"/>
      <c r="AK8" s="129"/>
      <c r="AL8" s="129"/>
      <c r="AM8" s="135"/>
    </row>
    <row r="9" spans="1:45" ht="15.75" customHeight="1" x14ac:dyDescent="0.2">
      <c r="A9" s="120"/>
      <c r="B9" s="120"/>
      <c r="C9" s="121"/>
      <c r="D9" s="121"/>
      <c r="E9" s="128"/>
      <c r="F9" s="129"/>
      <c r="G9" s="130"/>
      <c r="H9" s="128"/>
      <c r="I9" s="129"/>
      <c r="J9" s="130"/>
      <c r="K9" s="136">
        <v>2020</v>
      </c>
      <c r="L9" s="137"/>
      <c r="M9" s="138"/>
      <c r="N9" s="114" t="s">
        <v>14</v>
      </c>
      <c r="O9" s="115"/>
      <c r="P9" s="116"/>
      <c r="Q9" s="114" t="s">
        <v>15</v>
      </c>
      <c r="R9" s="115"/>
      <c r="S9" s="116"/>
      <c r="T9" s="114" t="s">
        <v>16</v>
      </c>
      <c r="U9" s="115"/>
      <c r="V9" s="116"/>
      <c r="W9" s="114" t="s">
        <v>17</v>
      </c>
      <c r="X9" s="115"/>
      <c r="Y9" s="116"/>
      <c r="Z9" s="114">
        <v>2020</v>
      </c>
      <c r="AA9" s="115"/>
      <c r="AB9" s="115"/>
      <c r="AC9" s="115"/>
      <c r="AD9" s="115"/>
      <c r="AE9" s="115"/>
      <c r="AF9" s="116"/>
      <c r="AG9" s="114">
        <v>2020</v>
      </c>
      <c r="AH9" s="115"/>
      <c r="AI9" s="116"/>
      <c r="AJ9" s="114">
        <v>2020</v>
      </c>
      <c r="AK9" s="115"/>
      <c r="AL9" s="116"/>
      <c r="AM9" s="5"/>
    </row>
    <row r="10" spans="1:45" s="7" customFormat="1" ht="15.75" x14ac:dyDescent="0.25">
      <c r="A10" s="139">
        <v>1</v>
      </c>
      <c r="B10" s="139">
        <v>2</v>
      </c>
      <c r="C10" s="139">
        <v>3</v>
      </c>
      <c r="D10" s="139">
        <v>4</v>
      </c>
      <c r="E10" s="131">
        <v>5</v>
      </c>
      <c r="F10" s="132"/>
      <c r="G10" s="133"/>
      <c r="H10" s="131">
        <v>6</v>
      </c>
      <c r="I10" s="132"/>
      <c r="J10" s="133"/>
      <c r="K10" s="148">
        <v>7</v>
      </c>
      <c r="L10" s="149"/>
      <c r="M10" s="150"/>
      <c r="N10" s="148">
        <v>8</v>
      </c>
      <c r="O10" s="149"/>
      <c r="P10" s="150"/>
      <c r="Q10" s="148">
        <v>9</v>
      </c>
      <c r="R10" s="149"/>
      <c r="S10" s="150"/>
      <c r="T10" s="148">
        <v>10</v>
      </c>
      <c r="U10" s="149"/>
      <c r="V10" s="150"/>
      <c r="W10" s="148">
        <v>11</v>
      </c>
      <c r="X10" s="149"/>
      <c r="Y10" s="150"/>
      <c r="Z10" s="145">
        <v>12</v>
      </c>
      <c r="AA10" s="146"/>
      <c r="AB10" s="146"/>
      <c r="AC10" s="146"/>
      <c r="AD10" s="146"/>
      <c r="AE10" s="146"/>
      <c r="AF10" s="147"/>
      <c r="AG10" s="145">
        <v>13</v>
      </c>
      <c r="AH10" s="146"/>
      <c r="AI10" s="147"/>
      <c r="AJ10" s="145">
        <v>14</v>
      </c>
      <c r="AK10" s="146"/>
      <c r="AL10" s="147"/>
      <c r="AM10" s="6">
        <v>15</v>
      </c>
    </row>
    <row r="11" spans="1:45" s="7" customFormat="1" ht="131.25" customHeight="1" x14ac:dyDescent="0.2">
      <c r="A11" s="177"/>
      <c r="B11" s="177"/>
      <c r="C11" s="177"/>
      <c r="D11" s="177"/>
      <c r="E11" s="141" t="s">
        <v>18</v>
      </c>
      <c r="F11" s="142"/>
      <c r="G11" s="140" t="s">
        <v>19</v>
      </c>
      <c r="H11" s="141" t="s">
        <v>18</v>
      </c>
      <c r="I11" s="142"/>
      <c r="J11" s="140" t="s">
        <v>19</v>
      </c>
      <c r="K11" s="141" t="s">
        <v>18</v>
      </c>
      <c r="L11" s="142"/>
      <c r="M11" s="139" t="s">
        <v>19</v>
      </c>
      <c r="N11" s="141" t="s">
        <v>18</v>
      </c>
      <c r="O11" s="142"/>
      <c r="P11" s="139" t="s">
        <v>19</v>
      </c>
      <c r="Q11" s="141" t="s">
        <v>18</v>
      </c>
      <c r="R11" s="142"/>
      <c r="S11" s="139" t="s">
        <v>19</v>
      </c>
      <c r="T11" s="141" t="s">
        <v>18</v>
      </c>
      <c r="U11" s="142"/>
      <c r="V11" s="139" t="s">
        <v>19</v>
      </c>
      <c r="W11" s="141" t="s">
        <v>18</v>
      </c>
      <c r="X11" s="142"/>
      <c r="Y11" s="139" t="s">
        <v>19</v>
      </c>
      <c r="Z11" s="131" t="s">
        <v>20</v>
      </c>
      <c r="AA11" s="133"/>
      <c r="AB11" s="131" t="s">
        <v>174</v>
      </c>
      <c r="AC11" s="133"/>
      <c r="AD11" s="8" t="s">
        <v>21</v>
      </c>
      <c r="AE11" s="131" t="s">
        <v>175</v>
      </c>
      <c r="AF11" s="133"/>
      <c r="AG11" s="131" t="s">
        <v>22</v>
      </c>
      <c r="AH11" s="133"/>
      <c r="AI11" s="8" t="s">
        <v>23</v>
      </c>
      <c r="AJ11" s="131" t="s">
        <v>24</v>
      </c>
      <c r="AK11" s="133"/>
      <c r="AL11" s="8" t="s">
        <v>25</v>
      </c>
      <c r="AM11" s="9"/>
    </row>
    <row r="12" spans="1:45" s="7" customFormat="1" ht="15.75" x14ac:dyDescent="0.2">
      <c r="A12" s="140"/>
      <c r="B12" s="140"/>
      <c r="C12" s="140"/>
      <c r="D12" s="140"/>
      <c r="E12" s="143"/>
      <c r="F12" s="144"/>
      <c r="G12" s="151"/>
      <c r="H12" s="143"/>
      <c r="I12" s="144"/>
      <c r="J12" s="151"/>
      <c r="K12" s="143"/>
      <c r="L12" s="144"/>
      <c r="M12" s="140"/>
      <c r="N12" s="143"/>
      <c r="O12" s="144"/>
      <c r="P12" s="140"/>
      <c r="Q12" s="143"/>
      <c r="R12" s="144"/>
      <c r="S12" s="140"/>
      <c r="T12" s="143"/>
      <c r="U12" s="144"/>
      <c r="V12" s="140"/>
      <c r="W12" s="143"/>
      <c r="X12" s="144"/>
      <c r="Y12" s="140"/>
      <c r="Z12" s="143" t="s">
        <v>18</v>
      </c>
      <c r="AA12" s="144"/>
      <c r="AB12" s="143" t="s">
        <v>18</v>
      </c>
      <c r="AC12" s="144"/>
      <c r="AD12" s="10" t="s">
        <v>19</v>
      </c>
      <c r="AE12" s="143" t="s">
        <v>19</v>
      </c>
      <c r="AF12" s="144"/>
      <c r="AG12" s="143" t="s">
        <v>18</v>
      </c>
      <c r="AH12" s="144"/>
      <c r="AI12" s="10" t="s">
        <v>19</v>
      </c>
      <c r="AJ12" s="143" t="s">
        <v>18</v>
      </c>
      <c r="AK12" s="144"/>
      <c r="AL12" s="10" t="s">
        <v>19</v>
      </c>
      <c r="AM12" s="104"/>
    </row>
    <row r="13" spans="1:45" ht="15" hidden="1" customHeight="1" x14ac:dyDescent="0.2">
      <c r="A13" s="162"/>
      <c r="B13" s="165" t="s">
        <v>26</v>
      </c>
      <c r="C13" s="153" t="s">
        <v>27</v>
      </c>
      <c r="D13" s="165" t="s">
        <v>28</v>
      </c>
      <c r="E13" s="168" t="s">
        <v>29</v>
      </c>
      <c r="F13" s="169"/>
      <c r="G13" s="162"/>
      <c r="H13" s="168" t="s">
        <v>30</v>
      </c>
      <c r="I13" s="169"/>
      <c r="J13" s="153" t="s">
        <v>31</v>
      </c>
      <c r="K13" s="156" t="s">
        <v>32</v>
      </c>
      <c r="L13" s="157"/>
      <c r="M13" s="153" t="s">
        <v>33</v>
      </c>
      <c r="N13" s="156" t="s">
        <v>34</v>
      </c>
      <c r="O13" s="157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2"/>
      <c r="AB13" s="11"/>
      <c r="AC13" s="97"/>
      <c r="AD13" s="11"/>
      <c r="AE13" s="11"/>
      <c r="AF13" s="97"/>
      <c r="AG13" s="11"/>
      <c r="AH13" s="12"/>
      <c r="AI13" s="11"/>
      <c r="AJ13" s="11"/>
      <c r="AK13" s="12"/>
      <c r="AL13" s="11"/>
      <c r="AM13" s="13"/>
    </row>
    <row r="14" spans="1:45" ht="15" hidden="1" customHeight="1" x14ac:dyDescent="0.2">
      <c r="A14" s="163"/>
      <c r="B14" s="166"/>
      <c r="C14" s="154"/>
      <c r="D14" s="166"/>
      <c r="E14" s="170"/>
      <c r="F14" s="171"/>
      <c r="G14" s="163"/>
      <c r="H14" s="170"/>
      <c r="I14" s="171"/>
      <c r="J14" s="154"/>
      <c r="K14" s="158"/>
      <c r="L14" s="159"/>
      <c r="M14" s="154"/>
      <c r="N14" s="158"/>
      <c r="O14" s="159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  <c r="AB14" s="14"/>
      <c r="AC14" s="98"/>
      <c r="AD14" s="14"/>
      <c r="AE14" s="14"/>
      <c r="AF14" s="98"/>
      <c r="AG14" s="14"/>
      <c r="AH14" s="15"/>
      <c r="AI14" s="14"/>
      <c r="AJ14" s="14"/>
      <c r="AK14" s="15"/>
      <c r="AL14" s="14"/>
      <c r="AM14" s="13"/>
    </row>
    <row r="15" spans="1:45" ht="15" hidden="1" customHeight="1" x14ac:dyDescent="0.2">
      <c r="A15" s="164"/>
      <c r="B15" s="167"/>
      <c r="C15" s="155"/>
      <c r="D15" s="167"/>
      <c r="E15" s="172"/>
      <c r="F15" s="173"/>
      <c r="G15" s="164"/>
      <c r="H15" s="172"/>
      <c r="I15" s="173"/>
      <c r="J15" s="155"/>
      <c r="K15" s="160"/>
      <c r="L15" s="161"/>
      <c r="M15" s="155"/>
      <c r="N15" s="160"/>
      <c r="O15" s="161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7"/>
      <c r="AB15" s="16"/>
      <c r="AC15" s="99"/>
      <c r="AD15" s="16"/>
      <c r="AE15" s="16"/>
      <c r="AF15" s="99"/>
      <c r="AG15" s="16"/>
      <c r="AH15" s="17"/>
      <c r="AI15" s="16"/>
      <c r="AJ15" s="16"/>
      <c r="AK15" s="17"/>
      <c r="AL15" s="16"/>
      <c r="AM15" s="13"/>
    </row>
    <row r="16" spans="1:45" ht="141.75" x14ac:dyDescent="0.2">
      <c r="A16" s="56">
        <v>1</v>
      </c>
      <c r="B16" s="19" t="s">
        <v>35</v>
      </c>
      <c r="C16" s="57" t="s">
        <v>36</v>
      </c>
      <c r="D16" s="21" t="s">
        <v>149</v>
      </c>
      <c r="E16" s="51">
        <v>89.06</v>
      </c>
      <c r="F16" s="52" t="s">
        <v>77</v>
      </c>
      <c r="G16" s="80">
        <f>SUM(G18:G19)</f>
        <v>49200000</v>
      </c>
      <c r="H16" s="51">
        <v>80.48</v>
      </c>
      <c r="I16" s="52" t="s">
        <v>77</v>
      </c>
      <c r="J16" s="80">
        <f>SUM(J18:J19)</f>
        <v>3318750</v>
      </c>
      <c r="K16" s="51">
        <v>82.55</v>
      </c>
      <c r="L16" s="52" t="s">
        <v>77</v>
      </c>
      <c r="M16" s="80">
        <f>SUM(M18:M19)</f>
        <v>3600000</v>
      </c>
      <c r="N16" s="51">
        <v>0.20999999999999375</v>
      </c>
      <c r="O16" s="52" t="s">
        <v>77</v>
      </c>
      <c r="P16" s="80">
        <f>SUM(P18:P19)</f>
        <v>0</v>
      </c>
      <c r="Q16" s="53">
        <v>0</v>
      </c>
      <c r="R16" s="52" t="s">
        <v>77</v>
      </c>
      <c r="S16" s="80">
        <f>SUM(S18:S19)</f>
        <v>0</v>
      </c>
      <c r="T16" s="53">
        <v>0</v>
      </c>
      <c r="U16" s="52" t="s">
        <v>77</v>
      </c>
      <c r="V16" s="80">
        <f>SUM(V18:V19)</f>
        <v>1710000</v>
      </c>
      <c r="W16" s="53">
        <v>0</v>
      </c>
      <c r="X16" s="52" t="s">
        <v>77</v>
      </c>
      <c r="Y16" s="80">
        <f>SUM(Y18:Y19)</f>
        <v>600000</v>
      </c>
      <c r="Z16" s="66">
        <f>N16+Q16+T16+W16</f>
        <v>0.20999999999999375</v>
      </c>
      <c r="AA16" s="52" t="s">
        <v>77</v>
      </c>
      <c r="AB16" s="66">
        <f>AG16/K16*100</f>
        <v>97.746820109024839</v>
      </c>
      <c r="AC16" s="68" t="s">
        <v>82</v>
      </c>
      <c r="AD16" s="82">
        <f>P16+S16+V16+Y16</f>
        <v>2310000</v>
      </c>
      <c r="AE16" s="84">
        <f>AD16/M16*100</f>
        <v>64.166666666666671</v>
      </c>
      <c r="AF16" s="56" t="s">
        <v>82</v>
      </c>
      <c r="AG16" s="66">
        <f>H16+Z16</f>
        <v>80.69</v>
      </c>
      <c r="AH16" s="52" t="s">
        <v>77</v>
      </c>
      <c r="AI16" s="82">
        <f>J16+AD16</f>
        <v>5628750</v>
      </c>
      <c r="AJ16" s="66">
        <f>AG16/E16*100</f>
        <v>90.601841455198738</v>
      </c>
      <c r="AK16" s="68" t="s">
        <v>82</v>
      </c>
      <c r="AL16" s="84">
        <f>AI16/G16*100</f>
        <v>11.440548780487806</v>
      </c>
      <c r="AM16" s="27" t="s">
        <v>84</v>
      </c>
      <c r="AP16" s="28">
        <f t="shared" ref="AP16:AP24" si="0">P16+S16+V16+Y16</f>
        <v>2310000</v>
      </c>
    </row>
    <row r="17" spans="1:42" ht="110.25" x14ac:dyDescent="0.2">
      <c r="A17" s="18"/>
      <c r="B17" s="19"/>
      <c r="C17" s="20"/>
      <c r="D17" s="21" t="s">
        <v>150</v>
      </c>
      <c r="E17" s="51">
        <v>100</v>
      </c>
      <c r="F17" s="52" t="s">
        <v>82</v>
      </c>
      <c r="G17" s="81"/>
      <c r="H17" s="51">
        <v>100</v>
      </c>
      <c r="I17" s="52" t="s">
        <v>82</v>
      </c>
      <c r="J17" s="32"/>
      <c r="K17" s="51">
        <v>100</v>
      </c>
      <c r="L17" s="52" t="s">
        <v>82</v>
      </c>
      <c r="M17" s="47"/>
      <c r="N17" s="51">
        <f>N19/K19*100</f>
        <v>33.333333333333329</v>
      </c>
      <c r="O17" s="52" t="s">
        <v>82</v>
      </c>
      <c r="P17" s="47"/>
      <c r="Q17" s="53">
        <f>Q19/K19*100</f>
        <v>25</v>
      </c>
      <c r="R17" s="52" t="s">
        <v>82</v>
      </c>
      <c r="S17" s="47"/>
      <c r="T17" s="53">
        <f>T19/K19*100</f>
        <v>33.333333333333329</v>
      </c>
      <c r="U17" s="52" t="s">
        <v>82</v>
      </c>
      <c r="V17" s="47"/>
      <c r="W17" s="53">
        <f>W19/K19*100</f>
        <v>8.3333333333333321</v>
      </c>
      <c r="X17" s="52" t="s">
        <v>82</v>
      </c>
      <c r="Y17" s="47"/>
      <c r="Z17" s="66">
        <f>N17+Q17+T17+W17</f>
        <v>99.999999999999986</v>
      </c>
      <c r="AA17" s="52" t="s">
        <v>82</v>
      </c>
      <c r="AB17" s="66">
        <f>Z17/K17*100</f>
        <v>99.999999999999986</v>
      </c>
      <c r="AC17" s="68" t="s">
        <v>82</v>
      </c>
      <c r="AD17" s="83"/>
      <c r="AE17" s="85"/>
      <c r="AF17" s="103"/>
      <c r="AG17" s="66">
        <f>H17+Z17</f>
        <v>200</v>
      </c>
      <c r="AH17" s="52" t="s">
        <v>82</v>
      </c>
      <c r="AI17" s="83"/>
      <c r="AJ17" s="66">
        <f>AG17/E17*100</f>
        <v>200</v>
      </c>
      <c r="AK17" s="68" t="s">
        <v>82</v>
      </c>
      <c r="AL17" s="85"/>
      <c r="AM17" s="27"/>
      <c r="AP17" s="28"/>
    </row>
    <row r="18" spans="1:42" ht="60.75" customHeight="1" x14ac:dyDescent="0.2">
      <c r="A18" s="18"/>
      <c r="B18" s="19"/>
      <c r="C18" s="29" t="s">
        <v>38</v>
      </c>
      <c r="D18" s="34" t="s">
        <v>76</v>
      </c>
      <c r="E18" s="22">
        <f>15*5</f>
        <v>75</v>
      </c>
      <c r="F18" s="23" t="s">
        <v>78</v>
      </c>
      <c r="G18" s="60">
        <v>24600000</v>
      </c>
      <c r="H18" s="22">
        <v>15</v>
      </c>
      <c r="I18" s="23" t="s">
        <v>78</v>
      </c>
      <c r="J18" s="25">
        <v>448750</v>
      </c>
      <c r="K18" s="22">
        <v>15</v>
      </c>
      <c r="L18" s="23" t="s">
        <v>78</v>
      </c>
      <c r="M18" s="26">
        <v>1800000</v>
      </c>
      <c r="N18" s="22">
        <v>6</v>
      </c>
      <c r="O18" s="23" t="s">
        <v>78</v>
      </c>
      <c r="P18" s="26">
        <v>0</v>
      </c>
      <c r="Q18" s="22">
        <v>3</v>
      </c>
      <c r="R18" s="23" t="s">
        <v>78</v>
      </c>
      <c r="S18" s="26">
        <v>0</v>
      </c>
      <c r="T18" s="22">
        <v>3</v>
      </c>
      <c r="U18" s="23" t="s">
        <v>78</v>
      </c>
      <c r="V18" s="26">
        <v>555000</v>
      </c>
      <c r="W18" s="22">
        <v>3</v>
      </c>
      <c r="X18" s="23" t="s">
        <v>78</v>
      </c>
      <c r="Y18" s="26">
        <v>600000</v>
      </c>
      <c r="Z18" s="71">
        <f>N18+Q18+T18+W18</f>
        <v>15</v>
      </c>
      <c r="AA18" s="23" t="s">
        <v>78</v>
      </c>
      <c r="AB18" s="65">
        <f>Z18/K18*100</f>
        <v>100</v>
      </c>
      <c r="AC18" s="40" t="s">
        <v>82</v>
      </c>
      <c r="AD18" s="46">
        <f>P18+S18+V18+Y18</f>
        <v>1155000</v>
      </c>
      <c r="AE18" s="65">
        <f>AD18/M18*100</f>
        <v>64.166666666666671</v>
      </c>
      <c r="AF18" s="40" t="s">
        <v>82</v>
      </c>
      <c r="AG18" s="71">
        <f>H18+Z18</f>
        <v>30</v>
      </c>
      <c r="AH18" s="23" t="s">
        <v>78</v>
      </c>
      <c r="AI18" s="46">
        <f>J18+AD18</f>
        <v>1603750</v>
      </c>
      <c r="AJ18" s="65">
        <f>AG18/E18*100</f>
        <v>40</v>
      </c>
      <c r="AK18" s="40" t="s">
        <v>82</v>
      </c>
      <c r="AL18" s="65">
        <f>AI18/G18*100</f>
        <v>6.5193089430894302</v>
      </c>
      <c r="AM18" s="13"/>
      <c r="AP18" s="28"/>
    </row>
    <row r="19" spans="1:42" ht="49.5" customHeight="1" x14ac:dyDescent="0.2">
      <c r="A19" s="18"/>
      <c r="B19" s="19"/>
      <c r="C19" s="29" t="s">
        <v>37</v>
      </c>
      <c r="D19" s="34" t="s">
        <v>75</v>
      </c>
      <c r="E19" s="22">
        <f>12*5</f>
        <v>60</v>
      </c>
      <c r="F19" s="23" t="s">
        <v>78</v>
      </c>
      <c r="G19" s="60">
        <v>24600000</v>
      </c>
      <c r="H19" s="22">
        <v>12</v>
      </c>
      <c r="I19" s="23" t="s">
        <v>78</v>
      </c>
      <c r="J19" s="25">
        <v>2870000</v>
      </c>
      <c r="K19" s="22">
        <v>12</v>
      </c>
      <c r="L19" s="23" t="s">
        <v>78</v>
      </c>
      <c r="M19" s="26">
        <v>1800000</v>
      </c>
      <c r="N19" s="22">
        <v>4</v>
      </c>
      <c r="O19" s="23" t="s">
        <v>78</v>
      </c>
      <c r="P19" s="26">
        <v>0</v>
      </c>
      <c r="Q19" s="22">
        <v>3</v>
      </c>
      <c r="R19" s="23" t="s">
        <v>78</v>
      </c>
      <c r="S19" s="26">
        <v>0</v>
      </c>
      <c r="T19" s="22">
        <v>4</v>
      </c>
      <c r="U19" s="23" t="s">
        <v>78</v>
      </c>
      <c r="V19" s="26">
        <v>1155000</v>
      </c>
      <c r="W19" s="22">
        <v>1</v>
      </c>
      <c r="X19" s="23" t="s">
        <v>78</v>
      </c>
      <c r="Y19" s="26">
        <v>0</v>
      </c>
      <c r="Z19" s="71">
        <f t="shared" ref="Z19:Z71" si="1">N19+Q19+T19+W19</f>
        <v>12</v>
      </c>
      <c r="AA19" s="23" t="s">
        <v>78</v>
      </c>
      <c r="AB19" s="65">
        <f>Z19/K19*100</f>
        <v>100</v>
      </c>
      <c r="AC19" s="40" t="s">
        <v>82</v>
      </c>
      <c r="AD19" s="46">
        <f>P19+S19+V19+Y19</f>
        <v>1155000</v>
      </c>
      <c r="AE19" s="65">
        <f>AD19/M19*100</f>
        <v>64.166666666666671</v>
      </c>
      <c r="AF19" s="40" t="s">
        <v>82</v>
      </c>
      <c r="AG19" s="71">
        <f t="shared" ref="AG19:AG71" si="2">H19+Z19</f>
        <v>24</v>
      </c>
      <c r="AH19" s="23" t="s">
        <v>78</v>
      </c>
      <c r="AI19" s="46">
        <f t="shared" ref="AI19:AI71" si="3">J19+AD19</f>
        <v>4025000</v>
      </c>
      <c r="AJ19" s="65">
        <f>AG19/E19*100</f>
        <v>40</v>
      </c>
      <c r="AK19" s="40" t="s">
        <v>82</v>
      </c>
      <c r="AL19" s="65">
        <f t="shared" ref="AL19:AL71" si="4">AI19/G19*100</f>
        <v>16.361788617886177</v>
      </c>
      <c r="AM19" s="13"/>
      <c r="AP19" s="28"/>
    </row>
    <row r="20" spans="1:42" ht="85.5" customHeight="1" x14ac:dyDescent="0.2">
      <c r="A20" s="56">
        <v>2</v>
      </c>
      <c r="B20" s="57" t="s">
        <v>39</v>
      </c>
      <c r="C20" s="19" t="s">
        <v>40</v>
      </c>
      <c r="D20" s="20" t="s">
        <v>152</v>
      </c>
      <c r="E20" s="51">
        <v>100</v>
      </c>
      <c r="F20" s="52" t="s">
        <v>82</v>
      </c>
      <c r="G20" s="61">
        <f>SUM(G21:G26)</f>
        <v>1908388150</v>
      </c>
      <c r="H20" s="51">
        <v>100</v>
      </c>
      <c r="I20" s="52" t="s">
        <v>82</v>
      </c>
      <c r="J20" s="47">
        <f>SUM(J21:J26)</f>
        <v>1476643270</v>
      </c>
      <c r="K20" s="51">
        <v>100</v>
      </c>
      <c r="L20" s="52" t="s">
        <v>82</v>
      </c>
      <c r="M20" s="47">
        <f>SUM(M21:M26)</f>
        <v>1105973550</v>
      </c>
      <c r="N20" s="51">
        <v>25</v>
      </c>
      <c r="O20" s="52" t="s">
        <v>82</v>
      </c>
      <c r="P20" s="47">
        <f>SUM(P21:P26)</f>
        <v>166500000</v>
      </c>
      <c r="Q20" s="51">
        <v>25</v>
      </c>
      <c r="R20" s="52" t="s">
        <v>82</v>
      </c>
      <c r="S20" s="47">
        <f>SUM(S21:S26)</f>
        <v>256420648</v>
      </c>
      <c r="T20" s="51">
        <v>25</v>
      </c>
      <c r="U20" s="52" t="s">
        <v>82</v>
      </c>
      <c r="V20" s="47">
        <f>SUM(V21:V26)</f>
        <v>303975386</v>
      </c>
      <c r="W20" s="51">
        <v>25</v>
      </c>
      <c r="X20" s="52" t="s">
        <v>82</v>
      </c>
      <c r="Y20" s="47">
        <f>SUM(Y21:Y26)</f>
        <v>268530165</v>
      </c>
      <c r="Z20" s="70">
        <f t="shared" si="1"/>
        <v>100</v>
      </c>
      <c r="AA20" s="52" t="s">
        <v>82</v>
      </c>
      <c r="AB20" s="66">
        <f>Z20/K20*100</f>
        <v>100</v>
      </c>
      <c r="AC20" s="68" t="s">
        <v>82</v>
      </c>
      <c r="AD20" s="67">
        <f t="shared" ref="AD20:AD72" si="5">P20+S20+V20+Y20</f>
        <v>995426199</v>
      </c>
      <c r="AE20" s="66">
        <f>AD20/M20*100</f>
        <v>90.004521265449782</v>
      </c>
      <c r="AF20" s="68" t="s">
        <v>82</v>
      </c>
      <c r="AG20" s="70">
        <f t="shared" si="2"/>
        <v>200</v>
      </c>
      <c r="AH20" s="52" t="s">
        <v>82</v>
      </c>
      <c r="AI20" s="67">
        <f t="shared" si="3"/>
        <v>2472069469</v>
      </c>
      <c r="AJ20" s="66">
        <f t="shared" ref="AJ20:AJ72" si="6">AG20/E20*100</f>
        <v>200</v>
      </c>
      <c r="AK20" s="68" t="s">
        <v>82</v>
      </c>
      <c r="AL20" s="66">
        <f t="shared" si="4"/>
        <v>129.53703726361957</v>
      </c>
      <c r="AM20" s="13"/>
      <c r="AP20" s="28"/>
    </row>
    <row r="21" spans="1:42" ht="67.5" customHeight="1" x14ac:dyDescent="0.2">
      <c r="A21" s="18"/>
      <c r="B21" s="19"/>
      <c r="C21" s="34" t="s">
        <v>41</v>
      </c>
      <c r="D21" s="29" t="s">
        <v>85</v>
      </c>
      <c r="E21" s="30">
        <f>12*5</f>
        <v>60</v>
      </c>
      <c r="F21" s="31" t="s">
        <v>79</v>
      </c>
      <c r="G21" s="62">
        <v>170100650</v>
      </c>
      <c r="H21" s="49">
        <v>12</v>
      </c>
      <c r="I21" s="31" t="s">
        <v>79</v>
      </c>
      <c r="J21" s="32">
        <v>160161650</v>
      </c>
      <c r="K21" s="49">
        <v>12</v>
      </c>
      <c r="L21" s="31" t="s">
        <v>79</v>
      </c>
      <c r="M21" s="33">
        <v>79723550</v>
      </c>
      <c r="N21" s="49">
        <v>3</v>
      </c>
      <c r="O21" s="31" t="s">
        <v>79</v>
      </c>
      <c r="P21" s="33">
        <v>0</v>
      </c>
      <c r="Q21" s="49">
        <v>3</v>
      </c>
      <c r="R21" s="31" t="s">
        <v>79</v>
      </c>
      <c r="S21" s="33">
        <v>1450000</v>
      </c>
      <c r="T21" s="49">
        <v>3</v>
      </c>
      <c r="U21" s="31" t="s">
        <v>79</v>
      </c>
      <c r="V21" s="33">
        <v>58067500</v>
      </c>
      <c r="W21" s="49">
        <v>3</v>
      </c>
      <c r="X21" s="31" t="s">
        <v>79</v>
      </c>
      <c r="Y21" s="33">
        <v>9403050</v>
      </c>
      <c r="Z21" s="71">
        <f t="shared" si="1"/>
        <v>12</v>
      </c>
      <c r="AA21" s="31" t="s">
        <v>79</v>
      </c>
      <c r="AB21" s="65">
        <f>Z21/K21*100</f>
        <v>100</v>
      </c>
      <c r="AC21" s="40" t="s">
        <v>82</v>
      </c>
      <c r="AD21" s="46">
        <f t="shared" si="5"/>
        <v>68920550</v>
      </c>
      <c r="AE21" s="65">
        <f>AD21/M21*100</f>
        <v>86.449424291818417</v>
      </c>
      <c r="AF21" s="40" t="s">
        <v>82</v>
      </c>
      <c r="AG21" s="71">
        <f t="shared" si="2"/>
        <v>24</v>
      </c>
      <c r="AH21" s="31" t="s">
        <v>79</v>
      </c>
      <c r="AI21" s="46">
        <f t="shared" si="3"/>
        <v>229082200</v>
      </c>
      <c r="AJ21" s="65">
        <f t="shared" si="6"/>
        <v>40</v>
      </c>
      <c r="AK21" s="40" t="s">
        <v>82</v>
      </c>
      <c r="AL21" s="65">
        <f t="shared" si="4"/>
        <v>134.67450006804796</v>
      </c>
      <c r="AM21" s="35"/>
      <c r="AP21" s="28">
        <f t="shared" si="0"/>
        <v>68920550</v>
      </c>
    </row>
    <row r="22" spans="1:42" ht="95.25" customHeight="1" x14ac:dyDescent="0.2">
      <c r="A22" s="18"/>
      <c r="B22" s="19"/>
      <c r="C22" s="34" t="s">
        <v>42</v>
      </c>
      <c r="D22" s="34" t="s">
        <v>85</v>
      </c>
      <c r="E22" s="59">
        <f t="shared" ref="E22:E26" si="7">12*5</f>
        <v>60</v>
      </c>
      <c r="F22" s="23" t="s">
        <v>79</v>
      </c>
      <c r="G22" s="60">
        <v>193800000</v>
      </c>
      <c r="H22" s="50">
        <v>12</v>
      </c>
      <c r="I22" s="23" t="s">
        <v>79</v>
      </c>
      <c r="J22" s="25">
        <v>112607116</v>
      </c>
      <c r="K22" s="50">
        <v>12</v>
      </c>
      <c r="L22" s="23" t="s">
        <v>79</v>
      </c>
      <c r="M22" s="26">
        <v>153000000</v>
      </c>
      <c r="N22" s="50">
        <v>3</v>
      </c>
      <c r="O22" s="23" t="s">
        <v>79</v>
      </c>
      <c r="P22" s="26">
        <v>0</v>
      </c>
      <c r="Q22" s="50">
        <v>3</v>
      </c>
      <c r="R22" s="23" t="s">
        <v>79</v>
      </c>
      <c r="S22" s="26">
        <v>52438739</v>
      </c>
      <c r="T22" s="50">
        <v>3</v>
      </c>
      <c r="U22" s="23" t="s">
        <v>79</v>
      </c>
      <c r="V22" s="26">
        <v>39458273</v>
      </c>
      <c r="W22" s="50">
        <v>3</v>
      </c>
      <c r="X22" s="23" t="s">
        <v>79</v>
      </c>
      <c r="Y22" s="26">
        <v>30922169</v>
      </c>
      <c r="Z22" s="71">
        <f t="shared" si="1"/>
        <v>12</v>
      </c>
      <c r="AA22" s="23" t="s">
        <v>79</v>
      </c>
      <c r="AB22" s="65">
        <f t="shared" ref="AB22:AB38" si="8">Z22/K22*100</f>
        <v>100</v>
      </c>
      <c r="AC22" s="40" t="s">
        <v>82</v>
      </c>
      <c r="AD22" s="46">
        <f t="shared" si="5"/>
        <v>122819181</v>
      </c>
      <c r="AE22" s="65">
        <f t="shared" ref="AE22:AE25" si="9">AD22/M22*100</f>
        <v>80.273974509803921</v>
      </c>
      <c r="AF22" s="40" t="s">
        <v>82</v>
      </c>
      <c r="AG22" s="71">
        <f t="shared" si="2"/>
        <v>24</v>
      </c>
      <c r="AH22" s="23" t="s">
        <v>79</v>
      </c>
      <c r="AI22" s="46">
        <f t="shared" si="3"/>
        <v>235426297</v>
      </c>
      <c r="AJ22" s="65">
        <f t="shared" si="6"/>
        <v>40</v>
      </c>
      <c r="AK22" s="40" t="s">
        <v>82</v>
      </c>
      <c r="AL22" s="65">
        <f t="shared" si="4"/>
        <v>121.47899742002065</v>
      </c>
      <c r="AM22" s="13"/>
      <c r="AP22" s="28">
        <f t="shared" si="0"/>
        <v>122819181</v>
      </c>
    </row>
    <row r="23" spans="1:42" ht="76.5" customHeight="1" x14ac:dyDescent="0.2">
      <c r="A23" s="18"/>
      <c r="B23" s="19"/>
      <c r="C23" s="105" t="s">
        <v>43</v>
      </c>
      <c r="D23" s="106" t="s">
        <v>85</v>
      </c>
      <c r="E23" s="59">
        <f>3*5</f>
        <v>15</v>
      </c>
      <c r="F23" s="31" t="s">
        <v>167</v>
      </c>
      <c r="G23" s="60">
        <v>14000000</v>
      </c>
      <c r="H23" s="49">
        <v>3</v>
      </c>
      <c r="I23" s="31" t="s">
        <v>167</v>
      </c>
      <c r="J23" s="25">
        <v>14000000</v>
      </c>
      <c r="K23" s="49">
        <v>3</v>
      </c>
      <c r="L23" s="31" t="s">
        <v>167</v>
      </c>
      <c r="M23" s="26">
        <v>0</v>
      </c>
      <c r="N23" s="49"/>
      <c r="O23" s="31"/>
      <c r="P23" s="26"/>
      <c r="Q23" s="49"/>
      <c r="R23" s="31"/>
      <c r="S23" s="26"/>
      <c r="T23" s="49"/>
      <c r="U23" s="31"/>
      <c r="V23" s="26"/>
      <c r="W23" s="49"/>
      <c r="X23" s="31"/>
      <c r="Y23" s="26"/>
      <c r="Z23" s="71"/>
      <c r="AA23" s="31"/>
      <c r="AB23" s="65"/>
      <c r="AC23" s="40"/>
      <c r="AD23" s="46"/>
      <c r="AE23" s="65"/>
      <c r="AF23" s="40"/>
      <c r="AG23" s="71">
        <f t="shared" si="2"/>
        <v>3</v>
      </c>
      <c r="AH23" s="31" t="s">
        <v>167</v>
      </c>
      <c r="AI23" s="46">
        <f t="shared" si="3"/>
        <v>14000000</v>
      </c>
      <c r="AJ23" s="65">
        <f t="shared" si="6"/>
        <v>20</v>
      </c>
      <c r="AK23" s="40" t="s">
        <v>82</v>
      </c>
      <c r="AL23" s="65">
        <f t="shared" si="4"/>
        <v>100</v>
      </c>
      <c r="AM23" s="13"/>
      <c r="AP23" s="28">
        <f t="shared" si="0"/>
        <v>0</v>
      </c>
    </row>
    <row r="24" spans="1:42" ht="60" x14ac:dyDescent="0.2">
      <c r="A24" s="18"/>
      <c r="B24" s="19"/>
      <c r="C24" s="34" t="s">
        <v>44</v>
      </c>
      <c r="D24" s="34" t="s">
        <v>85</v>
      </c>
      <c r="E24" s="59">
        <f t="shared" si="7"/>
        <v>60</v>
      </c>
      <c r="F24" s="23" t="s">
        <v>79</v>
      </c>
      <c r="G24" s="60">
        <v>26987500</v>
      </c>
      <c r="H24" s="50">
        <v>12</v>
      </c>
      <c r="I24" s="23" t="s">
        <v>79</v>
      </c>
      <c r="J24" s="25">
        <v>22812500</v>
      </c>
      <c r="K24" s="50">
        <v>12</v>
      </c>
      <c r="L24" s="23" t="s">
        <v>79</v>
      </c>
      <c r="M24" s="26">
        <v>11750000</v>
      </c>
      <c r="N24" s="50">
        <v>3</v>
      </c>
      <c r="O24" s="23" t="s">
        <v>79</v>
      </c>
      <c r="P24" s="26">
        <v>0</v>
      </c>
      <c r="Q24" s="50">
        <v>3</v>
      </c>
      <c r="R24" s="23" t="s">
        <v>79</v>
      </c>
      <c r="S24" s="26">
        <v>0</v>
      </c>
      <c r="T24" s="50">
        <v>3</v>
      </c>
      <c r="U24" s="23" t="s">
        <v>79</v>
      </c>
      <c r="V24" s="26">
        <v>2575000</v>
      </c>
      <c r="W24" s="50">
        <v>3</v>
      </c>
      <c r="X24" s="23" t="s">
        <v>79</v>
      </c>
      <c r="Y24" s="26">
        <v>5000000</v>
      </c>
      <c r="Z24" s="71">
        <f t="shared" si="1"/>
        <v>12</v>
      </c>
      <c r="AA24" s="23" t="s">
        <v>79</v>
      </c>
      <c r="AB24" s="65">
        <f t="shared" si="8"/>
        <v>100</v>
      </c>
      <c r="AC24" s="40" t="s">
        <v>82</v>
      </c>
      <c r="AD24" s="46">
        <f t="shared" si="5"/>
        <v>7575000</v>
      </c>
      <c r="AE24" s="65">
        <f t="shared" si="9"/>
        <v>64.468085106382972</v>
      </c>
      <c r="AF24" s="40" t="s">
        <v>82</v>
      </c>
      <c r="AG24" s="71">
        <f t="shared" si="2"/>
        <v>24</v>
      </c>
      <c r="AH24" s="23" t="s">
        <v>79</v>
      </c>
      <c r="AI24" s="46">
        <f t="shared" si="3"/>
        <v>30387500</v>
      </c>
      <c r="AJ24" s="65">
        <f t="shared" si="6"/>
        <v>40</v>
      </c>
      <c r="AK24" s="40" t="s">
        <v>82</v>
      </c>
      <c r="AL24" s="65">
        <f t="shared" si="4"/>
        <v>112.5984251968504</v>
      </c>
      <c r="AM24" s="13"/>
      <c r="AP24" s="28">
        <f t="shared" si="0"/>
        <v>7575000</v>
      </c>
    </row>
    <row r="25" spans="1:42" ht="110.25" customHeight="1" x14ac:dyDescent="0.2">
      <c r="A25" s="18"/>
      <c r="B25" s="19"/>
      <c r="C25" s="29" t="s">
        <v>45</v>
      </c>
      <c r="D25" s="34" t="s">
        <v>85</v>
      </c>
      <c r="E25" s="59">
        <f t="shared" si="7"/>
        <v>60</v>
      </c>
      <c r="F25" s="31" t="s">
        <v>79</v>
      </c>
      <c r="G25" s="60">
        <v>829000000</v>
      </c>
      <c r="H25" s="49">
        <v>12</v>
      </c>
      <c r="I25" s="31" t="s">
        <v>79</v>
      </c>
      <c r="J25" s="25">
        <v>508300000</v>
      </c>
      <c r="K25" s="49">
        <v>12</v>
      </c>
      <c r="L25" s="31" t="s">
        <v>79</v>
      </c>
      <c r="M25" s="26">
        <v>735000000</v>
      </c>
      <c r="N25" s="49">
        <v>3</v>
      </c>
      <c r="O25" s="31" t="s">
        <v>79</v>
      </c>
      <c r="P25" s="26">
        <v>166500000</v>
      </c>
      <c r="Q25" s="49">
        <v>3</v>
      </c>
      <c r="R25" s="31" t="s">
        <v>79</v>
      </c>
      <c r="S25" s="26">
        <v>165000000</v>
      </c>
      <c r="T25" s="49">
        <v>3</v>
      </c>
      <c r="U25" s="31" t="s">
        <v>79</v>
      </c>
      <c r="V25" s="26">
        <v>167250000</v>
      </c>
      <c r="W25" s="49">
        <v>3</v>
      </c>
      <c r="X25" s="31" t="s">
        <v>79</v>
      </c>
      <c r="Y25" s="26">
        <v>174000000</v>
      </c>
      <c r="Z25" s="71">
        <f t="shared" si="1"/>
        <v>12</v>
      </c>
      <c r="AA25" s="31" t="s">
        <v>79</v>
      </c>
      <c r="AB25" s="65">
        <f t="shared" si="8"/>
        <v>100</v>
      </c>
      <c r="AC25" s="40" t="s">
        <v>82</v>
      </c>
      <c r="AD25" s="46">
        <f t="shared" si="5"/>
        <v>672750000</v>
      </c>
      <c r="AE25" s="65">
        <f t="shared" si="9"/>
        <v>91.530612244897952</v>
      </c>
      <c r="AF25" s="40" t="s">
        <v>82</v>
      </c>
      <c r="AG25" s="71">
        <f t="shared" si="2"/>
        <v>24</v>
      </c>
      <c r="AH25" s="31" t="s">
        <v>79</v>
      </c>
      <c r="AI25" s="46">
        <f t="shared" si="3"/>
        <v>1181050000</v>
      </c>
      <c r="AJ25" s="65">
        <f t="shared" si="6"/>
        <v>40</v>
      </c>
      <c r="AK25" s="40" t="s">
        <v>82</v>
      </c>
      <c r="AL25" s="65">
        <f t="shared" si="4"/>
        <v>142.46682750301568</v>
      </c>
      <c r="AM25" s="13"/>
      <c r="AP25" s="28"/>
    </row>
    <row r="26" spans="1:42" ht="81" customHeight="1" x14ac:dyDescent="0.2">
      <c r="A26" s="18"/>
      <c r="B26" s="19"/>
      <c r="C26" s="29" t="s">
        <v>46</v>
      </c>
      <c r="D26" s="34" t="s">
        <v>85</v>
      </c>
      <c r="E26" s="59">
        <f t="shared" si="7"/>
        <v>60</v>
      </c>
      <c r="F26" s="23" t="s">
        <v>79</v>
      </c>
      <c r="G26" s="60">
        <v>674500000</v>
      </c>
      <c r="H26" s="50">
        <v>12</v>
      </c>
      <c r="I26" s="23" t="s">
        <v>79</v>
      </c>
      <c r="J26" s="25">
        <v>658762004</v>
      </c>
      <c r="K26" s="50">
        <v>12</v>
      </c>
      <c r="L26" s="23" t="s">
        <v>79</v>
      </c>
      <c r="M26" s="26">
        <v>126500000</v>
      </c>
      <c r="N26" s="50">
        <v>3</v>
      </c>
      <c r="O26" s="23" t="s">
        <v>79</v>
      </c>
      <c r="P26" s="26">
        <v>0</v>
      </c>
      <c r="Q26" s="50">
        <v>3</v>
      </c>
      <c r="R26" s="23" t="s">
        <v>79</v>
      </c>
      <c r="S26" s="26">
        <v>37531909</v>
      </c>
      <c r="T26" s="50">
        <v>3</v>
      </c>
      <c r="U26" s="23" t="s">
        <v>79</v>
      </c>
      <c r="V26" s="26">
        <v>36624613</v>
      </c>
      <c r="W26" s="50">
        <v>3</v>
      </c>
      <c r="X26" s="23" t="s">
        <v>79</v>
      </c>
      <c r="Y26" s="26">
        <v>49204946</v>
      </c>
      <c r="Z26" s="71">
        <f t="shared" si="1"/>
        <v>12</v>
      </c>
      <c r="AA26" s="23" t="s">
        <v>79</v>
      </c>
      <c r="AB26" s="65">
        <f t="shared" si="8"/>
        <v>100</v>
      </c>
      <c r="AC26" s="40" t="s">
        <v>82</v>
      </c>
      <c r="AD26" s="46">
        <f t="shared" si="5"/>
        <v>123361468</v>
      </c>
      <c r="AE26" s="65">
        <f>AD26/M26*100</f>
        <v>97.51894703557312</v>
      </c>
      <c r="AF26" s="40" t="s">
        <v>82</v>
      </c>
      <c r="AG26" s="71">
        <f t="shared" si="2"/>
        <v>24</v>
      </c>
      <c r="AH26" s="23" t="s">
        <v>79</v>
      </c>
      <c r="AI26" s="46">
        <f t="shared" si="3"/>
        <v>782123472</v>
      </c>
      <c r="AJ26" s="65">
        <f t="shared" si="6"/>
        <v>40</v>
      </c>
      <c r="AK26" s="40" t="s">
        <v>82</v>
      </c>
      <c r="AL26" s="65">
        <f t="shared" si="4"/>
        <v>115.95603736100814</v>
      </c>
      <c r="AM26" s="13"/>
      <c r="AP26" s="28"/>
    </row>
    <row r="27" spans="1:42" ht="97.5" customHeight="1" x14ac:dyDescent="0.2">
      <c r="A27" s="18"/>
      <c r="B27" s="19"/>
      <c r="C27" s="20" t="s">
        <v>47</v>
      </c>
      <c r="D27" s="20" t="s">
        <v>152</v>
      </c>
      <c r="E27" s="51">
        <v>100</v>
      </c>
      <c r="F27" s="52" t="s">
        <v>82</v>
      </c>
      <c r="G27" s="48">
        <f>SUM(G28:G31)</f>
        <v>1926944375</v>
      </c>
      <c r="H27" s="51">
        <v>100</v>
      </c>
      <c r="I27" s="52" t="s">
        <v>82</v>
      </c>
      <c r="J27" s="48">
        <f>SUM(J28:J31)</f>
        <v>467240125</v>
      </c>
      <c r="K27" s="51">
        <v>100</v>
      </c>
      <c r="L27" s="52" t="s">
        <v>82</v>
      </c>
      <c r="M27" s="48">
        <f>SUM(M28:M31)</f>
        <v>287959100</v>
      </c>
      <c r="N27" s="51">
        <v>25</v>
      </c>
      <c r="O27" s="52" t="s">
        <v>82</v>
      </c>
      <c r="P27" s="48">
        <f>SUM(P28:P31)</f>
        <v>0</v>
      </c>
      <c r="Q27" s="51">
        <v>25</v>
      </c>
      <c r="R27" s="52" t="s">
        <v>82</v>
      </c>
      <c r="S27" s="48">
        <f>SUM(S28:S31)</f>
        <v>44736000</v>
      </c>
      <c r="T27" s="51">
        <v>25</v>
      </c>
      <c r="U27" s="52" t="s">
        <v>82</v>
      </c>
      <c r="V27" s="48">
        <f>SUM(V28:V31)</f>
        <v>9951300</v>
      </c>
      <c r="W27" s="51">
        <v>25</v>
      </c>
      <c r="X27" s="52" t="s">
        <v>82</v>
      </c>
      <c r="Y27" s="48">
        <f>SUM(Y28:Y31)</f>
        <v>159953250</v>
      </c>
      <c r="Z27" s="70">
        <f t="shared" si="1"/>
        <v>100</v>
      </c>
      <c r="AA27" s="52" t="s">
        <v>82</v>
      </c>
      <c r="AB27" s="66">
        <f t="shared" si="8"/>
        <v>100</v>
      </c>
      <c r="AC27" s="68" t="s">
        <v>82</v>
      </c>
      <c r="AD27" s="67">
        <f t="shared" si="5"/>
        <v>214640550</v>
      </c>
      <c r="AE27" s="66">
        <f>AD27/M27*100</f>
        <v>74.538554259962609</v>
      </c>
      <c r="AF27" s="68" t="s">
        <v>82</v>
      </c>
      <c r="AG27" s="70">
        <f t="shared" si="2"/>
        <v>200</v>
      </c>
      <c r="AH27" s="52" t="s">
        <v>82</v>
      </c>
      <c r="AI27" s="67">
        <f t="shared" si="3"/>
        <v>681880675</v>
      </c>
      <c r="AJ27" s="66">
        <f t="shared" si="6"/>
        <v>200</v>
      </c>
      <c r="AK27" s="68" t="s">
        <v>82</v>
      </c>
      <c r="AL27" s="66">
        <f t="shared" si="4"/>
        <v>35.386629933207075</v>
      </c>
      <c r="AM27" s="13"/>
      <c r="AP27" s="28"/>
    </row>
    <row r="28" spans="1:42" ht="66" customHeight="1" x14ac:dyDescent="0.2">
      <c r="A28" s="18"/>
      <c r="B28" s="19"/>
      <c r="C28" s="29" t="s">
        <v>86</v>
      </c>
      <c r="D28" s="34" t="s">
        <v>88</v>
      </c>
      <c r="E28" s="22">
        <f>12*5</f>
        <v>60</v>
      </c>
      <c r="F28" s="23" t="s">
        <v>79</v>
      </c>
      <c r="G28" s="60">
        <v>24684375</v>
      </c>
      <c r="H28" s="50">
        <v>12</v>
      </c>
      <c r="I28" s="23" t="s">
        <v>79</v>
      </c>
      <c r="J28" s="25">
        <v>61934375</v>
      </c>
      <c r="K28" s="50">
        <v>12</v>
      </c>
      <c r="L28" s="23" t="s">
        <v>79</v>
      </c>
      <c r="M28" s="26">
        <v>133192750</v>
      </c>
      <c r="N28" s="50">
        <v>3</v>
      </c>
      <c r="O28" s="23" t="s">
        <v>79</v>
      </c>
      <c r="P28" s="26">
        <v>0</v>
      </c>
      <c r="Q28" s="50">
        <v>3</v>
      </c>
      <c r="R28" s="23" t="s">
        <v>79</v>
      </c>
      <c r="S28" s="26">
        <v>0</v>
      </c>
      <c r="T28" s="50">
        <v>3</v>
      </c>
      <c r="U28" s="23" t="s">
        <v>79</v>
      </c>
      <c r="V28" s="26">
        <v>0</v>
      </c>
      <c r="W28" s="50">
        <v>3</v>
      </c>
      <c r="X28" s="23" t="s">
        <v>79</v>
      </c>
      <c r="Y28" s="26">
        <v>96213000</v>
      </c>
      <c r="Z28" s="71">
        <f t="shared" si="1"/>
        <v>12</v>
      </c>
      <c r="AA28" s="23" t="s">
        <v>79</v>
      </c>
      <c r="AB28" s="65">
        <f t="shared" si="8"/>
        <v>100</v>
      </c>
      <c r="AC28" s="40" t="s">
        <v>82</v>
      </c>
      <c r="AD28" s="46">
        <f t="shared" si="5"/>
        <v>96213000</v>
      </c>
      <c r="AE28" s="65">
        <f>AD28/M28*100</f>
        <v>72.235913741551244</v>
      </c>
      <c r="AF28" s="40" t="s">
        <v>82</v>
      </c>
      <c r="AG28" s="71">
        <f t="shared" si="2"/>
        <v>24</v>
      </c>
      <c r="AH28" s="23" t="s">
        <v>79</v>
      </c>
      <c r="AI28" s="46">
        <f t="shared" si="3"/>
        <v>158147375</v>
      </c>
      <c r="AJ28" s="65">
        <f t="shared" si="6"/>
        <v>40</v>
      </c>
      <c r="AK28" s="40" t="s">
        <v>82</v>
      </c>
      <c r="AL28" s="65">
        <f t="shared" si="4"/>
        <v>640.67806051398918</v>
      </c>
      <c r="AM28" s="13"/>
      <c r="AP28" s="28"/>
    </row>
    <row r="29" spans="1:42" ht="62.25" customHeight="1" x14ac:dyDescent="0.2">
      <c r="A29" s="18"/>
      <c r="B29" s="19"/>
      <c r="C29" s="107" t="s">
        <v>87</v>
      </c>
      <c r="D29" s="108" t="s">
        <v>89</v>
      </c>
      <c r="E29" s="22">
        <v>8</v>
      </c>
      <c r="F29" s="23" t="s">
        <v>168</v>
      </c>
      <c r="G29" s="60">
        <v>40000000</v>
      </c>
      <c r="H29" s="50"/>
      <c r="I29" s="23"/>
      <c r="J29" s="25"/>
      <c r="K29" s="22">
        <v>2</v>
      </c>
      <c r="L29" s="23" t="s">
        <v>168</v>
      </c>
      <c r="M29" s="26">
        <v>0</v>
      </c>
      <c r="N29" s="22"/>
      <c r="O29" s="23"/>
      <c r="P29" s="26"/>
      <c r="Q29" s="22"/>
      <c r="R29" s="23"/>
      <c r="S29" s="26"/>
      <c r="T29" s="22"/>
      <c r="U29" s="23"/>
      <c r="V29" s="26"/>
      <c r="W29" s="22"/>
      <c r="X29" s="23"/>
      <c r="Y29" s="26"/>
      <c r="Z29" s="71"/>
      <c r="AA29" s="23"/>
      <c r="AB29" s="65"/>
      <c r="AC29" s="40"/>
      <c r="AD29" s="46"/>
      <c r="AE29" s="65"/>
      <c r="AF29" s="40"/>
      <c r="AG29" s="71">
        <f t="shared" si="2"/>
        <v>0</v>
      </c>
      <c r="AH29" s="23" t="s">
        <v>168</v>
      </c>
      <c r="AI29" s="46">
        <f t="shared" si="3"/>
        <v>0</v>
      </c>
      <c r="AJ29" s="65">
        <f t="shared" si="6"/>
        <v>0</v>
      </c>
      <c r="AK29" s="40" t="s">
        <v>82</v>
      </c>
      <c r="AL29" s="65">
        <f t="shared" si="4"/>
        <v>0</v>
      </c>
      <c r="AM29" s="13"/>
      <c r="AP29" s="28"/>
    </row>
    <row r="30" spans="1:42" ht="76.5" customHeight="1" x14ac:dyDescent="0.2">
      <c r="A30" s="18"/>
      <c r="B30" s="19"/>
      <c r="C30" s="29" t="s">
        <v>48</v>
      </c>
      <c r="D30" s="34" t="s">
        <v>90</v>
      </c>
      <c r="E30" s="22">
        <f t="shared" ref="E30:E33" si="10">12*5</f>
        <v>60</v>
      </c>
      <c r="F30" s="23" t="s">
        <v>79</v>
      </c>
      <c r="G30" s="60">
        <v>447260000</v>
      </c>
      <c r="H30" s="50">
        <v>12</v>
      </c>
      <c r="I30" s="23" t="s">
        <v>79</v>
      </c>
      <c r="J30" s="25">
        <v>394569550</v>
      </c>
      <c r="K30" s="50">
        <v>12</v>
      </c>
      <c r="L30" s="23" t="s">
        <v>79</v>
      </c>
      <c r="M30" s="26">
        <v>150416350</v>
      </c>
      <c r="N30" s="50">
        <v>3</v>
      </c>
      <c r="O30" s="23" t="s">
        <v>79</v>
      </c>
      <c r="P30" s="26">
        <v>0</v>
      </c>
      <c r="Q30" s="50">
        <v>3</v>
      </c>
      <c r="R30" s="23" t="s">
        <v>79</v>
      </c>
      <c r="S30" s="26">
        <v>44736000</v>
      </c>
      <c r="T30" s="50">
        <v>3</v>
      </c>
      <c r="U30" s="23" t="s">
        <v>79</v>
      </c>
      <c r="V30" s="26">
        <v>7341300</v>
      </c>
      <c r="W30" s="50">
        <v>3</v>
      </c>
      <c r="X30" s="23" t="s">
        <v>79</v>
      </c>
      <c r="Y30" s="26">
        <v>63220250</v>
      </c>
      <c r="Z30" s="71">
        <f t="shared" ref="Z30:Z31" si="11">N30+Q30+T30+W30</f>
        <v>12</v>
      </c>
      <c r="AA30" s="23" t="s">
        <v>79</v>
      </c>
      <c r="AB30" s="65">
        <f t="shared" si="8"/>
        <v>100</v>
      </c>
      <c r="AC30" s="40" t="s">
        <v>82</v>
      </c>
      <c r="AD30" s="46">
        <f t="shared" ref="AD30:AD31" si="12">P30+S30+V30+Y30</f>
        <v>115297550</v>
      </c>
      <c r="AE30" s="65">
        <f t="shared" ref="AE30:AE38" si="13">AD30/M30*100</f>
        <v>76.652272176528683</v>
      </c>
      <c r="AF30" s="40" t="s">
        <v>82</v>
      </c>
      <c r="AG30" s="71">
        <f t="shared" ref="AG30:AG31" si="14">H30+Z30</f>
        <v>24</v>
      </c>
      <c r="AH30" s="23" t="s">
        <v>79</v>
      </c>
      <c r="AI30" s="46">
        <f t="shared" ref="AI30:AI31" si="15">J30+AD30</f>
        <v>509867100</v>
      </c>
      <c r="AJ30" s="65">
        <f t="shared" ref="AJ30:AJ31" si="16">AG30/E30*100</f>
        <v>40</v>
      </c>
      <c r="AK30" s="40" t="s">
        <v>82</v>
      </c>
      <c r="AL30" s="65">
        <f t="shared" ref="AL30:AL31" si="17">AI30/G30*100</f>
        <v>113.99792067253946</v>
      </c>
      <c r="AM30" s="13"/>
      <c r="AP30" s="28"/>
    </row>
    <row r="31" spans="1:42" ht="66.75" customHeight="1" x14ac:dyDescent="0.2">
      <c r="A31" s="18"/>
      <c r="B31" s="19"/>
      <c r="C31" s="29" t="s">
        <v>49</v>
      </c>
      <c r="D31" s="34" t="s">
        <v>91</v>
      </c>
      <c r="E31" s="22">
        <f t="shared" si="10"/>
        <v>60</v>
      </c>
      <c r="F31" s="23" t="s">
        <v>79</v>
      </c>
      <c r="G31" s="60">
        <v>1415000000</v>
      </c>
      <c r="H31" s="50">
        <v>12</v>
      </c>
      <c r="I31" s="23" t="s">
        <v>79</v>
      </c>
      <c r="J31" s="25">
        <v>10736200</v>
      </c>
      <c r="K31" s="50">
        <v>12</v>
      </c>
      <c r="L31" s="23" t="s">
        <v>79</v>
      </c>
      <c r="M31" s="26">
        <v>4350000</v>
      </c>
      <c r="N31" s="50">
        <v>3</v>
      </c>
      <c r="O31" s="23" t="s">
        <v>79</v>
      </c>
      <c r="P31" s="26">
        <v>0</v>
      </c>
      <c r="Q31" s="50">
        <v>3</v>
      </c>
      <c r="R31" s="23" t="s">
        <v>79</v>
      </c>
      <c r="S31" s="26">
        <v>0</v>
      </c>
      <c r="T31" s="50">
        <v>3</v>
      </c>
      <c r="U31" s="23" t="s">
        <v>79</v>
      </c>
      <c r="V31" s="26">
        <v>2610000</v>
      </c>
      <c r="W31" s="50">
        <v>3</v>
      </c>
      <c r="X31" s="23" t="s">
        <v>79</v>
      </c>
      <c r="Y31" s="26">
        <v>520000</v>
      </c>
      <c r="Z31" s="71">
        <f t="shared" si="11"/>
        <v>12</v>
      </c>
      <c r="AA31" s="23" t="s">
        <v>79</v>
      </c>
      <c r="AB31" s="65">
        <f t="shared" si="8"/>
        <v>100</v>
      </c>
      <c r="AC31" s="40" t="s">
        <v>82</v>
      </c>
      <c r="AD31" s="46">
        <f t="shared" si="12"/>
        <v>3130000</v>
      </c>
      <c r="AE31" s="65">
        <f t="shared" si="13"/>
        <v>71.954022988505756</v>
      </c>
      <c r="AF31" s="40" t="s">
        <v>82</v>
      </c>
      <c r="AG31" s="71">
        <f t="shared" si="14"/>
        <v>24</v>
      </c>
      <c r="AH31" s="23" t="s">
        <v>79</v>
      </c>
      <c r="AI31" s="46">
        <f t="shared" si="15"/>
        <v>13866200</v>
      </c>
      <c r="AJ31" s="65">
        <f t="shared" si="16"/>
        <v>40</v>
      </c>
      <c r="AK31" s="40" t="s">
        <v>82</v>
      </c>
      <c r="AL31" s="65">
        <f t="shared" si="17"/>
        <v>0.97994346289752654</v>
      </c>
      <c r="AM31" s="13"/>
      <c r="AP31" s="28"/>
    </row>
    <row r="32" spans="1:42" ht="102" customHeight="1" x14ac:dyDescent="0.2">
      <c r="A32" s="18"/>
      <c r="B32" s="19"/>
      <c r="C32" s="20" t="s">
        <v>50</v>
      </c>
      <c r="D32" s="20" t="s">
        <v>152</v>
      </c>
      <c r="E32" s="51">
        <v>100</v>
      </c>
      <c r="F32" s="52" t="s">
        <v>82</v>
      </c>
      <c r="G32" s="48">
        <f>SUM(G33:G34)</f>
        <v>64425000</v>
      </c>
      <c r="H32" s="51">
        <v>100</v>
      </c>
      <c r="I32" s="52" t="s">
        <v>82</v>
      </c>
      <c r="J32" s="48">
        <f>SUM(J33:J34)</f>
        <v>8625000</v>
      </c>
      <c r="K32" s="51">
        <v>100</v>
      </c>
      <c r="L32" s="52" t="s">
        <v>82</v>
      </c>
      <c r="M32" s="48">
        <f>SUM(M33:M34)</f>
        <v>11750000</v>
      </c>
      <c r="N32" s="51">
        <v>25</v>
      </c>
      <c r="O32" s="52" t="s">
        <v>82</v>
      </c>
      <c r="P32" s="48">
        <f>SUM(P33:P34)</f>
        <v>0</v>
      </c>
      <c r="Q32" s="51">
        <v>25</v>
      </c>
      <c r="R32" s="52" t="s">
        <v>82</v>
      </c>
      <c r="S32" s="48">
        <f>SUM(S33:S34)</f>
        <v>0</v>
      </c>
      <c r="T32" s="51">
        <v>25</v>
      </c>
      <c r="U32" s="52" t="s">
        <v>82</v>
      </c>
      <c r="V32" s="48">
        <f>SUM(V33:V34)</f>
        <v>0</v>
      </c>
      <c r="W32" s="51">
        <v>25</v>
      </c>
      <c r="X32" s="52" t="s">
        <v>82</v>
      </c>
      <c r="Y32" s="48">
        <f>SUM(Y33:Y34)</f>
        <v>1250000</v>
      </c>
      <c r="Z32" s="70">
        <f t="shared" si="1"/>
        <v>100</v>
      </c>
      <c r="AA32" s="52" t="s">
        <v>82</v>
      </c>
      <c r="AB32" s="66">
        <f t="shared" si="8"/>
        <v>100</v>
      </c>
      <c r="AC32" s="68" t="s">
        <v>82</v>
      </c>
      <c r="AD32" s="67">
        <f t="shared" si="5"/>
        <v>1250000</v>
      </c>
      <c r="AE32" s="66">
        <f t="shared" si="13"/>
        <v>10.638297872340425</v>
      </c>
      <c r="AF32" s="68" t="s">
        <v>82</v>
      </c>
      <c r="AG32" s="70">
        <f t="shared" si="2"/>
        <v>200</v>
      </c>
      <c r="AH32" s="52" t="s">
        <v>82</v>
      </c>
      <c r="AI32" s="67">
        <f t="shared" si="3"/>
        <v>9875000</v>
      </c>
      <c r="AJ32" s="66">
        <f t="shared" si="6"/>
        <v>200</v>
      </c>
      <c r="AK32" s="68" t="s">
        <v>82</v>
      </c>
      <c r="AL32" s="66">
        <f t="shared" si="4"/>
        <v>15.3279006596818</v>
      </c>
      <c r="AM32" s="13"/>
      <c r="AP32" s="28"/>
    </row>
    <row r="33" spans="1:42" ht="63.75" customHeight="1" x14ac:dyDescent="0.2">
      <c r="A33" s="18"/>
      <c r="B33" s="19"/>
      <c r="C33" s="29" t="s">
        <v>92</v>
      </c>
      <c r="D33" s="34" t="s">
        <v>94</v>
      </c>
      <c r="E33" s="22">
        <f t="shared" si="10"/>
        <v>60</v>
      </c>
      <c r="F33" s="23" t="s">
        <v>79</v>
      </c>
      <c r="G33" s="60">
        <v>54425000</v>
      </c>
      <c r="H33" s="22">
        <v>12</v>
      </c>
      <c r="I33" s="23" t="s">
        <v>79</v>
      </c>
      <c r="J33" s="25">
        <v>8625000</v>
      </c>
      <c r="K33" s="22">
        <v>12</v>
      </c>
      <c r="L33" s="23" t="s">
        <v>79</v>
      </c>
      <c r="M33" s="26">
        <v>11750000</v>
      </c>
      <c r="N33" s="22">
        <v>3</v>
      </c>
      <c r="O33" s="23" t="s">
        <v>79</v>
      </c>
      <c r="P33" s="26">
        <v>0</v>
      </c>
      <c r="Q33" s="22">
        <v>3</v>
      </c>
      <c r="R33" s="23" t="s">
        <v>79</v>
      </c>
      <c r="S33" s="26">
        <v>0</v>
      </c>
      <c r="T33" s="22">
        <v>3</v>
      </c>
      <c r="U33" s="23" t="s">
        <v>79</v>
      </c>
      <c r="V33" s="26">
        <v>0</v>
      </c>
      <c r="W33" s="22">
        <v>3</v>
      </c>
      <c r="X33" s="23" t="s">
        <v>79</v>
      </c>
      <c r="Y33" s="26">
        <v>1250000</v>
      </c>
      <c r="Z33" s="71">
        <f t="shared" si="1"/>
        <v>12</v>
      </c>
      <c r="AA33" s="23" t="s">
        <v>79</v>
      </c>
      <c r="AB33" s="65">
        <f t="shared" si="8"/>
        <v>100</v>
      </c>
      <c r="AC33" s="40" t="s">
        <v>82</v>
      </c>
      <c r="AD33" s="46">
        <f t="shared" si="5"/>
        <v>1250000</v>
      </c>
      <c r="AE33" s="65">
        <f t="shared" si="13"/>
        <v>10.638297872340425</v>
      </c>
      <c r="AF33" s="40" t="s">
        <v>82</v>
      </c>
      <c r="AG33" s="71">
        <f t="shared" si="2"/>
        <v>24</v>
      </c>
      <c r="AH33" s="23" t="s">
        <v>79</v>
      </c>
      <c r="AI33" s="46">
        <f t="shared" si="3"/>
        <v>9875000</v>
      </c>
      <c r="AJ33" s="65">
        <f t="shared" si="6"/>
        <v>40</v>
      </c>
      <c r="AK33" s="40" t="s">
        <v>82</v>
      </c>
      <c r="AL33" s="65">
        <f t="shared" si="4"/>
        <v>18.144235186035829</v>
      </c>
      <c r="AM33" s="13"/>
      <c r="AP33" s="28"/>
    </row>
    <row r="34" spans="1:42" ht="49.5" customHeight="1" x14ac:dyDescent="0.2">
      <c r="A34" s="18"/>
      <c r="B34" s="19"/>
      <c r="C34" s="107" t="s">
        <v>93</v>
      </c>
      <c r="D34" s="108" t="s">
        <v>95</v>
      </c>
      <c r="E34" s="22">
        <v>25</v>
      </c>
      <c r="F34" s="23" t="s">
        <v>80</v>
      </c>
      <c r="G34" s="60">
        <v>10000000</v>
      </c>
      <c r="H34" s="24"/>
      <c r="I34" s="23"/>
      <c r="J34" s="25"/>
      <c r="K34" s="22">
        <v>25</v>
      </c>
      <c r="L34" s="23" t="s">
        <v>80</v>
      </c>
      <c r="M34" s="26">
        <v>0</v>
      </c>
      <c r="N34" s="22"/>
      <c r="O34" s="23"/>
      <c r="P34" s="26"/>
      <c r="Q34" s="22"/>
      <c r="R34" s="23"/>
      <c r="S34" s="26"/>
      <c r="T34" s="22"/>
      <c r="U34" s="23"/>
      <c r="V34" s="26"/>
      <c r="W34" s="22"/>
      <c r="X34" s="23"/>
      <c r="Y34" s="26"/>
      <c r="Z34" s="71"/>
      <c r="AA34" s="23"/>
      <c r="AB34" s="65"/>
      <c r="AC34" s="40"/>
      <c r="AD34" s="46"/>
      <c r="AE34" s="65"/>
      <c r="AF34" s="40"/>
      <c r="AG34" s="71">
        <f t="shared" ref="AG34" si="18">H34+Z34</f>
        <v>0</v>
      </c>
      <c r="AH34" s="23" t="s">
        <v>80</v>
      </c>
      <c r="AI34" s="46">
        <f t="shared" ref="AI34" si="19">J34+AD34</f>
        <v>0</v>
      </c>
      <c r="AJ34" s="65">
        <f t="shared" ref="AJ34" si="20">AG34/E34*100</f>
        <v>0</v>
      </c>
      <c r="AK34" s="40" t="s">
        <v>82</v>
      </c>
      <c r="AL34" s="65">
        <f t="shared" ref="AL34" si="21">AI34/G34*100</f>
        <v>0</v>
      </c>
      <c r="AM34" s="13"/>
      <c r="AP34" s="28"/>
    </row>
    <row r="35" spans="1:42" ht="165.75" customHeight="1" x14ac:dyDescent="0.2">
      <c r="A35" s="56">
        <v>3</v>
      </c>
      <c r="B35" s="57" t="s">
        <v>96</v>
      </c>
      <c r="C35" s="20" t="s">
        <v>97</v>
      </c>
      <c r="D35" s="21" t="s">
        <v>148</v>
      </c>
      <c r="E35" s="51">
        <v>71.430000000000007</v>
      </c>
      <c r="F35" s="52" t="s">
        <v>82</v>
      </c>
      <c r="G35" s="48">
        <f>SUM(G36:G42)</f>
        <v>88746581000</v>
      </c>
      <c r="H35" s="53">
        <f>11778/19027*100</f>
        <v>61.90150838282441</v>
      </c>
      <c r="I35" s="52" t="s">
        <v>82</v>
      </c>
      <c r="J35" s="48">
        <f>SUM(J36:J42)</f>
        <v>34786381729</v>
      </c>
      <c r="K35" s="53">
        <v>65.599999999999994</v>
      </c>
      <c r="L35" s="52" t="s">
        <v>82</v>
      </c>
      <c r="M35" s="48">
        <f>SUM(M36:M42)</f>
        <v>14508765000</v>
      </c>
      <c r="N35" s="53">
        <v>0</v>
      </c>
      <c r="O35" s="52" t="s">
        <v>82</v>
      </c>
      <c r="P35" s="48">
        <f>SUM(P36:P42)</f>
        <v>371888574</v>
      </c>
      <c r="Q35" s="53">
        <v>0</v>
      </c>
      <c r="R35" s="52" t="s">
        <v>82</v>
      </c>
      <c r="S35" s="48">
        <f>SUM(S36:S42)</f>
        <v>486873966</v>
      </c>
      <c r="T35" s="53">
        <v>0</v>
      </c>
      <c r="U35" s="52" t="s">
        <v>82</v>
      </c>
      <c r="V35" s="48">
        <f>SUM(V36:V42)</f>
        <v>2659526786</v>
      </c>
      <c r="W35" s="53">
        <v>0</v>
      </c>
      <c r="X35" s="52" t="s">
        <v>82</v>
      </c>
      <c r="Y35" s="48">
        <f>SUM(Y36:Y42)</f>
        <v>9695520035</v>
      </c>
      <c r="Z35" s="66">
        <f>12482/19027*100</f>
        <v>65.60151363851368</v>
      </c>
      <c r="AA35" s="52" t="s">
        <v>82</v>
      </c>
      <c r="AB35" s="66">
        <f t="shared" si="8"/>
        <v>100.00230737578306</v>
      </c>
      <c r="AC35" s="68" t="s">
        <v>82</v>
      </c>
      <c r="AD35" s="67">
        <f t="shared" si="5"/>
        <v>13213809361</v>
      </c>
      <c r="AE35" s="66">
        <f t="shared" si="13"/>
        <v>91.074666665288191</v>
      </c>
      <c r="AF35" s="68" t="s">
        <v>82</v>
      </c>
      <c r="AG35" s="66">
        <f t="shared" si="2"/>
        <v>127.5030220213381</v>
      </c>
      <c r="AH35" s="52" t="s">
        <v>82</v>
      </c>
      <c r="AI35" s="67">
        <f t="shared" si="3"/>
        <v>48000191090</v>
      </c>
      <c r="AJ35" s="66">
        <f t="shared" si="6"/>
        <v>178.50066081665699</v>
      </c>
      <c r="AK35" s="68" t="s">
        <v>82</v>
      </c>
      <c r="AL35" s="66">
        <f t="shared" si="4"/>
        <v>54.086805991996471</v>
      </c>
      <c r="AM35" s="13"/>
      <c r="AP35" s="28"/>
    </row>
    <row r="36" spans="1:42" ht="110.25" customHeight="1" x14ac:dyDescent="0.2">
      <c r="A36" s="18"/>
      <c r="B36" s="19"/>
      <c r="C36" s="29" t="s">
        <v>103</v>
      </c>
      <c r="D36" s="34" t="s">
        <v>100</v>
      </c>
      <c r="E36" s="64">
        <v>58000</v>
      </c>
      <c r="F36" s="23" t="s">
        <v>104</v>
      </c>
      <c r="G36" s="60">
        <v>18450750000</v>
      </c>
      <c r="H36" s="64">
        <v>52635</v>
      </c>
      <c r="I36" s="23" t="s">
        <v>104</v>
      </c>
      <c r="J36" s="25">
        <v>3858858084</v>
      </c>
      <c r="K36" s="54">
        <v>55000</v>
      </c>
      <c r="L36" s="23" t="s">
        <v>104</v>
      </c>
      <c r="M36" s="26">
        <v>3493225000</v>
      </c>
      <c r="N36" s="54">
        <v>0</v>
      </c>
      <c r="O36" s="23" t="s">
        <v>104</v>
      </c>
      <c r="P36" s="26">
        <v>0</v>
      </c>
      <c r="Q36" s="54">
        <v>175</v>
      </c>
      <c r="R36" s="23" t="s">
        <v>104</v>
      </c>
      <c r="S36" s="26">
        <v>9916500</v>
      </c>
      <c r="T36" s="54">
        <v>7685</v>
      </c>
      <c r="U36" s="23" t="s">
        <v>104</v>
      </c>
      <c r="V36" s="26">
        <v>400362842</v>
      </c>
      <c r="W36" s="54">
        <v>10583</v>
      </c>
      <c r="X36" s="23" t="s">
        <v>104</v>
      </c>
      <c r="Y36" s="26">
        <v>2107782934</v>
      </c>
      <c r="Z36" s="92">
        <f t="shared" si="1"/>
        <v>18443</v>
      </c>
      <c r="AA36" s="23" t="s">
        <v>104</v>
      </c>
      <c r="AB36" s="65">
        <f t="shared" si="8"/>
        <v>33.532727272727278</v>
      </c>
      <c r="AC36" s="40" t="s">
        <v>82</v>
      </c>
      <c r="AD36" s="46">
        <f t="shared" si="5"/>
        <v>2518062276</v>
      </c>
      <c r="AE36" s="65">
        <f t="shared" si="13"/>
        <v>72.084170816365969</v>
      </c>
      <c r="AF36" s="40" t="s">
        <v>82</v>
      </c>
      <c r="AG36" s="71">
        <f t="shared" si="2"/>
        <v>71078</v>
      </c>
      <c r="AH36" s="23" t="s">
        <v>104</v>
      </c>
      <c r="AI36" s="46">
        <f t="shared" si="3"/>
        <v>6376920360</v>
      </c>
      <c r="AJ36" s="65">
        <f t="shared" si="6"/>
        <v>122.54827586206896</v>
      </c>
      <c r="AK36" s="40" t="s">
        <v>82</v>
      </c>
      <c r="AL36" s="65">
        <f t="shared" si="4"/>
        <v>34.561849030527213</v>
      </c>
      <c r="AM36" s="13"/>
      <c r="AP36" s="28"/>
    </row>
    <row r="37" spans="1:42" ht="111.75" customHeight="1" x14ac:dyDescent="0.2">
      <c r="A37" s="18"/>
      <c r="B37" s="19"/>
      <c r="C37" s="29" t="s">
        <v>98</v>
      </c>
      <c r="D37" s="34" t="s">
        <v>101</v>
      </c>
      <c r="E37" s="64">
        <v>22000</v>
      </c>
      <c r="F37" s="23" t="s">
        <v>104</v>
      </c>
      <c r="G37" s="60">
        <v>35650010000</v>
      </c>
      <c r="H37" s="92">
        <v>10087.780000000001</v>
      </c>
      <c r="I37" s="23" t="s">
        <v>104</v>
      </c>
      <c r="J37" s="25">
        <v>7057299235</v>
      </c>
      <c r="K37" s="64">
        <v>19000</v>
      </c>
      <c r="L37" s="23" t="s">
        <v>104</v>
      </c>
      <c r="M37" s="26">
        <v>7634885000</v>
      </c>
      <c r="N37" s="91">
        <v>0</v>
      </c>
      <c r="O37" s="23" t="s">
        <v>104</v>
      </c>
      <c r="P37" s="26">
        <v>0</v>
      </c>
      <c r="Q37" s="91">
        <v>0</v>
      </c>
      <c r="R37" s="23" t="s">
        <v>104</v>
      </c>
      <c r="S37" s="26">
        <v>0</v>
      </c>
      <c r="T37" s="64">
        <v>12575</v>
      </c>
      <c r="U37" s="23" t="s">
        <v>104</v>
      </c>
      <c r="V37" s="26">
        <v>1824268800</v>
      </c>
      <c r="W37" s="64">
        <v>25104</v>
      </c>
      <c r="X37" s="23" t="s">
        <v>104</v>
      </c>
      <c r="Y37" s="26">
        <v>5522483817</v>
      </c>
      <c r="Z37" s="92">
        <f>N37+Q37+T37+W37</f>
        <v>37679</v>
      </c>
      <c r="AA37" s="23" t="s">
        <v>104</v>
      </c>
      <c r="AB37" s="65">
        <f t="shared" si="8"/>
        <v>198.31052631578947</v>
      </c>
      <c r="AC37" s="40" t="s">
        <v>82</v>
      </c>
      <c r="AD37" s="46">
        <f t="shared" ref="AD37" si="22">P37+S37+V37+Y37</f>
        <v>7346752617</v>
      </c>
      <c r="AE37" s="65">
        <f t="shared" si="13"/>
        <v>96.226107099190088</v>
      </c>
      <c r="AF37" s="40" t="s">
        <v>82</v>
      </c>
      <c r="AG37" s="71">
        <f t="shared" ref="AG37" si="23">H37+Z37</f>
        <v>47766.78</v>
      </c>
      <c r="AH37" s="23" t="s">
        <v>104</v>
      </c>
      <c r="AI37" s="46">
        <f t="shared" ref="AI37" si="24">J37+AD37</f>
        <v>14404051852</v>
      </c>
      <c r="AJ37" s="65">
        <f t="shared" ref="AJ37" si="25">AG37/E37*100</f>
        <v>217.12172727272727</v>
      </c>
      <c r="AK37" s="40" t="s">
        <v>82</v>
      </c>
      <c r="AL37" s="65">
        <f t="shared" ref="AL37" si="26">AI37/G37*100</f>
        <v>40.404061182591533</v>
      </c>
      <c r="AM37" s="13"/>
      <c r="AP37" s="28"/>
    </row>
    <row r="38" spans="1:42" ht="112.5" customHeight="1" x14ac:dyDescent="0.2">
      <c r="A38" s="18"/>
      <c r="B38" s="19"/>
      <c r="C38" s="29" t="s">
        <v>99</v>
      </c>
      <c r="D38" s="34" t="s">
        <v>102</v>
      </c>
      <c r="E38" s="64">
        <f>16000*4</f>
        <v>64000</v>
      </c>
      <c r="F38" s="23" t="s">
        <v>104</v>
      </c>
      <c r="G38" s="60">
        <v>10083360000</v>
      </c>
      <c r="H38" s="24"/>
      <c r="I38" s="23"/>
      <c r="J38" s="25"/>
      <c r="K38" s="54">
        <v>16000</v>
      </c>
      <c r="L38" s="23" t="s">
        <v>104</v>
      </c>
      <c r="M38" s="26">
        <v>2772430000</v>
      </c>
      <c r="N38" s="54">
        <v>26000</v>
      </c>
      <c r="O38" s="23" t="s">
        <v>104</v>
      </c>
      <c r="P38" s="26">
        <v>371888574</v>
      </c>
      <c r="Q38" s="54">
        <v>1875</v>
      </c>
      <c r="R38" s="23" t="s">
        <v>104</v>
      </c>
      <c r="S38" s="26">
        <v>476957466</v>
      </c>
      <c r="T38" s="54">
        <v>2490</v>
      </c>
      <c r="U38" s="23" t="s">
        <v>104</v>
      </c>
      <c r="V38" s="26">
        <v>434895144</v>
      </c>
      <c r="W38" s="54">
        <v>4755</v>
      </c>
      <c r="X38" s="23" t="s">
        <v>104</v>
      </c>
      <c r="Y38" s="26">
        <v>1470111376</v>
      </c>
      <c r="Z38" s="92">
        <f t="shared" ref="Z38:Z39" si="27">N38+Q38+T38+W38</f>
        <v>35120</v>
      </c>
      <c r="AA38" s="23" t="s">
        <v>104</v>
      </c>
      <c r="AB38" s="65">
        <f t="shared" si="8"/>
        <v>219.49999999999997</v>
      </c>
      <c r="AC38" s="40" t="s">
        <v>82</v>
      </c>
      <c r="AD38" s="46">
        <f t="shared" ref="AD38:AD39" si="28">P38+S38+V38+Y38</f>
        <v>2753852560</v>
      </c>
      <c r="AE38" s="65">
        <f t="shared" si="13"/>
        <v>99.329922126077122</v>
      </c>
      <c r="AF38" s="40" t="s">
        <v>82</v>
      </c>
      <c r="AG38" s="92">
        <f t="shared" ref="AG38:AG39" si="29">H38+Z38</f>
        <v>35120</v>
      </c>
      <c r="AH38" s="23" t="s">
        <v>104</v>
      </c>
      <c r="AI38" s="46">
        <f t="shared" ref="AI38:AI39" si="30">J38+AD38</f>
        <v>2753852560</v>
      </c>
      <c r="AJ38" s="65">
        <f t="shared" ref="AJ38:AJ39" si="31">AG38/E38*100</f>
        <v>54.874999999999993</v>
      </c>
      <c r="AK38" s="40" t="s">
        <v>82</v>
      </c>
      <c r="AL38" s="65">
        <f t="shared" ref="AL38:AL39" si="32">AI38/G38*100</f>
        <v>27.310862252265117</v>
      </c>
      <c r="AM38" s="13"/>
      <c r="AP38" s="28"/>
    </row>
    <row r="39" spans="1:42" ht="110.25" customHeight="1" x14ac:dyDescent="0.2">
      <c r="A39" s="18"/>
      <c r="B39" s="19"/>
      <c r="C39" s="29" t="s">
        <v>186</v>
      </c>
      <c r="D39" s="34" t="s">
        <v>100</v>
      </c>
      <c r="E39" s="64">
        <v>0</v>
      </c>
      <c r="F39" s="23" t="s">
        <v>104</v>
      </c>
      <c r="G39" s="60">
        <v>0</v>
      </c>
      <c r="H39" s="64">
        <v>0</v>
      </c>
      <c r="I39" s="23" t="s">
        <v>104</v>
      </c>
      <c r="J39" s="25">
        <v>0</v>
      </c>
      <c r="K39" s="54">
        <v>2300</v>
      </c>
      <c r="L39" s="23" t="s">
        <v>104</v>
      </c>
      <c r="M39" s="26">
        <v>608225000</v>
      </c>
      <c r="N39" s="54">
        <v>0</v>
      </c>
      <c r="O39" s="23" t="s">
        <v>104</v>
      </c>
      <c r="P39" s="26">
        <v>0</v>
      </c>
      <c r="Q39" s="54">
        <v>0</v>
      </c>
      <c r="R39" s="23" t="s">
        <v>104</v>
      </c>
      <c r="S39" s="26">
        <v>0</v>
      </c>
      <c r="T39" s="54">
        <v>0</v>
      </c>
      <c r="U39" s="23" t="s">
        <v>104</v>
      </c>
      <c r="V39" s="26">
        <v>0</v>
      </c>
      <c r="W39" s="54">
        <v>2700</v>
      </c>
      <c r="X39" s="23" t="s">
        <v>104</v>
      </c>
      <c r="Y39" s="26">
        <v>595141908</v>
      </c>
      <c r="Z39" s="92">
        <f t="shared" si="27"/>
        <v>2700</v>
      </c>
      <c r="AA39" s="23" t="s">
        <v>104</v>
      </c>
      <c r="AB39" s="65">
        <f t="shared" ref="AB39" si="33">Z39/K39*100</f>
        <v>117.39130434782609</v>
      </c>
      <c r="AC39" s="40" t="s">
        <v>82</v>
      </c>
      <c r="AD39" s="46">
        <f t="shared" si="28"/>
        <v>595141908</v>
      </c>
      <c r="AE39" s="65">
        <f t="shared" ref="AE39" si="34">AD39/M39*100</f>
        <v>97.848971679888194</v>
      </c>
      <c r="AF39" s="40" t="s">
        <v>82</v>
      </c>
      <c r="AG39" s="71">
        <f t="shared" si="29"/>
        <v>2700</v>
      </c>
      <c r="AH39" s="23" t="s">
        <v>104</v>
      </c>
      <c r="AI39" s="46">
        <f t="shared" si="30"/>
        <v>595141908</v>
      </c>
      <c r="AJ39" s="65" t="e">
        <f t="shared" si="31"/>
        <v>#DIV/0!</v>
      </c>
      <c r="AK39" s="40" t="s">
        <v>82</v>
      </c>
      <c r="AL39" s="65" t="e">
        <f t="shared" si="32"/>
        <v>#DIV/0!</v>
      </c>
      <c r="AM39" s="13"/>
      <c r="AP39" s="28"/>
    </row>
    <row r="40" spans="1:42" ht="112.5" customHeight="1" x14ac:dyDescent="0.2">
      <c r="A40" s="18"/>
      <c r="B40" s="19"/>
      <c r="C40" s="86" t="s">
        <v>153</v>
      </c>
      <c r="D40" s="87" t="s">
        <v>102</v>
      </c>
      <c r="E40" s="22">
        <v>254</v>
      </c>
      <c r="F40" s="23" t="s">
        <v>154</v>
      </c>
      <c r="G40" s="60">
        <v>15428775000</v>
      </c>
      <c r="H40" s="50">
        <v>375</v>
      </c>
      <c r="I40" s="23" t="s">
        <v>154</v>
      </c>
      <c r="J40" s="25">
        <v>15080443500</v>
      </c>
      <c r="K40" s="54"/>
      <c r="L40" s="23"/>
      <c r="M40" s="26"/>
      <c r="N40" s="54"/>
      <c r="O40" s="23"/>
      <c r="P40" s="26"/>
      <c r="Q40" s="54"/>
      <c r="R40" s="23"/>
      <c r="S40" s="26"/>
      <c r="T40" s="54"/>
      <c r="U40" s="23"/>
      <c r="V40" s="26"/>
      <c r="W40" s="54"/>
      <c r="X40" s="23"/>
      <c r="Y40" s="26"/>
      <c r="Z40" s="71"/>
      <c r="AA40" s="23"/>
      <c r="AB40" s="65"/>
      <c r="AC40" s="40"/>
      <c r="AD40" s="46"/>
      <c r="AE40" s="65"/>
      <c r="AF40" s="40"/>
      <c r="AG40" s="71">
        <f t="shared" ref="AG40" si="35">H40+Z40</f>
        <v>375</v>
      </c>
      <c r="AH40" s="23" t="s">
        <v>154</v>
      </c>
      <c r="AI40" s="46">
        <f t="shared" ref="AI40" si="36">J40+AD40</f>
        <v>15080443500</v>
      </c>
      <c r="AJ40" s="65">
        <f t="shared" ref="AJ40" si="37">AG40/E40*100</f>
        <v>147.63779527559055</v>
      </c>
      <c r="AK40" s="40" t="s">
        <v>82</v>
      </c>
      <c r="AL40" s="65">
        <f t="shared" ref="AL40" si="38">AI40/G40*100</f>
        <v>97.74232562209248</v>
      </c>
      <c r="AM40" s="13"/>
      <c r="AP40" s="28"/>
    </row>
    <row r="41" spans="1:42" ht="112.5" customHeight="1" x14ac:dyDescent="0.2">
      <c r="A41" s="18"/>
      <c r="B41" s="19"/>
      <c r="C41" s="86" t="s">
        <v>155</v>
      </c>
      <c r="D41" s="87" t="s">
        <v>102</v>
      </c>
      <c r="E41" s="64">
        <v>15350</v>
      </c>
      <c r="F41" s="23" t="s">
        <v>104</v>
      </c>
      <c r="G41" s="60">
        <v>1181159000</v>
      </c>
      <c r="H41" s="92">
        <v>15270</v>
      </c>
      <c r="I41" s="23" t="s">
        <v>104</v>
      </c>
      <c r="J41" s="25">
        <v>1020540000</v>
      </c>
      <c r="K41" s="58"/>
      <c r="L41" s="23"/>
      <c r="M41" s="26"/>
      <c r="N41" s="58"/>
      <c r="O41" s="23"/>
      <c r="P41" s="26"/>
      <c r="Q41" s="58"/>
      <c r="R41" s="23"/>
      <c r="S41" s="26"/>
      <c r="T41" s="58"/>
      <c r="U41" s="23"/>
      <c r="V41" s="26"/>
      <c r="W41" s="58"/>
      <c r="X41" s="23"/>
      <c r="Y41" s="26"/>
      <c r="Z41" s="71"/>
      <c r="AA41" s="23"/>
      <c r="AB41" s="65"/>
      <c r="AC41" s="40"/>
      <c r="AD41" s="46"/>
      <c r="AE41" s="65"/>
      <c r="AF41" s="40"/>
      <c r="AG41" s="71">
        <f t="shared" ref="AG41" si="39">H41+Z41</f>
        <v>15270</v>
      </c>
      <c r="AH41" s="23" t="s">
        <v>104</v>
      </c>
      <c r="AI41" s="46">
        <f t="shared" ref="AI41" si="40">J41+AD41</f>
        <v>1020540000</v>
      </c>
      <c r="AJ41" s="65">
        <f t="shared" ref="AJ41" si="41">AG41/E41*100</f>
        <v>99.478827361563518</v>
      </c>
      <c r="AK41" s="40" t="s">
        <v>82</v>
      </c>
      <c r="AL41" s="65">
        <f t="shared" ref="AL41" si="42">AI41/G41*100</f>
        <v>86.401576756389275</v>
      </c>
      <c r="AM41" s="13"/>
      <c r="AP41" s="28"/>
    </row>
    <row r="42" spans="1:42" ht="112.5" customHeight="1" x14ac:dyDescent="0.2">
      <c r="A42" s="18"/>
      <c r="B42" s="19"/>
      <c r="C42" s="86" t="s">
        <v>156</v>
      </c>
      <c r="D42" s="87" t="s">
        <v>102</v>
      </c>
      <c r="E42" s="22">
        <v>500</v>
      </c>
      <c r="F42" s="23" t="s">
        <v>104</v>
      </c>
      <c r="G42" s="60">
        <v>7952527000</v>
      </c>
      <c r="H42" s="93">
        <v>3211.2</v>
      </c>
      <c r="I42" s="23" t="s">
        <v>104</v>
      </c>
      <c r="J42" s="25">
        <v>7769240910</v>
      </c>
      <c r="K42" s="58"/>
      <c r="L42" s="23"/>
      <c r="M42" s="26"/>
      <c r="N42" s="58"/>
      <c r="O42" s="23"/>
      <c r="P42" s="26"/>
      <c r="Q42" s="58"/>
      <c r="R42" s="23"/>
      <c r="S42" s="26"/>
      <c r="T42" s="58"/>
      <c r="U42" s="23"/>
      <c r="V42" s="26"/>
      <c r="W42" s="58"/>
      <c r="X42" s="23"/>
      <c r="Y42" s="26"/>
      <c r="Z42" s="71"/>
      <c r="AA42" s="23"/>
      <c r="AB42" s="65"/>
      <c r="AC42" s="40"/>
      <c r="AD42" s="46"/>
      <c r="AE42" s="65"/>
      <c r="AF42" s="40"/>
      <c r="AG42" s="71">
        <f t="shared" ref="AG42" si="43">H42+Z42</f>
        <v>3211.2</v>
      </c>
      <c r="AH42" s="23" t="s">
        <v>104</v>
      </c>
      <c r="AI42" s="46">
        <f t="shared" ref="AI42" si="44">J42+AD42</f>
        <v>7769240910</v>
      </c>
      <c r="AJ42" s="65">
        <f t="shared" ref="AJ42" si="45">AG42/E42*100</f>
        <v>642.24</v>
      </c>
      <c r="AK42" s="40" t="s">
        <v>82</v>
      </c>
      <c r="AL42" s="65">
        <f t="shared" ref="AL42" si="46">AI42/G42*100</f>
        <v>97.695247183693937</v>
      </c>
      <c r="AM42" s="13"/>
      <c r="AP42" s="28"/>
    </row>
    <row r="43" spans="1:42" ht="151.5" customHeight="1" x14ac:dyDescent="0.2">
      <c r="A43" s="18"/>
      <c r="B43" s="19"/>
      <c r="C43" s="20" t="s">
        <v>105</v>
      </c>
      <c r="D43" s="21" t="s">
        <v>192</v>
      </c>
      <c r="E43" s="51">
        <v>69.78</v>
      </c>
      <c r="F43" s="52" t="s">
        <v>82</v>
      </c>
      <c r="G43" s="48">
        <f>SUM(G44:G45)</f>
        <v>19336250000</v>
      </c>
      <c r="H43" s="53">
        <v>47.21</v>
      </c>
      <c r="I43" s="52" t="s">
        <v>82</v>
      </c>
      <c r="J43" s="48">
        <f>SUM(J44:J45)</f>
        <v>3910039998</v>
      </c>
      <c r="K43" s="53">
        <v>55.44</v>
      </c>
      <c r="L43" s="52" t="s">
        <v>82</v>
      </c>
      <c r="M43" s="48">
        <f>SUM(M44:M45)</f>
        <v>3791700000</v>
      </c>
      <c r="N43" s="53">
        <v>0</v>
      </c>
      <c r="O43" s="52" t="s">
        <v>82</v>
      </c>
      <c r="P43" s="48">
        <f>SUM(P44:P45)</f>
        <v>0</v>
      </c>
      <c r="Q43" s="53">
        <v>8.14</v>
      </c>
      <c r="R43" s="52" t="s">
        <v>82</v>
      </c>
      <c r="S43" s="48">
        <f>SUM(S44:S45)</f>
        <v>749495650</v>
      </c>
      <c r="T43" s="53">
        <v>18.84</v>
      </c>
      <c r="U43" s="52" t="s">
        <v>82</v>
      </c>
      <c r="V43" s="48">
        <f>SUM(V44:V45)</f>
        <v>1421656535</v>
      </c>
      <c r="W43" s="53">
        <v>28.46</v>
      </c>
      <c r="X43" s="52" t="s">
        <v>82</v>
      </c>
      <c r="Y43" s="48">
        <f>SUM(Y44:Y45)</f>
        <v>1464319301</v>
      </c>
      <c r="Z43" s="66">
        <f t="shared" si="1"/>
        <v>55.44</v>
      </c>
      <c r="AA43" s="52" t="s">
        <v>82</v>
      </c>
      <c r="AB43" s="66">
        <f t="shared" ref="AB43:AB48" si="47">Z43/K43*100</f>
        <v>100</v>
      </c>
      <c r="AC43" s="68" t="s">
        <v>82</v>
      </c>
      <c r="AD43" s="67">
        <f t="shared" si="5"/>
        <v>3635471486</v>
      </c>
      <c r="AE43" s="66">
        <f>AD43/M43*100</f>
        <v>95.879723765065805</v>
      </c>
      <c r="AF43" s="68" t="s">
        <v>82</v>
      </c>
      <c r="AG43" s="66">
        <f>Z43</f>
        <v>55.44</v>
      </c>
      <c r="AH43" s="52" t="s">
        <v>82</v>
      </c>
      <c r="AI43" s="67">
        <f t="shared" si="3"/>
        <v>7545511484</v>
      </c>
      <c r="AJ43" s="66">
        <f t="shared" si="6"/>
        <v>79.449699054170239</v>
      </c>
      <c r="AK43" s="68" t="s">
        <v>82</v>
      </c>
      <c r="AL43" s="66">
        <f t="shared" si="4"/>
        <v>39.022620642575475</v>
      </c>
      <c r="AM43" s="13"/>
      <c r="AP43" s="28"/>
    </row>
    <row r="44" spans="1:42" ht="105" x14ac:dyDescent="0.2">
      <c r="A44" s="18"/>
      <c r="B44" s="19"/>
      <c r="C44" s="29" t="s">
        <v>106</v>
      </c>
      <c r="D44" s="34" t="s">
        <v>108</v>
      </c>
      <c r="E44" s="22">
        <v>800</v>
      </c>
      <c r="F44" s="23" t="s">
        <v>104</v>
      </c>
      <c r="G44" s="60">
        <v>18329000000</v>
      </c>
      <c r="H44" s="65">
        <v>880.94</v>
      </c>
      <c r="I44" s="23" t="s">
        <v>104</v>
      </c>
      <c r="J44" s="25">
        <v>3734450998</v>
      </c>
      <c r="K44" s="22">
        <v>500</v>
      </c>
      <c r="L44" s="23" t="s">
        <v>104</v>
      </c>
      <c r="M44" s="26">
        <v>3690300000</v>
      </c>
      <c r="N44" s="22">
        <v>0</v>
      </c>
      <c r="O44" s="23" t="s">
        <v>104</v>
      </c>
      <c r="P44" s="26">
        <v>0</v>
      </c>
      <c r="Q44" s="22">
        <v>178</v>
      </c>
      <c r="R44" s="23" t="s">
        <v>104</v>
      </c>
      <c r="S44" s="26">
        <v>749495650</v>
      </c>
      <c r="T44" s="22">
        <v>234</v>
      </c>
      <c r="U44" s="23" t="s">
        <v>104</v>
      </c>
      <c r="V44" s="26">
        <v>1391691035</v>
      </c>
      <c r="W44" s="22">
        <v>0</v>
      </c>
      <c r="X44" s="23" t="s">
        <v>104</v>
      </c>
      <c r="Y44" s="26">
        <v>1392999801</v>
      </c>
      <c r="Z44" s="71">
        <f t="shared" si="1"/>
        <v>412</v>
      </c>
      <c r="AA44" s="23" t="s">
        <v>104</v>
      </c>
      <c r="AB44" s="65">
        <f t="shared" si="47"/>
        <v>82.399999999999991</v>
      </c>
      <c r="AC44" s="40" t="s">
        <v>82</v>
      </c>
      <c r="AD44" s="46">
        <f>P44+S44+V44+Y44</f>
        <v>3534186486</v>
      </c>
      <c r="AE44" s="65">
        <f t="shared" ref="AE44:AE48" si="48">AD44/M44*100</f>
        <v>95.769625396309237</v>
      </c>
      <c r="AF44" s="40" t="s">
        <v>82</v>
      </c>
      <c r="AG44" s="92">
        <f t="shared" si="2"/>
        <v>1292.94</v>
      </c>
      <c r="AH44" s="23" t="s">
        <v>104</v>
      </c>
      <c r="AI44" s="46">
        <f t="shared" si="3"/>
        <v>7268637484</v>
      </c>
      <c r="AJ44" s="65">
        <f t="shared" si="6"/>
        <v>161.61750000000001</v>
      </c>
      <c r="AK44" s="40" t="s">
        <v>82</v>
      </c>
      <c r="AL44" s="65">
        <f t="shared" si="4"/>
        <v>39.656486900540131</v>
      </c>
      <c r="AM44" s="13"/>
      <c r="AP44" s="28"/>
    </row>
    <row r="45" spans="1:42" ht="105" x14ac:dyDescent="0.2">
      <c r="A45" s="18"/>
      <c r="B45" s="19"/>
      <c r="C45" s="29" t="s">
        <v>107</v>
      </c>
      <c r="D45" s="34" t="s">
        <v>108</v>
      </c>
      <c r="E45" s="22">
        <v>9000</v>
      </c>
      <c r="F45" s="23" t="s">
        <v>104</v>
      </c>
      <c r="G45" s="60">
        <v>1007250000</v>
      </c>
      <c r="H45" s="92">
        <v>5100</v>
      </c>
      <c r="I45" s="23" t="s">
        <v>104</v>
      </c>
      <c r="J45" s="25">
        <v>175589000</v>
      </c>
      <c r="K45" s="54">
        <v>6000</v>
      </c>
      <c r="L45" s="23" t="s">
        <v>104</v>
      </c>
      <c r="M45" s="26">
        <v>101400000</v>
      </c>
      <c r="N45" s="54">
        <v>0</v>
      </c>
      <c r="O45" s="23" t="s">
        <v>104</v>
      </c>
      <c r="P45" s="26">
        <v>0</v>
      </c>
      <c r="Q45" s="54">
        <v>0</v>
      </c>
      <c r="R45" s="23" t="s">
        <v>104</v>
      </c>
      <c r="S45" s="26">
        <v>0</v>
      </c>
      <c r="T45" s="54">
        <v>500</v>
      </c>
      <c r="U45" s="23" t="s">
        <v>104</v>
      </c>
      <c r="V45" s="26">
        <v>29965500</v>
      </c>
      <c r="W45" s="54">
        <v>2000</v>
      </c>
      <c r="X45" s="23" t="s">
        <v>104</v>
      </c>
      <c r="Y45" s="26">
        <v>71319500</v>
      </c>
      <c r="Z45" s="92">
        <f t="shared" si="1"/>
        <v>2500</v>
      </c>
      <c r="AA45" s="23" t="s">
        <v>104</v>
      </c>
      <c r="AB45" s="65">
        <f t="shared" si="47"/>
        <v>41.666666666666671</v>
      </c>
      <c r="AC45" s="40" t="s">
        <v>82</v>
      </c>
      <c r="AD45" s="46">
        <f>P45+S45+V45+Y45</f>
        <v>101285000</v>
      </c>
      <c r="AE45" s="65">
        <f t="shared" si="48"/>
        <v>99.886587771203168</v>
      </c>
      <c r="AF45" s="40" t="s">
        <v>82</v>
      </c>
      <c r="AG45" s="92">
        <f t="shared" si="2"/>
        <v>7600</v>
      </c>
      <c r="AH45" s="23" t="s">
        <v>104</v>
      </c>
      <c r="AI45" s="46">
        <f t="shared" si="3"/>
        <v>276874000</v>
      </c>
      <c r="AJ45" s="65">
        <f t="shared" si="6"/>
        <v>84.444444444444443</v>
      </c>
      <c r="AK45" s="40" t="s">
        <v>82</v>
      </c>
      <c r="AL45" s="65">
        <f t="shared" si="4"/>
        <v>27.488111193844627</v>
      </c>
      <c r="AM45" s="13"/>
      <c r="AP45" s="28"/>
    </row>
    <row r="46" spans="1:42" ht="85.5" customHeight="1" x14ac:dyDescent="0.2">
      <c r="A46" s="18"/>
      <c r="B46" s="19"/>
      <c r="C46" s="20" t="s">
        <v>109</v>
      </c>
      <c r="D46" s="21" t="s">
        <v>146</v>
      </c>
      <c r="E46" s="53">
        <v>0.8</v>
      </c>
      <c r="F46" s="52" t="s">
        <v>113</v>
      </c>
      <c r="G46" s="48">
        <f>SUM(G47:G51)</f>
        <v>75299098000</v>
      </c>
      <c r="H46" s="53">
        <v>550.27</v>
      </c>
      <c r="I46" s="52" t="s">
        <v>113</v>
      </c>
      <c r="J46" s="48">
        <f>SUM(J47:J51)</f>
        <v>60182399926</v>
      </c>
      <c r="K46" s="53">
        <v>0.3</v>
      </c>
      <c r="L46" s="52" t="s">
        <v>113</v>
      </c>
      <c r="M46" s="48">
        <f>SUM(M47:M51)</f>
        <v>11109331000</v>
      </c>
      <c r="N46" s="53">
        <v>0</v>
      </c>
      <c r="O46" s="52" t="s">
        <v>113</v>
      </c>
      <c r="P46" s="48">
        <f>SUM(P47:P51)</f>
        <v>0</v>
      </c>
      <c r="Q46" s="53">
        <v>0</v>
      </c>
      <c r="R46" s="52" t="s">
        <v>113</v>
      </c>
      <c r="S46" s="48">
        <f>SUM(S47:S51)</f>
        <v>3260522041</v>
      </c>
      <c r="T46" s="53">
        <v>0</v>
      </c>
      <c r="U46" s="52" t="s">
        <v>113</v>
      </c>
      <c r="V46" s="48">
        <f>SUM(V47:V51)</f>
        <v>2753671440</v>
      </c>
      <c r="W46" s="53">
        <v>0.35</v>
      </c>
      <c r="X46" s="52" t="s">
        <v>113</v>
      </c>
      <c r="Y46" s="48">
        <f>SUM(Y47:Y51)</f>
        <v>4978648024</v>
      </c>
      <c r="Z46" s="66">
        <f t="shared" si="1"/>
        <v>0.35</v>
      </c>
      <c r="AA46" s="52" t="s">
        <v>113</v>
      </c>
      <c r="AB46" s="66">
        <f t="shared" si="47"/>
        <v>116.66666666666667</v>
      </c>
      <c r="AC46" s="68" t="s">
        <v>82</v>
      </c>
      <c r="AD46" s="67">
        <f t="shared" si="5"/>
        <v>10992841505</v>
      </c>
      <c r="AE46" s="66">
        <f t="shared" si="48"/>
        <v>98.951426553048066</v>
      </c>
      <c r="AF46" s="68" t="s">
        <v>82</v>
      </c>
      <c r="AG46" s="66">
        <f t="shared" si="2"/>
        <v>550.62</v>
      </c>
      <c r="AH46" s="52" t="s">
        <v>113</v>
      </c>
      <c r="AI46" s="67">
        <f t="shared" si="3"/>
        <v>71175241431</v>
      </c>
      <c r="AJ46" s="66">
        <f t="shared" si="6"/>
        <v>68827.5</v>
      </c>
      <c r="AK46" s="68" t="s">
        <v>82</v>
      </c>
      <c r="AL46" s="66">
        <f t="shared" si="4"/>
        <v>94.523365248013988</v>
      </c>
      <c r="AM46" s="13"/>
      <c r="AP46" s="28"/>
    </row>
    <row r="47" spans="1:42" ht="97.5" customHeight="1" x14ac:dyDescent="0.2">
      <c r="A47" s="18"/>
      <c r="B47" s="19"/>
      <c r="C47" s="29" t="s">
        <v>185</v>
      </c>
      <c r="D47" s="34" t="s">
        <v>111</v>
      </c>
      <c r="E47" s="54">
        <v>1200</v>
      </c>
      <c r="F47" s="23" t="s">
        <v>104</v>
      </c>
      <c r="G47" s="60">
        <v>5000000000</v>
      </c>
      <c r="H47" s="24"/>
      <c r="I47" s="23"/>
      <c r="J47" s="25"/>
      <c r="K47" s="22">
        <v>300</v>
      </c>
      <c r="L47" s="23" t="s">
        <v>104</v>
      </c>
      <c r="M47" s="26">
        <v>6055956000</v>
      </c>
      <c r="N47" s="22">
        <v>0</v>
      </c>
      <c r="O47" s="23" t="s">
        <v>104</v>
      </c>
      <c r="P47" s="26">
        <v>0</v>
      </c>
      <c r="Q47" s="22">
        <v>0</v>
      </c>
      <c r="R47" s="23" t="s">
        <v>104</v>
      </c>
      <c r="S47" s="26">
        <v>1782004038</v>
      </c>
      <c r="T47" s="22">
        <v>0</v>
      </c>
      <c r="U47" s="23" t="s">
        <v>104</v>
      </c>
      <c r="V47" s="26">
        <v>2753671440</v>
      </c>
      <c r="W47" s="22">
        <v>300</v>
      </c>
      <c r="X47" s="23" t="s">
        <v>104</v>
      </c>
      <c r="Y47" s="26">
        <v>1475812983</v>
      </c>
      <c r="Z47" s="71">
        <f t="shared" si="1"/>
        <v>300</v>
      </c>
      <c r="AA47" s="23" t="s">
        <v>104</v>
      </c>
      <c r="AB47" s="65">
        <f t="shared" si="47"/>
        <v>100</v>
      </c>
      <c r="AC47" s="40" t="s">
        <v>82</v>
      </c>
      <c r="AD47" s="46">
        <f t="shared" si="5"/>
        <v>6011488461</v>
      </c>
      <c r="AE47" s="65">
        <f t="shared" si="48"/>
        <v>99.265722224533988</v>
      </c>
      <c r="AF47" s="40" t="s">
        <v>82</v>
      </c>
      <c r="AG47" s="71">
        <f t="shared" si="2"/>
        <v>300</v>
      </c>
      <c r="AH47" s="23" t="s">
        <v>104</v>
      </c>
      <c r="AI47" s="46">
        <f t="shared" si="3"/>
        <v>6011488461</v>
      </c>
      <c r="AJ47" s="65">
        <f t="shared" si="6"/>
        <v>25</v>
      </c>
      <c r="AK47" s="40" t="s">
        <v>82</v>
      </c>
      <c r="AL47" s="65">
        <f t="shared" si="4"/>
        <v>120.22976921999999</v>
      </c>
      <c r="AM47" s="13"/>
      <c r="AP47" s="28"/>
    </row>
    <row r="48" spans="1:42" ht="110.25" customHeight="1" x14ac:dyDescent="0.2">
      <c r="A48" s="18"/>
      <c r="B48" s="19"/>
      <c r="C48" s="29" t="s">
        <v>110</v>
      </c>
      <c r="D48" s="34" t="s">
        <v>112</v>
      </c>
      <c r="E48" s="22">
        <v>252</v>
      </c>
      <c r="F48" s="23" t="s">
        <v>104</v>
      </c>
      <c r="G48" s="60">
        <v>14370625000</v>
      </c>
      <c r="H48" s="24">
        <v>91.2</v>
      </c>
      <c r="I48" s="23" t="s">
        <v>104</v>
      </c>
      <c r="J48" s="25">
        <v>5689171287</v>
      </c>
      <c r="K48" s="22">
        <v>50</v>
      </c>
      <c r="L48" s="23" t="s">
        <v>104</v>
      </c>
      <c r="M48" s="26">
        <v>5053375000</v>
      </c>
      <c r="N48" s="22">
        <v>0</v>
      </c>
      <c r="O48" s="23" t="s">
        <v>104</v>
      </c>
      <c r="P48" s="26">
        <v>0</v>
      </c>
      <c r="Q48" s="22">
        <v>0</v>
      </c>
      <c r="R48" s="23" t="s">
        <v>104</v>
      </c>
      <c r="S48" s="26">
        <v>1478518003</v>
      </c>
      <c r="T48" s="22">
        <v>0</v>
      </c>
      <c r="U48" s="23" t="s">
        <v>104</v>
      </c>
      <c r="V48" s="26">
        <v>0</v>
      </c>
      <c r="W48" s="22">
        <v>50</v>
      </c>
      <c r="X48" s="23" t="s">
        <v>104</v>
      </c>
      <c r="Y48" s="26">
        <v>3502835041</v>
      </c>
      <c r="Z48" s="71">
        <f t="shared" si="1"/>
        <v>50</v>
      </c>
      <c r="AA48" s="23" t="s">
        <v>104</v>
      </c>
      <c r="AB48" s="65">
        <f t="shared" si="47"/>
        <v>100</v>
      </c>
      <c r="AC48" s="40" t="s">
        <v>82</v>
      </c>
      <c r="AD48" s="46">
        <f t="shared" si="5"/>
        <v>4981353044</v>
      </c>
      <c r="AE48" s="65">
        <f t="shared" si="48"/>
        <v>98.574775155218049</v>
      </c>
      <c r="AF48" s="40" t="s">
        <v>82</v>
      </c>
      <c r="AG48" s="71">
        <f t="shared" si="2"/>
        <v>141.19999999999999</v>
      </c>
      <c r="AH48" s="23" t="s">
        <v>104</v>
      </c>
      <c r="AI48" s="46">
        <f t="shared" si="3"/>
        <v>10670524331</v>
      </c>
      <c r="AJ48" s="65">
        <f t="shared" si="6"/>
        <v>56.031746031746032</v>
      </c>
      <c r="AK48" s="40" t="s">
        <v>82</v>
      </c>
      <c r="AL48" s="65">
        <f t="shared" si="4"/>
        <v>74.252333012656024</v>
      </c>
      <c r="AM48" s="13"/>
      <c r="AP48" s="28"/>
    </row>
    <row r="49" spans="1:42" ht="110.25" customHeight="1" x14ac:dyDescent="0.2">
      <c r="A49" s="18"/>
      <c r="B49" s="19"/>
      <c r="C49" s="86" t="s">
        <v>138</v>
      </c>
      <c r="D49" s="87" t="s">
        <v>111</v>
      </c>
      <c r="E49" s="22">
        <v>11.38</v>
      </c>
      <c r="F49" s="23" t="s">
        <v>113</v>
      </c>
      <c r="G49" s="60">
        <v>31625095000</v>
      </c>
      <c r="H49" s="24">
        <v>18.91</v>
      </c>
      <c r="I49" s="23" t="s">
        <v>113</v>
      </c>
      <c r="J49" s="25">
        <v>30405244217</v>
      </c>
      <c r="K49" s="22"/>
      <c r="L49" s="23"/>
      <c r="M49" s="26"/>
      <c r="N49" s="22"/>
      <c r="O49" s="23"/>
      <c r="P49" s="26"/>
      <c r="Q49" s="22"/>
      <c r="R49" s="23"/>
      <c r="S49" s="26"/>
      <c r="T49" s="22"/>
      <c r="U49" s="23"/>
      <c r="V49" s="26"/>
      <c r="W49" s="22"/>
      <c r="X49" s="23"/>
      <c r="Y49" s="26"/>
      <c r="Z49" s="71"/>
      <c r="AA49" s="23"/>
      <c r="AB49" s="65"/>
      <c r="AC49" s="40"/>
      <c r="AD49" s="46"/>
      <c r="AE49" s="65"/>
      <c r="AF49" s="40"/>
      <c r="AG49" s="88">
        <f t="shared" ref="AG49" si="49">H49+Z49</f>
        <v>18.91</v>
      </c>
      <c r="AH49" s="23" t="s">
        <v>113</v>
      </c>
      <c r="AI49" s="46">
        <f t="shared" ref="AI49" si="50">J49+AD49</f>
        <v>30405244217</v>
      </c>
      <c r="AJ49" s="65">
        <f t="shared" ref="AJ49" si="51">AG49/E49*100</f>
        <v>166.16871704745165</v>
      </c>
      <c r="AK49" s="40" t="s">
        <v>82</v>
      </c>
      <c r="AL49" s="65">
        <f t="shared" ref="AL49" si="52">AI49/G49*100</f>
        <v>96.142775909447863</v>
      </c>
      <c r="AM49" s="13"/>
      <c r="AP49" s="28"/>
    </row>
    <row r="50" spans="1:42" ht="110.25" customHeight="1" x14ac:dyDescent="0.2">
      <c r="A50" s="18"/>
      <c r="B50" s="19"/>
      <c r="C50" s="86" t="s">
        <v>157</v>
      </c>
      <c r="D50" s="87" t="s">
        <v>111</v>
      </c>
      <c r="E50" s="22">
        <v>9.4499999999999993</v>
      </c>
      <c r="F50" s="23" t="s">
        <v>113</v>
      </c>
      <c r="G50" s="60">
        <v>13301428000</v>
      </c>
      <c r="H50" s="24">
        <v>9.32</v>
      </c>
      <c r="I50" s="23" t="s">
        <v>113</v>
      </c>
      <c r="J50" s="25">
        <v>13210001484</v>
      </c>
      <c r="K50" s="22"/>
      <c r="L50" s="23"/>
      <c r="M50" s="26"/>
      <c r="N50" s="22"/>
      <c r="O50" s="23"/>
      <c r="P50" s="26"/>
      <c r="Q50" s="22"/>
      <c r="R50" s="23"/>
      <c r="S50" s="26"/>
      <c r="T50" s="22"/>
      <c r="U50" s="23"/>
      <c r="V50" s="26"/>
      <c r="W50" s="22"/>
      <c r="X50" s="23"/>
      <c r="Y50" s="26"/>
      <c r="Z50" s="71"/>
      <c r="AA50" s="23"/>
      <c r="AB50" s="65"/>
      <c r="AC50" s="40"/>
      <c r="AD50" s="46"/>
      <c r="AE50" s="65"/>
      <c r="AF50" s="40"/>
      <c r="AG50" s="71">
        <f t="shared" ref="AG50:AG54" si="53">H50+Z50</f>
        <v>9.32</v>
      </c>
      <c r="AH50" s="23" t="s">
        <v>113</v>
      </c>
      <c r="AI50" s="46">
        <f t="shared" ref="AI50:AI54" si="54">J50+AD50</f>
        <v>13210001484</v>
      </c>
      <c r="AJ50" s="65">
        <f t="shared" ref="AJ50:AJ54" si="55">AG50/E50*100</f>
        <v>98.624338624338634</v>
      </c>
      <c r="AK50" s="40" t="s">
        <v>82</v>
      </c>
      <c r="AL50" s="65">
        <f t="shared" ref="AL50:AL54" si="56">AI50/G50*100</f>
        <v>99.312656385464777</v>
      </c>
      <c r="AM50" s="13"/>
      <c r="AP50" s="28"/>
    </row>
    <row r="51" spans="1:42" ht="110.25" customHeight="1" x14ac:dyDescent="0.2">
      <c r="A51" s="18"/>
      <c r="B51" s="19"/>
      <c r="C51" s="86" t="s">
        <v>158</v>
      </c>
      <c r="D51" s="87" t="s">
        <v>112</v>
      </c>
      <c r="E51" s="24">
        <v>67.5</v>
      </c>
      <c r="F51" s="23" t="s">
        <v>104</v>
      </c>
      <c r="G51" s="60">
        <v>11001950000</v>
      </c>
      <c r="H51" s="24">
        <v>95</v>
      </c>
      <c r="I51" s="23" t="s">
        <v>104</v>
      </c>
      <c r="J51" s="25">
        <v>10877982938</v>
      </c>
      <c r="K51" s="22"/>
      <c r="L51" s="23"/>
      <c r="M51" s="26"/>
      <c r="N51" s="22"/>
      <c r="O51" s="23"/>
      <c r="P51" s="26"/>
      <c r="Q51" s="22"/>
      <c r="R51" s="23"/>
      <c r="S51" s="26"/>
      <c r="T51" s="22"/>
      <c r="U51" s="23"/>
      <c r="V51" s="26"/>
      <c r="W51" s="22"/>
      <c r="X51" s="23"/>
      <c r="Y51" s="26"/>
      <c r="Z51" s="71"/>
      <c r="AA51" s="23"/>
      <c r="AB51" s="65"/>
      <c r="AC51" s="40"/>
      <c r="AD51" s="46"/>
      <c r="AE51" s="65"/>
      <c r="AF51" s="40"/>
      <c r="AG51" s="71">
        <f t="shared" si="53"/>
        <v>95</v>
      </c>
      <c r="AH51" s="23" t="s">
        <v>104</v>
      </c>
      <c r="AI51" s="46">
        <f t="shared" si="54"/>
        <v>10877982938</v>
      </c>
      <c r="AJ51" s="65">
        <f t="shared" si="55"/>
        <v>140.74074074074073</v>
      </c>
      <c r="AK51" s="40" t="s">
        <v>82</v>
      </c>
      <c r="AL51" s="65">
        <f t="shared" si="56"/>
        <v>98.873226455310188</v>
      </c>
      <c r="AM51" s="13"/>
      <c r="AP51" s="28"/>
    </row>
    <row r="52" spans="1:42" ht="63" x14ac:dyDescent="0.2">
      <c r="A52" s="18"/>
      <c r="B52" s="19"/>
      <c r="C52" s="20" t="s">
        <v>159</v>
      </c>
      <c r="D52" s="21" t="s">
        <v>146</v>
      </c>
      <c r="E52" s="53">
        <v>536.70000000000005</v>
      </c>
      <c r="F52" s="52" t="s">
        <v>113</v>
      </c>
      <c r="G52" s="63">
        <f>SUM(G53:G54)</f>
        <v>44998075475</v>
      </c>
      <c r="H52" s="53">
        <v>550.27</v>
      </c>
      <c r="I52" s="52" t="s">
        <v>113</v>
      </c>
      <c r="J52" s="63">
        <f>SUM(J53:J54)</f>
        <v>43203430233</v>
      </c>
      <c r="K52" s="51"/>
      <c r="L52" s="52"/>
      <c r="M52" s="48"/>
      <c r="N52" s="51"/>
      <c r="O52" s="52"/>
      <c r="P52" s="48"/>
      <c r="Q52" s="51"/>
      <c r="R52" s="52"/>
      <c r="S52" s="48"/>
      <c r="T52" s="51"/>
      <c r="U52" s="52"/>
      <c r="V52" s="48"/>
      <c r="W52" s="51"/>
      <c r="X52" s="52"/>
      <c r="Y52" s="48"/>
      <c r="Z52" s="71"/>
      <c r="AA52" s="52"/>
      <c r="AB52" s="66"/>
      <c r="AC52" s="68"/>
      <c r="AD52" s="46"/>
      <c r="AE52" s="66"/>
      <c r="AF52" s="68"/>
      <c r="AG52" s="66">
        <f t="shared" si="53"/>
        <v>550.27</v>
      </c>
      <c r="AH52" s="52" t="s">
        <v>113</v>
      </c>
      <c r="AI52" s="67">
        <f t="shared" si="54"/>
        <v>43203430233</v>
      </c>
      <c r="AJ52" s="66">
        <f t="shared" si="55"/>
        <v>102.52841438419973</v>
      </c>
      <c r="AK52" s="68" t="s">
        <v>82</v>
      </c>
      <c r="AL52" s="66">
        <f t="shared" si="56"/>
        <v>96.011728894945591</v>
      </c>
      <c r="AM52" s="13"/>
      <c r="AP52" s="28"/>
    </row>
    <row r="53" spans="1:42" ht="120" x14ac:dyDescent="0.2">
      <c r="A53" s="18"/>
      <c r="B53" s="19"/>
      <c r="C53" s="86" t="s">
        <v>162</v>
      </c>
      <c r="D53" s="87" t="s">
        <v>160</v>
      </c>
      <c r="E53" s="22">
        <v>8</v>
      </c>
      <c r="F53" s="23" t="s">
        <v>113</v>
      </c>
      <c r="G53" s="60">
        <v>36728062000</v>
      </c>
      <c r="H53" s="24">
        <v>11.79</v>
      </c>
      <c r="I53" s="23" t="s">
        <v>113</v>
      </c>
      <c r="J53" s="25">
        <v>35566056932</v>
      </c>
      <c r="K53" s="22"/>
      <c r="L53" s="55"/>
      <c r="M53" s="26"/>
      <c r="N53" s="22"/>
      <c r="O53" s="55"/>
      <c r="P53" s="26"/>
      <c r="Q53" s="22"/>
      <c r="R53" s="55"/>
      <c r="S53" s="26"/>
      <c r="T53" s="22"/>
      <c r="U53" s="55"/>
      <c r="V53" s="26"/>
      <c r="W53" s="22"/>
      <c r="X53" s="55"/>
      <c r="Y53" s="26"/>
      <c r="Z53" s="71"/>
      <c r="AA53" s="23"/>
      <c r="AB53" s="65"/>
      <c r="AC53" s="40"/>
      <c r="AD53" s="46"/>
      <c r="AE53" s="65"/>
      <c r="AF53" s="40"/>
      <c r="AG53" s="71">
        <f t="shared" si="53"/>
        <v>11.79</v>
      </c>
      <c r="AH53" s="23" t="s">
        <v>113</v>
      </c>
      <c r="AI53" s="46">
        <f t="shared" si="54"/>
        <v>35566056932</v>
      </c>
      <c r="AJ53" s="65">
        <f t="shared" si="55"/>
        <v>147.375</v>
      </c>
      <c r="AK53" s="40" t="s">
        <v>82</v>
      </c>
      <c r="AL53" s="65">
        <f t="shared" si="56"/>
        <v>96.836192805381344</v>
      </c>
      <c r="AM53" s="13"/>
      <c r="AP53" s="28"/>
    </row>
    <row r="54" spans="1:42" ht="135" x14ac:dyDescent="0.2">
      <c r="A54" s="18"/>
      <c r="B54" s="19"/>
      <c r="C54" s="86" t="s">
        <v>172</v>
      </c>
      <c r="D54" s="87" t="s">
        <v>161</v>
      </c>
      <c r="E54" s="22">
        <v>50</v>
      </c>
      <c r="F54" s="23" t="s">
        <v>104</v>
      </c>
      <c r="G54" s="60">
        <v>8270013475</v>
      </c>
      <c r="H54" s="24">
        <v>241.7</v>
      </c>
      <c r="I54" s="23" t="s">
        <v>104</v>
      </c>
      <c r="J54" s="25">
        <v>7637373301</v>
      </c>
      <c r="K54" s="22"/>
      <c r="L54" s="55"/>
      <c r="M54" s="26"/>
      <c r="N54" s="22"/>
      <c r="O54" s="55"/>
      <c r="P54" s="26"/>
      <c r="Q54" s="22"/>
      <c r="R54" s="55"/>
      <c r="S54" s="26"/>
      <c r="T54" s="22"/>
      <c r="U54" s="55"/>
      <c r="V54" s="26"/>
      <c r="W54" s="22"/>
      <c r="X54" s="55"/>
      <c r="Y54" s="26"/>
      <c r="Z54" s="71"/>
      <c r="AA54" s="23"/>
      <c r="AB54" s="65"/>
      <c r="AC54" s="40"/>
      <c r="AD54" s="46"/>
      <c r="AE54" s="65"/>
      <c r="AF54" s="40"/>
      <c r="AG54" s="71">
        <f t="shared" si="53"/>
        <v>241.7</v>
      </c>
      <c r="AH54" s="23" t="s">
        <v>104</v>
      </c>
      <c r="AI54" s="46">
        <f t="shared" si="54"/>
        <v>7637373301</v>
      </c>
      <c r="AJ54" s="65">
        <f t="shared" si="55"/>
        <v>483.4</v>
      </c>
      <c r="AK54" s="40" t="s">
        <v>82</v>
      </c>
      <c r="AL54" s="65">
        <f t="shared" si="56"/>
        <v>92.350191738956028</v>
      </c>
      <c r="AM54" s="13"/>
      <c r="AP54" s="28"/>
    </row>
    <row r="55" spans="1:42" ht="103.5" customHeight="1" x14ac:dyDescent="0.2">
      <c r="A55" s="18"/>
      <c r="B55" s="19"/>
      <c r="C55" s="20" t="s">
        <v>114</v>
      </c>
      <c r="D55" s="21" t="s">
        <v>120</v>
      </c>
      <c r="E55" s="51">
        <v>21</v>
      </c>
      <c r="F55" s="52" t="s">
        <v>81</v>
      </c>
      <c r="G55" s="48">
        <f>SUM(G56:G58)</f>
        <v>284258975000</v>
      </c>
      <c r="H55" s="69">
        <v>5</v>
      </c>
      <c r="I55" s="52" t="s">
        <v>81</v>
      </c>
      <c r="J55" s="48">
        <f>SUM(J56:J58)</f>
        <v>17172543911</v>
      </c>
      <c r="K55" s="51">
        <v>5</v>
      </c>
      <c r="L55" s="52" t="s">
        <v>81</v>
      </c>
      <c r="M55" s="48">
        <f>SUM(M56:M58)</f>
        <v>20470034975</v>
      </c>
      <c r="N55" s="51">
        <v>0</v>
      </c>
      <c r="O55" s="52" t="s">
        <v>81</v>
      </c>
      <c r="P55" s="48">
        <f>SUM(P56:P58)</f>
        <v>0</v>
      </c>
      <c r="Q55" s="51">
        <v>0</v>
      </c>
      <c r="R55" s="52" t="s">
        <v>81</v>
      </c>
      <c r="S55" s="48">
        <f>SUM(S56:S58)</f>
        <v>1999362600</v>
      </c>
      <c r="T55" s="51">
        <f>T56+T58</f>
        <v>2</v>
      </c>
      <c r="U55" s="52" t="s">
        <v>81</v>
      </c>
      <c r="V55" s="48">
        <f>SUM(V56:V58)</f>
        <v>9439703467</v>
      </c>
      <c r="W55" s="51">
        <f>W56+W58</f>
        <v>4</v>
      </c>
      <c r="X55" s="52" t="s">
        <v>81</v>
      </c>
      <c r="Y55" s="48">
        <f>SUM(Y56:Y58)</f>
        <v>8414810815</v>
      </c>
      <c r="Z55" s="70">
        <f t="shared" si="1"/>
        <v>6</v>
      </c>
      <c r="AA55" s="52" t="s">
        <v>81</v>
      </c>
      <c r="AB55" s="66">
        <f t="shared" ref="AB55:AB74" si="57">Z55/K55*100</f>
        <v>120</v>
      </c>
      <c r="AC55" s="68" t="s">
        <v>82</v>
      </c>
      <c r="AD55" s="67">
        <f t="shared" si="5"/>
        <v>19853876882</v>
      </c>
      <c r="AE55" s="66">
        <f t="shared" ref="AE55:AE74" si="58">AD55/M55*100</f>
        <v>96.989950951463882</v>
      </c>
      <c r="AF55" s="68" t="s">
        <v>82</v>
      </c>
      <c r="AG55" s="70">
        <f t="shared" si="2"/>
        <v>11</v>
      </c>
      <c r="AH55" s="52" t="s">
        <v>81</v>
      </c>
      <c r="AI55" s="67">
        <f t="shared" si="3"/>
        <v>37026420793</v>
      </c>
      <c r="AJ55" s="66">
        <f t="shared" si="6"/>
        <v>52.380952380952387</v>
      </c>
      <c r="AK55" s="68" t="s">
        <v>82</v>
      </c>
      <c r="AL55" s="66">
        <f t="shared" si="4"/>
        <v>13.025594281763663</v>
      </c>
      <c r="AM55" s="13"/>
      <c r="AP55" s="28"/>
    </row>
    <row r="56" spans="1:42" ht="85.5" customHeight="1" x14ac:dyDescent="0.2">
      <c r="A56" s="18"/>
      <c r="B56" s="19"/>
      <c r="C56" s="29" t="s">
        <v>115</v>
      </c>
      <c r="D56" s="34" t="s">
        <v>117</v>
      </c>
      <c r="E56" s="22">
        <v>5</v>
      </c>
      <c r="F56" s="23" t="s">
        <v>81</v>
      </c>
      <c r="G56" s="60">
        <v>57036975000</v>
      </c>
      <c r="H56" s="50">
        <v>3</v>
      </c>
      <c r="I56" s="23" t="s">
        <v>81</v>
      </c>
      <c r="J56" s="25">
        <v>8275213890</v>
      </c>
      <c r="K56" s="22">
        <v>3</v>
      </c>
      <c r="L56" s="55" t="s">
        <v>81</v>
      </c>
      <c r="M56" s="26">
        <v>12989484975</v>
      </c>
      <c r="N56" s="22">
        <v>0</v>
      </c>
      <c r="O56" s="55" t="s">
        <v>81</v>
      </c>
      <c r="P56" s="26">
        <v>0</v>
      </c>
      <c r="Q56" s="22">
        <v>0</v>
      </c>
      <c r="R56" s="55" t="s">
        <v>81</v>
      </c>
      <c r="S56" s="26">
        <v>1999362600</v>
      </c>
      <c r="T56" s="22">
        <v>1</v>
      </c>
      <c r="U56" s="55" t="s">
        <v>81</v>
      </c>
      <c r="V56" s="26">
        <v>6387154504</v>
      </c>
      <c r="W56" s="22">
        <v>2</v>
      </c>
      <c r="X56" s="55" t="s">
        <v>81</v>
      </c>
      <c r="Y56" s="26">
        <v>4115380761</v>
      </c>
      <c r="Z56" s="71">
        <f t="shared" si="1"/>
        <v>3</v>
      </c>
      <c r="AA56" s="23" t="s">
        <v>81</v>
      </c>
      <c r="AB56" s="65">
        <f t="shared" si="57"/>
        <v>100</v>
      </c>
      <c r="AC56" s="40" t="s">
        <v>82</v>
      </c>
      <c r="AD56" s="46">
        <f t="shared" si="5"/>
        <v>12501897865</v>
      </c>
      <c r="AE56" s="65">
        <f t="shared" si="58"/>
        <v>96.246293744991235</v>
      </c>
      <c r="AF56" s="40" t="s">
        <v>82</v>
      </c>
      <c r="AG56" s="71">
        <f t="shared" si="2"/>
        <v>6</v>
      </c>
      <c r="AH56" s="23" t="s">
        <v>81</v>
      </c>
      <c r="AI56" s="46">
        <f t="shared" si="3"/>
        <v>20777111755</v>
      </c>
      <c r="AJ56" s="65">
        <f t="shared" si="6"/>
        <v>120</v>
      </c>
      <c r="AK56" s="40" t="s">
        <v>82</v>
      </c>
      <c r="AL56" s="65">
        <f t="shared" si="4"/>
        <v>36.427443347056887</v>
      </c>
      <c r="AM56" s="13"/>
      <c r="AP56" s="28"/>
    </row>
    <row r="57" spans="1:42" ht="69.75" customHeight="1" x14ac:dyDescent="0.2">
      <c r="A57" s="18"/>
      <c r="B57" s="19"/>
      <c r="C57" s="107" t="s">
        <v>163</v>
      </c>
      <c r="D57" s="108" t="s">
        <v>118</v>
      </c>
      <c r="E57" s="22">
        <f>5*100</f>
        <v>500</v>
      </c>
      <c r="F57" s="23" t="s">
        <v>121</v>
      </c>
      <c r="G57" s="60">
        <v>282000000</v>
      </c>
      <c r="H57" s="50">
        <v>142</v>
      </c>
      <c r="I57" s="23" t="s">
        <v>121</v>
      </c>
      <c r="J57" s="25">
        <v>12250000</v>
      </c>
      <c r="K57" s="22">
        <v>100</v>
      </c>
      <c r="L57" s="55" t="s">
        <v>121</v>
      </c>
      <c r="M57" s="26">
        <v>0</v>
      </c>
      <c r="N57" s="22">
        <v>14</v>
      </c>
      <c r="O57" s="55" t="s">
        <v>121</v>
      </c>
      <c r="P57" s="26">
        <v>0</v>
      </c>
      <c r="Q57" s="22">
        <v>18</v>
      </c>
      <c r="R57" s="55" t="s">
        <v>121</v>
      </c>
      <c r="S57" s="26">
        <v>0</v>
      </c>
      <c r="T57" s="22">
        <v>36</v>
      </c>
      <c r="U57" s="55" t="s">
        <v>121</v>
      </c>
      <c r="V57" s="26">
        <v>0</v>
      </c>
      <c r="W57" s="22">
        <v>28</v>
      </c>
      <c r="X57" s="55" t="s">
        <v>121</v>
      </c>
      <c r="Y57" s="26">
        <v>0</v>
      </c>
      <c r="Z57" s="71">
        <f t="shared" si="1"/>
        <v>96</v>
      </c>
      <c r="AA57" s="55" t="s">
        <v>121</v>
      </c>
      <c r="AB57" s="65">
        <f t="shared" si="57"/>
        <v>96</v>
      </c>
      <c r="AC57" s="40" t="s">
        <v>82</v>
      </c>
      <c r="AD57" s="46"/>
      <c r="AE57" s="65"/>
      <c r="AF57" s="40"/>
      <c r="AG57" s="71">
        <f t="shared" si="2"/>
        <v>238</v>
      </c>
      <c r="AH57" s="55" t="s">
        <v>121</v>
      </c>
      <c r="AI57" s="46">
        <f t="shared" si="3"/>
        <v>12250000</v>
      </c>
      <c r="AJ57" s="65">
        <f t="shared" si="6"/>
        <v>47.599999999999994</v>
      </c>
      <c r="AK57" s="40" t="s">
        <v>82</v>
      </c>
      <c r="AL57" s="65">
        <f t="shared" si="4"/>
        <v>4.3439716312056742</v>
      </c>
      <c r="AM57" s="13"/>
      <c r="AP57" s="28"/>
    </row>
    <row r="58" spans="1:42" ht="81.75" customHeight="1" x14ac:dyDescent="0.2">
      <c r="A58" s="18"/>
      <c r="B58" s="19"/>
      <c r="C58" s="29" t="s">
        <v>116</v>
      </c>
      <c r="D58" s="34" t="s">
        <v>119</v>
      </c>
      <c r="E58" s="22">
        <v>5</v>
      </c>
      <c r="F58" s="23" t="s">
        <v>81</v>
      </c>
      <c r="G58" s="60">
        <v>226940000000</v>
      </c>
      <c r="H58" s="50">
        <v>2</v>
      </c>
      <c r="I58" s="23" t="s">
        <v>81</v>
      </c>
      <c r="J58" s="25">
        <v>8885080021</v>
      </c>
      <c r="K58" s="22">
        <v>3</v>
      </c>
      <c r="L58" s="23" t="s">
        <v>81</v>
      </c>
      <c r="M58" s="26">
        <v>7480550000</v>
      </c>
      <c r="N58" s="22">
        <v>0</v>
      </c>
      <c r="O58" s="23" t="s">
        <v>81</v>
      </c>
      <c r="P58" s="26">
        <v>0</v>
      </c>
      <c r="Q58" s="22">
        <v>0</v>
      </c>
      <c r="R58" s="23" t="s">
        <v>81</v>
      </c>
      <c r="S58" s="26">
        <v>0</v>
      </c>
      <c r="T58" s="22">
        <v>1</v>
      </c>
      <c r="U58" s="23" t="s">
        <v>81</v>
      </c>
      <c r="V58" s="26">
        <v>3052548963</v>
      </c>
      <c r="W58" s="22">
        <v>2</v>
      </c>
      <c r="X58" s="23" t="s">
        <v>81</v>
      </c>
      <c r="Y58" s="26">
        <v>4299430054</v>
      </c>
      <c r="Z58" s="71">
        <f t="shared" si="1"/>
        <v>3</v>
      </c>
      <c r="AA58" s="23" t="s">
        <v>81</v>
      </c>
      <c r="AB58" s="65">
        <f t="shared" si="57"/>
        <v>100</v>
      </c>
      <c r="AC58" s="40" t="s">
        <v>82</v>
      </c>
      <c r="AD58" s="46">
        <f t="shared" si="5"/>
        <v>7351979017</v>
      </c>
      <c r="AE58" s="65">
        <f t="shared" si="58"/>
        <v>98.281262968631992</v>
      </c>
      <c r="AF58" s="40" t="s">
        <v>82</v>
      </c>
      <c r="AG58" s="71">
        <f t="shared" si="2"/>
        <v>5</v>
      </c>
      <c r="AH58" s="23" t="s">
        <v>81</v>
      </c>
      <c r="AI58" s="46">
        <f t="shared" si="3"/>
        <v>16237059038</v>
      </c>
      <c r="AJ58" s="65">
        <f t="shared" si="6"/>
        <v>100</v>
      </c>
      <c r="AK58" s="40" t="s">
        <v>82</v>
      </c>
      <c r="AL58" s="65">
        <f t="shared" si="4"/>
        <v>7.1547805754825067</v>
      </c>
      <c r="AM58" s="13"/>
      <c r="AP58" s="28"/>
    </row>
    <row r="59" spans="1:42" ht="94.5" x14ac:dyDescent="0.2">
      <c r="A59" s="18"/>
      <c r="B59" s="19"/>
      <c r="C59" s="20" t="s">
        <v>122</v>
      </c>
      <c r="D59" s="21" t="s">
        <v>171</v>
      </c>
      <c r="E59" s="51">
        <v>80.040000000000006</v>
      </c>
      <c r="F59" s="52" t="s">
        <v>82</v>
      </c>
      <c r="G59" s="48">
        <f>SUM(G60:G61)</f>
        <v>35454967500</v>
      </c>
      <c r="H59" s="53">
        <f>40511/47852*100</f>
        <v>84.658948424308292</v>
      </c>
      <c r="I59" s="52" t="s">
        <v>82</v>
      </c>
      <c r="J59" s="48">
        <f>SUM(J60:J61)</f>
        <v>7418236900</v>
      </c>
      <c r="K59" s="51">
        <v>78.27</v>
      </c>
      <c r="L59" s="52" t="s">
        <v>82</v>
      </c>
      <c r="M59" s="48">
        <f>SUM(M60:M61)</f>
        <v>10727539000</v>
      </c>
      <c r="N59" s="51">
        <v>0</v>
      </c>
      <c r="O59" s="52" t="s">
        <v>82</v>
      </c>
      <c r="P59" s="48">
        <f>SUM(P60:P61)</f>
        <v>0</v>
      </c>
      <c r="Q59" s="51">
        <v>0</v>
      </c>
      <c r="R59" s="52" t="s">
        <v>82</v>
      </c>
      <c r="S59" s="48">
        <f>SUM(S60:S61)</f>
        <v>0</v>
      </c>
      <c r="T59" s="51">
        <v>0</v>
      </c>
      <c r="U59" s="52" t="s">
        <v>82</v>
      </c>
      <c r="V59" s="48">
        <f>SUM(V60:V61)</f>
        <v>2319986900</v>
      </c>
      <c r="W59" s="51">
        <f>45228/56296*100</f>
        <v>80.339633366491398</v>
      </c>
      <c r="X59" s="52" t="s">
        <v>82</v>
      </c>
      <c r="Y59" s="48">
        <f>SUM(Y60:Y61)</f>
        <v>8407552100</v>
      </c>
      <c r="Z59" s="66">
        <f t="shared" si="1"/>
        <v>80.339633366491398</v>
      </c>
      <c r="AA59" s="52" t="s">
        <v>82</v>
      </c>
      <c r="AB59" s="66">
        <f>Z59/K59*100</f>
        <v>102.64422303116316</v>
      </c>
      <c r="AC59" s="68" t="s">
        <v>82</v>
      </c>
      <c r="AD59" s="67">
        <f t="shared" si="5"/>
        <v>10727539000</v>
      </c>
      <c r="AE59" s="66">
        <f t="shared" si="58"/>
        <v>100</v>
      </c>
      <c r="AF59" s="68" t="s">
        <v>82</v>
      </c>
      <c r="AG59" s="66">
        <f t="shared" si="2"/>
        <v>164.99858179079968</v>
      </c>
      <c r="AH59" s="52" t="s">
        <v>82</v>
      </c>
      <c r="AI59" s="67">
        <f t="shared" si="3"/>
        <v>18145775900</v>
      </c>
      <c r="AJ59" s="66">
        <f t="shared" si="6"/>
        <v>206.14515466116902</v>
      </c>
      <c r="AK59" s="68" t="s">
        <v>82</v>
      </c>
      <c r="AL59" s="66">
        <f t="shared" si="4"/>
        <v>51.179784327823739</v>
      </c>
      <c r="AM59" s="13"/>
      <c r="AP59" s="28"/>
    </row>
    <row r="60" spans="1:42" ht="90" x14ac:dyDescent="0.2">
      <c r="A60" s="18"/>
      <c r="B60" s="19"/>
      <c r="C60" s="107" t="s">
        <v>173</v>
      </c>
      <c r="D60" s="108" t="s">
        <v>124</v>
      </c>
      <c r="E60" s="94">
        <v>3000</v>
      </c>
      <c r="F60" s="96" t="s">
        <v>126</v>
      </c>
      <c r="G60" s="60">
        <v>16041887500</v>
      </c>
      <c r="H60" s="50">
        <v>483</v>
      </c>
      <c r="I60" s="23" t="s">
        <v>126</v>
      </c>
      <c r="J60" s="25">
        <v>3218948500</v>
      </c>
      <c r="K60" s="94">
        <v>600</v>
      </c>
      <c r="L60" s="96" t="s">
        <v>126</v>
      </c>
      <c r="M60" s="26">
        <v>0</v>
      </c>
      <c r="N60" s="22"/>
      <c r="O60" s="23"/>
      <c r="P60" s="26"/>
      <c r="Q60" s="22"/>
      <c r="R60" s="23"/>
      <c r="S60" s="26"/>
      <c r="T60" s="22"/>
      <c r="U60" s="23"/>
      <c r="V60" s="26"/>
      <c r="W60" s="22"/>
      <c r="X60" s="23"/>
      <c r="Y60" s="26"/>
      <c r="Z60" s="71"/>
      <c r="AA60" s="23"/>
      <c r="AB60" s="100">
        <f>Z60+Z61/K60*100</f>
        <v>50</v>
      </c>
      <c r="AC60" s="101"/>
      <c r="AD60" s="46"/>
      <c r="AE60" s="65"/>
      <c r="AF60" s="40"/>
      <c r="AG60" s="71">
        <f t="shared" si="2"/>
        <v>483</v>
      </c>
      <c r="AH60" s="23" t="s">
        <v>126</v>
      </c>
      <c r="AI60" s="46">
        <f t="shared" si="3"/>
        <v>3218948500</v>
      </c>
      <c r="AJ60" s="65">
        <f t="shared" si="6"/>
        <v>16.100000000000001</v>
      </c>
      <c r="AK60" s="40" t="s">
        <v>82</v>
      </c>
      <c r="AL60" s="65">
        <f t="shared" si="4"/>
        <v>20.06589623571416</v>
      </c>
      <c r="AM60" s="13"/>
      <c r="AP60" s="28"/>
    </row>
    <row r="61" spans="1:42" ht="90" x14ac:dyDescent="0.2">
      <c r="A61" s="18"/>
      <c r="B61" s="19"/>
      <c r="C61" s="29" t="s">
        <v>123</v>
      </c>
      <c r="D61" s="34" t="s">
        <v>125</v>
      </c>
      <c r="E61" s="95"/>
      <c r="F61" s="31"/>
      <c r="G61" s="60">
        <v>19413080000</v>
      </c>
      <c r="H61" s="50">
        <v>320</v>
      </c>
      <c r="I61" s="23" t="s">
        <v>126</v>
      </c>
      <c r="J61" s="25">
        <v>4199288400</v>
      </c>
      <c r="K61" s="95"/>
      <c r="L61" s="31"/>
      <c r="M61" s="26">
        <v>10727539000</v>
      </c>
      <c r="N61" s="22">
        <v>0</v>
      </c>
      <c r="O61" s="23" t="s">
        <v>126</v>
      </c>
      <c r="P61" s="26">
        <v>0</v>
      </c>
      <c r="Q61" s="22">
        <v>0</v>
      </c>
      <c r="R61" s="23" t="s">
        <v>126</v>
      </c>
      <c r="S61" s="26">
        <v>0</v>
      </c>
      <c r="T61" s="22">
        <v>100</v>
      </c>
      <c r="U61" s="23" t="s">
        <v>126</v>
      </c>
      <c r="V61" s="26">
        <v>2319986900</v>
      </c>
      <c r="W61" s="22">
        <v>200</v>
      </c>
      <c r="X61" s="23" t="s">
        <v>126</v>
      </c>
      <c r="Y61" s="26">
        <v>8407552100</v>
      </c>
      <c r="Z61" s="71">
        <f t="shared" si="1"/>
        <v>300</v>
      </c>
      <c r="AA61" s="23" t="s">
        <v>126</v>
      </c>
      <c r="AB61" s="90"/>
      <c r="AC61" s="102"/>
      <c r="AD61" s="46">
        <f t="shared" si="5"/>
        <v>10727539000</v>
      </c>
      <c r="AE61" s="65">
        <f t="shared" si="58"/>
        <v>100</v>
      </c>
      <c r="AF61" s="40" t="s">
        <v>82</v>
      </c>
      <c r="AG61" s="71">
        <f t="shared" si="2"/>
        <v>620</v>
      </c>
      <c r="AH61" s="23" t="s">
        <v>126</v>
      </c>
      <c r="AI61" s="46">
        <f t="shared" si="3"/>
        <v>14926827400</v>
      </c>
      <c r="AJ61" s="65" t="e">
        <f t="shared" si="6"/>
        <v>#DIV/0!</v>
      </c>
      <c r="AK61" s="40" t="s">
        <v>82</v>
      </c>
      <c r="AL61" s="65">
        <f t="shared" si="4"/>
        <v>76.890567596692534</v>
      </c>
      <c r="AM61" s="13"/>
      <c r="AP61" s="28"/>
    </row>
    <row r="62" spans="1:42" ht="78.75" x14ac:dyDescent="0.2">
      <c r="A62" s="18"/>
      <c r="B62" s="19"/>
      <c r="C62" s="57" t="s">
        <v>127</v>
      </c>
      <c r="D62" s="21" t="s">
        <v>170</v>
      </c>
      <c r="E62" s="51">
        <v>7.43</v>
      </c>
      <c r="F62" s="52" t="s">
        <v>82</v>
      </c>
      <c r="G62" s="80">
        <f>SUM(G64:G66)</f>
        <v>44041923005</v>
      </c>
      <c r="H62" s="53">
        <f>4410/47852*100</f>
        <v>9.2159157401989464</v>
      </c>
      <c r="I62" s="52" t="s">
        <v>82</v>
      </c>
      <c r="J62" s="80">
        <f>SUM(J64:J66)</f>
        <v>9061009230</v>
      </c>
      <c r="K62" s="53">
        <v>7.1</v>
      </c>
      <c r="L62" s="52" t="s">
        <v>82</v>
      </c>
      <c r="M62" s="80">
        <f>SUM(M64:M66)</f>
        <v>9119709998</v>
      </c>
      <c r="N62" s="53">
        <v>0</v>
      </c>
      <c r="O62" s="52" t="s">
        <v>82</v>
      </c>
      <c r="P62" s="80">
        <f>SUM(P64:P66)</f>
        <v>0</v>
      </c>
      <c r="Q62" s="53">
        <v>0</v>
      </c>
      <c r="R62" s="52" t="s">
        <v>82</v>
      </c>
      <c r="S62" s="80">
        <f>SUM(S64:S66)</f>
        <v>0</v>
      </c>
      <c r="T62" s="53">
        <v>6.98</v>
      </c>
      <c r="U62" s="52" t="s">
        <v>82</v>
      </c>
      <c r="V62" s="80">
        <f>SUM(V64:V66)</f>
        <v>3251778175</v>
      </c>
      <c r="W62" s="53">
        <v>0</v>
      </c>
      <c r="X62" s="52" t="s">
        <v>82</v>
      </c>
      <c r="Y62" s="80">
        <f>SUM(Y64:Y66)</f>
        <v>5728940950</v>
      </c>
      <c r="Z62" s="66">
        <f t="shared" si="1"/>
        <v>6.98</v>
      </c>
      <c r="AA62" s="52" t="s">
        <v>82</v>
      </c>
      <c r="AB62" s="66">
        <f t="shared" si="57"/>
        <v>98.309859154929597</v>
      </c>
      <c r="AC62" s="68" t="s">
        <v>82</v>
      </c>
      <c r="AD62" s="82">
        <f t="shared" si="5"/>
        <v>8980719125</v>
      </c>
      <c r="AE62" s="84">
        <f t="shared" si="58"/>
        <v>98.475928806612472</v>
      </c>
      <c r="AF62" s="56" t="s">
        <v>82</v>
      </c>
      <c r="AG62" s="66">
        <f t="shared" si="2"/>
        <v>16.195915740198949</v>
      </c>
      <c r="AH62" s="52" t="s">
        <v>82</v>
      </c>
      <c r="AI62" s="82">
        <f t="shared" si="3"/>
        <v>18041728355</v>
      </c>
      <c r="AJ62" s="66">
        <f t="shared" si="6"/>
        <v>217.98002342125099</v>
      </c>
      <c r="AK62" s="68" t="s">
        <v>82</v>
      </c>
      <c r="AL62" s="84">
        <f t="shared" si="4"/>
        <v>40.964896907321133</v>
      </c>
      <c r="AM62" s="13"/>
      <c r="AP62" s="28"/>
    </row>
    <row r="63" spans="1:42" ht="78.75" x14ac:dyDescent="0.2">
      <c r="A63" s="18"/>
      <c r="B63" s="19"/>
      <c r="C63" s="20"/>
      <c r="D63" s="21" t="s">
        <v>151</v>
      </c>
      <c r="E63" s="53">
        <v>73</v>
      </c>
      <c r="F63" s="52" t="s">
        <v>82</v>
      </c>
      <c r="G63" s="81"/>
      <c r="H63" s="53">
        <f>10200/41428*100</f>
        <v>24.621029255575937</v>
      </c>
      <c r="I63" s="52" t="s">
        <v>82</v>
      </c>
      <c r="J63" s="32"/>
      <c r="K63" s="53">
        <v>63</v>
      </c>
      <c r="L63" s="52" t="s">
        <v>82</v>
      </c>
      <c r="M63" s="47"/>
      <c r="N63" s="53">
        <v>0</v>
      </c>
      <c r="O63" s="52" t="s">
        <v>82</v>
      </c>
      <c r="P63" s="47"/>
      <c r="Q63" s="53">
        <v>0</v>
      </c>
      <c r="R63" s="52" t="s">
        <v>82</v>
      </c>
      <c r="S63" s="47"/>
      <c r="T63" s="53">
        <v>0</v>
      </c>
      <c r="U63" s="52" t="s">
        <v>82</v>
      </c>
      <c r="V63" s="47"/>
      <c r="W63" s="53">
        <f>(10200+44+200+200+150)/41428*100</f>
        <v>26.054842135753596</v>
      </c>
      <c r="X63" s="52" t="s">
        <v>82</v>
      </c>
      <c r="Y63" s="47"/>
      <c r="Z63" s="66">
        <f t="shared" ref="Z63" si="59">N63+Q63+T63+W63</f>
        <v>26.054842135753596</v>
      </c>
      <c r="AA63" s="52" t="s">
        <v>82</v>
      </c>
      <c r="AB63" s="66">
        <f>AG63/K63*100</f>
        <v>80.437891097348469</v>
      </c>
      <c r="AC63" s="68" t="s">
        <v>82</v>
      </c>
      <c r="AD63" s="89"/>
      <c r="AE63" s="85"/>
      <c r="AF63" s="103"/>
      <c r="AG63" s="66">
        <f>H63+Z63</f>
        <v>50.675871391329537</v>
      </c>
      <c r="AH63" s="52" t="s">
        <v>82</v>
      </c>
      <c r="AI63" s="89"/>
      <c r="AJ63" s="66">
        <f t="shared" ref="AJ63" si="60">AG63/E63*100</f>
        <v>69.419001905930884</v>
      </c>
      <c r="AK63" s="68" t="s">
        <v>82</v>
      </c>
      <c r="AL63" s="90"/>
      <c r="AM63" s="13"/>
      <c r="AP63" s="28"/>
    </row>
    <row r="64" spans="1:42" ht="90" x14ac:dyDescent="0.2">
      <c r="A64" s="18"/>
      <c r="B64" s="19"/>
      <c r="C64" s="29" t="s">
        <v>128</v>
      </c>
      <c r="D64" s="34" t="s">
        <v>131</v>
      </c>
      <c r="E64" s="22">
        <v>3350</v>
      </c>
      <c r="F64" s="23" t="s">
        <v>126</v>
      </c>
      <c r="G64" s="60">
        <v>425187500</v>
      </c>
      <c r="H64" s="50">
        <v>600</v>
      </c>
      <c r="I64" s="23" t="s">
        <v>126</v>
      </c>
      <c r="J64" s="25">
        <v>64825000</v>
      </c>
      <c r="K64" s="22">
        <v>600</v>
      </c>
      <c r="L64" s="23" t="s">
        <v>126</v>
      </c>
      <c r="M64" s="26">
        <v>1146410000</v>
      </c>
      <c r="N64" s="22">
        <v>0</v>
      </c>
      <c r="O64" s="23" t="s">
        <v>126</v>
      </c>
      <c r="P64" s="26">
        <v>0</v>
      </c>
      <c r="Q64" s="22">
        <v>0</v>
      </c>
      <c r="R64" s="23" t="s">
        <v>126</v>
      </c>
      <c r="S64" s="26">
        <v>0</v>
      </c>
      <c r="T64" s="22">
        <v>0</v>
      </c>
      <c r="U64" s="23" t="s">
        <v>126</v>
      </c>
      <c r="V64" s="26">
        <v>0</v>
      </c>
      <c r="W64" s="22">
        <v>300</v>
      </c>
      <c r="X64" s="23" t="s">
        <v>126</v>
      </c>
      <c r="Y64" s="26">
        <v>1095506000</v>
      </c>
      <c r="Z64" s="71">
        <f t="shared" si="1"/>
        <v>300</v>
      </c>
      <c r="AA64" s="23" t="s">
        <v>126</v>
      </c>
      <c r="AB64" s="65">
        <f t="shared" si="57"/>
        <v>50</v>
      </c>
      <c r="AC64" s="40" t="s">
        <v>82</v>
      </c>
      <c r="AD64" s="46">
        <f t="shared" si="5"/>
        <v>1095506000</v>
      </c>
      <c r="AE64" s="65">
        <f t="shared" si="58"/>
        <v>95.559703770902203</v>
      </c>
      <c r="AF64" s="40" t="s">
        <v>82</v>
      </c>
      <c r="AG64" s="71">
        <f t="shared" si="2"/>
        <v>900</v>
      </c>
      <c r="AH64" s="23" t="s">
        <v>126</v>
      </c>
      <c r="AI64" s="46">
        <f t="shared" si="3"/>
        <v>1160331000</v>
      </c>
      <c r="AJ64" s="65">
        <f t="shared" si="6"/>
        <v>26.865671641791046</v>
      </c>
      <c r="AK64" s="40" t="s">
        <v>82</v>
      </c>
      <c r="AL64" s="65">
        <f t="shared" si="4"/>
        <v>272.89866235484345</v>
      </c>
      <c r="AM64" s="13"/>
      <c r="AP64" s="28"/>
    </row>
    <row r="65" spans="1:42" ht="90" x14ac:dyDescent="0.2">
      <c r="A65" s="18"/>
      <c r="B65" s="19"/>
      <c r="C65" s="29" t="s">
        <v>129</v>
      </c>
      <c r="D65" s="34" t="s">
        <v>131</v>
      </c>
      <c r="E65" s="22">
        <v>3350</v>
      </c>
      <c r="F65" s="23" t="s">
        <v>126</v>
      </c>
      <c r="G65" s="60">
        <v>5275795505</v>
      </c>
      <c r="H65" s="50">
        <v>150</v>
      </c>
      <c r="I65" s="23" t="s">
        <v>126</v>
      </c>
      <c r="J65" s="25">
        <v>1306147100</v>
      </c>
      <c r="K65" s="22">
        <v>600</v>
      </c>
      <c r="L65" s="23" t="s">
        <v>126</v>
      </c>
      <c r="M65" s="26">
        <v>1434450000</v>
      </c>
      <c r="N65" s="22">
        <v>0</v>
      </c>
      <c r="O65" s="23" t="s">
        <v>126</v>
      </c>
      <c r="P65" s="26">
        <v>0</v>
      </c>
      <c r="Q65" s="22">
        <v>0</v>
      </c>
      <c r="R65" s="23" t="s">
        <v>126</v>
      </c>
      <c r="S65" s="26">
        <v>0</v>
      </c>
      <c r="T65" s="22">
        <v>50</v>
      </c>
      <c r="U65" s="23" t="s">
        <v>126</v>
      </c>
      <c r="V65" s="26">
        <v>59903176</v>
      </c>
      <c r="W65" s="22">
        <v>50</v>
      </c>
      <c r="X65" s="23" t="s">
        <v>126</v>
      </c>
      <c r="Y65" s="26">
        <v>1286459951</v>
      </c>
      <c r="Z65" s="71">
        <f t="shared" si="1"/>
        <v>100</v>
      </c>
      <c r="AA65" s="23" t="s">
        <v>126</v>
      </c>
      <c r="AB65" s="65">
        <f t="shared" si="57"/>
        <v>16.666666666666664</v>
      </c>
      <c r="AC65" s="40" t="s">
        <v>82</v>
      </c>
      <c r="AD65" s="46">
        <f t="shared" si="5"/>
        <v>1346363127</v>
      </c>
      <c r="AE65" s="65">
        <f>AD65/M65*100</f>
        <v>93.859188330021965</v>
      </c>
      <c r="AF65" s="40" t="s">
        <v>82</v>
      </c>
      <c r="AG65" s="71">
        <f t="shared" si="2"/>
        <v>250</v>
      </c>
      <c r="AH65" s="23" t="s">
        <v>126</v>
      </c>
      <c r="AI65" s="46">
        <f t="shared" si="3"/>
        <v>2652510227</v>
      </c>
      <c r="AJ65" s="65">
        <f t="shared" si="6"/>
        <v>7.4626865671641784</v>
      </c>
      <c r="AK65" s="40" t="s">
        <v>82</v>
      </c>
      <c r="AL65" s="65">
        <f t="shared" si="4"/>
        <v>50.276971965387048</v>
      </c>
      <c r="AM65" s="13"/>
      <c r="AP65" s="28"/>
    </row>
    <row r="66" spans="1:42" ht="90" x14ac:dyDescent="0.2">
      <c r="A66" s="18"/>
      <c r="B66" s="19"/>
      <c r="C66" s="29" t="s">
        <v>130</v>
      </c>
      <c r="D66" s="34" t="s">
        <v>131</v>
      </c>
      <c r="E66" s="22">
        <v>3350</v>
      </c>
      <c r="F66" s="23" t="s">
        <v>126</v>
      </c>
      <c r="G66" s="60">
        <v>38340940000</v>
      </c>
      <c r="H66" s="50">
        <v>450</v>
      </c>
      <c r="I66" s="23" t="s">
        <v>126</v>
      </c>
      <c r="J66" s="25">
        <v>7690037130</v>
      </c>
      <c r="K66" s="22">
        <v>600</v>
      </c>
      <c r="L66" s="23" t="s">
        <v>126</v>
      </c>
      <c r="M66" s="26">
        <v>6538849998</v>
      </c>
      <c r="N66" s="22">
        <v>0</v>
      </c>
      <c r="O66" s="23" t="s">
        <v>126</v>
      </c>
      <c r="P66" s="26">
        <v>0</v>
      </c>
      <c r="Q66" s="22">
        <v>0</v>
      </c>
      <c r="R66" s="23" t="s">
        <v>126</v>
      </c>
      <c r="S66" s="26">
        <v>0</v>
      </c>
      <c r="T66" s="22">
        <v>300</v>
      </c>
      <c r="U66" s="23" t="s">
        <v>126</v>
      </c>
      <c r="V66" s="26">
        <v>3191874999</v>
      </c>
      <c r="W66" s="22">
        <v>386</v>
      </c>
      <c r="X66" s="23" t="s">
        <v>126</v>
      </c>
      <c r="Y66" s="26">
        <v>3346974999</v>
      </c>
      <c r="Z66" s="71">
        <f t="shared" si="1"/>
        <v>686</v>
      </c>
      <c r="AA66" s="23" t="s">
        <v>126</v>
      </c>
      <c r="AB66" s="65">
        <f t="shared" si="57"/>
        <v>114.33333333333333</v>
      </c>
      <c r="AC66" s="40" t="s">
        <v>82</v>
      </c>
      <c r="AD66" s="46">
        <f t="shared" si="5"/>
        <v>6538849998</v>
      </c>
      <c r="AE66" s="65">
        <f t="shared" si="58"/>
        <v>100</v>
      </c>
      <c r="AF66" s="40" t="s">
        <v>82</v>
      </c>
      <c r="AG66" s="71">
        <f t="shared" si="2"/>
        <v>1136</v>
      </c>
      <c r="AH66" s="23" t="s">
        <v>126</v>
      </c>
      <c r="AI66" s="46">
        <f t="shared" si="3"/>
        <v>14228887128</v>
      </c>
      <c r="AJ66" s="65">
        <f t="shared" si="6"/>
        <v>33.910447761194028</v>
      </c>
      <c r="AK66" s="40" t="s">
        <v>82</v>
      </c>
      <c r="AL66" s="65">
        <f t="shared" si="4"/>
        <v>37.111471779252156</v>
      </c>
      <c r="AM66" s="13"/>
      <c r="AP66" s="28"/>
    </row>
    <row r="67" spans="1:42" ht="117.75" customHeight="1" x14ac:dyDescent="0.2">
      <c r="A67" s="18"/>
      <c r="B67" s="19"/>
      <c r="C67" s="20" t="s">
        <v>132</v>
      </c>
      <c r="D67" s="21" t="s">
        <v>169</v>
      </c>
      <c r="E67" s="51">
        <v>54.55</v>
      </c>
      <c r="F67" s="52" t="s">
        <v>82</v>
      </c>
      <c r="G67" s="48">
        <f>SUM(G68:G69)</f>
        <v>3895650000</v>
      </c>
      <c r="H67" s="53">
        <f>5/11*100</f>
        <v>45.454545454545453</v>
      </c>
      <c r="I67" s="52" t="s">
        <v>82</v>
      </c>
      <c r="J67" s="48">
        <f>SUM(J68:J69)</f>
        <v>17112500</v>
      </c>
      <c r="K67" s="51">
        <v>18.18</v>
      </c>
      <c r="L67" s="52" t="s">
        <v>82</v>
      </c>
      <c r="M67" s="48">
        <f>SUM(M68:M69)</f>
        <v>102250000</v>
      </c>
      <c r="N67" s="51">
        <v>0</v>
      </c>
      <c r="O67" s="52" t="s">
        <v>82</v>
      </c>
      <c r="P67" s="48">
        <f>SUM(P68:P69)</f>
        <v>0</v>
      </c>
      <c r="Q67" s="51">
        <v>0</v>
      </c>
      <c r="R67" s="52" t="s">
        <v>82</v>
      </c>
      <c r="S67" s="48">
        <f>SUM(S68:S69)</f>
        <v>0</v>
      </c>
      <c r="T67" s="51">
        <v>0</v>
      </c>
      <c r="U67" s="52" t="s">
        <v>82</v>
      </c>
      <c r="V67" s="48">
        <f>SUM(V68:V69)</f>
        <v>0</v>
      </c>
      <c r="W67" s="51">
        <v>0</v>
      </c>
      <c r="X67" s="52" t="s">
        <v>82</v>
      </c>
      <c r="Y67" s="48">
        <f>SUM(Y68:Y69)</f>
        <v>7500000</v>
      </c>
      <c r="Z67" s="66">
        <f t="shared" si="1"/>
        <v>0</v>
      </c>
      <c r="AA67" s="52" t="s">
        <v>82</v>
      </c>
      <c r="AB67" s="66">
        <f t="shared" si="57"/>
        <v>0</v>
      </c>
      <c r="AC67" s="68" t="s">
        <v>82</v>
      </c>
      <c r="AD67" s="67">
        <f t="shared" si="5"/>
        <v>7500000</v>
      </c>
      <c r="AE67" s="66">
        <f>AD67/M67*100</f>
        <v>7.3349633251833746</v>
      </c>
      <c r="AF67" s="68" t="s">
        <v>82</v>
      </c>
      <c r="AG67" s="66">
        <f t="shared" si="2"/>
        <v>45.454545454545453</v>
      </c>
      <c r="AH67" s="52" t="s">
        <v>82</v>
      </c>
      <c r="AI67" s="67">
        <f t="shared" si="3"/>
        <v>24612500</v>
      </c>
      <c r="AJ67" s="66">
        <f t="shared" si="6"/>
        <v>83.326389467544374</v>
      </c>
      <c r="AK67" s="68" t="s">
        <v>82</v>
      </c>
      <c r="AL67" s="66">
        <f t="shared" si="4"/>
        <v>0.63179443738528873</v>
      </c>
      <c r="AM67" s="13"/>
      <c r="AP67" s="28"/>
    </row>
    <row r="68" spans="1:42" ht="60" x14ac:dyDescent="0.2">
      <c r="A68" s="18"/>
      <c r="B68" s="19"/>
      <c r="C68" s="29" t="s">
        <v>133</v>
      </c>
      <c r="D68" s="34" t="s">
        <v>135</v>
      </c>
      <c r="E68" s="22">
        <v>6</v>
      </c>
      <c r="F68" s="23" t="s">
        <v>78</v>
      </c>
      <c r="G68" s="60">
        <v>2260600000</v>
      </c>
      <c r="H68" s="50">
        <v>0</v>
      </c>
      <c r="I68" s="23" t="s">
        <v>78</v>
      </c>
      <c r="J68" s="25">
        <v>0</v>
      </c>
      <c r="K68" s="22">
        <v>1</v>
      </c>
      <c r="L68" s="23" t="s">
        <v>78</v>
      </c>
      <c r="M68" s="26">
        <v>89400000</v>
      </c>
      <c r="N68" s="22">
        <v>0</v>
      </c>
      <c r="O68" s="23" t="s">
        <v>78</v>
      </c>
      <c r="P68" s="26">
        <v>0</v>
      </c>
      <c r="Q68" s="22">
        <v>0</v>
      </c>
      <c r="R68" s="23" t="s">
        <v>78</v>
      </c>
      <c r="S68" s="26">
        <v>0</v>
      </c>
      <c r="T68" s="22">
        <v>0</v>
      </c>
      <c r="U68" s="23" t="s">
        <v>78</v>
      </c>
      <c r="V68" s="26">
        <v>0</v>
      </c>
      <c r="W68" s="22">
        <v>0</v>
      </c>
      <c r="X68" s="23" t="s">
        <v>78</v>
      </c>
      <c r="Y68" s="26">
        <v>0</v>
      </c>
      <c r="Z68" s="71">
        <f t="shared" si="1"/>
        <v>0</v>
      </c>
      <c r="AA68" s="23" t="s">
        <v>78</v>
      </c>
      <c r="AB68" s="65">
        <f t="shared" si="57"/>
        <v>0</v>
      </c>
      <c r="AC68" s="40" t="s">
        <v>82</v>
      </c>
      <c r="AD68" s="46">
        <f t="shared" si="5"/>
        <v>0</v>
      </c>
      <c r="AE68" s="65">
        <f t="shared" si="58"/>
        <v>0</v>
      </c>
      <c r="AF68" s="40" t="s">
        <v>82</v>
      </c>
      <c r="AG68" s="71">
        <f t="shared" si="2"/>
        <v>0</v>
      </c>
      <c r="AH68" s="23" t="s">
        <v>78</v>
      </c>
      <c r="AI68" s="46">
        <f t="shared" si="3"/>
        <v>0</v>
      </c>
      <c r="AJ68" s="65">
        <f t="shared" si="6"/>
        <v>0</v>
      </c>
      <c r="AK68" s="40" t="s">
        <v>82</v>
      </c>
      <c r="AL68" s="65">
        <f t="shared" si="4"/>
        <v>0</v>
      </c>
      <c r="AM68" s="13"/>
      <c r="AP68" s="28"/>
    </row>
    <row r="69" spans="1:42" ht="90" x14ac:dyDescent="0.2">
      <c r="A69" s="18"/>
      <c r="B69" s="19"/>
      <c r="C69" s="29" t="s">
        <v>134</v>
      </c>
      <c r="D69" s="34" t="s">
        <v>136</v>
      </c>
      <c r="E69" s="22">
        <v>8</v>
      </c>
      <c r="F69" s="23" t="s">
        <v>78</v>
      </c>
      <c r="G69" s="60">
        <v>1635050000</v>
      </c>
      <c r="H69" s="50">
        <v>1</v>
      </c>
      <c r="I69" s="23" t="s">
        <v>78</v>
      </c>
      <c r="J69" s="25">
        <v>17112500</v>
      </c>
      <c r="K69" s="22">
        <v>2</v>
      </c>
      <c r="L69" s="23" t="s">
        <v>78</v>
      </c>
      <c r="M69" s="26">
        <v>12850000</v>
      </c>
      <c r="N69" s="22">
        <v>0</v>
      </c>
      <c r="O69" s="23" t="s">
        <v>78</v>
      </c>
      <c r="P69" s="26">
        <v>0</v>
      </c>
      <c r="Q69" s="22">
        <v>0</v>
      </c>
      <c r="R69" s="23" t="s">
        <v>78</v>
      </c>
      <c r="S69" s="26">
        <v>0</v>
      </c>
      <c r="T69" s="22">
        <v>0</v>
      </c>
      <c r="U69" s="23" t="s">
        <v>78</v>
      </c>
      <c r="V69" s="26">
        <v>0</v>
      </c>
      <c r="W69" s="22">
        <v>1</v>
      </c>
      <c r="X69" s="23" t="s">
        <v>78</v>
      </c>
      <c r="Y69" s="26">
        <v>7500000</v>
      </c>
      <c r="Z69" s="71">
        <f t="shared" si="1"/>
        <v>1</v>
      </c>
      <c r="AA69" s="23" t="s">
        <v>78</v>
      </c>
      <c r="AB69" s="65">
        <f t="shared" si="57"/>
        <v>50</v>
      </c>
      <c r="AC69" s="40" t="s">
        <v>82</v>
      </c>
      <c r="AD69" s="46">
        <f t="shared" si="5"/>
        <v>7500000</v>
      </c>
      <c r="AE69" s="65">
        <f t="shared" si="58"/>
        <v>58.365758754863819</v>
      </c>
      <c r="AF69" s="40" t="s">
        <v>82</v>
      </c>
      <c r="AG69" s="71">
        <f t="shared" si="2"/>
        <v>2</v>
      </c>
      <c r="AH69" s="23" t="s">
        <v>78</v>
      </c>
      <c r="AI69" s="46">
        <f t="shared" si="3"/>
        <v>24612500</v>
      </c>
      <c r="AJ69" s="65">
        <f t="shared" si="6"/>
        <v>25</v>
      </c>
      <c r="AK69" s="40" t="s">
        <v>82</v>
      </c>
      <c r="AL69" s="65">
        <f t="shared" si="4"/>
        <v>1.5053056481453166</v>
      </c>
      <c r="AM69" s="13"/>
      <c r="AP69" s="28"/>
    </row>
    <row r="70" spans="1:42" ht="93.75" customHeight="1" x14ac:dyDescent="0.2">
      <c r="A70" s="18"/>
      <c r="B70" s="19"/>
      <c r="C70" s="20" t="s">
        <v>137</v>
      </c>
      <c r="D70" s="21" t="s">
        <v>146</v>
      </c>
      <c r="E70" s="53">
        <v>575.77</v>
      </c>
      <c r="F70" s="52" t="s">
        <v>113</v>
      </c>
      <c r="G70" s="48">
        <f>SUM(G71:G76)</f>
        <v>236658979900</v>
      </c>
      <c r="H70" s="53">
        <v>550.27</v>
      </c>
      <c r="I70" s="52" t="s">
        <v>113</v>
      </c>
      <c r="J70" s="25"/>
      <c r="K70" s="51">
        <v>546.58000000000004</v>
      </c>
      <c r="L70" s="52" t="s">
        <v>113</v>
      </c>
      <c r="M70" s="48">
        <f>SUM(M71:M78)</f>
        <v>41187625000</v>
      </c>
      <c r="N70" s="53">
        <v>0</v>
      </c>
      <c r="O70" s="52" t="s">
        <v>113</v>
      </c>
      <c r="P70" s="48">
        <f>SUM(P71:P76)</f>
        <v>400000000</v>
      </c>
      <c r="Q70" s="53">
        <f>SUM(Q71:Q72)</f>
        <v>0.5</v>
      </c>
      <c r="R70" s="52" t="s">
        <v>113</v>
      </c>
      <c r="S70" s="48">
        <f>SUM(S71:S76)</f>
        <v>5058227343</v>
      </c>
      <c r="T70" s="53">
        <f>SUM(T71:T72)</f>
        <v>3.17</v>
      </c>
      <c r="U70" s="52" t="s">
        <v>113</v>
      </c>
      <c r="V70" s="48">
        <f>SUM(V71:V76)</f>
        <v>5677802425</v>
      </c>
      <c r="W70" s="53">
        <f>SUM(W71:W72)+W77</f>
        <v>13.61</v>
      </c>
      <c r="X70" s="52" t="s">
        <v>113</v>
      </c>
      <c r="Y70" s="48">
        <f>SUM(Y71:Y76)</f>
        <v>25675442281</v>
      </c>
      <c r="Z70" s="66">
        <f>N70+Q70+T70+W70</f>
        <v>17.28</v>
      </c>
      <c r="AA70" s="52" t="s">
        <v>113</v>
      </c>
      <c r="AB70" s="66">
        <f>AG70/K70*100</f>
        <v>103.83658384865893</v>
      </c>
      <c r="AC70" s="68" t="s">
        <v>82</v>
      </c>
      <c r="AD70" s="67">
        <f>P70+S70+V70+Y70</f>
        <v>36811472049</v>
      </c>
      <c r="AE70" s="66">
        <f>AD70/M70*100</f>
        <v>89.375078191568463</v>
      </c>
      <c r="AF70" s="68" t="s">
        <v>82</v>
      </c>
      <c r="AG70" s="66">
        <f>H70+Z70</f>
        <v>567.54999999999995</v>
      </c>
      <c r="AH70" s="52" t="s">
        <v>113</v>
      </c>
      <c r="AI70" s="67">
        <f t="shared" si="3"/>
        <v>36811472049</v>
      </c>
      <c r="AJ70" s="66">
        <f>AG70/E70*100</f>
        <v>98.572346596731336</v>
      </c>
      <c r="AK70" s="68" t="s">
        <v>82</v>
      </c>
      <c r="AL70" s="66">
        <f t="shared" si="4"/>
        <v>15.55464832331934</v>
      </c>
      <c r="AM70" s="13"/>
      <c r="AP70" s="28"/>
    </row>
    <row r="71" spans="1:42" ht="93.75" customHeight="1" x14ac:dyDescent="0.2">
      <c r="A71" s="18"/>
      <c r="B71" s="19"/>
      <c r="C71" s="29" t="s">
        <v>138</v>
      </c>
      <c r="D71" s="34" t="s">
        <v>144</v>
      </c>
      <c r="E71" s="24">
        <v>89.2</v>
      </c>
      <c r="F71" s="23" t="s">
        <v>113</v>
      </c>
      <c r="G71" s="60">
        <v>53812000000</v>
      </c>
      <c r="H71" s="24"/>
      <c r="I71" s="23"/>
      <c r="J71" s="25"/>
      <c r="K71" s="24">
        <v>22.3</v>
      </c>
      <c r="L71" s="23" t="s">
        <v>113</v>
      </c>
      <c r="M71" s="26">
        <v>13751600000</v>
      </c>
      <c r="N71" s="24">
        <v>0</v>
      </c>
      <c r="O71" s="23" t="s">
        <v>113</v>
      </c>
      <c r="P71" s="26">
        <v>0</v>
      </c>
      <c r="Q71" s="24">
        <v>0</v>
      </c>
      <c r="R71" s="23" t="s">
        <v>113</v>
      </c>
      <c r="S71" s="26">
        <v>1689495980</v>
      </c>
      <c r="T71" s="24">
        <v>1.66</v>
      </c>
      <c r="U71" s="23" t="s">
        <v>113</v>
      </c>
      <c r="V71" s="26">
        <v>3889485693</v>
      </c>
      <c r="W71" s="24">
        <v>6.36</v>
      </c>
      <c r="X71" s="23" t="s">
        <v>113</v>
      </c>
      <c r="Y71" s="26">
        <v>7902789696</v>
      </c>
      <c r="Z71" s="65">
        <f t="shared" si="1"/>
        <v>8.02</v>
      </c>
      <c r="AA71" s="23" t="s">
        <v>113</v>
      </c>
      <c r="AB71" s="65">
        <f t="shared" si="57"/>
        <v>35.964125560538115</v>
      </c>
      <c r="AC71" s="40" t="s">
        <v>82</v>
      </c>
      <c r="AD71" s="46">
        <f t="shared" si="5"/>
        <v>13481771369</v>
      </c>
      <c r="AE71" s="65">
        <f t="shared" si="58"/>
        <v>98.037838280636436</v>
      </c>
      <c r="AF71" s="40" t="s">
        <v>82</v>
      </c>
      <c r="AG71" s="65">
        <f t="shared" si="2"/>
        <v>8.02</v>
      </c>
      <c r="AH71" s="23" t="s">
        <v>113</v>
      </c>
      <c r="AI71" s="46">
        <f t="shared" si="3"/>
        <v>13481771369</v>
      </c>
      <c r="AJ71" s="65">
        <f t="shared" si="6"/>
        <v>8.9910313901345287</v>
      </c>
      <c r="AK71" s="40" t="s">
        <v>82</v>
      </c>
      <c r="AL71" s="65">
        <f t="shared" si="4"/>
        <v>25.053466455437452</v>
      </c>
      <c r="AM71" s="13"/>
      <c r="AP71" s="28"/>
    </row>
    <row r="72" spans="1:42" ht="93.75" customHeight="1" x14ac:dyDescent="0.2">
      <c r="A72" s="18"/>
      <c r="B72" s="19"/>
      <c r="C72" s="29" t="s">
        <v>139</v>
      </c>
      <c r="D72" s="34" t="s">
        <v>145</v>
      </c>
      <c r="E72" s="22">
        <v>32</v>
      </c>
      <c r="F72" s="23" t="s">
        <v>113</v>
      </c>
      <c r="G72" s="60">
        <v>41940267900</v>
      </c>
      <c r="H72" s="24"/>
      <c r="I72" s="23"/>
      <c r="J72" s="25"/>
      <c r="K72" s="22">
        <v>8</v>
      </c>
      <c r="L72" s="23" t="s">
        <v>113</v>
      </c>
      <c r="M72" s="26">
        <v>18602025000</v>
      </c>
      <c r="N72" s="22">
        <v>0</v>
      </c>
      <c r="O72" s="23" t="s">
        <v>113</v>
      </c>
      <c r="P72" s="26">
        <v>400000000</v>
      </c>
      <c r="Q72" s="22">
        <v>0.5</v>
      </c>
      <c r="R72" s="23" t="s">
        <v>113</v>
      </c>
      <c r="S72" s="26">
        <v>3106681363</v>
      </c>
      <c r="T72" s="22">
        <v>1.51</v>
      </c>
      <c r="U72" s="23" t="s">
        <v>113</v>
      </c>
      <c r="V72" s="26">
        <v>1154164569</v>
      </c>
      <c r="W72" s="22">
        <v>1.19</v>
      </c>
      <c r="X72" s="23" t="s">
        <v>113</v>
      </c>
      <c r="Y72" s="26">
        <v>12478624260</v>
      </c>
      <c r="Z72" s="65">
        <f t="shared" ref="Z72:Z74" si="61">N72+Q72+T72+W72</f>
        <v>3.1999999999999997</v>
      </c>
      <c r="AA72" s="23" t="s">
        <v>113</v>
      </c>
      <c r="AB72" s="65">
        <f t="shared" si="57"/>
        <v>40</v>
      </c>
      <c r="AC72" s="40" t="s">
        <v>82</v>
      </c>
      <c r="AD72" s="46">
        <f t="shared" si="5"/>
        <v>17139470192</v>
      </c>
      <c r="AE72" s="65">
        <f t="shared" si="58"/>
        <v>92.137658088299517</v>
      </c>
      <c r="AF72" s="40" t="s">
        <v>82</v>
      </c>
      <c r="AG72" s="65">
        <f t="shared" ref="AG72:AG80" si="62">H72+Z72</f>
        <v>3.1999999999999997</v>
      </c>
      <c r="AH72" s="23" t="s">
        <v>113</v>
      </c>
      <c r="AI72" s="46">
        <f t="shared" ref="AI72:AI80" si="63">J72+AD72</f>
        <v>17139470192</v>
      </c>
      <c r="AJ72" s="65">
        <f t="shared" si="6"/>
        <v>10</v>
      </c>
      <c r="AK72" s="40" t="s">
        <v>82</v>
      </c>
      <c r="AL72" s="65">
        <f t="shared" ref="AL72:AL80" si="64">AI72/G72*100</f>
        <v>40.866382238822084</v>
      </c>
      <c r="AM72" s="13"/>
      <c r="AP72" s="28"/>
    </row>
    <row r="73" spans="1:42" ht="93.75" customHeight="1" x14ac:dyDescent="0.2">
      <c r="A73" s="18"/>
      <c r="B73" s="19"/>
      <c r="C73" s="29" t="s">
        <v>140</v>
      </c>
      <c r="D73" s="34" t="s">
        <v>145</v>
      </c>
      <c r="E73" s="22">
        <v>200</v>
      </c>
      <c r="F73" s="23" t="s">
        <v>104</v>
      </c>
      <c r="G73" s="60">
        <v>37351700000</v>
      </c>
      <c r="H73" s="24"/>
      <c r="I73" s="23"/>
      <c r="J73" s="25"/>
      <c r="K73" s="22">
        <v>50</v>
      </c>
      <c r="L73" s="23" t="s">
        <v>104</v>
      </c>
      <c r="M73" s="26">
        <v>2977475000</v>
      </c>
      <c r="N73" s="22">
        <v>0</v>
      </c>
      <c r="O73" s="23" t="s">
        <v>104</v>
      </c>
      <c r="P73" s="26">
        <v>0</v>
      </c>
      <c r="Q73" s="22">
        <v>0</v>
      </c>
      <c r="R73" s="23" t="s">
        <v>104</v>
      </c>
      <c r="S73" s="26">
        <v>208650000</v>
      </c>
      <c r="T73" s="22">
        <v>0</v>
      </c>
      <c r="U73" s="23" t="s">
        <v>104</v>
      </c>
      <c r="V73" s="26">
        <v>320777000</v>
      </c>
      <c r="W73" s="24">
        <v>24.3</v>
      </c>
      <c r="X73" s="23" t="s">
        <v>104</v>
      </c>
      <c r="Y73" s="26">
        <v>2335380525</v>
      </c>
      <c r="Z73" s="65">
        <f t="shared" si="61"/>
        <v>24.3</v>
      </c>
      <c r="AA73" s="23" t="s">
        <v>104</v>
      </c>
      <c r="AB73" s="65">
        <f t="shared" si="57"/>
        <v>48.6</v>
      </c>
      <c r="AC73" s="40" t="s">
        <v>82</v>
      </c>
      <c r="AD73" s="46">
        <f t="shared" ref="AD73:AD74" si="65">P73+S73+V73+Y73</f>
        <v>2864807525</v>
      </c>
      <c r="AE73" s="65">
        <f t="shared" si="58"/>
        <v>96.216006011805305</v>
      </c>
      <c r="AF73" s="40" t="s">
        <v>82</v>
      </c>
      <c r="AG73" s="71">
        <f t="shared" si="62"/>
        <v>24.3</v>
      </c>
      <c r="AH73" s="23" t="s">
        <v>104</v>
      </c>
      <c r="AI73" s="46">
        <f t="shared" si="63"/>
        <v>2864807525</v>
      </c>
      <c r="AJ73" s="65">
        <f t="shared" ref="AJ73:AJ80" si="66">AG73/E73*100</f>
        <v>12.15</v>
      </c>
      <c r="AK73" s="40" t="s">
        <v>82</v>
      </c>
      <c r="AL73" s="65">
        <f t="shared" si="64"/>
        <v>7.6698183081359073</v>
      </c>
      <c r="AM73" s="13"/>
      <c r="AP73" s="28"/>
    </row>
    <row r="74" spans="1:42" ht="93.75" customHeight="1" x14ac:dyDescent="0.2">
      <c r="A74" s="18"/>
      <c r="B74" s="19"/>
      <c r="C74" s="29" t="s">
        <v>141</v>
      </c>
      <c r="D74" s="34" t="s">
        <v>146</v>
      </c>
      <c r="E74" s="22">
        <v>200</v>
      </c>
      <c r="F74" s="23" t="s">
        <v>104</v>
      </c>
      <c r="G74" s="60">
        <v>6425600000</v>
      </c>
      <c r="H74" s="24"/>
      <c r="I74" s="23"/>
      <c r="J74" s="25"/>
      <c r="K74" s="22">
        <v>50</v>
      </c>
      <c r="L74" s="23" t="s">
        <v>104</v>
      </c>
      <c r="M74" s="26">
        <v>3410200000</v>
      </c>
      <c r="N74" s="22">
        <v>0</v>
      </c>
      <c r="O74" s="23" t="s">
        <v>104</v>
      </c>
      <c r="P74" s="26">
        <v>0</v>
      </c>
      <c r="Q74" s="22">
        <v>0</v>
      </c>
      <c r="R74" s="23" t="s">
        <v>104</v>
      </c>
      <c r="S74" s="26">
        <v>53400000</v>
      </c>
      <c r="T74" s="22">
        <v>3.5</v>
      </c>
      <c r="U74" s="23" t="s">
        <v>104</v>
      </c>
      <c r="V74" s="26">
        <v>313375163</v>
      </c>
      <c r="W74" s="24">
        <v>131.6</v>
      </c>
      <c r="X74" s="23" t="s">
        <v>104</v>
      </c>
      <c r="Y74" s="26">
        <v>2958647800</v>
      </c>
      <c r="Z74" s="65">
        <f t="shared" si="61"/>
        <v>135.1</v>
      </c>
      <c r="AA74" s="23" t="s">
        <v>104</v>
      </c>
      <c r="AB74" s="65">
        <f t="shared" si="57"/>
        <v>270.2</v>
      </c>
      <c r="AC74" s="40" t="s">
        <v>82</v>
      </c>
      <c r="AD74" s="46">
        <f t="shared" si="65"/>
        <v>3325422963</v>
      </c>
      <c r="AE74" s="65">
        <f t="shared" si="58"/>
        <v>97.514015688229421</v>
      </c>
      <c r="AF74" s="40" t="s">
        <v>82</v>
      </c>
      <c r="AG74" s="65">
        <f t="shared" si="62"/>
        <v>135.1</v>
      </c>
      <c r="AH74" s="23" t="s">
        <v>104</v>
      </c>
      <c r="AI74" s="46">
        <f t="shared" si="63"/>
        <v>3325422963</v>
      </c>
      <c r="AJ74" s="65">
        <f t="shared" si="66"/>
        <v>67.55</v>
      </c>
      <c r="AK74" s="40" t="s">
        <v>82</v>
      </c>
      <c r="AL74" s="65">
        <f t="shared" si="64"/>
        <v>51.752722905253989</v>
      </c>
      <c r="AM74" s="13"/>
      <c r="AP74" s="28"/>
    </row>
    <row r="75" spans="1:42" ht="93.75" customHeight="1" x14ac:dyDescent="0.2">
      <c r="A75" s="18"/>
      <c r="B75" s="19"/>
      <c r="C75" s="107" t="s">
        <v>142</v>
      </c>
      <c r="D75" s="108" t="s">
        <v>146</v>
      </c>
      <c r="E75" s="24">
        <v>89.2</v>
      </c>
      <c r="F75" s="23" t="s">
        <v>113</v>
      </c>
      <c r="G75" s="60">
        <v>53153812000</v>
      </c>
      <c r="H75" s="24"/>
      <c r="I75" s="23"/>
      <c r="J75" s="25"/>
      <c r="K75" s="24">
        <v>22.3</v>
      </c>
      <c r="L75" s="23" t="s">
        <v>113</v>
      </c>
      <c r="M75" s="26">
        <v>0</v>
      </c>
      <c r="N75" s="24"/>
      <c r="O75" s="23"/>
      <c r="P75" s="26"/>
      <c r="Q75" s="24"/>
      <c r="R75" s="23"/>
      <c r="S75" s="26"/>
      <c r="T75" s="24"/>
      <c r="U75" s="23"/>
      <c r="V75" s="26"/>
      <c r="W75" s="24"/>
      <c r="X75" s="23"/>
      <c r="Y75" s="26"/>
      <c r="Z75" s="65"/>
      <c r="AA75" s="23"/>
      <c r="AB75" s="65"/>
      <c r="AC75" s="40"/>
      <c r="AD75" s="46"/>
      <c r="AE75" s="65"/>
      <c r="AF75" s="40"/>
      <c r="AG75" s="65">
        <f t="shared" si="62"/>
        <v>0</v>
      </c>
      <c r="AH75" s="23" t="s">
        <v>113</v>
      </c>
      <c r="AI75" s="46">
        <f t="shared" si="63"/>
        <v>0</v>
      </c>
      <c r="AJ75" s="65">
        <f t="shared" si="66"/>
        <v>0</v>
      </c>
      <c r="AK75" s="40" t="s">
        <v>82</v>
      </c>
      <c r="AL75" s="65">
        <f t="shared" si="64"/>
        <v>0</v>
      </c>
      <c r="AM75" s="13"/>
      <c r="AP75" s="28"/>
    </row>
    <row r="76" spans="1:42" ht="93.75" customHeight="1" x14ac:dyDescent="0.2">
      <c r="A76" s="18"/>
      <c r="B76" s="19"/>
      <c r="C76" s="107" t="s">
        <v>143</v>
      </c>
      <c r="D76" s="108" t="s">
        <v>147</v>
      </c>
      <c r="E76" s="22">
        <v>200</v>
      </c>
      <c r="F76" s="23" t="s">
        <v>104</v>
      </c>
      <c r="G76" s="60">
        <v>43975600000</v>
      </c>
      <c r="H76" s="24"/>
      <c r="I76" s="23"/>
      <c r="J76" s="25"/>
      <c r="K76" s="22">
        <v>50</v>
      </c>
      <c r="L76" s="23" t="s">
        <v>104</v>
      </c>
      <c r="M76" s="26">
        <v>0</v>
      </c>
      <c r="N76" s="22"/>
      <c r="O76" s="23"/>
      <c r="P76" s="26"/>
      <c r="Q76" s="22"/>
      <c r="R76" s="23"/>
      <c r="S76" s="26"/>
      <c r="T76" s="22"/>
      <c r="U76" s="23"/>
      <c r="V76" s="26"/>
      <c r="W76" s="22"/>
      <c r="X76" s="23"/>
      <c r="Y76" s="26"/>
      <c r="Z76" s="71"/>
      <c r="AA76" s="23"/>
      <c r="AB76" s="65"/>
      <c r="AC76" s="40"/>
      <c r="AD76" s="46"/>
      <c r="AE76" s="65"/>
      <c r="AF76" s="40"/>
      <c r="AG76" s="71">
        <f t="shared" si="62"/>
        <v>0</v>
      </c>
      <c r="AH76" s="23" t="s">
        <v>104</v>
      </c>
      <c r="AI76" s="46">
        <f t="shared" si="63"/>
        <v>0</v>
      </c>
      <c r="AJ76" s="65">
        <f t="shared" si="66"/>
        <v>0</v>
      </c>
      <c r="AK76" s="40" t="s">
        <v>82</v>
      </c>
      <c r="AL76" s="65">
        <f t="shared" si="64"/>
        <v>0</v>
      </c>
      <c r="AM76" s="13"/>
      <c r="AP76" s="28"/>
    </row>
    <row r="77" spans="1:42" ht="93.75" customHeight="1" x14ac:dyDescent="0.2">
      <c r="A77" s="18"/>
      <c r="B77" s="19"/>
      <c r="C77" s="29" t="s">
        <v>190</v>
      </c>
      <c r="D77" s="34" t="s">
        <v>146</v>
      </c>
      <c r="E77" s="24">
        <v>0.4</v>
      </c>
      <c r="F77" s="23" t="s">
        <v>113</v>
      </c>
      <c r="G77" s="26">
        <v>1540250000</v>
      </c>
      <c r="H77" s="24"/>
      <c r="I77" s="23"/>
      <c r="J77" s="25"/>
      <c r="K77" s="24">
        <v>0.4</v>
      </c>
      <c r="L77" s="23" t="s">
        <v>113</v>
      </c>
      <c r="M77" s="26">
        <v>1540250000</v>
      </c>
      <c r="N77" s="24">
        <v>0</v>
      </c>
      <c r="O77" s="23" t="s">
        <v>113</v>
      </c>
      <c r="P77" s="26">
        <v>0</v>
      </c>
      <c r="Q77" s="24">
        <v>0</v>
      </c>
      <c r="R77" s="23" t="s">
        <v>113</v>
      </c>
      <c r="S77" s="26">
        <v>0</v>
      </c>
      <c r="T77" s="24">
        <v>0</v>
      </c>
      <c r="U77" s="23" t="s">
        <v>113</v>
      </c>
      <c r="V77" s="26">
        <v>0</v>
      </c>
      <c r="W77" s="24">
        <v>6.06</v>
      </c>
      <c r="X77" s="23" t="s">
        <v>113</v>
      </c>
      <c r="Y77" s="26">
        <v>1540250000</v>
      </c>
      <c r="Z77" s="65">
        <f t="shared" ref="Z77" si="67">N77+Q77+T77+W77</f>
        <v>6.06</v>
      </c>
      <c r="AA77" s="23" t="s">
        <v>113</v>
      </c>
      <c r="AB77" s="92">
        <f>Z77/K77*100</f>
        <v>1514.9999999999998</v>
      </c>
      <c r="AC77" s="40" t="s">
        <v>82</v>
      </c>
      <c r="AD77" s="46">
        <f t="shared" ref="AD77:AD78" si="68">P77+S77+V77+Y77</f>
        <v>1540250000</v>
      </c>
      <c r="AE77" s="65">
        <f t="shared" ref="AE77:AE78" si="69">AD77/M77*100</f>
        <v>100</v>
      </c>
      <c r="AF77" s="40" t="s">
        <v>82</v>
      </c>
      <c r="AG77" s="65">
        <f t="shared" ref="AG77:AG78" si="70">H77+Z77</f>
        <v>6.06</v>
      </c>
      <c r="AH77" s="23" t="s">
        <v>113</v>
      </c>
      <c r="AI77" s="46">
        <f t="shared" ref="AI77:AI78" si="71">J77+AD77</f>
        <v>1540250000</v>
      </c>
      <c r="AJ77" s="65">
        <f t="shared" ref="AJ77:AJ78" si="72">AG77/E77*100</f>
        <v>1514.9999999999998</v>
      </c>
      <c r="AK77" s="40" t="s">
        <v>82</v>
      </c>
      <c r="AL77" s="65">
        <f>AI77/G77*100</f>
        <v>100</v>
      </c>
      <c r="AM77" s="13"/>
      <c r="AP77" s="28"/>
    </row>
    <row r="78" spans="1:42" ht="93.75" customHeight="1" x14ac:dyDescent="0.2">
      <c r="A78" s="18"/>
      <c r="B78" s="19"/>
      <c r="C78" s="29" t="s">
        <v>184</v>
      </c>
      <c r="D78" s="34" t="s">
        <v>147</v>
      </c>
      <c r="E78" s="22">
        <v>16</v>
      </c>
      <c r="F78" s="23" t="s">
        <v>104</v>
      </c>
      <c r="G78" s="26">
        <v>906075000</v>
      </c>
      <c r="H78" s="24"/>
      <c r="I78" s="23"/>
      <c r="J78" s="25"/>
      <c r="K78" s="22">
        <v>16</v>
      </c>
      <c r="L78" s="23" t="s">
        <v>104</v>
      </c>
      <c r="M78" s="26">
        <v>906075000</v>
      </c>
      <c r="N78" s="22">
        <v>0</v>
      </c>
      <c r="O78" s="23" t="s">
        <v>104</v>
      </c>
      <c r="P78" s="26">
        <v>0</v>
      </c>
      <c r="Q78" s="22">
        <v>0</v>
      </c>
      <c r="R78" s="23" t="s">
        <v>104</v>
      </c>
      <c r="S78" s="26">
        <v>0</v>
      </c>
      <c r="T78" s="22">
        <v>0</v>
      </c>
      <c r="U78" s="23" t="s">
        <v>104</v>
      </c>
      <c r="V78" s="26">
        <v>0</v>
      </c>
      <c r="W78" s="22">
        <v>13.8</v>
      </c>
      <c r="X78" s="23" t="s">
        <v>104</v>
      </c>
      <c r="Y78" s="26">
        <v>892882675</v>
      </c>
      <c r="Z78" s="65">
        <f>N78+Q78+T78+W78</f>
        <v>13.8</v>
      </c>
      <c r="AA78" s="23" t="s">
        <v>104</v>
      </c>
      <c r="AB78" s="65">
        <f t="shared" ref="AB78" si="73">Z78/K78*100</f>
        <v>86.25</v>
      </c>
      <c r="AC78" s="40" t="s">
        <v>82</v>
      </c>
      <c r="AD78" s="46">
        <f t="shared" si="68"/>
        <v>892882675</v>
      </c>
      <c r="AE78" s="65">
        <f t="shared" si="69"/>
        <v>98.54401401649973</v>
      </c>
      <c r="AF78" s="40" t="s">
        <v>82</v>
      </c>
      <c r="AG78" s="71">
        <f t="shared" si="70"/>
        <v>13.8</v>
      </c>
      <c r="AH78" s="23" t="s">
        <v>104</v>
      </c>
      <c r="AI78" s="46">
        <f t="shared" si="71"/>
        <v>892882675</v>
      </c>
      <c r="AJ78" s="65">
        <f t="shared" si="72"/>
        <v>86.25</v>
      </c>
      <c r="AK78" s="40" t="s">
        <v>82</v>
      </c>
      <c r="AL78" s="65">
        <f t="shared" ref="AL78" si="74">AI78/G78*100</f>
        <v>98.54401401649973</v>
      </c>
      <c r="AM78" s="13"/>
      <c r="AP78" s="28"/>
    </row>
    <row r="79" spans="1:42" ht="93.75" customHeight="1" x14ac:dyDescent="0.2">
      <c r="A79" s="18"/>
      <c r="B79" s="19"/>
      <c r="C79" s="20" t="s">
        <v>164</v>
      </c>
      <c r="D79" s="21" t="s">
        <v>166</v>
      </c>
      <c r="E79" s="53">
        <v>1.81</v>
      </c>
      <c r="F79" s="52" t="s">
        <v>82</v>
      </c>
      <c r="G79" s="63">
        <f>SUM(G80)</f>
        <v>74806250</v>
      </c>
      <c r="H79" s="53">
        <v>1.81</v>
      </c>
      <c r="I79" s="52" t="s">
        <v>82</v>
      </c>
      <c r="J79" s="63">
        <f>SUM(J80)</f>
        <v>44747000</v>
      </c>
      <c r="K79" s="51"/>
      <c r="L79" s="52"/>
      <c r="M79" s="48"/>
      <c r="N79" s="51"/>
      <c r="O79" s="52"/>
      <c r="P79" s="48"/>
      <c r="Q79" s="51"/>
      <c r="R79" s="52"/>
      <c r="S79" s="48"/>
      <c r="T79" s="51"/>
      <c r="U79" s="52"/>
      <c r="V79" s="48"/>
      <c r="W79" s="51"/>
      <c r="X79" s="52"/>
      <c r="Y79" s="48"/>
      <c r="Z79" s="71"/>
      <c r="AA79" s="52"/>
      <c r="AB79" s="66"/>
      <c r="AC79" s="68"/>
      <c r="AD79" s="46"/>
      <c r="AE79" s="66"/>
      <c r="AF79" s="68"/>
      <c r="AG79" s="66">
        <f t="shared" si="62"/>
        <v>1.81</v>
      </c>
      <c r="AH79" s="52" t="s">
        <v>82</v>
      </c>
      <c r="AI79" s="67">
        <f t="shared" si="63"/>
        <v>44747000</v>
      </c>
      <c r="AJ79" s="66">
        <f t="shared" si="66"/>
        <v>100</v>
      </c>
      <c r="AK79" s="68" t="s">
        <v>82</v>
      </c>
      <c r="AL79" s="66">
        <f t="shared" si="64"/>
        <v>59.817194418915534</v>
      </c>
      <c r="AM79" s="13"/>
      <c r="AP79" s="28"/>
    </row>
    <row r="80" spans="1:42" ht="128.25" customHeight="1" x14ac:dyDescent="0.2">
      <c r="A80" s="18"/>
      <c r="B80" s="19"/>
      <c r="C80" s="86" t="s">
        <v>165</v>
      </c>
      <c r="D80" s="87" t="s">
        <v>95</v>
      </c>
      <c r="E80" s="50">
        <v>25</v>
      </c>
      <c r="F80" s="23" t="s">
        <v>80</v>
      </c>
      <c r="G80" s="60">
        <v>74806250</v>
      </c>
      <c r="H80" s="50">
        <v>25</v>
      </c>
      <c r="I80" s="23" t="s">
        <v>80</v>
      </c>
      <c r="J80" s="25">
        <v>44747000</v>
      </c>
      <c r="K80" s="22"/>
      <c r="L80" s="23"/>
      <c r="M80" s="26"/>
      <c r="N80" s="22"/>
      <c r="O80" s="23"/>
      <c r="P80" s="26"/>
      <c r="Q80" s="22"/>
      <c r="R80" s="23"/>
      <c r="S80" s="26"/>
      <c r="T80" s="22"/>
      <c r="U80" s="23"/>
      <c r="V80" s="26"/>
      <c r="W80" s="22"/>
      <c r="X80" s="23"/>
      <c r="Y80" s="26"/>
      <c r="Z80" s="71"/>
      <c r="AA80" s="23"/>
      <c r="AB80" s="65"/>
      <c r="AC80" s="40"/>
      <c r="AD80" s="46"/>
      <c r="AE80" s="65"/>
      <c r="AF80" s="40"/>
      <c r="AG80" s="71">
        <f t="shared" si="62"/>
        <v>25</v>
      </c>
      <c r="AH80" s="23" t="s">
        <v>80</v>
      </c>
      <c r="AI80" s="46">
        <f t="shared" si="63"/>
        <v>44747000</v>
      </c>
      <c r="AJ80" s="65">
        <f t="shared" si="66"/>
        <v>100</v>
      </c>
      <c r="AK80" s="40" t="s">
        <v>82</v>
      </c>
      <c r="AL80" s="65">
        <f t="shared" si="64"/>
        <v>59.817194418915534</v>
      </c>
      <c r="AM80" s="13"/>
      <c r="AP80" s="28"/>
    </row>
    <row r="81" spans="1:39" ht="15" x14ac:dyDescent="0.2">
      <c r="A81" s="174" t="s">
        <v>51</v>
      </c>
      <c r="B81" s="175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  <c r="R81" s="175"/>
      <c r="S81" s="175"/>
      <c r="T81" s="175"/>
      <c r="U81" s="175"/>
      <c r="V81" s="175"/>
      <c r="W81" s="175"/>
      <c r="X81" s="175"/>
      <c r="Y81" s="175"/>
      <c r="Z81" s="175"/>
      <c r="AA81" s="176"/>
      <c r="AB81" s="109">
        <f>AVERAGE(AB16:AB80)</f>
        <v>122.61374378014837</v>
      </c>
      <c r="AC81" s="74"/>
      <c r="AD81" s="72"/>
      <c r="AE81" s="109">
        <f>AVERAGE(AE16,AE20,AE27,AE32,AE35,AE43,AE46,AE55,AE59,AE62,AE67,AE70)</f>
        <v>76.452481526887496</v>
      </c>
      <c r="AF81" s="74"/>
      <c r="AG81" s="73"/>
      <c r="AH81" s="74"/>
      <c r="AI81" s="73"/>
      <c r="AJ81" s="73"/>
      <c r="AK81" s="74"/>
      <c r="AL81" s="75"/>
      <c r="AM81" s="13"/>
    </row>
    <row r="82" spans="1:39" ht="15" x14ac:dyDescent="0.2">
      <c r="A82" s="174" t="s">
        <v>52</v>
      </c>
      <c r="B82" s="175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5"/>
      <c r="AA82" s="176"/>
      <c r="AB82" s="36" t="str">
        <f>IF(AB81&gt;=91,"Sangat Tinggi",IF(AB81&gt;=76,"Tinggi",IF(AB81&gt;=66,"Sedang",IF(AB81&gt;=51,"Rendah",IF(AB81&lt;=50,"Sangat Rendah")))))</f>
        <v>Sangat Tinggi</v>
      </c>
      <c r="AC82" s="74"/>
      <c r="AD82" s="76"/>
      <c r="AE82" s="36" t="str">
        <f>IF(AE81&gt;=91,"Sangat Tinggi",IF(AE81&gt;=76,"Tinggi",IF(AE81&gt;=66,"Sedang",IF(AE81&gt;=51,"Rendah",IF(AE81&lt;=50,"Sangat Rendah")))))</f>
        <v>Tinggi</v>
      </c>
      <c r="AF82" s="74"/>
      <c r="AG82" s="77"/>
      <c r="AH82" s="74"/>
      <c r="AI82" s="78"/>
      <c r="AJ82" s="77"/>
      <c r="AK82" s="74"/>
      <c r="AL82" s="79"/>
      <c r="AM82" s="13"/>
    </row>
    <row r="83" spans="1:39" ht="15" x14ac:dyDescent="0.2">
      <c r="A83" s="152" t="s">
        <v>53</v>
      </c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2"/>
      <c r="AA83" s="152"/>
      <c r="AB83" s="152"/>
      <c r="AC83" s="152"/>
      <c r="AD83" s="152"/>
      <c r="AE83" s="152"/>
      <c r="AF83" s="152"/>
      <c r="AG83" s="152"/>
      <c r="AH83" s="152"/>
      <c r="AI83" s="152"/>
      <c r="AJ83" s="152"/>
      <c r="AK83" s="152"/>
      <c r="AL83" s="152"/>
      <c r="AM83" s="13"/>
    </row>
    <row r="84" spans="1:39" ht="15" x14ac:dyDescent="0.2">
      <c r="A84" s="152" t="s">
        <v>54</v>
      </c>
      <c r="B84" s="152"/>
      <c r="C84" s="152"/>
      <c r="D84" s="152"/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52"/>
      <c r="W84" s="152"/>
      <c r="X84" s="152"/>
      <c r="Y84" s="152"/>
      <c r="Z84" s="152"/>
      <c r="AA84" s="152"/>
      <c r="AB84" s="152"/>
      <c r="AC84" s="152"/>
      <c r="AD84" s="152"/>
      <c r="AE84" s="152"/>
      <c r="AF84" s="152"/>
      <c r="AG84" s="152"/>
      <c r="AH84" s="152"/>
      <c r="AI84" s="152"/>
      <c r="AJ84" s="152"/>
      <c r="AK84" s="152"/>
      <c r="AL84" s="152"/>
      <c r="AM84" s="13"/>
    </row>
    <row r="85" spans="1:39" ht="15" x14ac:dyDescent="0.2">
      <c r="A85" s="152" t="s">
        <v>55</v>
      </c>
      <c r="B85" s="152"/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3"/>
    </row>
    <row r="86" spans="1:39" ht="15" x14ac:dyDescent="0.2">
      <c r="A86" s="152" t="s">
        <v>56</v>
      </c>
      <c r="B86" s="152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52"/>
      <c r="Y86" s="152"/>
      <c r="Z86" s="152"/>
      <c r="AA86" s="152"/>
      <c r="AB86" s="152"/>
      <c r="AC86" s="152"/>
      <c r="AD86" s="152"/>
      <c r="AE86" s="152"/>
      <c r="AF86" s="152"/>
      <c r="AG86" s="152"/>
      <c r="AH86" s="152"/>
      <c r="AI86" s="152"/>
      <c r="AJ86" s="152"/>
      <c r="AK86" s="152"/>
      <c r="AL86" s="152"/>
      <c r="AM86" s="37"/>
    </row>
    <row r="87" spans="1:39" ht="15" x14ac:dyDescent="0.2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9"/>
      <c r="AB87" s="38"/>
      <c r="AC87" s="39"/>
      <c r="AD87" s="38"/>
      <c r="AE87" s="38"/>
      <c r="AF87" s="39"/>
      <c r="AG87" s="38"/>
      <c r="AH87" s="39"/>
      <c r="AI87" s="38"/>
      <c r="AJ87" s="38"/>
      <c r="AK87" s="39"/>
      <c r="AL87" s="38"/>
    </row>
    <row r="88" spans="1:39" ht="15" x14ac:dyDescent="0.2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110" t="s">
        <v>177</v>
      </c>
      <c r="AA88" s="110"/>
      <c r="AB88" s="110"/>
      <c r="AC88" s="110"/>
      <c r="AD88" s="110"/>
      <c r="AE88" s="110"/>
      <c r="AF88" s="39"/>
      <c r="AG88" s="38"/>
      <c r="AH88" s="110" t="s">
        <v>178</v>
      </c>
      <c r="AI88" s="110"/>
      <c r="AJ88" s="110"/>
      <c r="AK88" s="110"/>
      <c r="AL88" s="110"/>
      <c r="AM88" s="110"/>
    </row>
    <row r="89" spans="1:39" ht="15.75" x14ac:dyDescent="0.25">
      <c r="A89" s="44"/>
      <c r="B89" s="45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110" t="s">
        <v>191</v>
      </c>
      <c r="AA89" s="110"/>
      <c r="AB89" s="110"/>
      <c r="AC89" s="110"/>
      <c r="AD89" s="110"/>
      <c r="AE89" s="110"/>
      <c r="AF89" s="39"/>
      <c r="AG89" s="38"/>
      <c r="AH89" s="110" t="s">
        <v>191</v>
      </c>
      <c r="AI89" s="110"/>
      <c r="AJ89" s="110"/>
      <c r="AK89" s="110"/>
      <c r="AL89" s="110"/>
      <c r="AM89" s="110"/>
    </row>
    <row r="90" spans="1:39" ht="15" x14ac:dyDescent="0.2">
      <c r="Z90" s="110" t="s">
        <v>183</v>
      </c>
      <c r="AA90" s="110"/>
      <c r="AB90" s="110"/>
      <c r="AC90" s="110"/>
      <c r="AD90" s="110"/>
      <c r="AE90" s="110"/>
      <c r="AH90" s="110" t="s">
        <v>179</v>
      </c>
      <c r="AI90" s="110"/>
      <c r="AJ90" s="110"/>
      <c r="AK90" s="110"/>
      <c r="AL90" s="110"/>
      <c r="AM90" s="110"/>
    </row>
    <row r="91" spans="1:39" ht="15" x14ac:dyDescent="0.2">
      <c r="Z91" s="110" t="s">
        <v>180</v>
      </c>
      <c r="AA91" s="110"/>
      <c r="AB91" s="110"/>
      <c r="AC91" s="110"/>
      <c r="AD91" s="110"/>
      <c r="AE91" s="110"/>
      <c r="AH91" s="110" t="s">
        <v>180</v>
      </c>
      <c r="AI91" s="110"/>
      <c r="AJ91" s="110"/>
      <c r="AK91" s="110"/>
      <c r="AL91" s="110"/>
      <c r="AM91" s="110"/>
    </row>
    <row r="92" spans="1:39" ht="51" x14ac:dyDescent="0.2">
      <c r="A92" s="41" t="s">
        <v>57</v>
      </c>
      <c r="B92" s="41" t="s">
        <v>58</v>
      </c>
      <c r="C92" s="41" t="s">
        <v>59</v>
      </c>
      <c r="Z92" s="38"/>
      <c r="AA92" s="39"/>
      <c r="AB92" s="38"/>
      <c r="AC92" s="39"/>
      <c r="AD92" s="38"/>
      <c r="AH92" s="38"/>
      <c r="AI92" s="39"/>
      <c r="AJ92" s="38"/>
      <c r="AK92" s="39"/>
      <c r="AL92" s="38"/>
    </row>
    <row r="93" spans="1:39" ht="25.5" x14ac:dyDescent="0.25">
      <c r="A93" s="42" t="s">
        <v>60</v>
      </c>
      <c r="B93" s="42" t="s">
        <v>61</v>
      </c>
      <c r="C93" s="42" t="s">
        <v>62</v>
      </c>
      <c r="Z93" s="111" t="s">
        <v>187</v>
      </c>
      <c r="AA93" s="111"/>
      <c r="AB93" s="111"/>
      <c r="AC93" s="111"/>
      <c r="AD93" s="111"/>
      <c r="AE93" s="111"/>
      <c r="AH93" s="111" t="s">
        <v>181</v>
      </c>
      <c r="AI93" s="111"/>
      <c r="AJ93" s="111"/>
      <c r="AK93" s="111"/>
      <c r="AL93" s="111"/>
      <c r="AM93" s="111"/>
    </row>
    <row r="94" spans="1:39" ht="25.5" x14ac:dyDescent="0.2">
      <c r="A94" s="42" t="s">
        <v>63</v>
      </c>
      <c r="B94" s="42" t="s">
        <v>64</v>
      </c>
      <c r="C94" s="42" t="s">
        <v>65</v>
      </c>
      <c r="Z94" s="112" t="s">
        <v>188</v>
      </c>
      <c r="AA94" s="112"/>
      <c r="AB94" s="112"/>
      <c r="AC94" s="112"/>
      <c r="AD94" s="112"/>
      <c r="AE94" s="112"/>
      <c r="AH94" s="112" t="s">
        <v>182</v>
      </c>
      <c r="AI94" s="112"/>
      <c r="AJ94" s="112"/>
      <c r="AK94" s="112"/>
      <c r="AL94" s="112"/>
      <c r="AM94" s="112"/>
    </row>
    <row r="95" spans="1:39" ht="25.5" x14ac:dyDescent="0.2">
      <c r="A95" s="42" t="s">
        <v>66</v>
      </c>
      <c r="B95" s="42" t="s">
        <v>67</v>
      </c>
      <c r="C95" s="42" t="s">
        <v>68</v>
      </c>
    </row>
    <row r="96" spans="1:39" ht="25.5" x14ac:dyDescent="0.2">
      <c r="A96" s="42" t="s">
        <v>69</v>
      </c>
      <c r="B96" s="42" t="s">
        <v>70</v>
      </c>
      <c r="C96" s="42" t="s">
        <v>71</v>
      </c>
    </row>
    <row r="97" spans="1:3" ht="25.5" x14ac:dyDescent="0.2">
      <c r="A97" s="42" t="s">
        <v>72</v>
      </c>
      <c r="B97" s="43" t="s">
        <v>73</v>
      </c>
      <c r="C97" s="42" t="s">
        <v>74</v>
      </c>
    </row>
  </sheetData>
  <mergeCells count="93">
    <mergeCell ref="Z10:AF10"/>
    <mergeCell ref="A81:AA81"/>
    <mergeCell ref="A82:AA82"/>
    <mergeCell ref="A84:AL84"/>
    <mergeCell ref="A85:AL85"/>
    <mergeCell ref="T11:U12"/>
    <mergeCell ref="V11:V12"/>
    <mergeCell ref="W11:X12"/>
    <mergeCell ref="Y11:Y12"/>
    <mergeCell ref="A10:A12"/>
    <mergeCell ref="B10:B12"/>
    <mergeCell ref="C10:C12"/>
    <mergeCell ref="D10:D12"/>
    <mergeCell ref="Q11:R12"/>
    <mergeCell ref="S11:S12"/>
    <mergeCell ref="Z12:AA12"/>
    <mergeCell ref="AB12:AC12"/>
    <mergeCell ref="AE11:AF11"/>
    <mergeCell ref="AE12:AF12"/>
    <mergeCell ref="A86:AL86"/>
    <mergeCell ref="J13:J15"/>
    <mergeCell ref="K13:L15"/>
    <mergeCell ref="M13:M15"/>
    <mergeCell ref="N13:O15"/>
    <mergeCell ref="A83:AL83"/>
    <mergeCell ref="A13:A15"/>
    <mergeCell ref="B13:B15"/>
    <mergeCell ref="C13:C15"/>
    <mergeCell ref="D13:D15"/>
    <mergeCell ref="E13:F15"/>
    <mergeCell ref="G13:G15"/>
    <mergeCell ref="H13:I15"/>
    <mergeCell ref="E11:F12"/>
    <mergeCell ref="G11:G12"/>
    <mergeCell ref="H11:I12"/>
    <mergeCell ref="J11:J12"/>
    <mergeCell ref="K11:L12"/>
    <mergeCell ref="M11:M12"/>
    <mergeCell ref="N11:O12"/>
    <mergeCell ref="P11:P12"/>
    <mergeCell ref="AG10:AI10"/>
    <mergeCell ref="AJ10:AL10"/>
    <mergeCell ref="K10:M10"/>
    <mergeCell ref="N10:P10"/>
    <mergeCell ref="Q10:S10"/>
    <mergeCell ref="T10:V10"/>
    <mergeCell ref="W10:Y10"/>
    <mergeCell ref="AG12:AH12"/>
    <mergeCell ref="AJ12:AK12"/>
    <mergeCell ref="Z11:AA11"/>
    <mergeCell ref="AG11:AH11"/>
    <mergeCell ref="AJ11:AK11"/>
    <mergeCell ref="AB11:AC11"/>
    <mergeCell ref="E10:G10"/>
    <mergeCell ref="H10:J10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7:AF8"/>
    <mergeCell ref="H7:J9"/>
    <mergeCell ref="A6:AL6"/>
    <mergeCell ref="Z9:AF9"/>
    <mergeCell ref="A1:AL1"/>
    <mergeCell ref="A2:AL2"/>
    <mergeCell ref="A3:AL3"/>
    <mergeCell ref="A4:AL4"/>
    <mergeCell ref="A5:AL5"/>
    <mergeCell ref="A7:A9"/>
    <mergeCell ref="B7:B9"/>
    <mergeCell ref="C7:C9"/>
    <mergeCell ref="D7:D9"/>
    <mergeCell ref="E7:G9"/>
    <mergeCell ref="Z88:AE88"/>
    <mergeCell ref="AH88:AM88"/>
    <mergeCell ref="Z89:AE89"/>
    <mergeCell ref="AH89:AM89"/>
    <mergeCell ref="Z90:AE90"/>
    <mergeCell ref="AH90:AM90"/>
    <mergeCell ref="Z91:AE91"/>
    <mergeCell ref="AH91:AM91"/>
    <mergeCell ref="Z93:AE93"/>
    <mergeCell ref="AH93:AM93"/>
    <mergeCell ref="Z94:AE94"/>
    <mergeCell ref="AH94:AM94"/>
  </mergeCells>
  <printOptions horizontalCentered="1"/>
  <pageMargins left="0.23622047244094491" right="0.23622047244094491" top="3.937007874015748E-2" bottom="3.937007874015748E-2" header="0" footer="0"/>
  <pageSetup paperSize="14" scale="33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Dinas PUTR</vt:lpstr>
      <vt:lpstr>'Dinas PUTR'!Print_Area</vt:lpstr>
      <vt:lpstr>'Dinas PUTR'!Print_Titles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dcterms:created xsi:type="dcterms:W3CDTF">2020-03-18T05:59:44Z</dcterms:created>
  <dcterms:modified xsi:type="dcterms:W3CDTF">2021-06-22T07:35:50Z</dcterms:modified>
</cp:coreProperties>
</file>