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1\Pengendalian dan Evaluasi Renja PD dan RKPD\TRIWULAN IV\"/>
    </mc:Choice>
  </mc:AlternateContent>
  <bookViews>
    <workbookView xWindow="-120" yWindow="-120" windowWidth="20730" windowHeight="11160"/>
  </bookViews>
  <sheets>
    <sheet name="DINAS PMPTSP" sheetId="1" r:id="rId1"/>
    <sheet name="Evaluasi" sheetId="3" r:id="rId2"/>
  </sheets>
  <definedNames>
    <definedName name="_xlnm.Print_Area" localSheetId="0">'DINAS PMPTSP'!$A$1:$AM$76</definedName>
    <definedName name="_xlnm.Print_Titles" localSheetId="0">'DINAS PMPTSP'!$7:$12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6" i="1" l="1"/>
  <c r="W48" i="1"/>
  <c r="T48" i="1"/>
  <c r="Q48" i="1"/>
  <c r="N48" i="1"/>
  <c r="Y35" i="1"/>
  <c r="Y31" i="1"/>
  <c r="Z18" i="1"/>
  <c r="Y14" i="1"/>
  <c r="X55" i="1"/>
  <c r="Y54" i="1"/>
  <c r="Y53" i="1" s="1"/>
  <c r="X54" i="1"/>
  <c r="X53" i="1"/>
  <c r="X52" i="1"/>
  <c r="X51" i="1"/>
  <c r="X50" i="1"/>
  <c r="Y49" i="1"/>
  <c r="Y48" i="1" s="1"/>
  <c r="X49" i="1"/>
  <c r="X48" i="1"/>
  <c r="X47" i="1"/>
  <c r="Y46" i="1"/>
  <c r="X46" i="1"/>
  <c r="Y45" i="1"/>
  <c r="X45" i="1"/>
  <c r="X44" i="1"/>
  <c r="X42" i="1"/>
  <c r="W42" i="1"/>
  <c r="Y41" i="1"/>
  <c r="Y39" i="1" s="1"/>
  <c r="X41" i="1"/>
  <c r="W41" i="1"/>
  <c r="X40" i="1"/>
  <c r="X39" i="1"/>
  <c r="W39" i="1"/>
  <c r="Y24" i="1"/>
  <c r="Y22" i="1"/>
  <c r="X18" i="1"/>
  <c r="Y17" i="1"/>
  <c r="W17" i="1"/>
  <c r="W14" i="1"/>
  <c r="Y13" i="1" l="1"/>
  <c r="AD44" i="1"/>
  <c r="V41" i="1"/>
  <c r="V39" i="1" s="1"/>
  <c r="E53" i="1"/>
  <c r="J54" i="1"/>
  <c r="J53" i="1"/>
  <c r="G54" i="1"/>
  <c r="G53" i="1"/>
  <c r="G55" i="1"/>
  <c r="Q53" i="1"/>
  <c r="N53" i="1"/>
  <c r="K53" i="1"/>
  <c r="G52" i="1"/>
  <c r="G49" i="1" s="1"/>
  <c r="G48" i="1" s="1"/>
  <c r="G51" i="1"/>
  <c r="G50" i="1"/>
  <c r="G47" i="1"/>
  <c r="J48" i="1"/>
  <c r="H48" i="1"/>
  <c r="K48" i="1"/>
  <c r="U50" i="1"/>
  <c r="H41" i="1"/>
  <c r="H42" i="1"/>
  <c r="J46" i="1"/>
  <c r="J45" i="1"/>
  <c r="E47" i="1"/>
  <c r="G44" i="1"/>
  <c r="G43" i="1"/>
  <c r="H39" i="1"/>
  <c r="T42" i="1"/>
  <c r="T41" i="1"/>
  <c r="Q42" i="1"/>
  <c r="Z42" i="1" s="1"/>
  <c r="Q41" i="1"/>
  <c r="N42" i="1"/>
  <c r="N41" i="1"/>
  <c r="K41" i="1"/>
  <c r="K42" i="1"/>
  <c r="J41" i="1"/>
  <c r="Z41" i="1"/>
  <c r="J39" i="1"/>
  <c r="K39" i="1"/>
  <c r="Z40" i="1"/>
  <c r="T39" i="1"/>
  <c r="Z39" i="1" s="1"/>
  <c r="Q39" i="1"/>
  <c r="N39" i="1"/>
  <c r="V54" i="1"/>
  <c r="V53" i="1" s="1"/>
  <c r="V49" i="1"/>
  <c r="V48" i="1" s="1"/>
  <c r="V46" i="1"/>
  <c r="V45" i="1" s="1"/>
  <c r="V35" i="1"/>
  <c r="V31" i="1"/>
  <c r="V24" i="1"/>
  <c r="V22" i="1"/>
  <c r="V17" i="1"/>
  <c r="T17" i="1"/>
  <c r="V14" i="1"/>
  <c r="T14" i="1"/>
  <c r="G46" i="1"/>
  <c r="G45" i="1" s="1"/>
  <c r="G41" i="1"/>
  <c r="G39" i="1" s="1"/>
  <c r="G35" i="1"/>
  <c r="G38" i="1"/>
  <c r="G36" i="1"/>
  <c r="M35" i="1"/>
  <c r="G33" i="1"/>
  <c r="G34" i="1"/>
  <c r="G32" i="1"/>
  <c r="G29" i="1"/>
  <c r="G30" i="1"/>
  <c r="G26" i="1"/>
  <c r="G27" i="1"/>
  <c r="G28" i="1"/>
  <c r="G22" i="1"/>
  <c r="G25" i="1"/>
  <c r="G23" i="1"/>
  <c r="G21" i="1"/>
  <c r="G20" i="1"/>
  <c r="G19" i="1"/>
  <c r="G18" i="1"/>
  <c r="M14" i="1"/>
  <c r="G16" i="1"/>
  <c r="G15" i="1"/>
  <c r="R18" i="1"/>
  <c r="O18" i="1"/>
  <c r="U18" i="1" s="1"/>
  <c r="V13" i="1" l="1"/>
  <c r="G17" i="1"/>
  <c r="G14" i="1"/>
  <c r="G24" i="1"/>
  <c r="G31" i="1"/>
  <c r="R54" i="1"/>
  <c r="O54" i="1"/>
  <c r="U54" i="1" s="1"/>
  <c r="R55" i="1"/>
  <c r="O55" i="1"/>
  <c r="U55" i="1" s="1"/>
  <c r="R53" i="1"/>
  <c r="O53" i="1"/>
  <c r="U53" i="1" s="1"/>
  <c r="R49" i="1"/>
  <c r="R48" i="1"/>
  <c r="O49" i="1"/>
  <c r="U49" i="1" s="1"/>
  <c r="M49" i="1"/>
  <c r="M48" i="1" s="1"/>
  <c r="R52" i="1"/>
  <c r="R51" i="1"/>
  <c r="O52" i="1"/>
  <c r="U52" i="1" s="1"/>
  <c r="O51" i="1"/>
  <c r="U51" i="1" s="1"/>
  <c r="R50" i="1"/>
  <c r="O50" i="1"/>
  <c r="S49" i="1"/>
  <c r="S48" i="1" s="1"/>
  <c r="P49" i="1"/>
  <c r="P48" i="1" s="1"/>
  <c r="Z48" i="1"/>
  <c r="AG48" i="1" s="1"/>
  <c r="O48" i="1"/>
  <c r="R47" i="1"/>
  <c r="O47" i="1"/>
  <c r="U47" i="1" s="1"/>
  <c r="R46" i="1"/>
  <c r="O46" i="1"/>
  <c r="U46" i="1" s="1"/>
  <c r="R45" i="1"/>
  <c r="O45" i="1"/>
  <c r="U45" i="1" s="1"/>
  <c r="R44" i="1"/>
  <c r="O44" i="1"/>
  <c r="U44" i="1" s="1"/>
  <c r="O43" i="1"/>
  <c r="R43" i="1" s="1"/>
  <c r="AG42" i="1"/>
  <c r="AH42" i="1"/>
  <c r="AA42" i="1"/>
  <c r="O42" i="1"/>
  <c r="R42" i="1" s="1"/>
  <c r="U42" i="1" s="1"/>
  <c r="O41" i="1"/>
  <c r="R41" i="1" s="1"/>
  <c r="U41" i="1" s="1"/>
  <c r="AG40" i="1"/>
  <c r="AG39" i="1"/>
  <c r="AA40" i="1"/>
  <c r="O40" i="1"/>
  <c r="R40" i="1" s="1"/>
  <c r="U40" i="1" s="1"/>
  <c r="O39" i="1"/>
  <c r="R39" i="1" s="1"/>
  <c r="U39" i="1" s="1"/>
  <c r="AH48" i="1" l="1"/>
  <c r="U48" i="1"/>
  <c r="AB42" i="1"/>
  <c r="AH40" i="1"/>
  <c r="AB40" i="1"/>
  <c r="AB48" i="1"/>
  <c r="AD48" i="1"/>
  <c r="Z50" i="1"/>
  <c r="AB50" i="1" s="1"/>
  <c r="AA50" i="1"/>
  <c r="AD50" i="1"/>
  <c r="AE50" i="1" s="1"/>
  <c r="AH50" i="1"/>
  <c r="Z51" i="1"/>
  <c r="AB51" i="1" s="1"/>
  <c r="AA51" i="1"/>
  <c r="AD51" i="1"/>
  <c r="AE51" i="1" s="1"/>
  <c r="AH51" i="1"/>
  <c r="Z52" i="1"/>
  <c r="AB52" i="1" s="1"/>
  <c r="AA52" i="1"/>
  <c r="AD52" i="1"/>
  <c r="AI52" i="1" s="1"/>
  <c r="AH52" i="1"/>
  <c r="AA48" i="1"/>
  <c r="AG52" i="1" l="1"/>
  <c r="AI51" i="1"/>
  <c r="AI48" i="1"/>
  <c r="AE48" i="1"/>
  <c r="AG50" i="1"/>
  <c r="AG51" i="1"/>
  <c r="AI50" i="1"/>
  <c r="AE52" i="1"/>
  <c r="S41" i="1"/>
  <c r="S39" i="1" s="1"/>
  <c r="S54" i="1"/>
  <c r="S53" i="1" s="1"/>
  <c r="S46" i="1"/>
  <c r="S45" i="1" s="1"/>
  <c r="S31" i="1"/>
  <c r="S17" i="1"/>
  <c r="S35" i="1"/>
  <c r="S24" i="1"/>
  <c r="S22" i="1"/>
  <c r="Q17" i="1"/>
  <c r="S14" i="1" l="1"/>
  <c r="S13" i="1" s="1"/>
  <c r="Q14" i="1"/>
  <c r="AH55" i="1" l="1"/>
  <c r="AD55" i="1"/>
  <c r="AI55" i="1" s="1"/>
  <c r="AA55" i="1"/>
  <c r="Z55" i="1"/>
  <c r="AB55" i="1" s="1"/>
  <c r="AH54" i="1"/>
  <c r="AA54" i="1"/>
  <c r="Z54" i="1"/>
  <c r="AB54" i="1" s="1"/>
  <c r="P54" i="1"/>
  <c r="AD54" i="1" s="1"/>
  <c r="M54" i="1"/>
  <c r="M53" i="1" s="1"/>
  <c r="AH53" i="1"/>
  <c r="AA53" i="1"/>
  <c r="Z53" i="1"/>
  <c r="AB53" i="1" s="1"/>
  <c r="AH49" i="1"/>
  <c r="AA49" i="1"/>
  <c r="Z49" i="1"/>
  <c r="AG49" i="1" s="1"/>
  <c r="P53" i="1" l="1"/>
  <c r="AD53" i="1" s="1"/>
  <c r="AI53" i="1" s="1"/>
  <c r="AI54" i="1"/>
  <c r="AG54" i="1"/>
  <c r="AG55" i="1"/>
  <c r="AG53" i="1"/>
  <c r="AD49" i="1"/>
  <c r="AE49" i="1" s="1"/>
  <c r="AB49" i="1"/>
  <c r="AH47" i="1"/>
  <c r="AD47" i="1"/>
  <c r="AI47" i="1" s="1"/>
  <c r="AA47" i="1"/>
  <c r="Z47" i="1"/>
  <c r="AB47" i="1" s="1"/>
  <c r="AH46" i="1"/>
  <c r="AA46" i="1"/>
  <c r="Z46" i="1"/>
  <c r="AB46" i="1" s="1"/>
  <c r="AH45" i="1"/>
  <c r="AA45" i="1"/>
  <c r="Z45" i="1"/>
  <c r="AB45" i="1" s="1"/>
  <c r="AH44" i="1"/>
  <c r="AI44" i="1"/>
  <c r="AA44" i="1"/>
  <c r="Z44" i="1"/>
  <c r="AB44" i="1" s="1"/>
  <c r="AH43" i="1"/>
  <c r="AD43" i="1"/>
  <c r="AA43" i="1"/>
  <c r="Z43" i="1"/>
  <c r="AB43" i="1" s="1"/>
  <c r="AH41" i="1"/>
  <c r="AA41" i="1"/>
  <c r="AH39" i="1"/>
  <c r="AA39" i="1"/>
  <c r="AB39" i="1"/>
  <c r="AH38" i="1"/>
  <c r="AD38" i="1"/>
  <c r="AI38" i="1" s="1"/>
  <c r="AA38" i="1"/>
  <c r="Z38" i="1"/>
  <c r="AB38" i="1" s="1"/>
  <c r="AH37" i="1"/>
  <c r="AD37" i="1"/>
  <c r="AI37" i="1" s="1"/>
  <c r="AA37" i="1"/>
  <c r="Z37" i="1"/>
  <c r="AB37" i="1" s="1"/>
  <c r="AH36" i="1"/>
  <c r="AD36" i="1"/>
  <c r="AI36" i="1" s="1"/>
  <c r="AA36" i="1"/>
  <c r="Z36" i="1"/>
  <c r="AB36" i="1" s="1"/>
  <c r="AH35" i="1"/>
  <c r="AA35" i="1"/>
  <c r="Z35" i="1"/>
  <c r="AB35" i="1" s="1"/>
  <c r="AH34" i="1"/>
  <c r="AD34" i="1"/>
  <c r="AI34" i="1" s="1"/>
  <c r="AA34" i="1"/>
  <c r="Z34" i="1"/>
  <c r="AB34" i="1" s="1"/>
  <c r="AH33" i="1"/>
  <c r="AD33" i="1"/>
  <c r="AI33" i="1" s="1"/>
  <c r="AA33" i="1"/>
  <c r="Z33" i="1"/>
  <c r="AB33" i="1" s="1"/>
  <c r="AH32" i="1"/>
  <c r="AD32" i="1"/>
  <c r="AI32" i="1" s="1"/>
  <c r="AA32" i="1"/>
  <c r="Z32" i="1"/>
  <c r="AB32" i="1" s="1"/>
  <c r="AH31" i="1"/>
  <c r="AA31" i="1"/>
  <c r="Z31" i="1"/>
  <c r="AB31" i="1" s="1"/>
  <c r="AH30" i="1"/>
  <c r="AD30" i="1"/>
  <c r="AI30" i="1" s="1"/>
  <c r="AA30" i="1"/>
  <c r="Z30" i="1"/>
  <c r="AB30" i="1" s="1"/>
  <c r="AH29" i="1"/>
  <c r="AD29" i="1"/>
  <c r="AI29" i="1" s="1"/>
  <c r="AA29" i="1"/>
  <c r="Z29" i="1"/>
  <c r="AB29" i="1" s="1"/>
  <c r="AH28" i="1"/>
  <c r="AD28" i="1"/>
  <c r="AI28" i="1" s="1"/>
  <c r="AA28" i="1"/>
  <c r="Z28" i="1"/>
  <c r="AB28" i="1" s="1"/>
  <c r="AH27" i="1"/>
  <c r="AD27" i="1"/>
  <c r="AI27" i="1" s="1"/>
  <c r="AA27" i="1"/>
  <c r="Z27" i="1"/>
  <c r="AB27" i="1" s="1"/>
  <c r="AH26" i="1"/>
  <c r="AD26" i="1"/>
  <c r="AI26" i="1" s="1"/>
  <c r="AA26" i="1"/>
  <c r="Z26" i="1"/>
  <c r="AB26" i="1" s="1"/>
  <c r="AH25" i="1"/>
  <c r="AD25" i="1"/>
  <c r="AI25" i="1" s="1"/>
  <c r="AA25" i="1"/>
  <c r="Z25" i="1"/>
  <c r="AB25" i="1" s="1"/>
  <c r="AH24" i="1"/>
  <c r="AA24" i="1"/>
  <c r="Z24" i="1"/>
  <c r="AB24" i="1" s="1"/>
  <c r="AH23" i="1"/>
  <c r="AD23" i="1"/>
  <c r="AI23" i="1" s="1"/>
  <c r="AA23" i="1"/>
  <c r="Z23" i="1"/>
  <c r="AB23" i="1" s="1"/>
  <c r="AH22" i="1"/>
  <c r="AA22" i="1"/>
  <c r="Z22" i="1"/>
  <c r="AB22" i="1" s="1"/>
  <c r="AH21" i="1"/>
  <c r="AD21" i="1"/>
  <c r="AI21" i="1" s="1"/>
  <c r="AA21" i="1"/>
  <c r="Z21" i="1"/>
  <c r="AB21" i="1" s="1"/>
  <c r="AH20" i="1"/>
  <c r="AD20" i="1"/>
  <c r="AE20" i="1" s="1"/>
  <c r="AA20" i="1"/>
  <c r="Z20" i="1"/>
  <c r="AB20" i="1" s="1"/>
  <c r="AH19" i="1"/>
  <c r="AD19" i="1"/>
  <c r="AI19" i="1" s="1"/>
  <c r="AA19" i="1"/>
  <c r="Z19" i="1"/>
  <c r="AB19" i="1" s="1"/>
  <c r="AH18" i="1"/>
  <c r="AD18" i="1"/>
  <c r="AI18" i="1" s="1"/>
  <c r="AA18" i="1"/>
  <c r="AB18" i="1"/>
  <c r="AH17" i="1"/>
  <c r="AA17" i="1"/>
  <c r="AH16" i="1"/>
  <c r="AD16" i="1"/>
  <c r="AE16" i="1" s="1"/>
  <c r="AA16" i="1"/>
  <c r="Z16" i="1"/>
  <c r="AB16" i="1" s="1"/>
  <c r="AH15" i="1"/>
  <c r="AD15" i="1"/>
  <c r="AI15" i="1" s="1"/>
  <c r="AA15" i="1"/>
  <c r="Z15" i="1"/>
  <c r="AB15" i="1" s="1"/>
  <c r="AH14" i="1"/>
  <c r="AA14" i="1"/>
  <c r="AH13" i="1"/>
  <c r="AA13" i="1"/>
  <c r="Z13" i="1"/>
  <c r="AG13" i="1" s="1"/>
  <c r="AI43" i="1" l="1"/>
  <c r="AE43" i="1"/>
  <c r="AB41" i="1"/>
  <c r="AG41" i="1"/>
  <c r="AG29" i="1"/>
  <c r="AI49" i="1"/>
  <c r="AG15" i="1"/>
  <c r="AG21" i="1"/>
  <c r="AG23" i="1"/>
  <c r="AG25" i="1"/>
  <c r="AG47" i="1"/>
  <c r="AG27" i="1"/>
  <c r="AG31" i="1"/>
  <c r="AG45" i="1"/>
  <c r="AG19" i="1"/>
  <c r="AG33" i="1"/>
  <c r="AG35" i="1"/>
  <c r="AG16" i="1"/>
  <c r="AG20" i="1"/>
  <c r="AG24" i="1"/>
  <c r="AG28" i="1"/>
  <c r="AG32" i="1"/>
  <c r="AG36" i="1"/>
  <c r="AG46" i="1"/>
  <c r="AG37" i="1"/>
  <c r="AG43" i="1"/>
  <c r="AG18" i="1"/>
  <c r="AG22" i="1"/>
  <c r="AG26" i="1"/>
  <c r="AG30" i="1"/>
  <c r="AG34" i="1"/>
  <c r="AG38" i="1"/>
  <c r="AG44" i="1"/>
  <c r="AI16" i="1"/>
  <c r="AI20" i="1"/>
  <c r="AE15" i="1"/>
  <c r="AE18" i="1"/>
  <c r="AE19" i="1"/>
  <c r="AE21" i="1"/>
  <c r="AE23" i="1"/>
  <c r="AE25" i="1"/>
  <c r="AE26" i="1"/>
  <c r="AE27" i="1"/>
  <c r="AE28" i="1"/>
  <c r="AE29" i="1"/>
  <c r="AE30" i="1"/>
  <c r="AE32" i="1"/>
  <c r="AE33" i="1"/>
  <c r="AE34" i="1"/>
  <c r="AE36" i="1"/>
  <c r="AE37" i="1"/>
  <c r="AE38" i="1"/>
  <c r="AE44" i="1"/>
  <c r="AE47" i="1"/>
  <c r="AB13" i="1"/>
  <c r="N17" i="1"/>
  <c r="Z17" i="1" s="1"/>
  <c r="K17" i="1"/>
  <c r="N14" i="1"/>
  <c r="Z14" i="1" s="1"/>
  <c r="K14" i="1"/>
  <c r="AB17" i="1" l="1"/>
  <c r="AG17" i="1"/>
  <c r="AB14" i="1"/>
  <c r="AG14" i="1"/>
  <c r="P46" i="1"/>
  <c r="M46" i="1"/>
  <c r="M45" i="1" s="1"/>
  <c r="P41" i="1"/>
  <c r="M41" i="1"/>
  <c r="M39" i="1" s="1"/>
  <c r="P35" i="1"/>
  <c r="AD35" i="1" s="1"/>
  <c r="P22" i="1"/>
  <c r="AD22" i="1" s="1"/>
  <c r="M22" i="1"/>
  <c r="P31" i="1"/>
  <c r="AD31" i="1" s="1"/>
  <c r="M31" i="1"/>
  <c r="P24" i="1"/>
  <c r="AD24" i="1" s="1"/>
  <c r="M24" i="1"/>
  <c r="P17" i="1"/>
  <c r="AD17" i="1" s="1"/>
  <c r="M17" i="1"/>
  <c r="P14" i="1"/>
  <c r="AD14" i="1" s="1"/>
  <c r="M13" i="1" l="1"/>
  <c r="AI35" i="1"/>
  <c r="AE35" i="1"/>
  <c r="AI31" i="1"/>
  <c r="AE31" i="1"/>
  <c r="P45" i="1"/>
  <c r="AD45" i="1" s="1"/>
  <c r="AD46" i="1"/>
  <c r="AE17" i="1"/>
  <c r="AI17" i="1"/>
  <c r="AI14" i="1"/>
  <c r="AE14" i="1"/>
  <c r="AE24" i="1"/>
  <c r="AI24" i="1"/>
  <c r="AI22" i="1"/>
  <c r="AE22" i="1"/>
  <c r="P39" i="1"/>
  <c r="AD39" i="1" s="1"/>
  <c r="AE39" i="1" s="1"/>
  <c r="AD41" i="1"/>
  <c r="AE41" i="1" s="1"/>
  <c r="P13" i="1"/>
  <c r="AD13" i="1" s="1"/>
  <c r="AP20" i="1"/>
  <c r="AP19" i="1"/>
  <c r="AP18" i="1"/>
  <c r="AP17" i="1"/>
  <c r="AP13" i="1" l="1"/>
  <c r="AI39" i="1"/>
  <c r="AI46" i="1"/>
  <c r="AE46" i="1"/>
  <c r="AI41" i="1"/>
  <c r="AI13" i="1"/>
  <c r="AE13" i="1"/>
  <c r="AI45" i="1"/>
  <c r="AE45" i="1"/>
  <c r="AE56" i="1" l="1"/>
  <c r="AE57" i="1" s="1"/>
  <c r="AB57" i="1"/>
</calcChain>
</file>

<file path=xl/comments1.xml><?xml version="1.0" encoding="utf-8"?>
<comments xmlns="http://schemas.openxmlformats.org/spreadsheetml/2006/main">
  <authors>
    <author>USER</author>
  </authors>
  <commentList>
    <comment ref="K39" authorId="0" shapeId="0">
      <text>
        <r>
          <rPr>
            <b/>
            <sz val="12"/>
            <color indexed="81"/>
            <rFont val="Tahoma"/>
            <family val="2"/>
          </rPr>
          <t>Jumlah pelaksanaan pelayanan perizinan dan non perizinan sesuai standar/Jumlah seluruh layanan perizinan dan non perizinan X 100</t>
        </r>
      </text>
    </comment>
    <comment ref="K41" authorId="0" shapeId="0">
      <text>
        <r>
          <rPr>
            <b/>
            <sz val="12"/>
            <color indexed="81"/>
            <rFont val="Tahoma"/>
            <family val="2"/>
          </rPr>
          <t>Jumlah pelaksanaan pelayanan perizinan dan non perizinan jasa usaha sesuai standar/Jumlah seluruh layanan perizinan dan non perizinan jasa usaha X 100</t>
        </r>
      </text>
    </comment>
    <comment ref="K42" authorId="0" shapeId="0">
      <text>
        <r>
          <rPr>
            <b/>
            <sz val="12"/>
            <color indexed="81"/>
            <rFont val="Tahoma"/>
            <family val="2"/>
          </rPr>
          <t>Jumlah pelaksanaan pelayanan perizinan dan non perizinan jasa usaha tertentu sesuai standar/Jumlah seluruh layanan perizinan dan non perizinan jasa usaha tertentu X 100</t>
        </r>
      </text>
    </comment>
    <comment ref="K45" authorId="0" shapeId="0">
      <text>
        <r>
          <rPr>
            <b/>
            <sz val="12"/>
            <color indexed="81"/>
            <rFont val="Tahoma"/>
            <family val="2"/>
          </rPr>
          <t>Jumlah Konfirmasi Status Wajib Pajak yang Tertagih/Jumlah KSWP seluruhnya X 100</t>
        </r>
      </text>
    </comment>
    <comment ref="K48" authorId="0" shapeId="0">
      <text>
        <r>
          <rPr>
            <b/>
            <sz val="12"/>
            <color indexed="81"/>
            <rFont val="Tahoma"/>
            <family val="2"/>
          </rPr>
          <t>Jumlah Investor yang melaporkan LKPM tepat waktu/jumlah seluruh investor X 100</t>
        </r>
      </text>
    </comment>
    <comment ref="K53" authorId="0" shapeId="0">
      <text>
        <r>
          <rPr>
            <b/>
            <sz val="12"/>
            <color indexed="81"/>
            <rFont val="Tahoma"/>
            <family val="2"/>
          </rPr>
          <t>Jumlah Izin Usaha yang Terealisasi/Jumlah Jenis Usaha X 100
Jumlah Jenis Usaha 12 + 2 Potensi / 24 Total Potensi</t>
        </r>
      </text>
    </comment>
    <comment ref="E54" authorId="0" shapeId="0">
      <text>
        <r>
          <rPr>
            <b/>
            <sz val="12"/>
            <color indexed="81"/>
            <rFont val="Tahoma"/>
            <family val="2"/>
          </rPr>
          <t>rencana disesuaikan menjadi 24 jenis usaha</t>
        </r>
      </text>
    </comment>
    <comment ref="K54" authorId="0" shapeId="0">
      <text>
        <r>
          <rPr>
            <b/>
            <sz val="12"/>
            <color indexed="81"/>
            <rFont val="Tahoma"/>
            <family val="2"/>
          </rPr>
          <t>Rencana disesuaikan menjadi 14 Jenis Usaha</t>
        </r>
      </text>
    </comment>
  </commentList>
</comments>
</file>

<file path=xl/sharedStrings.xml><?xml version="1.0" encoding="utf-8"?>
<sst xmlns="http://schemas.openxmlformats.org/spreadsheetml/2006/main" count="559" uniqueCount="211">
  <si>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</si>
  <si>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</si>
  <si>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</si>
  <si>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</si>
  <si>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</si>
  <si>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</si>
  <si>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</si>
  <si>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</si>
  <si>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</si>
  <si>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</si>
  <si>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</si>
  <si>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</si>
  <si>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</si>
  <si>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</si>
  <si>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</si>
  <si>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</si>
  <si>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</si>
  <si>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</si>
  <si>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</si>
  <si>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</si>
  <si>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</si>
  <si>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</si>
  <si>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Rata-rata Capaian Kinerja (%)</t>
  </si>
  <si>
    <t>Predikat Kinerja</t>
  </si>
  <si>
    <t>Faktor pendorong keberhasilan pencapaian:</t>
  </si>
  <si>
    <t>Faktor penghambat pencapaian kinerja:</t>
  </si>
  <si>
    <t>Tindak lanjut yang diperlukan dalam triwulan berikutnya*):</t>
  </si>
  <si>
    <t>Tindak lanjut yang diperlukan dalam Renja Perangkat Daerah Kabupaten berikutnya*):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</si>
  <si>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</si>
  <si>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</si>
  <si>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</si>
  <si>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</si>
  <si>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</si>
  <si>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</si>
  <si>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</si>
  <si>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</si>
  <si>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</si>
  <si>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</si>
  <si>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</si>
  <si>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</si>
  <si>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</si>
  <si>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</si>
  <si>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</si>
  <si>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</si>
  <si>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</si>
  <si>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</si>
  <si>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Bln</t>
  </si>
  <si>
    <t>%</t>
  </si>
  <si>
    <t>DINAS PENANAMAN MODAL DAN PELAYANAN TERPADU SATU PINTU</t>
  </si>
  <si>
    <t>Dinas Penanaman Modal dan Pelayanan Terpadu Satu Pintu</t>
  </si>
  <si>
    <t>Dok</t>
  </si>
  <si>
    <t>[kolom (12)(K) : kolom (7)(K)] x 100%</t>
  </si>
  <si>
    <t>Realisasi dan Tingkat Capaian Kinerja dan Anggaran Renja Perangkat Daerah yang Dievaluasi</t>
  </si>
  <si>
    <t>[kolom (12)(Rp) : kolom (7)(Rp)] x 100%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</si>
  <si>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</si>
  <si>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</si>
  <si>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</si>
  <si>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</si>
  <si>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</si>
  <si>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</si>
  <si>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Kepala Dinas Penanaman Modal, PTSP</t>
  </si>
  <si>
    <t>Ir. Hj. ELYANI YUSTIKA</t>
  </si>
  <si>
    <t>NIP. 19660722 199303 2 006</t>
  </si>
  <si>
    <t>Realisasi Capaian Kinerja Renstra Perangkat Daerah sampai dengan Renja Perangkat Daerah Tahun Lalu (2020)</t>
  </si>
  <si>
    <t>Target Kinerja dan Anggaran Renja Perangkat Daerah Tahun Berjalan (Tahun 2021) yang Dievaluasi</t>
  </si>
  <si>
    <t>Realisasi Kinerja dan Anggaran Renstra Perangkat Daerah s/d Tahun 2021</t>
  </si>
  <si>
    <t>Tingkat Capaian Kinerja dan Realisasi Anggaran Renstra Perangkat Daerah s/d Tahun 2021 (%)</t>
  </si>
  <si>
    <t>Program Penunjang Urusan Pemerintahan Daerah Kabupaten/Kota</t>
  </si>
  <si>
    <t>Perencanaan, Pengangnggaran dan Evaluasi Kinerja Perangkat Daerah</t>
  </si>
  <si>
    <t>Penyusunan Dokumen Perencanaan Perangkat Daerah</t>
  </si>
  <si>
    <t>Evaluasi Kinerja Perangkat Daerah</t>
  </si>
  <si>
    <t>Administrasi Keuangan Perangkat Daerah</t>
  </si>
  <si>
    <t>Penyedian Gaji dan Tunjangan ASN</t>
  </si>
  <si>
    <t>Koordinasi dan Penyusunan Laporan Keuangan Akhir Tahun SKPD</t>
  </si>
  <si>
    <t>Lap</t>
  </si>
  <si>
    <t>Koordinasi dan Penyusunan laporan Keuangan Bulanan/Triwulanan/Semesteran SKPD</t>
  </si>
  <si>
    <t>Penyusunan Pelaporan dan Analisis Prognosis Realisasi Anggaran</t>
  </si>
  <si>
    <t>Administrasi Umum Perangkat Daerah</t>
  </si>
  <si>
    <t>Penyedian Komponen Instalasi Listrik/Penerangan Bangunan kantor</t>
  </si>
  <si>
    <t>Penyedian Peralatan dan Perlengkapan Kantor</t>
  </si>
  <si>
    <t>Penyedian Bahan Logistik Kantor</t>
  </si>
  <si>
    <t>Penyedian Barang Cetakan dan Penggandaan</t>
  </si>
  <si>
    <t>Penyediaan Bahan Bacaan dan Peraturan Perundang-undangan</t>
  </si>
  <si>
    <t>Penyelenggaraan Rapat Koordinasi dan Konsultasi SKPD</t>
  </si>
  <si>
    <t>Penyediaan Jasa Penunjang Urusan Pemerintahan Daerah</t>
  </si>
  <si>
    <t>Penyediaan Jasa Surat Menyurat</t>
  </si>
  <si>
    <t>Penyediaan Jasa Komunikasi, Sumber Daya Air dan Listrik</t>
  </si>
  <si>
    <t>Penyediaan Jasa Pelayanan Umum Kantor</t>
  </si>
  <si>
    <t>Pemeliharaan Barang Milik daerah Penunjang Urusan Pemerintahan Daerah</t>
  </si>
  <si>
    <t>Penyediaan Jasa Pemeliharaan, Biaya Pemeliharaan, Pajak dan Perizinan Kendaraan Dinas Operasional atau Lapangan</t>
  </si>
  <si>
    <t>Pemeliharaan/Rehabilitasi Gedung Kantor dan Bangunan Lainnya</t>
  </si>
  <si>
    <t>Administrasi Kepegawaian Perangkat Daerah</t>
  </si>
  <si>
    <t>Pengadaan Pakaian Dinas Beserta Atribut kelengkapannya</t>
  </si>
  <si>
    <t>Pemeliharaan Peralatan dan Mesin Lainnya</t>
  </si>
  <si>
    <t>Program Pelayanan Penanaman Modal</t>
  </si>
  <si>
    <t>Pelayanan Perizinan dan Non Perizinan secara terpadu Satu Pintu dibidang Penanaman Modal yang menjadi kewenangan Daerah Kabupaten/Kota</t>
  </si>
  <si>
    <t>Penyediaan Pelayanan Terpadu Perizinanan dan Non Perizinan berbaisis sistem pelayanan perizinan berusaha Terintegrasi secara elektronik</t>
  </si>
  <si>
    <t>Pemantauan Pemenuhan Komitmen Perizinan dan Non Perizinan Penanaman Modal</t>
  </si>
  <si>
    <t>Program Pengelolaan Data dan Sistem Informasi Penanaman Modal</t>
  </si>
  <si>
    <t>Pengelolaan Data dan Informasi Perizinan dan Non Perizinan yang Terintegrasi pada Tingkat Daerah Kabupaten/kota</t>
  </si>
  <si>
    <t>Pengolahan,Penyajian dan Pemanfaatan data dan Informasi Perizinan dan Non Perizinan Berbasis sistem pelayanan Perizinan berusaha Terintegrasi secara elektronik</t>
  </si>
  <si>
    <t>Jumlah dokumen Perencanaan dan Evaluasi Kinerja yang berkualitas</t>
  </si>
  <si>
    <t>Jumlah dokumen administrasi Keuangan sesuai standar</t>
  </si>
  <si>
    <t>Tingkat kepuasan pelayanan</t>
  </si>
  <si>
    <t>Program Pengendalian Pelaksanaan Penanaman Modal</t>
  </si>
  <si>
    <t>Pengendalian Penanaman Modal yang Menjadi Kewenangan Daerah Kabupaten/Kota</t>
  </si>
  <si>
    <t>Program Promosi Penanaman Modal</t>
  </si>
  <si>
    <t>Penyelenggaraaan Promosi Penanaman Modal yang Menjadi Kewenangan Daerah Kab/Kota</t>
  </si>
  <si>
    <t>Pelaksanaan Kegiatan Promosi Penanaman Modal Daerah Kab/Kota</t>
  </si>
  <si>
    <t>Dokumen Perencanaan yang Memenuhi Aspek Kualitas</t>
  </si>
  <si>
    <t>Dokumen Evaluasi yang Memenuhi Aspek Kualitas</t>
  </si>
  <si>
    <t>Meningkatnya tata kelola administrasi perkantoran</t>
  </si>
  <si>
    <t xml:space="preserve">Terpenuhinya dokumen perencanaan dan evaluasi perangkat daerah </t>
  </si>
  <si>
    <t>Terlaksananya pelayanan administrasi keuangan sesuai standar</t>
  </si>
  <si>
    <t>Jumlah ASN yang menerima gaji dan tunjangan</t>
  </si>
  <si>
    <t>Jumlah dokumen laporan keuangan akhir tahun</t>
  </si>
  <si>
    <t>Jumlah Laporan Keuangan sesuai kebutuhan</t>
  </si>
  <si>
    <t>Jumlah Laporan administrasi keuangan sesuai standar</t>
  </si>
  <si>
    <t>Persentase pelayanan administrasi umum sesuai kebutuhan</t>
  </si>
  <si>
    <t>Terlaksananya pelayanan administrasi umum</t>
  </si>
  <si>
    <t>Terlaksananya pelayanan administrasi kepegawaian</t>
  </si>
  <si>
    <t>Jumlah pengadaan pakaian dinas beserta atributnya</t>
  </si>
  <si>
    <t>lembar</t>
  </si>
  <si>
    <t>Jumlah Penyedian Komponen Instalasi Listrik/Penerangan Bangunan kantor sesuai kebutuhan</t>
  </si>
  <si>
    <t>Jumlah Penyediaan Peralatan dan Perlengkapan kantor sesuai  kebutuhan</t>
  </si>
  <si>
    <t>Jumlah Penyediaan bahan logistik kantor sesuai kebutuhan</t>
  </si>
  <si>
    <t>Jumlah Penyediaan Barang cetakan dan Penggandaan sesuai kebutuhan</t>
  </si>
  <si>
    <t>Jumlah penyediaan bahan bacaan dan peraturan perundang-Undangan sesuai kebutuhan</t>
  </si>
  <si>
    <t>Jumlah Rapat Koordinasi dan Konsultasi SKPD yang diikuti sesuai kebutuhan</t>
  </si>
  <si>
    <t>Jumlah Penyediaan Jasa Surat Menyurat sesuai kebutuhan</t>
  </si>
  <si>
    <t>Jumlah penyediaan Jasa komunikasi,Sumber Daya Air dan Listrik sesuai kebutuhan</t>
  </si>
  <si>
    <t>Jumlah Penyediaan jasa pelayanan umum kantor sesuai kebutuhan</t>
  </si>
  <si>
    <t>Jumlah jasa pemeliharaan,biaya pemeliharaan,pajak dan Perizinan kendaraan dinas Operasional atau lapangan sesuai kebutuhan</t>
  </si>
  <si>
    <t>Jumlah Pemeliharaan/Rehabilitasi Gedung Kantor dan Bangunan Lainnya</t>
  </si>
  <si>
    <t>Jumlah jasa pemeliharaan Peralatan dan Mesin sesuai kebutuhan</t>
  </si>
  <si>
    <t>Meningkatnya sektor potensi investasi yang di akomodir oleh investor</t>
  </si>
  <si>
    <t>Meningkatnya penyelenggaraan pelayanan perizinan dan non perizinan yang di dukung oleh infrastruktur yang memadai</t>
  </si>
  <si>
    <t>Terlaksananya rekomendasi teknis jasa Usaha yang sudah di fasilitasi oleh Perizinan Terpadu satu Pintu</t>
  </si>
  <si>
    <t xml:space="preserve">Meningkatnya pengelolaan data dan informasi Penanaman Modal </t>
  </si>
  <si>
    <t>Terlaksananya pengelolaan data dan informasi pelayanan pengaduan perizinan dan Non Perizinan</t>
  </si>
  <si>
    <t>Terlaksananya koordinasi dan sinkronisasi pemantauan Penanaman Modal</t>
  </si>
  <si>
    <t>Menjaga iklim investasi yang berkelanjutan</t>
  </si>
  <si>
    <t>Jumlah pelaksanaan kegiatan pemantauan Penanaman Modal</t>
  </si>
  <si>
    <t>Jumlah pelaksanaan kegiatan pembinaan Penanaman Modal</t>
  </si>
  <si>
    <t>Jumlah pelaksanaan kegiatan pengawasan Penanaman Modal</t>
  </si>
  <si>
    <t>Terlaksananya penyelenggaraan promosi investasi daerah</t>
  </si>
  <si>
    <t>Persentase pelaksanaan pelayanan perizinan dan non perizinan sesuai dengan standar</t>
  </si>
  <si>
    <t>Koordinasi dan Sinkronisasi Pemantauan Pelaksanaan Penanaman Modal (DAK)</t>
  </si>
  <si>
    <t>Koordinasi dan Sinkronisasi Pembinaan Pembinaan Penanaman Modal (DAK)</t>
  </si>
  <si>
    <t>Koordinasi dan Sinkronisasi Pengawasan Penanaman Modal (DAK)</t>
  </si>
  <si>
    <t>bln</t>
  </si>
  <si>
    <t>Kegiatan Pemantauan Penanaman Modal tidak bisa dilaksanakan secara maksimal dikarenakan pandemi Covid 19.</t>
  </si>
  <si>
    <t xml:space="preserve">EVALUASI TERHADAP HASIL RENCANA KERJA PERANGKAT DAERAH </t>
  </si>
  <si>
    <t>PERIODE PELAKSANAAN TRIWULAN III TAHUN 2020</t>
  </si>
  <si>
    <t>Nama Program</t>
  </si>
  <si>
    <t>Faktor pendorong keberhasilan pencapaian</t>
  </si>
  <si>
    <t>Faktor penghambat pencapaian kinerja</t>
  </si>
  <si>
    <t>Tindak lanjut yang diperlukan dalam triwulan berikutnya</t>
  </si>
  <si>
    <t>Tindak lanjut yang diperlukan dalam Renja Perangkat Daerah Kabupaten berikutnya</t>
  </si>
  <si>
    <t>Sumber daya manusia yang baik sehingga mendukung keberhasilan kinerja</t>
  </si>
  <si>
    <t>Melakukan pengusulan pergeseran/ perubahan anggaran dalam rangka penyesuaian terhadap pos anggaran yang terdampak covid-19</t>
  </si>
  <si>
    <t>Lebih cermat lagi dalam melaksanakan perencanaan kegiatan</t>
  </si>
  <si>
    <t xml:space="preserve">Adanya kerjasama yang baik antar personal di bagian kesekretariatan </t>
  </si>
  <si>
    <t>Keterbatasan ketersediaan sumber daya manusia dalam pelaksanaan pencapaian output</t>
  </si>
  <si>
    <t>Melakukan penyesuaian pelaksanaan jadwal kegiatan khususunya yang terdampak covid-19</t>
  </si>
  <si>
    <t>Adanya motivasi dari pimpinan</t>
  </si>
  <si>
    <t>Percepatan kegiatan sehingga realisasi fisik dan anggaran bisa tercapai sesuai dengan perencanaan yang dijadwalkan</t>
  </si>
  <si>
    <t>Tingginya tingkat kepatuhan PMDN dalam penyampaian Laporan Kegiatan Penanaman Modal</t>
  </si>
  <si>
    <t>Menganggarkan kegiatan pemantauan, pembinaan dan pengendalian penanaman modal</t>
  </si>
  <si>
    <t>Tersedianya regulasi dari BKPM terkait mekanisme dan tata cara pengendalian bidang penanaman modal</t>
  </si>
  <si>
    <t>Minimnya keterbukaan pelaku usaha dalam menyampaikan data investasi</t>
  </si>
  <si>
    <t>Menyusun regulasi terkait penyelenggaraan dan insentif penanaman modal</t>
  </si>
  <si>
    <t>Adanya pedoman dalam penilaian kinerja yang menjadi pendorong untuk mencapai target yang harus dicapai</t>
  </si>
  <si>
    <t>Pencapaian kinerja masih ketergantungan dari hasil penilaian oleh pihak lain</t>
  </si>
  <si>
    <t>Melaksanakan usulan diikutsertakan dalam pendidikan dan pelatihan dalam rangka meningkatkan kompetensi dan keprofesionalisme dibidang sumber daya manusia</t>
  </si>
  <si>
    <t>Merencanakan untuk melakukan penilaian mandiri melalui peran serta dari masyarakat</t>
  </si>
  <si>
    <t>Tingginya kesadaran masyarakat untuk ikut berperan serta didalam melakukan legalitas usahanya</t>
  </si>
  <si>
    <t>Masih rendahnya kompetensi yang ada pada sumber daya manusia</t>
  </si>
  <si>
    <t>Menyediakan fasilitas sarana dan prasarana yang memenuhi standar pelayanan publik</t>
  </si>
  <si>
    <t>Menyusun pedoman dan regulasi yang disesuaikan dengan kemampuan masyarakat untuk mencapai peningkatan pelayanan yang maksimal atau pelayanan yang prima</t>
  </si>
  <si>
    <t>Kandangan,         Oktober 2020</t>
  </si>
  <si>
    <t>Kepala Dinas,</t>
  </si>
  <si>
    <t>Program Penunjang Urusan Pemerintahan Daerah</t>
  </si>
  <si>
    <t>Saat ini Mal Pelayanan Publik sedang dalam pembangunan</t>
  </si>
  <si>
    <t>Akan lebih meningkatkan pelayanan terutama di bagian pelayanan perizinan</t>
  </si>
  <si>
    <t>Melaksanakan pemantauan lapangan kegiatan penanaman modal untuk identifikasi dan verifikasi nilai investasi secara daring</t>
  </si>
  <si>
    <t>Sudah terkelolanya data dan informasi perizinan dan nonperizinan yang terintegrasi secara elektronik</t>
  </si>
  <si>
    <t>Org</t>
  </si>
  <si>
    <t>Indeks Kepuasan Masyarakat</t>
  </si>
  <si>
    <t>Nilai</t>
  </si>
  <si>
    <t>Persentase Pelayanan Perizinan Jasa Usaha Sesuai Standar</t>
  </si>
  <si>
    <t>Persentase Pelayanan Perizinan Jasa Tertentu Sesuai Standar</t>
  </si>
  <si>
    <t>Jumlah Mall Pelayanan Publik</t>
  </si>
  <si>
    <t>MPP</t>
  </si>
  <si>
    <t>Rekomendasi</t>
  </si>
  <si>
    <t>Jumlah Rekomendasi Hasil Forum Komunikasi Publik Untuk Memperbaiki Standar Pelayanan yang diterima</t>
  </si>
  <si>
    <t>Persentase Hasil Konfirmasi Status Wajib Pajak Daerah yang Tertagih</t>
  </si>
  <si>
    <t>Jumlah Data SWP yang Terkonfirmasi</t>
  </si>
  <si>
    <t>Paket Data</t>
  </si>
  <si>
    <t>Jumlah Laporan Perizinan dan Non Perizinan Secara Elektronik</t>
  </si>
  <si>
    <t>Persentase Investor yang Melaporkan LKPM Tepat Waktu</t>
  </si>
  <si>
    <t>Lap Pemantauan</t>
  </si>
  <si>
    <t>Jumlah Investor yang Melaporkan LKPM Tepat Waktu</t>
  </si>
  <si>
    <t>Investor</t>
  </si>
  <si>
    <t>Persentase Investasi yang Diakomodir oleh Investor</t>
  </si>
  <si>
    <t>Jumlah Investasi Hasil Promosi yang Diserap Pasar</t>
  </si>
  <si>
    <t>Jumlah Promosi Pengembangan Investasi</t>
  </si>
  <si>
    <t>Promosi</t>
  </si>
  <si>
    <t>Jenis Usaha</t>
  </si>
  <si>
    <t>Kandangan,          Desember 2021</t>
  </si>
  <si>
    <t>PERIODE PELAKSANAAN TRIWULAN IV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</si>
</sst>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sz val="12"/>
      <color indexed="81"/>
      <name val="Tahoma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  <font>
      <b/>
      <u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</cellStyleXfs>
  <cellXfs count="189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166" fontId="8" fillId="0" borderId="2" xfId="1" quotePrefix="1" applyNumberFormat="1" applyFont="1" applyFill="1" applyBorder="1" applyAlignment="1">
      <alignment vertical="top"/>
    </xf>
    <xf numFmtId="0" fontId="6" fillId="0" borderId="11" xfId="0" applyFont="1" applyFill="1" applyBorder="1" applyAlignment="1">
      <alignment horizontal="center" vertical="top" wrapText="1"/>
    </xf>
    <xf numFmtId="166" fontId="8" fillId="0" borderId="0" xfId="1" quotePrefix="1" applyNumberFormat="1" applyFont="1" applyFill="1" applyBorder="1" applyAlignment="1">
      <alignment vertical="top"/>
    </xf>
    <xf numFmtId="0" fontId="8" fillId="0" borderId="15" xfId="0" applyFont="1" applyFill="1" applyBorder="1" applyAlignment="1">
      <alignment horizontal="left" vertical="top" wrapText="1"/>
    </xf>
    <xf numFmtId="9" fontId="8" fillId="0" borderId="15" xfId="0" applyNumberFormat="1" applyFont="1" applyFill="1" applyBorder="1" applyAlignment="1">
      <alignment horizontal="center" vertical="top"/>
    </xf>
    <xf numFmtId="166" fontId="8" fillId="0" borderId="15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3" applyFont="1" applyFill="1" applyBorder="1" applyAlignment="1">
      <alignment horizontal="center" vertical="center" wrapText="1"/>
    </xf>
    <xf numFmtId="0" fontId="10" fillId="0" borderId="16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4" fontId="8" fillId="0" borderId="2" xfId="0" applyNumberFormat="1" applyFont="1" applyFill="1" applyBorder="1" applyAlignment="1">
      <alignment vertical="top"/>
    </xf>
    <xf numFmtId="166" fontId="6" fillId="0" borderId="15" xfId="1" quotePrefix="1" applyNumberFormat="1" applyFont="1" applyFill="1" applyBorder="1" applyAlignment="1">
      <alignment vertical="top"/>
    </xf>
    <xf numFmtId="166" fontId="6" fillId="0" borderId="2" xfId="1" quotePrefix="1" applyNumberFormat="1" applyFont="1" applyFill="1" applyBorder="1" applyAlignment="1">
      <alignment vertical="top"/>
    </xf>
    <xf numFmtId="1" fontId="8" fillId="0" borderId="15" xfId="0" applyNumberFormat="1" applyFont="1" applyFill="1" applyBorder="1" applyAlignment="1">
      <alignment horizontal="center" vertical="top" wrapText="1"/>
    </xf>
    <xf numFmtId="1" fontId="8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9" fontId="8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9" fontId="6" fillId="0" borderId="2" xfId="0" applyNumberFormat="1" applyFont="1" applyFill="1" applyBorder="1" applyAlignment="1">
      <alignment horizontal="center" vertical="top" wrapText="1"/>
    </xf>
    <xf numFmtId="164" fontId="6" fillId="0" borderId="2" xfId="0" applyNumberFormat="1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top"/>
    </xf>
    <xf numFmtId="166" fontId="6" fillId="0" borderId="6" xfId="1" quotePrefix="1" applyNumberFormat="1" applyFont="1" applyFill="1" applyBorder="1" applyAlignment="1">
      <alignment vertical="top"/>
    </xf>
    <xf numFmtId="2" fontId="6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/>
    </xf>
    <xf numFmtId="1" fontId="6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164" fontId="6" fillId="0" borderId="6" xfId="0" applyNumberFormat="1" applyFont="1" applyFill="1" applyBorder="1" applyAlignment="1">
      <alignment vertical="top"/>
    </xf>
    <xf numFmtId="2" fontId="6" fillId="0" borderId="6" xfId="0" applyNumberFormat="1" applyFont="1" applyFill="1" applyBorder="1" applyAlignment="1">
      <alignment horizontal="center" vertical="top"/>
    </xf>
    <xf numFmtId="2" fontId="6" fillId="0" borderId="15" xfId="0" applyNumberFormat="1" applyFont="1" applyFill="1" applyBorder="1" applyAlignment="1">
      <alignment horizontal="center" vertical="top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1" fontId="4" fillId="0" borderId="0" xfId="0" applyNumberFormat="1" applyFont="1" applyFill="1"/>
    <xf numFmtId="0" fontId="4" fillId="3" borderId="15" xfId="0" applyFont="1" applyFill="1" applyBorder="1"/>
    <xf numFmtId="2" fontId="8" fillId="4" borderId="2" xfId="0" applyNumberFormat="1" applyFont="1" applyFill="1" applyBorder="1" applyAlignment="1">
      <alignment horizontal="center" vertical="center"/>
    </xf>
    <xf numFmtId="1" fontId="6" fillId="0" borderId="15" xfId="0" applyNumberFormat="1" applyFont="1" applyFill="1" applyBorder="1" applyAlignment="1">
      <alignment horizontal="center" vertical="top" wrapText="1"/>
    </xf>
    <xf numFmtId="9" fontId="6" fillId="0" borderId="15" xfId="0" applyNumberFormat="1" applyFont="1" applyFill="1" applyBorder="1" applyAlignment="1">
      <alignment horizontal="center" vertical="top"/>
    </xf>
    <xf numFmtId="2" fontId="6" fillId="0" borderId="2" xfId="0" quotePrefix="1" applyNumberFormat="1" applyFont="1" applyFill="1" applyBorder="1" applyAlignment="1">
      <alignment horizontal="center" vertical="top" wrapText="1"/>
    </xf>
    <xf numFmtId="0" fontId="15" fillId="0" borderId="11" xfId="0" applyFont="1" applyFill="1" applyBorder="1"/>
    <xf numFmtId="0" fontId="15" fillId="0" borderId="0" xfId="0" applyFont="1" applyFill="1"/>
    <xf numFmtId="166" fontId="6" fillId="0" borderId="0" xfId="1" quotePrefix="1" applyNumberFormat="1" applyFont="1" applyFill="1" applyBorder="1" applyAlignment="1">
      <alignment vertical="top"/>
    </xf>
    <xf numFmtId="0" fontId="8" fillId="0" borderId="11" xfId="0" applyFont="1" applyFill="1" applyBorder="1" applyAlignment="1">
      <alignment horizontal="center" vertical="top"/>
    </xf>
    <xf numFmtId="0" fontId="8" fillId="0" borderId="1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8" fillId="0" borderId="2" xfId="0" applyNumberFormat="1" applyFont="1" applyFill="1" applyBorder="1" applyAlignment="1">
      <alignment horizontal="center" vertical="top" wrapText="1"/>
    </xf>
    <xf numFmtId="0" fontId="6" fillId="0" borderId="15" xfId="0" applyNumberFormat="1" applyFont="1" applyFill="1" applyBorder="1" applyAlignment="1">
      <alignment horizontal="center" vertical="top" wrapText="1"/>
    </xf>
    <xf numFmtId="0" fontId="8" fillId="0" borderId="0" xfId="0" applyNumberFormat="1" applyFont="1" applyFill="1" applyAlignment="1">
      <alignment horizontal="center" wrapText="1"/>
    </xf>
    <xf numFmtId="0" fontId="4" fillId="0" borderId="0" xfId="0" applyNumberFormat="1" applyFont="1" applyFill="1" applyAlignment="1">
      <alignment horizontal="center" wrapText="1"/>
    </xf>
    <xf numFmtId="0" fontId="8" fillId="4" borderId="13" xfId="0" applyNumberFormat="1" applyFont="1" applyFill="1" applyBorder="1" applyAlignment="1">
      <alignment horizontal="center" wrapText="1"/>
    </xf>
    <xf numFmtId="0" fontId="8" fillId="0" borderId="0" xfId="0" applyNumberFormat="1" applyFont="1" applyFill="1" applyAlignment="1">
      <alignment wrapText="1"/>
    </xf>
    <xf numFmtId="1" fontId="6" fillId="0" borderId="2" xfId="0" applyNumberFormat="1" applyFont="1" applyFill="1" applyBorder="1" applyAlignment="1">
      <alignment horizontal="center" vertical="top" wrapText="1"/>
    </xf>
    <xf numFmtId="9" fontId="6" fillId="0" borderId="15" xfId="0" applyNumberFormat="1" applyFont="1" applyFill="1" applyBorder="1" applyAlignment="1">
      <alignment horizontal="center" vertical="top" wrapText="1"/>
    </xf>
    <xf numFmtId="2" fontId="6" fillId="0" borderId="15" xfId="0" applyNumberFormat="1" applyFont="1" applyFill="1" applyBorder="1" applyAlignment="1">
      <alignment horizontal="center" vertical="top" wrapText="1"/>
    </xf>
    <xf numFmtId="1" fontId="8" fillId="0" borderId="2" xfId="2" applyNumberFormat="1" applyFont="1" applyFill="1" applyBorder="1" applyAlignment="1">
      <alignment horizontal="center" vertical="top"/>
    </xf>
    <xf numFmtId="164" fontId="8" fillId="0" borderId="15" xfId="0" applyNumberFormat="1" applyFont="1" applyFill="1" applyBorder="1" applyAlignment="1">
      <alignment vertical="top"/>
    </xf>
    <xf numFmtId="2" fontId="8" fillId="0" borderId="15" xfId="0" applyNumberFormat="1" applyFont="1" applyFill="1" applyBorder="1" applyAlignment="1">
      <alignment horizontal="center" vertical="top"/>
    </xf>
    <xf numFmtId="0" fontId="8" fillId="0" borderId="15" xfId="0" applyFont="1" applyFill="1" applyBorder="1" applyAlignment="1">
      <alignment horizontal="center" vertical="top"/>
    </xf>
    <xf numFmtId="1" fontId="8" fillId="0" borderId="15" xfId="0" applyNumberFormat="1" applyFont="1" applyFill="1" applyBorder="1" applyAlignment="1">
      <alignment horizontal="center" vertical="top"/>
    </xf>
    <xf numFmtId="0" fontId="8" fillId="0" borderId="15" xfId="0" applyNumberFormat="1" applyFont="1" applyFill="1" applyBorder="1" applyAlignment="1">
      <alignment horizontal="center" vertical="top" wrapText="1"/>
    </xf>
    <xf numFmtId="0" fontId="16" fillId="6" borderId="15" xfId="0" applyFont="1" applyFill="1" applyBorder="1" applyAlignment="1">
      <alignment horizontal="left" vertical="top" wrapText="1" readingOrder="1"/>
    </xf>
    <xf numFmtId="0" fontId="16" fillId="6" borderId="2" xfId="0" applyFont="1" applyFill="1" applyBorder="1" applyAlignment="1">
      <alignment horizontal="left" vertical="top" wrapText="1" readingOrder="1"/>
    </xf>
    <xf numFmtId="0" fontId="6" fillId="0" borderId="6" xfId="0" applyFont="1" applyFill="1" applyBorder="1" applyAlignment="1">
      <alignment vertical="top" wrapText="1"/>
    </xf>
    <xf numFmtId="0" fontId="8" fillId="6" borderId="2" xfId="0" applyFont="1" applyFill="1" applyBorder="1" applyAlignment="1">
      <alignment horizontal="left" vertical="top" wrapText="1"/>
    </xf>
    <xf numFmtId="0" fontId="8" fillId="6" borderId="15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vertical="top" wrapText="1"/>
    </xf>
    <xf numFmtId="0" fontId="16" fillId="6" borderId="2" xfId="0" applyFont="1" applyFill="1" applyBorder="1" applyAlignment="1">
      <alignment vertical="top" wrapText="1" readingOrder="1"/>
    </xf>
    <xf numFmtId="164" fontId="6" fillId="0" borderId="15" xfId="0" applyNumberFormat="1" applyFont="1" applyFill="1" applyBorder="1" applyAlignment="1">
      <alignment vertical="top"/>
    </xf>
    <xf numFmtId="0" fontId="6" fillId="0" borderId="15" xfId="0" applyFont="1" applyFill="1" applyBorder="1" applyAlignment="1">
      <alignment horizontal="center" vertical="top"/>
    </xf>
    <xf numFmtId="0" fontId="6" fillId="0" borderId="15" xfId="0" applyFont="1" applyFill="1" applyBorder="1" applyAlignment="1">
      <alignment vertical="center" wrapText="1"/>
    </xf>
    <xf numFmtId="0" fontId="6" fillId="0" borderId="6" xfId="0" applyNumberFormat="1" applyFont="1" applyFill="1" applyBorder="1" applyAlignment="1">
      <alignment vertical="top" wrapText="1"/>
    </xf>
    <xf numFmtId="0" fontId="6" fillId="7" borderId="15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horizontal="left" vertical="top" wrapText="1"/>
    </xf>
    <xf numFmtId="0" fontId="8" fillId="7" borderId="2" xfId="0" applyFont="1" applyFill="1" applyBorder="1" applyAlignment="1">
      <alignment horizontal="left" vertical="top" wrapText="1"/>
    </xf>
    <xf numFmtId="0" fontId="16" fillId="7" borderId="2" xfId="0" applyFont="1" applyFill="1" applyBorder="1" applyAlignment="1">
      <alignment horizontal="left" vertical="top" wrapText="1" readingOrder="1"/>
    </xf>
    <xf numFmtId="166" fontId="6" fillId="0" borderId="2" xfId="1" applyNumberFormat="1" applyFont="1" applyFill="1" applyBorder="1" applyAlignment="1">
      <alignment horizontal="center" vertical="top" wrapText="1"/>
    </xf>
    <xf numFmtId="0" fontId="15" fillId="0" borderId="0" xfId="0" applyFont="1" applyFill="1" applyAlignment="1"/>
    <xf numFmtId="0" fontId="4" fillId="0" borderId="0" xfId="0" applyFont="1" applyFill="1" applyAlignment="1">
      <alignment horizontal="left"/>
    </xf>
    <xf numFmtId="0" fontId="15" fillId="0" borderId="0" xfId="0" applyFont="1" applyFill="1" applyAlignment="1">
      <alignment vertical="top"/>
    </xf>
    <xf numFmtId="0" fontId="15" fillId="0" borderId="0" xfId="0" applyFont="1" applyFill="1" applyAlignment="1">
      <alignment horizontal="center" vertical="top"/>
    </xf>
    <xf numFmtId="0" fontId="15" fillId="0" borderId="0" xfId="0" applyFont="1" applyFill="1" applyAlignment="1">
      <alignment horizontal="left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0" borderId="2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7" fillId="0" borderId="0" xfId="0" applyFont="1" applyFill="1" applyAlignment="1"/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0" fontId="4" fillId="0" borderId="0" xfId="0" applyFont="1"/>
    <xf numFmtId="0" fontId="4" fillId="0" borderId="2" xfId="0" applyFont="1" applyBorder="1" applyAlignment="1">
      <alignment horizontal="left" vertical="center" wrapText="1"/>
    </xf>
    <xf numFmtId="1" fontId="8" fillId="0" borderId="2" xfId="0" quotePrefix="1" applyNumberFormat="1" applyFont="1" applyFill="1" applyBorder="1" applyAlignment="1">
      <alignment horizontal="center" vertical="top" wrapText="1"/>
    </xf>
    <xf numFmtId="1" fontId="6" fillId="0" borderId="15" xfId="0" quotePrefix="1" applyNumberFormat="1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 vertical="top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top"/>
    </xf>
    <xf numFmtId="0" fontId="15" fillId="0" borderId="0" xfId="0" applyFont="1" applyFill="1" applyAlignment="1">
      <alignment horizontal="left"/>
    </xf>
  </cellXfs>
  <cellStyles count="4">
    <cellStyle name="Comma" xfId="1" builtinId="3"/>
    <cellStyle name="Comma [0]" xfId="2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S72"/>
  <sheetViews>
    <sheetView tabSelected="1" showRuler="0" view="pageBreakPreview" topLeftCell="C1" zoomScale="70" zoomScaleNormal="40" zoomScaleSheetLayoutView="70" zoomScalePageLayoutView="55" workbookViewId="0">
      <selection activeCell="Y50" sqref="Y50"/>
    </sheetView>
  </sheetViews>
  <sheetFormatPr defaultColWidth="9.140625" defaultRowHeight="14.25" x14ac:dyDescent="0.2"/>
  <cols>
    <col min="1" max="1" width="6.42578125" style="2" customWidth="1"/>
    <col min="2" max="2" width="21.28515625" style="2" customWidth="1"/>
    <col min="3" max="3" width="22.42578125" style="2" customWidth="1"/>
    <col min="4" max="4" width="20.5703125" style="2" customWidth="1"/>
    <col min="5" max="6" width="7.7109375" style="2" customWidth="1"/>
    <col min="7" max="7" width="22.140625" style="2" customWidth="1"/>
    <col min="8" max="8" width="8.28515625" style="2" customWidth="1"/>
    <col min="9" max="9" width="7.7109375" style="2" customWidth="1"/>
    <col min="10" max="10" width="21.42578125" style="2" customWidth="1"/>
    <col min="11" max="11" width="8.85546875" style="2" customWidth="1"/>
    <col min="12" max="12" width="8" style="2" customWidth="1"/>
    <col min="13" max="13" width="22.85546875" style="2" customWidth="1"/>
    <col min="14" max="14" width="8.140625" style="2" customWidth="1"/>
    <col min="15" max="15" width="8" style="2" customWidth="1"/>
    <col min="16" max="16" width="21.28515625" style="2" customWidth="1"/>
    <col min="17" max="18" width="7.7109375" style="2" customWidth="1"/>
    <col min="19" max="19" width="21.7109375" style="2" customWidth="1"/>
    <col min="20" max="20" width="7.7109375" style="2" customWidth="1"/>
    <col min="21" max="21" width="8" style="2" customWidth="1"/>
    <col min="22" max="22" width="18.28515625" style="2" customWidth="1"/>
    <col min="23" max="23" width="9" style="2" customWidth="1"/>
    <col min="24" max="24" width="7.5703125" style="2" customWidth="1"/>
    <col min="25" max="25" width="20.42578125" style="2" customWidth="1"/>
    <col min="26" max="26" width="8" style="2" customWidth="1"/>
    <col min="27" max="27" width="5.5703125" style="82" customWidth="1"/>
    <col min="28" max="28" width="11.42578125" style="2" customWidth="1"/>
    <col min="29" max="29" width="5.5703125" style="4" customWidth="1"/>
    <col min="30" max="30" width="24.140625" style="2" customWidth="1"/>
    <col min="31" max="31" width="9.42578125" style="2" customWidth="1"/>
    <col min="32" max="32" width="5.5703125" style="4" customWidth="1"/>
    <col min="33" max="33" width="8.5703125" style="2" customWidth="1"/>
    <col min="34" max="34" width="5.5703125" style="82" customWidth="1"/>
    <col min="35" max="35" width="23.7109375" style="2" customWidth="1"/>
    <col min="36" max="36" width="9.42578125" style="2" customWidth="1"/>
    <col min="37" max="37" width="5.5703125" style="4" customWidth="1"/>
    <col min="38" max="38" width="13.14062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"/>
    </row>
    <row r="2" spans="1:45" ht="23.25" x14ac:dyDescent="0.35">
      <c r="A2" s="150" t="s">
        <v>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3"/>
    </row>
    <row r="3" spans="1:45" ht="23.25" x14ac:dyDescent="0.35">
      <c r="A3" s="150" t="s">
        <v>48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3"/>
    </row>
    <row r="4" spans="1:45" ht="23.25" x14ac:dyDescent="0.35">
      <c r="A4" s="151" t="s">
        <v>210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"/>
    </row>
    <row r="5" spans="1:45" ht="18" x14ac:dyDescent="0.2">
      <c r="A5" s="152" t="s">
        <v>2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</row>
    <row r="6" spans="1:45" ht="18" x14ac:dyDescent="0.25">
      <c r="A6" s="146" t="s">
        <v>48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</row>
    <row r="7" spans="1:45" ht="81" customHeight="1" x14ac:dyDescent="0.2">
      <c r="A7" s="153" t="s">
        <v>3</v>
      </c>
      <c r="B7" s="153" t="s">
        <v>4</v>
      </c>
      <c r="C7" s="154" t="s">
        <v>5</v>
      </c>
      <c r="D7" s="154" t="s">
        <v>6</v>
      </c>
      <c r="E7" s="155" t="s">
        <v>7</v>
      </c>
      <c r="F7" s="156"/>
      <c r="G7" s="157"/>
      <c r="H7" s="155" t="s">
        <v>63</v>
      </c>
      <c r="I7" s="156"/>
      <c r="J7" s="157"/>
      <c r="K7" s="155" t="s">
        <v>64</v>
      </c>
      <c r="L7" s="156"/>
      <c r="M7" s="156"/>
      <c r="N7" s="155" t="s">
        <v>8</v>
      </c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7"/>
      <c r="Z7" s="155" t="s">
        <v>52</v>
      </c>
      <c r="AA7" s="156"/>
      <c r="AB7" s="156"/>
      <c r="AC7" s="156"/>
      <c r="AD7" s="156"/>
      <c r="AE7" s="156"/>
      <c r="AF7" s="157"/>
      <c r="AG7" s="155" t="s">
        <v>65</v>
      </c>
      <c r="AH7" s="156"/>
      <c r="AI7" s="157"/>
      <c r="AJ7" s="155" t="s">
        <v>66</v>
      </c>
      <c r="AK7" s="156"/>
      <c r="AL7" s="156"/>
      <c r="AM7" s="167" t="s">
        <v>9</v>
      </c>
      <c r="AO7" s="4"/>
      <c r="AP7" s="4"/>
      <c r="AQ7" s="4"/>
      <c r="AR7" s="4"/>
      <c r="AS7" s="4"/>
    </row>
    <row r="8" spans="1:45" ht="18" customHeight="1" x14ac:dyDescent="0.2">
      <c r="A8" s="153"/>
      <c r="B8" s="153"/>
      <c r="C8" s="154"/>
      <c r="D8" s="154"/>
      <c r="E8" s="158"/>
      <c r="F8" s="159"/>
      <c r="G8" s="160"/>
      <c r="H8" s="158"/>
      <c r="I8" s="159"/>
      <c r="J8" s="160"/>
      <c r="K8" s="161"/>
      <c r="L8" s="162"/>
      <c r="M8" s="162"/>
      <c r="N8" s="161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3"/>
      <c r="Z8" s="161"/>
      <c r="AA8" s="162"/>
      <c r="AB8" s="162"/>
      <c r="AC8" s="162"/>
      <c r="AD8" s="162"/>
      <c r="AE8" s="162"/>
      <c r="AF8" s="163"/>
      <c r="AG8" s="161"/>
      <c r="AH8" s="162"/>
      <c r="AI8" s="163"/>
      <c r="AJ8" s="161"/>
      <c r="AK8" s="162"/>
      <c r="AL8" s="162"/>
      <c r="AM8" s="168"/>
    </row>
    <row r="9" spans="1:45" ht="15.75" customHeight="1" x14ac:dyDescent="0.2">
      <c r="A9" s="153"/>
      <c r="B9" s="153"/>
      <c r="C9" s="154"/>
      <c r="D9" s="154"/>
      <c r="E9" s="161"/>
      <c r="F9" s="162"/>
      <c r="G9" s="163"/>
      <c r="H9" s="161"/>
      <c r="I9" s="162"/>
      <c r="J9" s="163"/>
      <c r="K9" s="169">
        <v>2021</v>
      </c>
      <c r="L9" s="170"/>
      <c r="M9" s="171"/>
      <c r="N9" s="147" t="s">
        <v>10</v>
      </c>
      <c r="O9" s="148"/>
      <c r="P9" s="149"/>
      <c r="Q9" s="147" t="s">
        <v>11</v>
      </c>
      <c r="R9" s="148"/>
      <c r="S9" s="149"/>
      <c r="T9" s="147" t="s">
        <v>12</v>
      </c>
      <c r="U9" s="148"/>
      <c r="V9" s="149"/>
      <c r="W9" s="147" t="s">
        <v>13</v>
      </c>
      <c r="X9" s="148"/>
      <c r="Y9" s="149"/>
      <c r="Z9" s="147">
        <v>2021</v>
      </c>
      <c r="AA9" s="148"/>
      <c r="AB9" s="148"/>
      <c r="AC9" s="148"/>
      <c r="AD9" s="148"/>
      <c r="AE9" s="148"/>
      <c r="AF9" s="149"/>
      <c r="AG9" s="147">
        <v>2021</v>
      </c>
      <c r="AH9" s="148"/>
      <c r="AI9" s="149"/>
      <c r="AJ9" s="147">
        <v>2021</v>
      </c>
      <c r="AK9" s="148"/>
      <c r="AL9" s="149"/>
      <c r="AM9" s="5"/>
    </row>
    <row r="10" spans="1:45" s="7" customFormat="1" ht="15.75" x14ac:dyDescent="0.25">
      <c r="A10" s="172">
        <v>1</v>
      </c>
      <c r="B10" s="172">
        <v>2</v>
      </c>
      <c r="C10" s="172">
        <v>3</v>
      </c>
      <c r="D10" s="172">
        <v>4</v>
      </c>
      <c r="E10" s="164">
        <v>5</v>
      </c>
      <c r="F10" s="165"/>
      <c r="G10" s="166"/>
      <c r="H10" s="164">
        <v>6</v>
      </c>
      <c r="I10" s="165"/>
      <c r="J10" s="166"/>
      <c r="K10" s="181">
        <v>7</v>
      </c>
      <c r="L10" s="182"/>
      <c r="M10" s="183"/>
      <c r="N10" s="181">
        <v>8</v>
      </c>
      <c r="O10" s="182"/>
      <c r="P10" s="183"/>
      <c r="Q10" s="181">
        <v>9</v>
      </c>
      <c r="R10" s="182"/>
      <c r="S10" s="183"/>
      <c r="T10" s="181">
        <v>10</v>
      </c>
      <c r="U10" s="182"/>
      <c r="V10" s="183"/>
      <c r="W10" s="181">
        <v>11</v>
      </c>
      <c r="X10" s="182"/>
      <c r="Y10" s="183"/>
      <c r="Z10" s="178">
        <v>12</v>
      </c>
      <c r="AA10" s="179"/>
      <c r="AB10" s="179"/>
      <c r="AC10" s="179"/>
      <c r="AD10" s="179"/>
      <c r="AE10" s="179"/>
      <c r="AF10" s="180"/>
      <c r="AG10" s="178">
        <v>13</v>
      </c>
      <c r="AH10" s="179"/>
      <c r="AI10" s="180"/>
      <c r="AJ10" s="178">
        <v>14</v>
      </c>
      <c r="AK10" s="179"/>
      <c r="AL10" s="180"/>
      <c r="AM10" s="6">
        <v>15</v>
      </c>
    </row>
    <row r="11" spans="1:45" s="7" customFormat="1" ht="87" customHeight="1" x14ac:dyDescent="0.2">
      <c r="A11" s="185"/>
      <c r="B11" s="185"/>
      <c r="C11" s="185"/>
      <c r="D11" s="185"/>
      <c r="E11" s="174" t="s">
        <v>14</v>
      </c>
      <c r="F11" s="175"/>
      <c r="G11" s="173" t="s">
        <v>15</v>
      </c>
      <c r="H11" s="174" t="s">
        <v>14</v>
      </c>
      <c r="I11" s="175"/>
      <c r="J11" s="173" t="s">
        <v>15</v>
      </c>
      <c r="K11" s="174" t="s">
        <v>14</v>
      </c>
      <c r="L11" s="175"/>
      <c r="M11" s="172" t="s">
        <v>15</v>
      </c>
      <c r="N11" s="174" t="s">
        <v>14</v>
      </c>
      <c r="O11" s="175"/>
      <c r="P11" s="172" t="s">
        <v>15</v>
      </c>
      <c r="Q11" s="174" t="s">
        <v>14</v>
      </c>
      <c r="R11" s="175"/>
      <c r="S11" s="172" t="s">
        <v>15</v>
      </c>
      <c r="T11" s="174" t="s">
        <v>14</v>
      </c>
      <c r="U11" s="175"/>
      <c r="V11" s="172" t="s">
        <v>15</v>
      </c>
      <c r="W11" s="174" t="s">
        <v>14</v>
      </c>
      <c r="X11" s="175"/>
      <c r="Y11" s="172" t="s">
        <v>15</v>
      </c>
      <c r="Z11" s="164" t="s">
        <v>16</v>
      </c>
      <c r="AA11" s="166"/>
      <c r="AB11" s="164" t="s">
        <v>51</v>
      </c>
      <c r="AC11" s="166"/>
      <c r="AD11" s="8" t="s">
        <v>17</v>
      </c>
      <c r="AE11" s="164" t="s">
        <v>53</v>
      </c>
      <c r="AF11" s="166"/>
      <c r="AG11" s="164" t="s">
        <v>18</v>
      </c>
      <c r="AH11" s="166"/>
      <c r="AI11" s="8" t="s">
        <v>19</v>
      </c>
      <c r="AJ11" s="164" t="s">
        <v>20</v>
      </c>
      <c r="AK11" s="166"/>
      <c r="AL11" s="8" t="s">
        <v>21</v>
      </c>
      <c r="AM11" s="9"/>
    </row>
    <row r="12" spans="1:45" s="7" customFormat="1" ht="15.75" x14ac:dyDescent="0.2">
      <c r="A12" s="173"/>
      <c r="B12" s="173"/>
      <c r="C12" s="173"/>
      <c r="D12" s="173"/>
      <c r="E12" s="176"/>
      <c r="F12" s="177"/>
      <c r="G12" s="184"/>
      <c r="H12" s="176"/>
      <c r="I12" s="177"/>
      <c r="J12" s="184"/>
      <c r="K12" s="176"/>
      <c r="L12" s="177"/>
      <c r="M12" s="173"/>
      <c r="N12" s="176"/>
      <c r="O12" s="177"/>
      <c r="P12" s="173"/>
      <c r="Q12" s="176"/>
      <c r="R12" s="177"/>
      <c r="S12" s="173"/>
      <c r="T12" s="176"/>
      <c r="U12" s="177"/>
      <c r="V12" s="173"/>
      <c r="W12" s="176"/>
      <c r="X12" s="177"/>
      <c r="Y12" s="173"/>
      <c r="Z12" s="176" t="s">
        <v>14</v>
      </c>
      <c r="AA12" s="177"/>
      <c r="AB12" s="176" t="s">
        <v>14</v>
      </c>
      <c r="AC12" s="177"/>
      <c r="AD12" s="10" t="s">
        <v>15</v>
      </c>
      <c r="AE12" s="176" t="s">
        <v>15</v>
      </c>
      <c r="AF12" s="177"/>
      <c r="AG12" s="176" t="s">
        <v>14</v>
      </c>
      <c r="AH12" s="177"/>
      <c r="AI12" s="10" t="s">
        <v>15</v>
      </c>
      <c r="AJ12" s="176" t="s">
        <v>14</v>
      </c>
      <c r="AK12" s="177"/>
      <c r="AL12" s="10" t="s">
        <v>15</v>
      </c>
      <c r="AM12" s="67"/>
    </row>
    <row r="13" spans="1:45" ht="94.5" x14ac:dyDescent="0.2">
      <c r="A13" s="45">
        <v>1</v>
      </c>
      <c r="B13" s="46" t="s">
        <v>111</v>
      </c>
      <c r="C13" s="46" t="s">
        <v>67</v>
      </c>
      <c r="D13" s="15" t="s">
        <v>103</v>
      </c>
      <c r="E13" s="42">
        <v>100</v>
      </c>
      <c r="F13" s="43" t="s">
        <v>47</v>
      </c>
      <c r="G13" s="50">
        <v>4306546542</v>
      </c>
      <c r="H13" s="109">
        <v>100</v>
      </c>
      <c r="I13" s="43" t="s">
        <v>47</v>
      </c>
      <c r="J13" s="50"/>
      <c r="K13" s="85">
        <v>100</v>
      </c>
      <c r="L13" s="43" t="s">
        <v>47</v>
      </c>
      <c r="M13" s="50">
        <f>M14+M17+M22+M24+M31+M35</f>
        <v>4011767092</v>
      </c>
      <c r="N13" s="42">
        <v>25</v>
      </c>
      <c r="O13" s="43" t="s">
        <v>47</v>
      </c>
      <c r="P13" s="50">
        <f>P14+P17+P22+P24+P31+P35</f>
        <v>353514051</v>
      </c>
      <c r="Q13" s="85">
        <v>25</v>
      </c>
      <c r="R13" s="43" t="s">
        <v>47</v>
      </c>
      <c r="S13" s="50">
        <f>S14+S17+S22+S24+S31+S35</f>
        <v>1089616146</v>
      </c>
      <c r="T13" s="85">
        <v>25</v>
      </c>
      <c r="U13" s="43" t="s">
        <v>47</v>
      </c>
      <c r="V13" s="50">
        <f>V14+V17+V22+V24+V31+V35</f>
        <v>763560131</v>
      </c>
      <c r="W13" s="85">
        <v>25</v>
      </c>
      <c r="X13" s="43" t="s">
        <v>47</v>
      </c>
      <c r="Y13" s="50">
        <f>Y14+Y17+Y22+Y24+Y31+Y35</f>
        <v>1007671793</v>
      </c>
      <c r="Z13" s="53">
        <f>SUM(N13,Q13,T13,W13)</f>
        <v>100</v>
      </c>
      <c r="AA13" s="78" t="str">
        <f>L13</f>
        <v>%</v>
      </c>
      <c r="AB13" s="53">
        <f>Z13/K13*100</f>
        <v>100</v>
      </c>
      <c r="AC13" s="49" t="s">
        <v>47</v>
      </c>
      <c r="AD13" s="55">
        <f>SUM(P13,S13,V13,Y13)</f>
        <v>3214362121</v>
      </c>
      <c r="AE13" s="56">
        <f>AD13/M13*100</f>
        <v>80.123348322236055</v>
      </c>
      <c r="AF13" s="45" t="s">
        <v>47</v>
      </c>
      <c r="AG13" s="53">
        <f>SUM(H13,Z13)</f>
        <v>200</v>
      </c>
      <c r="AH13" s="78" t="str">
        <f>O13</f>
        <v>%</v>
      </c>
      <c r="AI13" s="55">
        <f>SUM(J13,AD13)</f>
        <v>3214362121</v>
      </c>
      <c r="AJ13" s="51"/>
      <c r="AK13" s="49" t="s">
        <v>47</v>
      </c>
      <c r="AL13" s="56"/>
      <c r="AM13" s="19" t="s">
        <v>49</v>
      </c>
      <c r="AP13" s="20">
        <f>P13+S13+V13+Y13</f>
        <v>3214362121</v>
      </c>
    </row>
    <row r="14" spans="1:45" ht="106.5" customHeight="1" x14ac:dyDescent="0.2">
      <c r="A14" s="45"/>
      <c r="B14" s="46" t="s">
        <v>112</v>
      </c>
      <c r="C14" s="15" t="s">
        <v>68</v>
      </c>
      <c r="D14" s="15" t="s">
        <v>101</v>
      </c>
      <c r="E14" s="42">
        <v>15</v>
      </c>
      <c r="F14" s="43" t="s">
        <v>50</v>
      </c>
      <c r="G14" s="39">
        <f>SUM(G15:G16)</f>
        <v>28440000</v>
      </c>
      <c r="H14" s="42">
        <v>15</v>
      </c>
      <c r="I14" s="43" t="s">
        <v>50</v>
      </c>
      <c r="J14" s="18"/>
      <c r="K14" s="42">
        <f>SUM(K15:K16)</f>
        <v>15</v>
      </c>
      <c r="L14" s="43" t="s">
        <v>50</v>
      </c>
      <c r="M14" s="39">
        <f>SUM(M15:M16)</f>
        <v>9480000</v>
      </c>
      <c r="N14" s="42">
        <f>SUM(N15:N16)</f>
        <v>1</v>
      </c>
      <c r="O14" s="43" t="s">
        <v>50</v>
      </c>
      <c r="P14" s="39">
        <f>SUM(P15:P16)</f>
        <v>2962500</v>
      </c>
      <c r="Q14" s="42">
        <f>SUM(Q15:Q16)</f>
        <v>3</v>
      </c>
      <c r="R14" s="43" t="s">
        <v>50</v>
      </c>
      <c r="S14" s="39">
        <f>SUM(S15:S16)</f>
        <v>1498000</v>
      </c>
      <c r="T14" s="42">
        <f>SUM(T15:T16)</f>
        <v>3</v>
      </c>
      <c r="U14" s="43" t="s">
        <v>50</v>
      </c>
      <c r="V14" s="39">
        <f>SUM(V15:V16)</f>
        <v>562500</v>
      </c>
      <c r="W14" s="42">
        <f>SUM(W15:W16)</f>
        <v>8</v>
      </c>
      <c r="X14" s="43" t="s">
        <v>50</v>
      </c>
      <c r="Y14" s="39">
        <f>SUM(Y15:Y16)</f>
        <v>4457000</v>
      </c>
      <c r="Z14" s="53">
        <f t="shared" ref="Z14:Z47" si="0">SUM(N14,Q14,T14,W14)</f>
        <v>15</v>
      </c>
      <c r="AA14" s="78" t="str">
        <f t="shared" ref="AA14:AA48" si="1">L14</f>
        <v>Dok</v>
      </c>
      <c r="AB14" s="53">
        <f t="shared" ref="AB14:AB46" si="2">Z14/K14*100</f>
        <v>100</v>
      </c>
      <c r="AC14" s="49" t="s">
        <v>47</v>
      </c>
      <c r="AD14" s="48">
        <f t="shared" ref="AD14:AD48" si="3">SUM(P14,S14,V14,Y14)</f>
        <v>9480000</v>
      </c>
      <c r="AE14" s="51">
        <f t="shared" ref="AE14:AE47" si="4">AD14/M14*100</f>
        <v>100</v>
      </c>
      <c r="AF14" s="49" t="s">
        <v>47</v>
      </c>
      <c r="AG14" s="53">
        <f t="shared" ref="AG14:AG47" si="5">SUM(H14,Z14)</f>
        <v>30</v>
      </c>
      <c r="AH14" s="78" t="str">
        <f t="shared" ref="AH14:AH48" si="6">O14</f>
        <v>Dok</v>
      </c>
      <c r="AI14" s="48">
        <f t="shared" ref="AI14:AI48" si="7">SUM(J14,AD14)</f>
        <v>9480000</v>
      </c>
      <c r="AJ14" s="51"/>
      <c r="AK14" s="49" t="s">
        <v>47</v>
      </c>
      <c r="AL14" s="52"/>
      <c r="AM14" s="11"/>
      <c r="AP14" s="20"/>
    </row>
    <row r="15" spans="1:45" ht="73.5" customHeight="1" x14ac:dyDescent="0.2">
      <c r="A15" s="12"/>
      <c r="B15" s="13"/>
      <c r="C15" s="21" t="s">
        <v>69</v>
      </c>
      <c r="D15" s="24" t="s">
        <v>109</v>
      </c>
      <c r="E15" s="16">
        <v>15</v>
      </c>
      <c r="F15" s="17" t="s">
        <v>50</v>
      </c>
      <c r="G15" s="18">
        <f>M15*3</f>
        <v>23940000</v>
      </c>
      <c r="H15" s="16">
        <v>5</v>
      </c>
      <c r="I15" s="17" t="s">
        <v>50</v>
      </c>
      <c r="J15" s="18"/>
      <c r="K15" s="16">
        <v>5</v>
      </c>
      <c r="L15" s="17" t="s">
        <v>50</v>
      </c>
      <c r="M15" s="18">
        <v>7980000</v>
      </c>
      <c r="N15" s="16">
        <v>0</v>
      </c>
      <c r="O15" s="17" t="s">
        <v>50</v>
      </c>
      <c r="P15" s="18">
        <v>2962500</v>
      </c>
      <c r="Q15" s="16">
        <v>1</v>
      </c>
      <c r="R15" s="17" t="s">
        <v>50</v>
      </c>
      <c r="S15" s="18">
        <v>1498000</v>
      </c>
      <c r="T15" s="16">
        <v>1</v>
      </c>
      <c r="U15" s="17" t="s">
        <v>50</v>
      </c>
      <c r="V15" s="18">
        <v>562500</v>
      </c>
      <c r="W15" s="16">
        <v>3</v>
      </c>
      <c r="X15" s="17" t="s">
        <v>50</v>
      </c>
      <c r="Y15" s="18">
        <v>2957000</v>
      </c>
      <c r="Z15" s="54">
        <f t="shared" si="0"/>
        <v>5</v>
      </c>
      <c r="AA15" s="79" t="str">
        <f t="shared" si="1"/>
        <v>Dok</v>
      </c>
      <c r="AB15" s="54">
        <f t="shared" si="2"/>
        <v>100</v>
      </c>
      <c r="AC15" s="31" t="s">
        <v>47</v>
      </c>
      <c r="AD15" s="37">
        <f t="shared" si="3"/>
        <v>7980000</v>
      </c>
      <c r="AE15" s="52">
        <f t="shared" si="4"/>
        <v>100</v>
      </c>
      <c r="AF15" s="31" t="s">
        <v>47</v>
      </c>
      <c r="AG15" s="54">
        <f t="shared" si="5"/>
        <v>10</v>
      </c>
      <c r="AH15" s="79" t="str">
        <f t="shared" si="6"/>
        <v>Dok</v>
      </c>
      <c r="AI15" s="37">
        <f t="shared" si="7"/>
        <v>7980000</v>
      </c>
      <c r="AJ15" s="52"/>
      <c r="AK15" s="31" t="s">
        <v>47</v>
      </c>
      <c r="AL15" s="52"/>
      <c r="AM15" s="11"/>
      <c r="AP15" s="20"/>
    </row>
    <row r="16" spans="1:45" ht="45" x14ac:dyDescent="0.2">
      <c r="A16" s="12"/>
      <c r="B16" s="13"/>
      <c r="C16" s="21" t="s">
        <v>70</v>
      </c>
      <c r="D16" s="24" t="s">
        <v>110</v>
      </c>
      <c r="E16" s="16">
        <v>30</v>
      </c>
      <c r="F16" s="16" t="s">
        <v>50</v>
      </c>
      <c r="G16" s="18">
        <f>M16*3</f>
        <v>4500000</v>
      </c>
      <c r="H16" s="16">
        <v>10</v>
      </c>
      <c r="I16" s="17" t="s">
        <v>50</v>
      </c>
      <c r="J16" s="38"/>
      <c r="K16" s="16">
        <v>10</v>
      </c>
      <c r="L16" s="17" t="s">
        <v>50</v>
      </c>
      <c r="M16" s="23">
        <v>1500000</v>
      </c>
      <c r="N16" s="16">
        <v>1</v>
      </c>
      <c r="O16" s="17" t="s">
        <v>50</v>
      </c>
      <c r="P16" s="23">
        <v>0</v>
      </c>
      <c r="Q16" s="16">
        <v>2</v>
      </c>
      <c r="R16" s="17" t="s">
        <v>50</v>
      </c>
      <c r="S16" s="23">
        <v>0</v>
      </c>
      <c r="T16" s="16">
        <v>2</v>
      </c>
      <c r="U16" s="17" t="s">
        <v>50</v>
      </c>
      <c r="V16" s="23">
        <v>0</v>
      </c>
      <c r="W16" s="16">
        <v>5</v>
      </c>
      <c r="X16" s="17" t="s">
        <v>50</v>
      </c>
      <c r="Y16" s="23">
        <v>1500000</v>
      </c>
      <c r="Z16" s="54">
        <f t="shared" si="0"/>
        <v>10</v>
      </c>
      <c r="AA16" s="79" t="str">
        <f t="shared" si="1"/>
        <v>Dok</v>
      </c>
      <c r="AB16" s="54">
        <f t="shared" si="2"/>
        <v>100</v>
      </c>
      <c r="AC16" s="31" t="s">
        <v>47</v>
      </c>
      <c r="AD16" s="37">
        <f t="shared" si="3"/>
        <v>1500000</v>
      </c>
      <c r="AE16" s="52">
        <f t="shared" si="4"/>
        <v>100</v>
      </c>
      <c r="AF16" s="31" t="s">
        <v>47</v>
      </c>
      <c r="AG16" s="54">
        <f t="shared" si="5"/>
        <v>20</v>
      </c>
      <c r="AH16" s="79" t="str">
        <f t="shared" si="6"/>
        <v>Dok</v>
      </c>
      <c r="AI16" s="37">
        <f t="shared" si="7"/>
        <v>1500000</v>
      </c>
      <c r="AJ16" s="52"/>
      <c r="AK16" s="31" t="s">
        <v>47</v>
      </c>
      <c r="AL16" s="51"/>
      <c r="AM16" s="11"/>
      <c r="AP16" s="20"/>
    </row>
    <row r="17" spans="1:42" ht="78.75" x14ac:dyDescent="0.2">
      <c r="A17" s="12"/>
      <c r="B17" s="15" t="s">
        <v>113</v>
      </c>
      <c r="C17" s="14" t="s">
        <v>71</v>
      </c>
      <c r="D17" s="15" t="s">
        <v>102</v>
      </c>
      <c r="E17" s="42">
        <v>14</v>
      </c>
      <c r="F17" s="70" t="s">
        <v>50</v>
      </c>
      <c r="G17" s="39">
        <f>SUM(G18:G21)</f>
        <v>8254714650</v>
      </c>
      <c r="H17" s="40"/>
      <c r="I17" s="22"/>
      <c r="J17" s="23"/>
      <c r="K17" s="69">
        <f>SUM(K19:K21)</f>
        <v>14</v>
      </c>
      <c r="L17" s="70" t="s">
        <v>50</v>
      </c>
      <c r="M17" s="39">
        <f>SUM(M18:M21)</f>
        <v>2751571550</v>
      </c>
      <c r="N17" s="69">
        <f>SUM(N19:N21)</f>
        <v>3</v>
      </c>
      <c r="O17" s="70" t="s">
        <v>50</v>
      </c>
      <c r="P17" s="39">
        <f>SUM(P18:P21)</f>
        <v>255049388</v>
      </c>
      <c r="Q17" s="69">
        <f>SUM(Q19:Q21)</f>
        <v>4</v>
      </c>
      <c r="R17" s="70" t="s">
        <v>50</v>
      </c>
      <c r="S17" s="39">
        <f>SUM(S18:S21)</f>
        <v>957419635</v>
      </c>
      <c r="T17" s="69">
        <f>SUM(T19:T21)</f>
        <v>3</v>
      </c>
      <c r="U17" s="70" t="s">
        <v>50</v>
      </c>
      <c r="V17" s="39">
        <f>SUM(V18:V21)</f>
        <v>497122911</v>
      </c>
      <c r="W17" s="69">
        <f>SUM(W19:W21)</f>
        <v>4</v>
      </c>
      <c r="X17" s="70" t="s">
        <v>50</v>
      </c>
      <c r="Y17" s="39">
        <f>SUM(Y18:Y21)</f>
        <v>453197510</v>
      </c>
      <c r="Z17" s="53">
        <f t="shared" si="0"/>
        <v>14</v>
      </c>
      <c r="AA17" s="80" t="str">
        <f t="shared" si="1"/>
        <v>Dok</v>
      </c>
      <c r="AB17" s="53">
        <f t="shared" si="2"/>
        <v>100</v>
      </c>
      <c r="AC17" s="49" t="s">
        <v>47</v>
      </c>
      <c r="AD17" s="48">
        <f t="shared" si="3"/>
        <v>2162789444</v>
      </c>
      <c r="AE17" s="51">
        <f t="shared" si="4"/>
        <v>78.601969990567753</v>
      </c>
      <c r="AF17" s="49" t="s">
        <v>47</v>
      </c>
      <c r="AG17" s="53">
        <f t="shared" si="5"/>
        <v>14</v>
      </c>
      <c r="AH17" s="80" t="str">
        <f t="shared" si="6"/>
        <v>Dok</v>
      </c>
      <c r="AI17" s="48">
        <f t="shared" si="7"/>
        <v>2162789444</v>
      </c>
      <c r="AJ17" s="51"/>
      <c r="AK17" s="49" t="s">
        <v>47</v>
      </c>
      <c r="AL17" s="52"/>
      <c r="AM17" s="25"/>
      <c r="AP17" s="20">
        <f>P17+S17+V17+Y17</f>
        <v>2162789444</v>
      </c>
    </row>
    <row r="18" spans="1:42" ht="45" x14ac:dyDescent="0.2">
      <c r="A18" s="12"/>
      <c r="B18" s="13"/>
      <c r="C18" s="21" t="s">
        <v>72</v>
      </c>
      <c r="D18" s="21" t="s">
        <v>114</v>
      </c>
      <c r="E18" s="40">
        <v>26</v>
      </c>
      <c r="F18" s="22" t="s">
        <v>187</v>
      </c>
      <c r="G18" s="18">
        <f>M18*3</f>
        <v>8239723650</v>
      </c>
      <c r="H18" s="40"/>
      <c r="I18" s="22"/>
      <c r="J18" s="18"/>
      <c r="K18" s="40">
        <v>19</v>
      </c>
      <c r="L18" s="22" t="s">
        <v>187</v>
      </c>
      <c r="M18" s="18">
        <v>2746574550</v>
      </c>
      <c r="N18" s="40">
        <v>19</v>
      </c>
      <c r="O18" s="22" t="str">
        <f>L18</f>
        <v>Org</v>
      </c>
      <c r="P18" s="18">
        <v>253049888</v>
      </c>
      <c r="Q18" s="40">
        <v>19</v>
      </c>
      <c r="R18" s="22" t="str">
        <f>L18</f>
        <v>Org</v>
      </c>
      <c r="S18" s="18">
        <v>957419635</v>
      </c>
      <c r="T18" s="40">
        <v>19</v>
      </c>
      <c r="U18" s="22" t="str">
        <f>O18</f>
        <v>Org</v>
      </c>
      <c r="V18" s="18">
        <v>495624911</v>
      </c>
      <c r="W18" s="40">
        <v>19</v>
      </c>
      <c r="X18" s="22" t="str">
        <f>R18</f>
        <v>Org</v>
      </c>
      <c r="Y18" s="18">
        <v>451702010</v>
      </c>
      <c r="Z18" s="54">
        <f>AVERAGE(N18,Q18,T18,W18)</f>
        <v>19</v>
      </c>
      <c r="AA18" s="79" t="str">
        <f t="shared" si="1"/>
        <v>Org</v>
      </c>
      <c r="AB18" s="54">
        <f t="shared" si="2"/>
        <v>100</v>
      </c>
      <c r="AC18" s="31" t="s">
        <v>47</v>
      </c>
      <c r="AD18" s="37">
        <f t="shared" si="3"/>
        <v>2157796444</v>
      </c>
      <c r="AE18" s="52">
        <f t="shared" si="4"/>
        <v>78.5631849679813</v>
      </c>
      <c r="AF18" s="31" t="s">
        <v>47</v>
      </c>
      <c r="AG18" s="54">
        <f t="shared" si="5"/>
        <v>19</v>
      </c>
      <c r="AH18" s="79" t="str">
        <f t="shared" si="6"/>
        <v>Org</v>
      </c>
      <c r="AI18" s="37">
        <f t="shared" si="7"/>
        <v>2157796444</v>
      </c>
      <c r="AJ18" s="52"/>
      <c r="AK18" s="31" t="s">
        <v>47</v>
      </c>
      <c r="AL18" s="52"/>
      <c r="AM18" s="11"/>
      <c r="AP18" s="20">
        <f>P18+S18+V18+Y18</f>
        <v>2157796444</v>
      </c>
    </row>
    <row r="19" spans="1:42" ht="60" x14ac:dyDescent="0.2">
      <c r="A19" s="12"/>
      <c r="B19" s="13"/>
      <c r="C19" s="21" t="s">
        <v>73</v>
      </c>
      <c r="D19" s="94" t="s">
        <v>115</v>
      </c>
      <c r="E19" s="40">
        <v>3</v>
      </c>
      <c r="F19" s="22" t="s">
        <v>50</v>
      </c>
      <c r="G19" s="18">
        <f>M19*3</f>
        <v>5998500</v>
      </c>
      <c r="H19" s="40"/>
      <c r="I19" s="22"/>
      <c r="J19" s="18"/>
      <c r="K19" s="40">
        <v>1</v>
      </c>
      <c r="L19" s="22" t="s">
        <v>50</v>
      </c>
      <c r="M19" s="18">
        <v>1999500</v>
      </c>
      <c r="N19" s="40">
        <v>0</v>
      </c>
      <c r="O19" s="22" t="s">
        <v>50</v>
      </c>
      <c r="P19" s="18">
        <v>1999500</v>
      </c>
      <c r="Q19" s="40">
        <v>0</v>
      </c>
      <c r="R19" s="22" t="s">
        <v>50</v>
      </c>
      <c r="S19" s="18">
        <v>0</v>
      </c>
      <c r="T19" s="40">
        <v>0</v>
      </c>
      <c r="U19" s="22" t="s">
        <v>50</v>
      </c>
      <c r="V19" s="18">
        <v>0</v>
      </c>
      <c r="W19" s="40">
        <v>1</v>
      </c>
      <c r="X19" s="22" t="s">
        <v>50</v>
      </c>
      <c r="Y19" s="18">
        <v>0</v>
      </c>
      <c r="Z19" s="54">
        <f t="shared" si="0"/>
        <v>1</v>
      </c>
      <c r="AA19" s="79" t="str">
        <f t="shared" si="1"/>
        <v>Dok</v>
      </c>
      <c r="AB19" s="54">
        <f t="shared" si="2"/>
        <v>100</v>
      </c>
      <c r="AC19" s="31" t="s">
        <v>47</v>
      </c>
      <c r="AD19" s="37">
        <f t="shared" si="3"/>
        <v>1999500</v>
      </c>
      <c r="AE19" s="54">
        <f t="shared" si="4"/>
        <v>100</v>
      </c>
      <c r="AF19" s="31" t="s">
        <v>47</v>
      </c>
      <c r="AG19" s="54">
        <f t="shared" si="5"/>
        <v>1</v>
      </c>
      <c r="AH19" s="79" t="str">
        <f t="shared" si="6"/>
        <v>Dok</v>
      </c>
      <c r="AI19" s="37">
        <f t="shared" si="7"/>
        <v>1999500</v>
      </c>
      <c r="AJ19" s="52"/>
      <c r="AK19" s="31" t="s">
        <v>47</v>
      </c>
      <c r="AL19" s="52"/>
      <c r="AM19" s="11"/>
      <c r="AP19" s="20">
        <f>P19+S19+V19+Y19</f>
        <v>1999500</v>
      </c>
    </row>
    <row r="20" spans="1:42" ht="75" x14ac:dyDescent="0.2">
      <c r="A20" s="12"/>
      <c r="B20" s="13"/>
      <c r="C20" s="21" t="s">
        <v>75</v>
      </c>
      <c r="D20" s="95" t="s">
        <v>116</v>
      </c>
      <c r="E20" s="40">
        <v>36</v>
      </c>
      <c r="F20" s="22" t="s">
        <v>74</v>
      </c>
      <c r="G20" s="18">
        <f>M20*3</f>
        <v>4494000</v>
      </c>
      <c r="H20" s="40"/>
      <c r="I20" s="22"/>
      <c r="J20" s="18"/>
      <c r="K20" s="40">
        <v>12</v>
      </c>
      <c r="L20" s="22" t="s">
        <v>74</v>
      </c>
      <c r="M20" s="18">
        <v>1498000</v>
      </c>
      <c r="N20" s="40">
        <v>3</v>
      </c>
      <c r="O20" s="22" t="s">
        <v>74</v>
      </c>
      <c r="P20" s="18">
        <v>0</v>
      </c>
      <c r="Q20" s="40">
        <v>3</v>
      </c>
      <c r="R20" s="22" t="s">
        <v>74</v>
      </c>
      <c r="S20" s="18">
        <v>0</v>
      </c>
      <c r="T20" s="40">
        <v>3</v>
      </c>
      <c r="U20" s="22" t="s">
        <v>74</v>
      </c>
      <c r="V20" s="18">
        <v>1498000</v>
      </c>
      <c r="W20" s="40">
        <v>3</v>
      </c>
      <c r="X20" s="22" t="s">
        <v>74</v>
      </c>
      <c r="Y20" s="18">
        <v>0</v>
      </c>
      <c r="Z20" s="54">
        <f t="shared" si="0"/>
        <v>12</v>
      </c>
      <c r="AA20" s="79" t="str">
        <f t="shared" si="1"/>
        <v>Lap</v>
      </c>
      <c r="AB20" s="54">
        <f t="shared" si="2"/>
        <v>100</v>
      </c>
      <c r="AC20" s="31" t="s">
        <v>47</v>
      </c>
      <c r="AD20" s="37">
        <f t="shared" si="3"/>
        <v>1498000</v>
      </c>
      <c r="AE20" s="54">
        <f t="shared" si="4"/>
        <v>100</v>
      </c>
      <c r="AF20" s="31" t="s">
        <v>47</v>
      </c>
      <c r="AG20" s="54">
        <f t="shared" si="5"/>
        <v>12</v>
      </c>
      <c r="AH20" s="79" t="str">
        <f t="shared" si="6"/>
        <v>Lap</v>
      </c>
      <c r="AI20" s="37">
        <f t="shared" si="7"/>
        <v>1498000</v>
      </c>
      <c r="AJ20" s="52"/>
      <c r="AK20" s="31" t="s">
        <v>47</v>
      </c>
      <c r="AL20" s="52"/>
      <c r="AM20" s="11"/>
      <c r="AP20" s="20">
        <f>P20+S20+V20+Y20</f>
        <v>1498000</v>
      </c>
    </row>
    <row r="21" spans="1:42" ht="60" x14ac:dyDescent="0.2">
      <c r="A21" s="12"/>
      <c r="B21" s="13"/>
      <c r="C21" s="21" t="s">
        <v>76</v>
      </c>
      <c r="D21" s="95" t="s">
        <v>117</v>
      </c>
      <c r="E21" s="40">
        <v>3</v>
      </c>
      <c r="F21" s="22" t="s">
        <v>74</v>
      </c>
      <c r="G21" s="18">
        <f>M21*3</f>
        <v>4498500</v>
      </c>
      <c r="H21" s="40"/>
      <c r="I21" s="22"/>
      <c r="J21" s="18"/>
      <c r="K21" s="40">
        <v>1</v>
      </c>
      <c r="L21" s="22" t="s">
        <v>74</v>
      </c>
      <c r="M21" s="18">
        <v>1499500</v>
      </c>
      <c r="N21" s="40">
        <v>0</v>
      </c>
      <c r="O21" s="22" t="s">
        <v>74</v>
      </c>
      <c r="P21" s="18">
        <v>0</v>
      </c>
      <c r="Q21" s="40">
        <v>1</v>
      </c>
      <c r="R21" s="22" t="s">
        <v>74</v>
      </c>
      <c r="S21" s="18">
        <v>0</v>
      </c>
      <c r="T21" s="40">
        <v>0</v>
      </c>
      <c r="U21" s="22" t="s">
        <v>74</v>
      </c>
      <c r="V21" s="18">
        <v>0</v>
      </c>
      <c r="W21" s="40">
        <v>0</v>
      </c>
      <c r="X21" s="22" t="s">
        <v>74</v>
      </c>
      <c r="Y21" s="18">
        <v>1495500</v>
      </c>
      <c r="Z21" s="54">
        <f t="shared" si="0"/>
        <v>1</v>
      </c>
      <c r="AA21" s="79" t="str">
        <f t="shared" si="1"/>
        <v>Lap</v>
      </c>
      <c r="AB21" s="54">
        <f t="shared" si="2"/>
        <v>100</v>
      </c>
      <c r="AC21" s="31" t="s">
        <v>47</v>
      </c>
      <c r="AD21" s="37">
        <f t="shared" si="3"/>
        <v>1495500</v>
      </c>
      <c r="AE21" s="52">
        <f t="shared" si="4"/>
        <v>99.733244414804929</v>
      </c>
      <c r="AF21" s="31" t="s">
        <v>47</v>
      </c>
      <c r="AG21" s="54">
        <f t="shared" si="5"/>
        <v>1</v>
      </c>
      <c r="AH21" s="79" t="str">
        <f t="shared" si="6"/>
        <v>Lap</v>
      </c>
      <c r="AI21" s="37">
        <f t="shared" si="7"/>
        <v>1495500</v>
      </c>
      <c r="AJ21" s="52"/>
      <c r="AK21" s="31" t="s">
        <v>47</v>
      </c>
      <c r="AL21" s="52"/>
      <c r="AM21" s="11"/>
      <c r="AP21" s="20"/>
    </row>
    <row r="22" spans="1:42" s="73" customFormat="1" ht="78.75" x14ac:dyDescent="0.25">
      <c r="A22" s="12"/>
      <c r="B22" s="96" t="s">
        <v>120</v>
      </c>
      <c r="C22" s="13" t="s">
        <v>91</v>
      </c>
      <c r="D22" s="13" t="s">
        <v>118</v>
      </c>
      <c r="E22" s="42">
        <v>100</v>
      </c>
      <c r="F22" s="70" t="s">
        <v>47</v>
      </c>
      <c r="G22" s="39">
        <f>SUM(G23)</f>
        <v>121500000</v>
      </c>
      <c r="H22" s="69"/>
      <c r="I22" s="70"/>
      <c r="J22" s="38"/>
      <c r="K22" s="69">
        <v>100</v>
      </c>
      <c r="L22" s="70" t="s">
        <v>47</v>
      </c>
      <c r="M22" s="39">
        <f>SUM(M23)</f>
        <v>40500000</v>
      </c>
      <c r="N22" s="69">
        <v>25</v>
      </c>
      <c r="O22" s="70" t="s">
        <v>47</v>
      </c>
      <c r="P22" s="39">
        <f>SUM(P23)</f>
        <v>10200000</v>
      </c>
      <c r="Q22" s="69">
        <v>25</v>
      </c>
      <c r="R22" s="70" t="s">
        <v>47</v>
      </c>
      <c r="S22" s="39">
        <f>SUM(S23)</f>
        <v>0</v>
      </c>
      <c r="T22" s="69">
        <v>25</v>
      </c>
      <c r="U22" s="70" t="s">
        <v>47</v>
      </c>
      <c r="V22" s="39">
        <f>SUM(V23)</f>
        <v>29700000</v>
      </c>
      <c r="W22" s="69">
        <v>25</v>
      </c>
      <c r="X22" s="70" t="s">
        <v>47</v>
      </c>
      <c r="Y22" s="39">
        <f>SUM(Y23)</f>
        <v>0</v>
      </c>
      <c r="Z22" s="53">
        <f t="shared" si="0"/>
        <v>100</v>
      </c>
      <c r="AA22" s="78" t="str">
        <f t="shared" si="1"/>
        <v>%</v>
      </c>
      <c r="AB22" s="53">
        <f t="shared" si="2"/>
        <v>100</v>
      </c>
      <c r="AC22" s="49" t="s">
        <v>47</v>
      </c>
      <c r="AD22" s="48">
        <f t="shared" si="3"/>
        <v>39900000</v>
      </c>
      <c r="AE22" s="51">
        <f t="shared" si="4"/>
        <v>98.518518518518519</v>
      </c>
      <c r="AF22" s="49" t="s">
        <v>47</v>
      </c>
      <c r="AG22" s="53">
        <f t="shared" si="5"/>
        <v>100</v>
      </c>
      <c r="AH22" s="78" t="str">
        <f t="shared" si="6"/>
        <v>%</v>
      </c>
      <c r="AI22" s="48">
        <f t="shared" si="7"/>
        <v>39900000</v>
      </c>
      <c r="AJ22" s="51"/>
      <c r="AK22" s="49" t="s">
        <v>47</v>
      </c>
      <c r="AL22" s="51"/>
      <c r="AM22" s="72"/>
      <c r="AP22" s="74"/>
    </row>
    <row r="23" spans="1:42" ht="60" x14ac:dyDescent="0.2">
      <c r="A23" s="75"/>
      <c r="B23" s="76"/>
      <c r="C23" s="24" t="s">
        <v>92</v>
      </c>
      <c r="D23" s="95" t="s">
        <v>121</v>
      </c>
      <c r="E23" s="40">
        <v>90</v>
      </c>
      <c r="F23" s="22" t="s">
        <v>122</v>
      </c>
      <c r="G23" s="18">
        <f>M23*3</f>
        <v>121500000</v>
      </c>
      <c r="H23" s="16"/>
      <c r="I23" s="17"/>
      <c r="J23" s="18"/>
      <c r="K23" s="40">
        <v>90</v>
      </c>
      <c r="L23" s="22" t="s">
        <v>122</v>
      </c>
      <c r="M23" s="18">
        <v>40500000</v>
      </c>
      <c r="N23" s="40">
        <v>30</v>
      </c>
      <c r="O23" s="22" t="s">
        <v>122</v>
      </c>
      <c r="P23" s="18">
        <v>10200000</v>
      </c>
      <c r="Q23" s="40">
        <v>0</v>
      </c>
      <c r="R23" s="22" t="s">
        <v>122</v>
      </c>
      <c r="S23" s="18">
        <v>0</v>
      </c>
      <c r="T23" s="40">
        <v>0</v>
      </c>
      <c r="U23" s="22" t="s">
        <v>122</v>
      </c>
      <c r="V23" s="18">
        <v>29700000</v>
      </c>
      <c r="W23" s="40">
        <v>0</v>
      </c>
      <c r="X23" s="22" t="s">
        <v>122</v>
      </c>
      <c r="Y23" s="18">
        <v>0</v>
      </c>
      <c r="Z23" s="54">
        <f t="shared" si="0"/>
        <v>30</v>
      </c>
      <c r="AA23" s="79" t="str">
        <f t="shared" si="1"/>
        <v>lembar</v>
      </c>
      <c r="AB23" s="54">
        <f t="shared" si="2"/>
        <v>33.333333333333329</v>
      </c>
      <c r="AC23" s="31" t="s">
        <v>47</v>
      </c>
      <c r="AD23" s="37">
        <f t="shared" si="3"/>
        <v>39900000</v>
      </c>
      <c r="AE23" s="52">
        <f t="shared" si="4"/>
        <v>98.518518518518519</v>
      </c>
      <c r="AF23" s="31" t="s">
        <v>47</v>
      </c>
      <c r="AG23" s="54">
        <f t="shared" si="5"/>
        <v>30</v>
      </c>
      <c r="AH23" s="79" t="str">
        <f t="shared" si="6"/>
        <v>lembar</v>
      </c>
      <c r="AI23" s="37">
        <f t="shared" si="7"/>
        <v>39900000</v>
      </c>
      <c r="AJ23" s="52"/>
      <c r="AK23" s="31" t="s">
        <v>47</v>
      </c>
      <c r="AL23" s="52"/>
      <c r="AM23" s="11"/>
      <c r="AP23" s="20"/>
    </row>
    <row r="24" spans="1:42" s="73" customFormat="1" ht="78.75" x14ac:dyDescent="0.25">
      <c r="A24" s="12"/>
      <c r="B24" s="96" t="s">
        <v>119</v>
      </c>
      <c r="C24" s="13" t="s">
        <v>77</v>
      </c>
      <c r="D24" s="13" t="s">
        <v>118</v>
      </c>
      <c r="E24" s="42">
        <v>100</v>
      </c>
      <c r="F24" s="70" t="s">
        <v>47</v>
      </c>
      <c r="G24" s="39">
        <f>SUM(G25:G30)</f>
        <v>1302721626</v>
      </c>
      <c r="H24" s="69"/>
      <c r="I24" s="70"/>
      <c r="J24" s="38"/>
      <c r="K24" s="69">
        <v>100</v>
      </c>
      <c r="L24" s="70" t="s">
        <v>47</v>
      </c>
      <c r="M24" s="39">
        <f>SUM(M25:M30)</f>
        <v>434240542</v>
      </c>
      <c r="N24" s="69">
        <v>0</v>
      </c>
      <c r="O24" s="70" t="s">
        <v>50</v>
      </c>
      <c r="P24" s="39">
        <f>SUM(P25:P30)</f>
        <v>52994360</v>
      </c>
      <c r="Q24" s="69">
        <v>0</v>
      </c>
      <c r="R24" s="70" t="s">
        <v>50</v>
      </c>
      <c r="S24" s="39">
        <f>SUM(S25:S30)</f>
        <v>65683950</v>
      </c>
      <c r="T24" s="69">
        <v>0</v>
      </c>
      <c r="U24" s="70" t="s">
        <v>50</v>
      </c>
      <c r="V24" s="39">
        <f>SUM(V25:V30)</f>
        <v>61140794</v>
      </c>
      <c r="W24" s="69">
        <v>0</v>
      </c>
      <c r="X24" s="70" t="s">
        <v>50</v>
      </c>
      <c r="Y24" s="39">
        <f>SUM(Y25:Y30)</f>
        <v>158524038</v>
      </c>
      <c r="Z24" s="53">
        <f t="shared" si="0"/>
        <v>0</v>
      </c>
      <c r="AA24" s="78" t="str">
        <f t="shared" si="1"/>
        <v>%</v>
      </c>
      <c r="AB24" s="53">
        <f t="shared" si="2"/>
        <v>0</v>
      </c>
      <c r="AC24" s="49" t="s">
        <v>47</v>
      </c>
      <c r="AD24" s="48">
        <f t="shared" si="3"/>
        <v>338343142</v>
      </c>
      <c r="AE24" s="51">
        <f t="shared" si="4"/>
        <v>77.916064778677438</v>
      </c>
      <c r="AF24" s="49" t="s">
        <v>47</v>
      </c>
      <c r="AG24" s="53">
        <f t="shared" si="5"/>
        <v>0</v>
      </c>
      <c r="AH24" s="78" t="str">
        <f t="shared" si="6"/>
        <v>Dok</v>
      </c>
      <c r="AI24" s="48">
        <f t="shared" si="7"/>
        <v>338343142</v>
      </c>
      <c r="AJ24" s="51"/>
      <c r="AK24" s="49" t="s">
        <v>47</v>
      </c>
      <c r="AL24" s="51"/>
      <c r="AM24" s="72"/>
      <c r="AP24" s="74"/>
    </row>
    <row r="25" spans="1:42" ht="90" x14ac:dyDescent="0.2">
      <c r="A25" s="75"/>
      <c r="B25" s="76"/>
      <c r="C25" s="24" t="s">
        <v>78</v>
      </c>
      <c r="D25" s="24" t="s">
        <v>123</v>
      </c>
      <c r="E25" s="16">
        <v>0</v>
      </c>
      <c r="F25" s="17">
        <v>0</v>
      </c>
      <c r="G25" s="18">
        <f>M25*3</f>
        <v>9668250</v>
      </c>
      <c r="H25" s="16"/>
      <c r="I25" s="17"/>
      <c r="J25" s="18"/>
      <c r="K25" s="40">
        <v>12</v>
      </c>
      <c r="L25" s="22" t="s">
        <v>46</v>
      </c>
      <c r="M25" s="18">
        <v>3222750</v>
      </c>
      <c r="N25" s="40">
        <v>3</v>
      </c>
      <c r="O25" s="22" t="s">
        <v>46</v>
      </c>
      <c r="P25" s="18">
        <v>0</v>
      </c>
      <c r="Q25" s="40">
        <v>3</v>
      </c>
      <c r="R25" s="22" t="s">
        <v>46</v>
      </c>
      <c r="S25" s="18">
        <v>0</v>
      </c>
      <c r="T25" s="40">
        <v>3</v>
      </c>
      <c r="U25" s="22" t="s">
        <v>46</v>
      </c>
      <c r="V25" s="18">
        <v>1000000</v>
      </c>
      <c r="W25" s="40">
        <v>3</v>
      </c>
      <c r="X25" s="22" t="s">
        <v>46</v>
      </c>
      <c r="Y25" s="18">
        <v>2189000</v>
      </c>
      <c r="Z25" s="54">
        <f t="shared" si="0"/>
        <v>12</v>
      </c>
      <c r="AA25" s="79" t="str">
        <f t="shared" si="1"/>
        <v>Bln</v>
      </c>
      <c r="AB25" s="54">
        <f t="shared" si="2"/>
        <v>100</v>
      </c>
      <c r="AC25" s="31" t="s">
        <v>47</v>
      </c>
      <c r="AD25" s="37">
        <f t="shared" si="3"/>
        <v>3189000</v>
      </c>
      <c r="AE25" s="52">
        <f t="shared" si="4"/>
        <v>98.952757737956716</v>
      </c>
      <c r="AF25" s="31" t="s">
        <v>47</v>
      </c>
      <c r="AG25" s="54">
        <f t="shared" si="5"/>
        <v>12</v>
      </c>
      <c r="AH25" s="79" t="str">
        <f t="shared" si="6"/>
        <v>Bln</v>
      </c>
      <c r="AI25" s="37">
        <f t="shared" si="7"/>
        <v>3189000</v>
      </c>
      <c r="AJ25" s="52"/>
      <c r="AK25" s="31" t="s">
        <v>47</v>
      </c>
      <c r="AL25" s="52"/>
      <c r="AM25" s="11"/>
      <c r="AP25" s="20"/>
    </row>
    <row r="26" spans="1:42" ht="90" x14ac:dyDescent="0.2">
      <c r="A26" s="12"/>
      <c r="B26" s="13"/>
      <c r="C26" s="24" t="s">
        <v>79</v>
      </c>
      <c r="D26" s="97" t="s">
        <v>124</v>
      </c>
      <c r="E26" s="16">
        <v>36</v>
      </c>
      <c r="F26" s="17" t="s">
        <v>150</v>
      </c>
      <c r="G26" s="18">
        <f t="shared" ref="G26:G38" si="8">M26*3</f>
        <v>173568501</v>
      </c>
      <c r="H26" s="16"/>
      <c r="I26" s="17"/>
      <c r="J26" s="18"/>
      <c r="K26" s="40">
        <v>12</v>
      </c>
      <c r="L26" s="22" t="s">
        <v>46</v>
      </c>
      <c r="M26" s="18">
        <v>57856167</v>
      </c>
      <c r="N26" s="40">
        <v>3</v>
      </c>
      <c r="O26" s="22" t="s">
        <v>46</v>
      </c>
      <c r="P26" s="18">
        <v>14698100</v>
      </c>
      <c r="Q26" s="40">
        <v>3</v>
      </c>
      <c r="R26" s="22" t="s">
        <v>46</v>
      </c>
      <c r="S26" s="18">
        <v>11264750</v>
      </c>
      <c r="T26" s="40">
        <v>3</v>
      </c>
      <c r="U26" s="22" t="s">
        <v>46</v>
      </c>
      <c r="V26" s="18">
        <v>10790000</v>
      </c>
      <c r="W26" s="40">
        <v>3</v>
      </c>
      <c r="X26" s="22" t="s">
        <v>46</v>
      </c>
      <c r="Y26" s="18">
        <v>19732000</v>
      </c>
      <c r="Z26" s="54">
        <f t="shared" si="0"/>
        <v>12</v>
      </c>
      <c r="AA26" s="79" t="str">
        <f t="shared" si="1"/>
        <v>Bln</v>
      </c>
      <c r="AB26" s="54">
        <f t="shared" si="2"/>
        <v>100</v>
      </c>
      <c r="AC26" s="31" t="s">
        <v>47</v>
      </c>
      <c r="AD26" s="37">
        <f t="shared" si="3"/>
        <v>56484850</v>
      </c>
      <c r="AE26" s="52">
        <f t="shared" si="4"/>
        <v>97.629782491467154</v>
      </c>
      <c r="AF26" s="31" t="s">
        <v>47</v>
      </c>
      <c r="AG26" s="54">
        <f t="shared" si="5"/>
        <v>12</v>
      </c>
      <c r="AH26" s="79" t="str">
        <f t="shared" si="6"/>
        <v>Bln</v>
      </c>
      <c r="AI26" s="37">
        <f t="shared" si="7"/>
        <v>56484850</v>
      </c>
      <c r="AJ26" s="52"/>
      <c r="AK26" s="31" t="s">
        <v>47</v>
      </c>
      <c r="AL26" s="52"/>
      <c r="AM26" s="11"/>
      <c r="AP26" s="20"/>
    </row>
    <row r="27" spans="1:42" ht="77.25" customHeight="1" x14ac:dyDescent="0.2">
      <c r="A27" s="12"/>
      <c r="B27" s="13"/>
      <c r="C27" s="24" t="s">
        <v>80</v>
      </c>
      <c r="D27" s="97" t="s">
        <v>125</v>
      </c>
      <c r="E27" s="16">
        <v>36</v>
      </c>
      <c r="F27" s="17" t="s">
        <v>150</v>
      </c>
      <c r="G27" s="18">
        <f t="shared" si="8"/>
        <v>203100000</v>
      </c>
      <c r="H27" s="16"/>
      <c r="I27" s="17"/>
      <c r="J27" s="18"/>
      <c r="K27" s="40">
        <v>12</v>
      </c>
      <c r="L27" s="22" t="s">
        <v>46</v>
      </c>
      <c r="M27" s="18">
        <v>67700000</v>
      </c>
      <c r="N27" s="40">
        <v>3</v>
      </c>
      <c r="O27" s="22" t="s">
        <v>46</v>
      </c>
      <c r="P27" s="18">
        <v>7200000</v>
      </c>
      <c r="Q27" s="40">
        <v>3</v>
      </c>
      <c r="R27" s="22" t="s">
        <v>46</v>
      </c>
      <c r="S27" s="18">
        <v>3300000</v>
      </c>
      <c r="T27" s="40">
        <v>3</v>
      </c>
      <c r="U27" s="22" t="s">
        <v>46</v>
      </c>
      <c r="V27" s="18">
        <v>12100000</v>
      </c>
      <c r="W27" s="40">
        <v>3</v>
      </c>
      <c r="X27" s="22" t="s">
        <v>46</v>
      </c>
      <c r="Y27" s="18">
        <v>28400000</v>
      </c>
      <c r="Z27" s="54">
        <f t="shared" si="0"/>
        <v>12</v>
      </c>
      <c r="AA27" s="79" t="str">
        <f t="shared" si="1"/>
        <v>Bln</v>
      </c>
      <c r="AB27" s="54">
        <f t="shared" si="2"/>
        <v>100</v>
      </c>
      <c r="AC27" s="31" t="s">
        <v>47</v>
      </c>
      <c r="AD27" s="37">
        <f t="shared" si="3"/>
        <v>51000000</v>
      </c>
      <c r="AE27" s="52">
        <f t="shared" si="4"/>
        <v>75.332348596750364</v>
      </c>
      <c r="AF27" s="31" t="s">
        <v>47</v>
      </c>
      <c r="AG27" s="54">
        <f t="shared" si="5"/>
        <v>12</v>
      </c>
      <c r="AH27" s="79" t="str">
        <f t="shared" si="6"/>
        <v>Bln</v>
      </c>
      <c r="AI27" s="37">
        <f t="shared" si="7"/>
        <v>51000000</v>
      </c>
      <c r="AJ27" s="52"/>
      <c r="AK27" s="31" t="s">
        <v>47</v>
      </c>
      <c r="AL27" s="52"/>
      <c r="AM27" s="11"/>
      <c r="AP27" s="20"/>
    </row>
    <row r="28" spans="1:42" ht="83.25" customHeight="1" x14ac:dyDescent="0.2">
      <c r="A28" s="12"/>
      <c r="B28" s="13"/>
      <c r="C28" s="24" t="s">
        <v>81</v>
      </c>
      <c r="D28" s="97" t="s">
        <v>126</v>
      </c>
      <c r="E28" s="16">
        <v>36</v>
      </c>
      <c r="F28" s="17" t="s">
        <v>150</v>
      </c>
      <c r="G28" s="18">
        <f t="shared" si="8"/>
        <v>258840000</v>
      </c>
      <c r="H28" s="16"/>
      <c r="I28" s="17"/>
      <c r="J28" s="18"/>
      <c r="K28" s="40">
        <v>12</v>
      </c>
      <c r="L28" s="22" t="s">
        <v>46</v>
      </c>
      <c r="M28" s="18">
        <v>86280000</v>
      </c>
      <c r="N28" s="40">
        <v>3</v>
      </c>
      <c r="O28" s="22" t="s">
        <v>46</v>
      </c>
      <c r="P28" s="18">
        <v>16569000</v>
      </c>
      <c r="Q28" s="40">
        <v>3</v>
      </c>
      <c r="R28" s="22" t="s">
        <v>46</v>
      </c>
      <c r="S28" s="18">
        <v>24300900</v>
      </c>
      <c r="T28" s="40">
        <v>3</v>
      </c>
      <c r="U28" s="22" t="s">
        <v>46</v>
      </c>
      <c r="V28" s="18">
        <v>13548150</v>
      </c>
      <c r="W28" s="40">
        <v>3</v>
      </c>
      <c r="X28" s="22" t="s">
        <v>46</v>
      </c>
      <c r="Y28" s="18">
        <v>17056500</v>
      </c>
      <c r="Z28" s="54">
        <f t="shared" si="0"/>
        <v>12</v>
      </c>
      <c r="AA28" s="79" t="str">
        <f t="shared" si="1"/>
        <v>Bln</v>
      </c>
      <c r="AB28" s="54">
        <f t="shared" si="2"/>
        <v>100</v>
      </c>
      <c r="AC28" s="31" t="s">
        <v>47</v>
      </c>
      <c r="AD28" s="37">
        <f t="shared" si="3"/>
        <v>71474550</v>
      </c>
      <c r="AE28" s="52">
        <f t="shared" si="4"/>
        <v>82.840229485396392</v>
      </c>
      <c r="AF28" s="31" t="s">
        <v>47</v>
      </c>
      <c r="AG28" s="54">
        <f t="shared" si="5"/>
        <v>12</v>
      </c>
      <c r="AH28" s="79" t="str">
        <f t="shared" si="6"/>
        <v>Bln</v>
      </c>
      <c r="AI28" s="37">
        <f t="shared" si="7"/>
        <v>71474550</v>
      </c>
      <c r="AJ28" s="52"/>
      <c r="AK28" s="31" t="s">
        <v>47</v>
      </c>
      <c r="AL28" s="52"/>
      <c r="AM28" s="11"/>
      <c r="AP28" s="20"/>
    </row>
    <row r="29" spans="1:42" ht="114" customHeight="1" x14ac:dyDescent="0.2">
      <c r="A29" s="12"/>
      <c r="B29" s="13"/>
      <c r="C29" s="24" t="s">
        <v>82</v>
      </c>
      <c r="D29" s="97" t="s">
        <v>127</v>
      </c>
      <c r="E29" s="16">
        <v>36</v>
      </c>
      <c r="F29" s="17" t="s">
        <v>150</v>
      </c>
      <c r="G29" s="18">
        <f>M29*3</f>
        <v>7200000</v>
      </c>
      <c r="H29" s="42"/>
      <c r="I29" s="43"/>
      <c r="J29" s="39"/>
      <c r="K29" s="40">
        <v>12</v>
      </c>
      <c r="L29" s="22" t="s">
        <v>46</v>
      </c>
      <c r="M29" s="18">
        <v>2400000</v>
      </c>
      <c r="N29" s="40">
        <v>3</v>
      </c>
      <c r="O29" s="22" t="s">
        <v>46</v>
      </c>
      <c r="P29" s="18">
        <v>410000</v>
      </c>
      <c r="Q29" s="40">
        <v>3</v>
      </c>
      <c r="R29" s="22" t="s">
        <v>46</v>
      </c>
      <c r="S29" s="18">
        <v>205000</v>
      </c>
      <c r="T29" s="40">
        <v>3</v>
      </c>
      <c r="U29" s="22" t="s">
        <v>46</v>
      </c>
      <c r="V29" s="18">
        <v>615000</v>
      </c>
      <c r="W29" s="40">
        <v>3</v>
      </c>
      <c r="X29" s="22" t="s">
        <v>46</v>
      </c>
      <c r="Y29" s="18">
        <v>820000</v>
      </c>
      <c r="Z29" s="54">
        <f t="shared" si="0"/>
        <v>12</v>
      </c>
      <c r="AA29" s="79" t="str">
        <f t="shared" si="1"/>
        <v>Bln</v>
      </c>
      <c r="AB29" s="54">
        <f t="shared" si="2"/>
        <v>100</v>
      </c>
      <c r="AC29" s="31" t="s">
        <v>47</v>
      </c>
      <c r="AD29" s="37">
        <f t="shared" si="3"/>
        <v>2050000</v>
      </c>
      <c r="AE29" s="52">
        <f t="shared" si="4"/>
        <v>85.416666666666657</v>
      </c>
      <c r="AF29" s="31" t="s">
        <v>47</v>
      </c>
      <c r="AG29" s="54">
        <f t="shared" si="5"/>
        <v>12</v>
      </c>
      <c r="AH29" s="79" t="str">
        <f t="shared" si="6"/>
        <v>Bln</v>
      </c>
      <c r="AI29" s="37">
        <f t="shared" si="7"/>
        <v>2050000</v>
      </c>
      <c r="AJ29" s="52"/>
      <c r="AK29" s="31" t="s">
        <v>47</v>
      </c>
      <c r="AL29" s="52"/>
      <c r="AM29" s="11"/>
      <c r="AP29" s="20"/>
    </row>
    <row r="30" spans="1:42" ht="78" customHeight="1" x14ac:dyDescent="0.2">
      <c r="A30" s="12"/>
      <c r="B30" s="13"/>
      <c r="C30" s="24" t="s">
        <v>83</v>
      </c>
      <c r="D30" s="97" t="s">
        <v>128</v>
      </c>
      <c r="E30" s="16">
        <v>36</v>
      </c>
      <c r="F30" s="17" t="s">
        <v>150</v>
      </c>
      <c r="G30" s="18">
        <f t="shared" si="8"/>
        <v>650344875</v>
      </c>
      <c r="H30" s="42"/>
      <c r="I30" s="43"/>
      <c r="J30" s="39"/>
      <c r="K30" s="40">
        <v>12</v>
      </c>
      <c r="L30" s="22" t="s">
        <v>46</v>
      </c>
      <c r="M30" s="18">
        <v>216781625</v>
      </c>
      <c r="N30" s="40">
        <v>3</v>
      </c>
      <c r="O30" s="22" t="s">
        <v>46</v>
      </c>
      <c r="P30" s="18">
        <v>14117260</v>
      </c>
      <c r="Q30" s="40">
        <v>3</v>
      </c>
      <c r="R30" s="22" t="s">
        <v>46</v>
      </c>
      <c r="S30" s="18">
        <v>26613300</v>
      </c>
      <c r="T30" s="40">
        <v>3</v>
      </c>
      <c r="U30" s="22" t="s">
        <v>46</v>
      </c>
      <c r="V30" s="18">
        <v>23087644</v>
      </c>
      <c r="W30" s="40">
        <v>3</v>
      </c>
      <c r="X30" s="22" t="s">
        <v>46</v>
      </c>
      <c r="Y30" s="18">
        <v>90326538</v>
      </c>
      <c r="Z30" s="54">
        <f t="shared" si="0"/>
        <v>12</v>
      </c>
      <c r="AA30" s="79" t="str">
        <f t="shared" si="1"/>
        <v>Bln</v>
      </c>
      <c r="AB30" s="88">
        <f t="shared" si="2"/>
        <v>100</v>
      </c>
      <c r="AC30" s="31" t="s">
        <v>47</v>
      </c>
      <c r="AD30" s="37">
        <f t="shared" si="3"/>
        <v>154144742</v>
      </c>
      <c r="AE30" s="52">
        <f t="shared" si="4"/>
        <v>71.105999874297467</v>
      </c>
      <c r="AF30" s="31" t="s">
        <v>47</v>
      </c>
      <c r="AG30" s="88">
        <f t="shared" si="5"/>
        <v>12</v>
      </c>
      <c r="AH30" s="79" t="str">
        <f t="shared" si="6"/>
        <v>Bln</v>
      </c>
      <c r="AI30" s="37">
        <f t="shared" si="7"/>
        <v>154144742</v>
      </c>
      <c r="AJ30" s="52"/>
      <c r="AK30" s="31" t="s">
        <v>47</v>
      </c>
      <c r="AL30" s="52"/>
      <c r="AM30" s="11"/>
      <c r="AP30" s="20"/>
    </row>
    <row r="31" spans="1:42" s="73" customFormat="1" ht="99.75" customHeight="1" x14ac:dyDescent="0.25">
      <c r="A31" s="12"/>
      <c r="B31" s="96" t="s">
        <v>119</v>
      </c>
      <c r="C31" s="15" t="s">
        <v>84</v>
      </c>
      <c r="D31" s="15" t="s">
        <v>118</v>
      </c>
      <c r="E31" s="69">
        <v>100</v>
      </c>
      <c r="F31" s="70" t="s">
        <v>47</v>
      </c>
      <c r="G31" s="39">
        <f>SUM(G32:G34)</f>
        <v>455100000</v>
      </c>
      <c r="H31" s="69"/>
      <c r="I31" s="70"/>
      <c r="J31" s="38"/>
      <c r="K31" s="69">
        <v>100</v>
      </c>
      <c r="L31" s="70" t="s">
        <v>47</v>
      </c>
      <c r="M31" s="39">
        <f>SUM(M32:M34)</f>
        <v>151700000</v>
      </c>
      <c r="N31" s="69">
        <v>25</v>
      </c>
      <c r="O31" s="70" t="s">
        <v>47</v>
      </c>
      <c r="P31" s="39">
        <f>SUM(P32:P34)</f>
        <v>18442803</v>
      </c>
      <c r="Q31" s="69">
        <v>25</v>
      </c>
      <c r="R31" s="70" t="s">
        <v>47</v>
      </c>
      <c r="S31" s="39">
        <f>SUM(S32:S34)</f>
        <v>19648261</v>
      </c>
      <c r="T31" s="69">
        <v>25</v>
      </c>
      <c r="U31" s="70" t="s">
        <v>47</v>
      </c>
      <c r="V31" s="39">
        <f>SUM(V32:V34)</f>
        <v>19287526</v>
      </c>
      <c r="W31" s="69">
        <v>25</v>
      </c>
      <c r="X31" s="70" t="s">
        <v>47</v>
      </c>
      <c r="Y31" s="39">
        <f>SUM(Y32:Y34)</f>
        <v>30371845</v>
      </c>
      <c r="Z31" s="53">
        <f t="shared" si="0"/>
        <v>100</v>
      </c>
      <c r="AA31" s="78" t="str">
        <f t="shared" si="1"/>
        <v>%</v>
      </c>
      <c r="AB31" s="53">
        <f t="shared" si="2"/>
        <v>100</v>
      </c>
      <c r="AC31" s="49" t="s">
        <v>47</v>
      </c>
      <c r="AD31" s="48">
        <f t="shared" si="3"/>
        <v>87750435</v>
      </c>
      <c r="AE31" s="51">
        <f t="shared" si="4"/>
        <v>57.844716545814109</v>
      </c>
      <c r="AF31" s="49" t="s">
        <v>47</v>
      </c>
      <c r="AG31" s="53">
        <f t="shared" si="5"/>
        <v>100</v>
      </c>
      <c r="AH31" s="78" t="str">
        <f t="shared" si="6"/>
        <v>%</v>
      </c>
      <c r="AI31" s="48">
        <f t="shared" si="7"/>
        <v>87750435</v>
      </c>
      <c r="AJ31" s="51"/>
      <c r="AK31" s="49" t="s">
        <v>47</v>
      </c>
      <c r="AL31" s="51"/>
      <c r="AM31" s="72"/>
      <c r="AP31" s="74"/>
    </row>
    <row r="32" spans="1:42" ht="72" customHeight="1" x14ac:dyDescent="0.2">
      <c r="A32" s="12"/>
      <c r="B32" s="13"/>
      <c r="C32" s="24" t="s">
        <v>85</v>
      </c>
      <c r="D32" s="97" t="s">
        <v>129</v>
      </c>
      <c r="E32" s="41">
        <v>36</v>
      </c>
      <c r="F32" s="17" t="s">
        <v>46</v>
      </c>
      <c r="G32" s="18">
        <f t="shared" si="8"/>
        <v>6000000</v>
      </c>
      <c r="H32" s="71"/>
      <c r="I32" s="43"/>
      <c r="J32" s="39"/>
      <c r="K32" s="41">
        <v>12</v>
      </c>
      <c r="L32" s="17" t="s">
        <v>46</v>
      </c>
      <c r="M32" s="18">
        <v>2000000</v>
      </c>
      <c r="N32" s="41">
        <v>3</v>
      </c>
      <c r="O32" s="17" t="s">
        <v>46</v>
      </c>
      <c r="P32" s="18">
        <v>0</v>
      </c>
      <c r="Q32" s="41">
        <v>3</v>
      </c>
      <c r="R32" s="17" t="s">
        <v>46</v>
      </c>
      <c r="S32" s="18">
        <v>0</v>
      </c>
      <c r="T32" s="41">
        <v>3</v>
      </c>
      <c r="U32" s="17" t="s">
        <v>46</v>
      </c>
      <c r="V32" s="18">
        <v>0</v>
      </c>
      <c r="W32" s="41">
        <v>3</v>
      </c>
      <c r="X32" s="17" t="s">
        <v>46</v>
      </c>
      <c r="Y32" s="18">
        <v>0</v>
      </c>
      <c r="Z32" s="54">
        <f t="shared" si="0"/>
        <v>12</v>
      </c>
      <c r="AA32" s="79" t="str">
        <f t="shared" si="1"/>
        <v>Bln</v>
      </c>
      <c r="AB32" s="54">
        <f t="shared" si="2"/>
        <v>100</v>
      </c>
      <c r="AC32" s="31" t="s">
        <v>47</v>
      </c>
      <c r="AD32" s="37">
        <f t="shared" si="3"/>
        <v>0</v>
      </c>
      <c r="AE32" s="52">
        <f t="shared" si="4"/>
        <v>0</v>
      </c>
      <c r="AF32" s="31" t="s">
        <v>47</v>
      </c>
      <c r="AG32" s="54">
        <f t="shared" si="5"/>
        <v>12</v>
      </c>
      <c r="AH32" s="79" t="str">
        <f t="shared" si="6"/>
        <v>Bln</v>
      </c>
      <c r="AI32" s="37">
        <f t="shared" si="7"/>
        <v>0</v>
      </c>
      <c r="AJ32" s="52"/>
      <c r="AK32" s="31" t="s">
        <v>47</v>
      </c>
      <c r="AL32" s="52"/>
      <c r="AM32" s="11"/>
      <c r="AP32" s="20"/>
    </row>
    <row r="33" spans="1:42" ht="90" x14ac:dyDescent="0.2">
      <c r="A33" s="12"/>
      <c r="B33" s="13"/>
      <c r="C33" s="24" t="s">
        <v>86</v>
      </c>
      <c r="D33" s="97" t="s">
        <v>130</v>
      </c>
      <c r="E33" s="41">
        <v>36</v>
      </c>
      <c r="F33" s="17" t="s">
        <v>46</v>
      </c>
      <c r="G33" s="18">
        <f t="shared" si="8"/>
        <v>390600000</v>
      </c>
      <c r="H33" s="71"/>
      <c r="I33" s="43"/>
      <c r="J33" s="39"/>
      <c r="K33" s="41">
        <v>12</v>
      </c>
      <c r="L33" s="17" t="s">
        <v>46</v>
      </c>
      <c r="M33" s="18">
        <v>130200000</v>
      </c>
      <c r="N33" s="41">
        <v>3</v>
      </c>
      <c r="O33" s="17" t="s">
        <v>46</v>
      </c>
      <c r="P33" s="18">
        <v>13597503</v>
      </c>
      <c r="Q33" s="41">
        <v>3</v>
      </c>
      <c r="R33" s="17" t="s">
        <v>46</v>
      </c>
      <c r="S33" s="18">
        <v>13648261</v>
      </c>
      <c r="T33" s="41">
        <v>3</v>
      </c>
      <c r="U33" s="17" t="s">
        <v>46</v>
      </c>
      <c r="V33" s="18">
        <v>15942226</v>
      </c>
      <c r="W33" s="41">
        <v>3</v>
      </c>
      <c r="X33" s="17" t="s">
        <v>46</v>
      </c>
      <c r="Y33" s="18">
        <v>25296345</v>
      </c>
      <c r="Z33" s="54">
        <f t="shared" si="0"/>
        <v>12</v>
      </c>
      <c r="AA33" s="79" t="str">
        <f t="shared" si="1"/>
        <v>Bln</v>
      </c>
      <c r="AB33" s="54">
        <f t="shared" si="2"/>
        <v>100</v>
      </c>
      <c r="AC33" s="31" t="s">
        <v>47</v>
      </c>
      <c r="AD33" s="37">
        <f t="shared" si="3"/>
        <v>68484335</v>
      </c>
      <c r="AE33" s="52">
        <f t="shared" si="4"/>
        <v>52.599335637480806</v>
      </c>
      <c r="AF33" s="31" t="s">
        <v>47</v>
      </c>
      <c r="AG33" s="54">
        <f t="shared" si="5"/>
        <v>12</v>
      </c>
      <c r="AH33" s="79" t="str">
        <f t="shared" si="6"/>
        <v>Bln</v>
      </c>
      <c r="AI33" s="37">
        <f t="shared" si="7"/>
        <v>68484335</v>
      </c>
      <c r="AJ33" s="52"/>
      <c r="AK33" s="31" t="s">
        <v>47</v>
      </c>
      <c r="AL33" s="52"/>
      <c r="AM33" s="11"/>
      <c r="AP33" s="20"/>
    </row>
    <row r="34" spans="1:42" ht="75" x14ac:dyDescent="0.2">
      <c r="A34" s="12"/>
      <c r="B34" s="13"/>
      <c r="C34" s="24" t="s">
        <v>87</v>
      </c>
      <c r="D34" s="98" t="s">
        <v>131</v>
      </c>
      <c r="E34" s="41">
        <v>36</v>
      </c>
      <c r="F34" s="17" t="s">
        <v>46</v>
      </c>
      <c r="G34" s="18">
        <f t="shared" si="8"/>
        <v>58500000</v>
      </c>
      <c r="H34" s="71"/>
      <c r="I34" s="43"/>
      <c r="J34" s="39"/>
      <c r="K34" s="41">
        <v>12</v>
      </c>
      <c r="L34" s="17" t="s">
        <v>46</v>
      </c>
      <c r="M34" s="18">
        <v>19500000</v>
      </c>
      <c r="N34" s="41">
        <v>3</v>
      </c>
      <c r="O34" s="17" t="s">
        <v>46</v>
      </c>
      <c r="P34" s="18">
        <v>4845300</v>
      </c>
      <c r="Q34" s="41">
        <v>3</v>
      </c>
      <c r="R34" s="17" t="s">
        <v>46</v>
      </c>
      <c r="S34" s="18">
        <v>6000000</v>
      </c>
      <c r="T34" s="41">
        <v>3</v>
      </c>
      <c r="U34" s="17" t="s">
        <v>46</v>
      </c>
      <c r="V34" s="18">
        <v>3345300</v>
      </c>
      <c r="W34" s="41">
        <v>3</v>
      </c>
      <c r="X34" s="17" t="s">
        <v>46</v>
      </c>
      <c r="Y34" s="18">
        <v>5075500</v>
      </c>
      <c r="Z34" s="54">
        <f t="shared" si="0"/>
        <v>12</v>
      </c>
      <c r="AA34" s="79" t="str">
        <f t="shared" si="1"/>
        <v>Bln</v>
      </c>
      <c r="AB34" s="54">
        <f t="shared" si="2"/>
        <v>100</v>
      </c>
      <c r="AC34" s="31" t="s">
        <v>47</v>
      </c>
      <c r="AD34" s="37">
        <f t="shared" si="3"/>
        <v>19266100</v>
      </c>
      <c r="AE34" s="52">
        <f t="shared" si="4"/>
        <v>98.800512820512822</v>
      </c>
      <c r="AF34" s="31" t="s">
        <v>47</v>
      </c>
      <c r="AG34" s="54">
        <f t="shared" si="5"/>
        <v>12</v>
      </c>
      <c r="AH34" s="79" t="str">
        <f t="shared" si="6"/>
        <v>Bln</v>
      </c>
      <c r="AI34" s="37">
        <f t="shared" si="7"/>
        <v>19266100</v>
      </c>
      <c r="AJ34" s="52"/>
      <c r="AK34" s="31" t="s">
        <v>47</v>
      </c>
      <c r="AL34" s="52"/>
      <c r="AM34" s="11"/>
      <c r="AP34" s="20"/>
    </row>
    <row r="35" spans="1:42" s="73" customFormat="1" ht="94.5" x14ac:dyDescent="0.25">
      <c r="A35" s="12"/>
      <c r="B35" s="96" t="s">
        <v>119</v>
      </c>
      <c r="C35" s="15" t="s">
        <v>88</v>
      </c>
      <c r="D35" s="13" t="s">
        <v>118</v>
      </c>
      <c r="E35" s="69">
        <v>100</v>
      </c>
      <c r="F35" s="70" t="s">
        <v>47</v>
      </c>
      <c r="G35" s="39">
        <f>SUM(G36:G38)</f>
        <v>810075000</v>
      </c>
      <c r="H35" s="69"/>
      <c r="I35" s="70"/>
      <c r="J35" s="38"/>
      <c r="K35" s="69">
        <v>100</v>
      </c>
      <c r="L35" s="70" t="s">
        <v>47</v>
      </c>
      <c r="M35" s="39">
        <f>SUM(M36:M38)</f>
        <v>624275000</v>
      </c>
      <c r="N35" s="69">
        <v>25</v>
      </c>
      <c r="O35" s="70" t="s">
        <v>47</v>
      </c>
      <c r="P35" s="39">
        <f>SUM(P36:P38)</f>
        <v>13865000</v>
      </c>
      <c r="Q35" s="69">
        <v>25</v>
      </c>
      <c r="R35" s="70" t="s">
        <v>47</v>
      </c>
      <c r="S35" s="39">
        <f>SUM(S36:S38)</f>
        <v>45366300</v>
      </c>
      <c r="T35" s="69">
        <v>25</v>
      </c>
      <c r="U35" s="70" t="s">
        <v>47</v>
      </c>
      <c r="V35" s="39">
        <f>SUM(V36:V38)</f>
        <v>155746400</v>
      </c>
      <c r="W35" s="69">
        <v>25</v>
      </c>
      <c r="X35" s="70" t="s">
        <v>47</v>
      </c>
      <c r="Y35" s="39">
        <f>SUM(Y36:Y38)</f>
        <v>361121400</v>
      </c>
      <c r="Z35" s="53">
        <f t="shared" si="0"/>
        <v>100</v>
      </c>
      <c r="AA35" s="78" t="str">
        <f t="shared" si="1"/>
        <v>%</v>
      </c>
      <c r="AB35" s="53">
        <f t="shared" si="2"/>
        <v>100</v>
      </c>
      <c r="AC35" s="49" t="s">
        <v>47</v>
      </c>
      <c r="AD35" s="48">
        <f t="shared" si="3"/>
        <v>576099100</v>
      </c>
      <c r="AE35" s="51">
        <f t="shared" si="4"/>
        <v>92.282904168835842</v>
      </c>
      <c r="AF35" s="49" t="s">
        <v>47</v>
      </c>
      <c r="AG35" s="53">
        <f t="shared" si="5"/>
        <v>100</v>
      </c>
      <c r="AH35" s="78" t="str">
        <f t="shared" si="6"/>
        <v>%</v>
      </c>
      <c r="AI35" s="48">
        <f t="shared" si="7"/>
        <v>576099100</v>
      </c>
      <c r="AJ35" s="51"/>
      <c r="AK35" s="49" t="s">
        <v>47</v>
      </c>
      <c r="AL35" s="51"/>
      <c r="AM35" s="72"/>
      <c r="AP35" s="74"/>
    </row>
    <row r="36" spans="1:42" ht="127.5" customHeight="1" x14ac:dyDescent="0.2">
      <c r="A36" s="12"/>
      <c r="B36" s="13"/>
      <c r="C36" s="24" t="s">
        <v>89</v>
      </c>
      <c r="D36" s="99" t="s">
        <v>132</v>
      </c>
      <c r="E36" s="41">
        <v>36</v>
      </c>
      <c r="F36" s="17" t="s">
        <v>46</v>
      </c>
      <c r="G36" s="18">
        <f t="shared" si="8"/>
        <v>235050000</v>
      </c>
      <c r="H36" s="16"/>
      <c r="I36" s="17"/>
      <c r="J36" s="18"/>
      <c r="K36" s="41">
        <v>12</v>
      </c>
      <c r="L36" s="17" t="s">
        <v>46</v>
      </c>
      <c r="M36" s="18">
        <v>78350000</v>
      </c>
      <c r="N36" s="41">
        <v>3</v>
      </c>
      <c r="O36" s="17" t="s">
        <v>46</v>
      </c>
      <c r="P36" s="18">
        <v>13865000</v>
      </c>
      <c r="Q36" s="41">
        <v>3</v>
      </c>
      <c r="R36" s="17" t="s">
        <v>46</v>
      </c>
      <c r="S36" s="18">
        <v>6366300</v>
      </c>
      <c r="T36" s="41">
        <v>3</v>
      </c>
      <c r="U36" s="17" t="s">
        <v>46</v>
      </c>
      <c r="V36" s="18">
        <v>12777300</v>
      </c>
      <c r="W36" s="41">
        <v>3</v>
      </c>
      <c r="X36" s="17" t="s">
        <v>46</v>
      </c>
      <c r="Y36" s="18">
        <v>26643500</v>
      </c>
      <c r="Z36" s="54">
        <f t="shared" si="0"/>
        <v>12</v>
      </c>
      <c r="AA36" s="79" t="str">
        <f t="shared" si="1"/>
        <v>Bln</v>
      </c>
      <c r="AB36" s="54">
        <f t="shared" si="2"/>
        <v>100</v>
      </c>
      <c r="AC36" s="31" t="s">
        <v>47</v>
      </c>
      <c r="AD36" s="89">
        <f t="shared" si="3"/>
        <v>59652100</v>
      </c>
      <c r="AE36" s="90">
        <f t="shared" si="4"/>
        <v>76.135417996171029</v>
      </c>
      <c r="AF36" s="91" t="s">
        <v>47</v>
      </c>
      <c r="AG36" s="92">
        <f t="shared" si="5"/>
        <v>12</v>
      </c>
      <c r="AH36" s="93" t="str">
        <f t="shared" si="6"/>
        <v>Bln</v>
      </c>
      <c r="AI36" s="89">
        <f t="shared" si="7"/>
        <v>59652100</v>
      </c>
      <c r="AJ36" s="90"/>
      <c r="AK36" s="91" t="s">
        <v>47</v>
      </c>
      <c r="AL36" s="57"/>
      <c r="AM36" s="11"/>
      <c r="AP36" s="20"/>
    </row>
    <row r="37" spans="1:42" ht="80.25" customHeight="1" x14ac:dyDescent="0.2">
      <c r="A37" s="12"/>
      <c r="B37" s="13"/>
      <c r="C37" s="21" t="s">
        <v>90</v>
      </c>
      <c r="D37" s="21" t="s">
        <v>133</v>
      </c>
      <c r="E37" s="41">
        <v>12</v>
      </c>
      <c r="F37" s="17" t="s">
        <v>46</v>
      </c>
      <c r="G37" s="18">
        <v>531375000</v>
      </c>
      <c r="H37" s="16"/>
      <c r="I37" s="17"/>
      <c r="J37" s="18"/>
      <c r="K37" s="41">
        <v>12</v>
      </c>
      <c r="L37" s="17" t="s">
        <v>46</v>
      </c>
      <c r="M37" s="18">
        <v>531375000</v>
      </c>
      <c r="N37" s="41">
        <v>3</v>
      </c>
      <c r="O37" s="17" t="s">
        <v>46</v>
      </c>
      <c r="P37" s="18">
        <v>0</v>
      </c>
      <c r="Q37" s="41">
        <v>3</v>
      </c>
      <c r="R37" s="17" t="s">
        <v>46</v>
      </c>
      <c r="S37" s="18">
        <v>39000000</v>
      </c>
      <c r="T37" s="41">
        <v>3</v>
      </c>
      <c r="U37" s="17" t="s">
        <v>46</v>
      </c>
      <c r="V37" s="18">
        <v>138869100</v>
      </c>
      <c r="W37" s="41">
        <v>3</v>
      </c>
      <c r="X37" s="17" t="s">
        <v>46</v>
      </c>
      <c r="Y37" s="18">
        <v>324027900</v>
      </c>
      <c r="Z37" s="54">
        <f t="shared" si="0"/>
        <v>12</v>
      </c>
      <c r="AA37" s="79" t="str">
        <f t="shared" si="1"/>
        <v>Bln</v>
      </c>
      <c r="AB37" s="54">
        <f t="shared" si="2"/>
        <v>100</v>
      </c>
      <c r="AC37" s="31" t="s">
        <v>47</v>
      </c>
      <c r="AD37" s="37">
        <f t="shared" si="3"/>
        <v>501897000</v>
      </c>
      <c r="AE37" s="52">
        <f t="shared" si="4"/>
        <v>94.452505292872274</v>
      </c>
      <c r="AF37" s="31" t="s">
        <v>47</v>
      </c>
      <c r="AG37" s="54">
        <f t="shared" si="5"/>
        <v>12</v>
      </c>
      <c r="AH37" s="79" t="str">
        <f t="shared" si="6"/>
        <v>Bln</v>
      </c>
      <c r="AI37" s="37">
        <f t="shared" si="7"/>
        <v>501897000</v>
      </c>
      <c r="AJ37" s="52"/>
      <c r="AK37" s="31" t="s">
        <v>47</v>
      </c>
      <c r="AL37" s="52"/>
      <c r="AM37" s="11"/>
      <c r="AP37" s="20"/>
    </row>
    <row r="38" spans="1:42" ht="78" customHeight="1" x14ac:dyDescent="0.2">
      <c r="A38" s="12"/>
      <c r="B38" s="13"/>
      <c r="C38" s="21" t="s">
        <v>93</v>
      </c>
      <c r="D38" s="97" t="s">
        <v>134</v>
      </c>
      <c r="E38" s="41">
        <v>36</v>
      </c>
      <c r="F38" s="17" t="s">
        <v>46</v>
      </c>
      <c r="G38" s="18">
        <f t="shared" si="8"/>
        <v>43650000</v>
      </c>
      <c r="H38" s="16"/>
      <c r="I38" s="17"/>
      <c r="J38" s="18"/>
      <c r="K38" s="41">
        <v>12</v>
      </c>
      <c r="L38" s="17" t="s">
        <v>46</v>
      </c>
      <c r="M38" s="18">
        <v>14550000</v>
      </c>
      <c r="N38" s="41">
        <v>3</v>
      </c>
      <c r="O38" s="17" t="s">
        <v>46</v>
      </c>
      <c r="P38" s="18">
        <v>0</v>
      </c>
      <c r="Q38" s="41">
        <v>3</v>
      </c>
      <c r="R38" s="17" t="s">
        <v>46</v>
      </c>
      <c r="S38" s="18">
        <v>0</v>
      </c>
      <c r="T38" s="41">
        <v>3</v>
      </c>
      <c r="U38" s="17" t="s">
        <v>46</v>
      </c>
      <c r="V38" s="18">
        <v>4100000</v>
      </c>
      <c r="W38" s="41">
        <v>3</v>
      </c>
      <c r="X38" s="17" t="s">
        <v>46</v>
      </c>
      <c r="Y38" s="18">
        <v>10450000</v>
      </c>
      <c r="Z38" s="54">
        <f t="shared" si="0"/>
        <v>12</v>
      </c>
      <c r="AA38" s="79" t="str">
        <f t="shared" si="1"/>
        <v>Bln</v>
      </c>
      <c r="AB38" s="54">
        <f t="shared" si="2"/>
        <v>100</v>
      </c>
      <c r="AC38" s="31" t="s">
        <v>47</v>
      </c>
      <c r="AD38" s="37">
        <f t="shared" si="3"/>
        <v>14550000</v>
      </c>
      <c r="AE38" s="52">
        <f t="shared" si="4"/>
        <v>100</v>
      </c>
      <c r="AF38" s="31" t="s">
        <v>47</v>
      </c>
      <c r="AG38" s="54">
        <f t="shared" si="5"/>
        <v>12</v>
      </c>
      <c r="AH38" s="79" t="str">
        <f t="shared" si="6"/>
        <v>Bln</v>
      </c>
      <c r="AI38" s="37">
        <f t="shared" si="7"/>
        <v>14550000</v>
      </c>
      <c r="AJ38" s="52"/>
      <c r="AK38" s="31" t="s">
        <v>47</v>
      </c>
      <c r="AL38" s="52"/>
      <c r="AM38" s="11"/>
      <c r="AP38" s="20"/>
    </row>
    <row r="39" spans="1:42" s="73" customFormat="1" ht="126" x14ac:dyDescent="0.25">
      <c r="A39" s="45">
        <v>15</v>
      </c>
      <c r="B39" s="46" t="s">
        <v>136</v>
      </c>
      <c r="C39" s="46" t="s">
        <v>94</v>
      </c>
      <c r="D39" s="14" t="s">
        <v>146</v>
      </c>
      <c r="E39" s="69">
        <v>100</v>
      </c>
      <c r="F39" s="86" t="s">
        <v>47</v>
      </c>
      <c r="G39" s="50">
        <f>G41</f>
        <v>7113191922</v>
      </c>
      <c r="H39" s="77">
        <f>57/57*100</f>
        <v>100</v>
      </c>
      <c r="I39" s="70" t="s">
        <v>47</v>
      </c>
      <c r="J39" s="50">
        <f>J41</f>
        <v>0</v>
      </c>
      <c r="K39" s="69">
        <f>71/71*100</f>
        <v>100</v>
      </c>
      <c r="L39" s="86" t="s">
        <v>47</v>
      </c>
      <c r="M39" s="50">
        <f>M41</f>
        <v>4331163952</v>
      </c>
      <c r="N39" s="69">
        <f>71/71*100</f>
        <v>100</v>
      </c>
      <c r="O39" s="86" t="str">
        <f t="shared" ref="O39:O49" si="9">L39</f>
        <v>%</v>
      </c>
      <c r="P39" s="50">
        <f>P41</f>
        <v>61750000</v>
      </c>
      <c r="Q39" s="69">
        <f>71/71*100</f>
        <v>100</v>
      </c>
      <c r="R39" s="86" t="str">
        <f>O39</f>
        <v>%</v>
      </c>
      <c r="S39" s="50">
        <f>S41</f>
        <v>944250740</v>
      </c>
      <c r="T39" s="69">
        <f>71/71*100</f>
        <v>100</v>
      </c>
      <c r="U39" s="86" t="str">
        <f>R39</f>
        <v>%</v>
      </c>
      <c r="V39" s="50">
        <f>V41</f>
        <v>48674600</v>
      </c>
      <c r="W39" s="69">
        <f>71/71*100</f>
        <v>100</v>
      </c>
      <c r="X39" s="86" t="str">
        <f>U39</f>
        <v>%</v>
      </c>
      <c r="Y39" s="50">
        <f>Y41</f>
        <v>295342251</v>
      </c>
      <c r="Z39" s="53">
        <f>AVERAGE(N39,Q39,T39,W39)</f>
        <v>100</v>
      </c>
      <c r="AA39" s="78" t="str">
        <f t="shared" si="1"/>
        <v>%</v>
      </c>
      <c r="AB39" s="53">
        <f t="shared" si="2"/>
        <v>100</v>
      </c>
      <c r="AC39" s="49" t="s">
        <v>47</v>
      </c>
      <c r="AD39" s="55">
        <f t="shared" si="3"/>
        <v>1350017591</v>
      </c>
      <c r="AE39" s="56">
        <f>AD39/M39*100</f>
        <v>31.169856554993785</v>
      </c>
      <c r="AF39" s="45" t="s">
        <v>47</v>
      </c>
      <c r="AG39" s="53">
        <f>SUM(H39,Z39)</f>
        <v>200</v>
      </c>
      <c r="AH39" s="78" t="str">
        <f t="shared" si="6"/>
        <v>%</v>
      </c>
      <c r="AI39" s="55">
        <f t="shared" si="7"/>
        <v>1350017591</v>
      </c>
      <c r="AJ39" s="51"/>
      <c r="AK39" s="49" t="s">
        <v>47</v>
      </c>
      <c r="AL39" s="56"/>
      <c r="AM39" s="72"/>
      <c r="AP39" s="74"/>
    </row>
    <row r="40" spans="1:42" s="73" customFormat="1" ht="31.5" x14ac:dyDescent="0.25">
      <c r="A40" s="12"/>
      <c r="B40" s="13"/>
      <c r="C40" s="14"/>
      <c r="D40" s="14" t="s">
        <v>188</v>
      </c>
      <c r="E40" s="69">
        <v>100</v>
      </c>
      <c r="F40" s="86" t="s">
        <v>189</v>
      </c>
      <c r="G40" s="38"/>
      <c r="H40" s="77">
        <v>91.23</v>
      </c>
      <c r="I40" s="86" t="s">
        <v>189</v>
      </c>
      <c r="J40" s="38"/>
      <c r="K40" s="69">
        <v>85</v>
      </c>
      <c r="L40" s="86" t="s">
        <v>189</v>
      </c>
      <c r="M40" s="38"/>
      <c r="N40" s="87">
        <v>87.98</v>
      </c>
      <c r="O40" s="86" t="str">
        <f t="shared" si="9"/>
        <v>Nilai</v>
      </c>
      <c r="P40" s="38"/>
      <c r="Q40" s="42">
        <v>88.25</v>
      </c>
      <c r="R40" s="86" t="str">
        <f>O40</f>
        <v>Nilai</v>
      </c>
      <c r="S40" s="38"/>
      <c r="T40" s="42">
        <v>88.37</v>
      </c>
      <c r="U40" s="86" t="str">
        <f>R40</f>
        <v>Nilai</v>
      </c>
      <c r="V40" s="38"/>
      <c r="W40" s="42">
        <v>88.37</v>
      </c>
      <c r="X40" s="86" t="str">
        <f>U40</f>
        <v>Nilai</v>
      </c>
      <c r="Y40" s="38"/>
      <c r="Z40" s="51">
        <f>AVERAGE(N40,Q40,T40,W40)</f>
        <v>88.242500000000007</v>
      </c>
      <c r="AA40" s="47" t="str">
        <f>L40</f>
        <v>Nilai</v>
      </c>
      <c r="AB40" s="53">
        <f>Z40/K40*100</f>
        <v>103.81470588235295</v>
      </c>
      <c r="AC40" s="49" t="s">
        <v>47</v>
      </c>
      <c r="AD40" s="101"/>
      <c r="AE40" s="57"/>
      <c r="AF40" s="102"/>
      <c r="AG40" s="53">
        <f>SUM(H40,Z40)</f>
        <v>179.47250000000003</v>
      </c>
      <c r="AH40" s="78" t="str">
        <f t="shared" ref="AH40" si="10">O40</f>
        <v>Nilai</v>
      </c>
      <c r="AI40" s="101"/>
      <c r="AJ40" s="51"/>
      <c r="AK40" s="49"/>
      <c r="AL40" s="57"/>
      <c r="AM40" s="72"/>
      <c r="AP40" s="74"/>
    </row>
    <row r="41" spans="1:42" s="73" customFormat="1" ht="164.25" customHeight="1" x14ac:dyDescent="0.25">
      <c r="A41" s="12"/>
      <c r="B41" s="46" t="s">
        <v>137</v>
      </c>
      <c r="C41" s="104" t="s">
        <v>95</v>
      </c>
      <c r="D41" s="14" t="s">
        <v>190</v>
      </c>
      <c r="E41" s="69">
        <v>100</v>
      </c>
      <c r="F41" s="70" t="s">
        <v>47</v>
      </c>
      <c r="G41" s="50">
        <f>SUM(G43:G44)</f>
        <v>7113191922</v>
      </c>
      <c r="H41" s="69">
        <f>52/52*100</f>
        <v>100</v>
      </c>
      <c r="I41" s="70" t="s">
        <v>47</v>
      </c>
      <c r="J41" s="50">
        <f>SUM(J43:J44)</f>
        <v>0</v>
      </c>
      <c r="K41" s="69">
        <f>57/57*100</f>
        <v>100</v>
      </c>
      <c r="L41" s="70" t="s">
        <v>47</v>
      </c>
      <c r="M41" s="50">
        <f>SUM(M43:M44)</f>
        <v>4331163952</v>
      </c>
      <c r="N41" s="69">
        <f>57/57*100</f>
        <v>100</v>
      </c>
      <c r="O41" s="70" t="str">
        <f t="shared" si="9"/>
        <v>%</v>
      </c>
      <c r="P41" s="50">
        <f>SUM(P43:P44)</f>
        <v>61750000</v>
      </c>
      <c r="Q41" s="42">
        <f>57/57*100</f>
        <v>100</v>
      </c>
      <c r="R41" s="70" t="str">
        <f>O41</f>
        <v>%</v>
      </c>
      <c r="S41" s="50">
        <f>SUM(S43:S44)</f>
        <v>944250740</v>
      </c>
      <c r="T41" s="42">
        <f>57/57*100</f>
        <v>100</v>
      </c>
      <c r="U41" s="70" t="str">
        <f>R41</f>
        <v>%</v>
      </c>
      <c r="V41" s="50">
        <f>SUM(V43:V44)</f>
        <v>48674600</v>
      </c>
      <c r="W41" s="42">
        <f>57/57*100</f>
        <v>100</v>
      </c>
      <c r="X41" s="70" t="str">
        <f>U41</f>
        <v>%</v>
      </c>
      <c r="Y41" s="50">
        <f>SUM(Y43:Y44)</f>
        <v>295342251</v>
      </c>
      <c r="Z41" s="53">
        <f>AVERAGE(N41,Q41,T41,W41)</f>
        <v>100</v>
      </c>
      <c r="AA41" s="78" t="str">
        <f t="shared" si="1"/>
        <v>%</v>
      </c>
      <c r="AB41" s="53">
        <f t="shared" si="2"/>
        <v>100</v>
      </c>
      <c r="AC41" s="49" t="s">
        <v>47</v>
      </c>
      <c r="AD41" s="55">
        <f t="shared" si="3"/>
        <v>1350017591</v>
      </c>
      <c r="AE41" s="56">
        <f>AD41/M41*100</f>
        <v>31.169856554993785</v>
      </c>
      <c r="AF41" s="45" t="s">
        <v>47</v>
      </c>
      <c r="AG41" s="53">
        <f>SUM(H41,Z41)</f>
        <v>200</v>
      </c>
      <c r="AH41" s="78" t="str">
        <f t="shared" si="6"/>
        <v>%</v>
      </c>
      <c r="AI41" s="48">
        <f t="shared" si="7"/>
        <v>1350017591</v>
      </c>
      <c r="AJ41" s="51"/>
      <c r="AK41" s="49" t="s">
        <v>47</v>
      </c>
      <c r="AL41" s="56"/>
      <c r="AM41" s="72"/>
      <c r="AP41" s="74"/>
    </row>
    <row r="42" spans="1:42" s="73" customFormat="1" ht="78.75" x14ac:dyDescent="0.25">
      <c r="A42" s="12"/>
      <c r="B42" s="13"/>
      <c r="C42" s="103"/>
      <c r="D42" s="14" t="s">
        <v>191</v>
      </c>
      <c r="E42" s="69">
        <v>100</v>
      </c>
      <c r="F42" s="70" t="s">
        <v>47</v>
      </c>
      <c r="G42" s="38"/>
      <c r="H42" s="69">
        <f>5/5*100</f>
        <v>100</v>
      </c>
      <c r="I42" s="70" t="s">
        <v>47</v>
      </c>
      <c r="J42" s="38"/>
      <c r="K42" s="69">
        <f>14/14*100</f>
        <v>100</v>
      </c>
      <c r="L42" s="70" t="s">
        <v>47</v>
      </c>
      <c r="M42" s="38"/>
      <c r="N42" s="69">
        <f>14/14*100</f>
        <v>100</v>
      </c>
      <c r="O42" s="70" t="str">
        <f t="shared" si="9"/>
        <v>%</v>
      </c>
      <c r="P42" s="38"/>
      <c r="Q42" s="42">
        <f>14/14*100</f>
        <v>100</v>
      </c>
      <c r="R42" s="70" t="str">
        <f>O42</f>
        <v>%</v>
      </c>
      <c r="S42" s="38"/>
      <c r="T42" s="42">
        <f>14/14*100</f>
        <v>100</v>
      </c>
      <c r="U42" s="70" t="str">
        <f>R42</f>
        <v>%</v>
      </c>
      <c r="V42" s="38"/>
      <c r="W42" s="42">
        <f>14/14*100</f>
        <v>100</v>
      </c>
      <c r="X42" s="70" t="str">
        <f>U42</f>
        <v>%</v>
      </c>
      <c r="Y42" s="38"/>
      <c r="Z42" s="53">
        <f>AVERAGE(N42,Q42,T42,W42)</f>
        <v>100</v>
      </c>
      <c r="AA42" s="70" t="str">
        <f>L42</f>
        <v>%</v>
      </c>
      <c r="AB42" s="53">
        <f t="shared" si="2"/>
        <v>100</v>
      </c>
      <c r="AC42" s="49" t="s">
        <v>47</v>
      </c>
      <c r="AD42" s="101"/>
      <c r="AE42" s="57"/>
      <c r="AF42" s="102"/>
      <c r="AG42" s="53">
        <f>SUM(H42,Z42)</f>
        <v>200</v>
      </c>
      <c r="AH42" s="78" t="str">
        <f t="shared" si="6"/>
        <v>%</v>
      </c>
      <c r="AI42" s="48"/>
      <c r="AJ42" s="51"/>
      <c r="AK42" s="49"/>
      <c r="AL42" s="57"/>
      <c r="AM42" s="72"/>
      <c r="AP42" s="74"/>
    </row>
    <row r="43" spans="1:42" ht="120" x14ac:dyDescent="0.2">
      <c r="A43" s="12"/>
      <c r="B43" s="13"/>
      <c r="C43" s="24" t="s">
        <v>96</v>
      </c>
      <c r="D43" s="95" t="s">
        <v>192</v>
      </c>
      <c r="E43" s="41">
        <v>1</v>
      </c>
      <c r="F43" s="17" t="s">
        <v>193</v>
      </c>
      <c r="G43" s="18">
        <f>M43+1284505900*2</f>
        <v>6841301177</v>
      </c>
      <c r="H43" s="137">
        <v>0</v>
      </c>
      <c r="I43" s="17" t="s">
        <v>193</v>
      </c>
      <c r="J43" s="39"/>
      <c r="K43" s="41">
        <v>1</v>
      </c>
      <c r="L43" s="17" t="s">
        <v>193</v>
      </c>
      <c r="M43" s="18">
        <v>4272289377</v>
      </c>
      <c r="N43" s="41">
        <v>0</v>
      </c>
      <c r="O43" s="17" t="str">
        <f t="shared" si="9"/>
        <v>MPP</v>
      </c>
      <c r="P43" s="18">
        <v>24000000</v>
      </c>
      <c r="Q43" s="41">
        <v>0</v>
      </c>
      <c r="R43" s="17" t="str">
        <f>O43</f>
        <v>MPP</v>
      </c>
      <c r="S43" s="18">
        <v>943500740</v>
      </c>
      <c r="T43" s="41">
        <v>0</v>
      </c>
      <c r="U43" s="17" t="s">
        <v>47</v>
      </c>
      <c r="V43" s="18">
        <v>36091600</v>
      </c>
      <c r="W43" s="41">
        <v>0</v>
      </c>
      <c r="X43" s="17" t="s">
        <v>47</v>
      </c>
      <c r="Y43" s="18">
        <v>288592251</v>
      </c>
      <c r="Z43" s="54">
        <f t="shared" si="0"/>
        <v>0</v>
      </c>
      <c r="AA43" s="79" t="str">
        <f t="shared" si="1"/>
        <v>MPP</v>
      </c>
      <c r="AB43" s="54">
        <f t="shared" si="2"/>
        <v>0</v>
      </c>
      <c r="AC43" s="31" t="s">
        <v>47</v>
      </c>
      <c r="AD43" s="37">
        <f t="shared" si="3"/>
        <v>1292184591</v>
      </c>
      <c r="AE43" s="52">
        <f>AD43/M43*100</f>
        <v>30.245717856953114</v>
      </c>
      <c r="AF43" s="31" t="s">
        <v>47</v>
      </c>
      <c r="AG43" s="54">
        <f t="shared" si="5"/>
        <v>0</v>
      </c>
      <c r="AH43" s="79" t="str">
        <f t="shared" si="6"/>
        <v>MPP</v>
      </c>
      <c r="AI43" s="37">
        <f t="shared" si="7"/>
        <v>1292184591</v>
      </c>
      <c r="AJ43" s="52"/>
      <c r="AK43" s="31" t="s">
        <v>47</v>
      </c>
      <c r="AL43" s="52"/>
      <c r="AM43" s="11"/>
      <c r="AP43" s="20"/>
    </row>
    <row r="44" spans="1:42" ht="120" x14ac:dyDescent="0.2">
      <c r="A44" s="12"/>
      <c r="B44" s="14"/>
      <c r="C44" s="24" t="s">
        <v>97</v>
      </c>
      <c r="D44" s="94" t="s">
        <v>195</v>
      </c>
      <c r="E44" s="41">
        <v>3</v>
      </c>
      <c r="F44" s="44" t="s">
        <v>194</v>
      </c>
      <c r="G44" s="18">
        <f>M44+71005390*3</f>
        <v>271890745</v>
      </c>
      <c r="H44" s="71"/>
      <c r="I44" s="44" t="s">
        <v>194</v>
      </c>
      <c r="J44" s="39"/>
      <c r="K44" s="41">
        <v>1</v>
      </c>
      <c r="L44" s="44" t="s">
        <v>194</v>
      </c>
      <c r="M44" s="18">
        <v>58874575</v>
      </c>
      <c r="N44" s="41">
        <v>0</v>
      </c>
      <c r="O44" s="44" t="str">
        <f t="shared" si="9"/>
        <v>Rekomendasi</v>
      </c>
      <c r="P44" s="18">
        <v>37750000</v>
      </c>
      <c r="Q44" s="16">
        <v>1</v>
      </c>
      <c r="R44" s="44" t="str">
        <f t="shared" ref="R44:R49" si="11">L44</f>
        <v>Rekomendasi</v>
      </c>
      <c r="S44" s="18">
        <v>750000</v>
      </c>
      <c r="T44" s="16">
        <v>0</v>
      </c>
      <c r="U44" s="44" t="str">
        <f t="shared" ref="U44:U55" si="12">O44</f>
        <v>Rekomendasi</v>
      </c>
      <c r="V44" s="18">
        <v>12583000</v>
      </c>
      <c r="W44" s="16">
        <v>0</v>
      </c>
      <c r="X44" s="44" t="str">
        <f t="shared" ref="X44:X55" si="13">R44</f>
        <v>Rekomendasi</v>
      </c>
      <c r="Y44" s="18">
        <v>6750000</v>
      </c>
      <c r="Z44" s="54">
        <f t="shared" si="0"/>
        <v>1</v>
      </c>
      <c r="AA44" s="79" t="str">
        <f t="shared" si="1"/>
        <v>Rekomendasi</v>
      </c>
      <c r="AB44" s="54">
        <f t="shared" si="2"/>
        <v>100</v>
      </c>
      <c r="AC44" s="31" t="s">
        <v>47</v>
      </c>
      <c r="AD44" s="37">
        <f t="shared" si="3"/>
        <v>57833000</v>
      </c>
      <c r="AE44" s="52">
        <f t="shared" si="4"/>
        <v>98.230857717444238</v>
      </c>
      <c r="AF44" s="31" t="s">
        <v>47</v>
      </c>
      <c r="AG44" s="54">
        <f t="shared" si="5"/>
        <v>1</v>
      </c>
      <c r="AH44" s="79" t="str">
        <f t="shared" si="6"/>
        <v>Rekomendasi</v>
      </c>
      <c r="AI44" s="37">
        <f t="shared" si="7"/>
        <v>57833000</v>
      </c>
      <c r="AJ44" s="52"/>
      <c r="AK44" s="31" t="s">
        <v>47</v>
      </c>
      <c r="AL44" s="52"/>
      <c r="AM44" s="11"/>
      <c r="AP44" s="20"/>
    </row>
    <row r="45" spans="1:42" s="73" customFormat="1" ht="78.75" x14ac:dyDescent="0.25">
      <c r="A45" s="12"/>
      <c r="B45" s="14" t="s">
        <v>138</v>
      </c>
      <c r="C45" s="14" t="s">
        <v>98</v>
      </c>
      <c r="D45" s="14" t="s">
        <v>196</v>
      </c>
      <c r="E45" s="69">
        <v>100</v>
      </c>
      <c r="F45" s="86" t="s">
        <v>47</v>
      </c>
      <c r="G45" s="39">
        <f>G46</f>
        <v>101562882</v>
      </c>
      <c r="H45" s="77"/>
      <c r="I45" s="70"/>
      <c r="J45" s="39">
        <f>J46</f>
        <v>0</v>
      </c>
      <c r="K45" s="69">
        <v>100</v>
      </c>
      <c r="L45" s="86" t="s">
        <v>47</v>
      </c>
      <c r="M45" s="39">
        <f>M46</f>
        <v>34834241</v>
      </c>
      <c r="N45" s="69">
        <v>0</v>
      </c>
      <c r="O45" s="86" t="str">
        <f t="shared" si="9"/>
        <v>%</v>
      </c>
      <c r="P45" s="39">
        <f>P46</f>
        <v>0</v>
      </c>
      <c r="Q45" s="42">
        <v>0</v>
      </c>
      <c r="R45" s="86" t="str">
        <f t="shared" si="11"/>
        <v>%</v>
      </c>
      <c r="S45" s="39">
        <f>S46</f>
        <v>34834241</v>
      </c>
      <c r="T45" s="42">
        <v>0</v>
      </c>
      <c r="U45" s="86" t="str">
        <f t="shared" si="12"/>
        <v>%</v>
      </c>
      <c r="V45" s="39">
        <f>V46</f>
        <v>0</v>
      </c>
      <c r="W45" s="42">
        <v>100</v>
      </c>
      <c r="X45" s="86" t="str">
        <f t="shared" si="13"/>
        <v>%</v>
      </c>
      <c r="Y45" s="39">
        <f>Y46</f>
        <v>0</v>
      </c>
      <c r="Z45" s="53">
        <f t="shared" si="0"/>
        <v>100</v>
      </c>
      <c r="AA45" s="78" t="str">
        <f t="shared" si="1"/>
        <v>%</v>
      </c>
      <c r="AB45" s="53">
        <f t="shared" si="2"/>
        <v>100</v>
      </c>
      <c r="AC45" s="49" t="s">
        <v>47</v>
      </c>
      <c r="AD45" s="48">
        <f t="shared" si="3"/>
        <v>34834241</v>
      </c>
      <c r="AE45" s="51">
        <f t="shared" si="4"/>
        <v>100</v>
      </c>
      <c r="AF45" s="49" t="s">
        <v>47</v>
      </c>
      <c r="AG45" s="53">
        <f t="shared" si="5"/>
        <v>100</v>
      </c>
      <c r="AH45" s="78" t="str">
        <f t="shared" si="6"/>
        <v>%</v>
      </c>
      <c r="AI45" s="48">
        <f t="shared" si="7"/>
        <v>34834241</v>
      </c>
      <c r="AJ45" s="51"/>
      <c r="AK45" s="49" t="s">
        <v>47</v>
      </c>
      <c r="AL45" s="51"/>
      <c r="AM45" s="72"/>
      <c r="AP45" s="74"/>
    </row>
    <row r="46" spans="1:42" s="73" customFormat="1" ht="110.25" x14ac:dyDescent="0.25">
      <c r="A46" s="12"/>
      <c r="B46" s="15" t="s">
        <v>139</v>
      </c>
      <c r="C46" s="15" t="s">
        <v>99</v>
      </c>
      <c r="D46" s="15" t="s">
        <v>197</v>
      </c>
      <c r="E46" s="69">
        <v>100</v>
      </c>
      <c r="F46" s="70" t="s">
        <v>47</v>
      </c>
      <c r="G46" s="39">
        <f>SUM(G47)</f>
        <v>101562882</v>
      </c>
      <c r="H46" s="69"/>
      <c r="I46" s="70"/>
      <c r="J46" s="39">
        <f>SUM(J47)</f>
        <v>0</v>
      </c>
      <c r="K46" s="69">
        <v>1</v>
      </c>
      <c r="L46" s="86" t="s">
        <v>198</v>
      </c>
      <c r="M46" s="39">
        <f>SUM(M47)</f>
        <v>34834241</v>
      </c>
      <c r="N46" s="69">
        <v>0</v>
      </c>
      <c r="O46" s="86" t="str">
        <f t="shared" si="9"/>
        <v>Paket Data</v>
      </c>
      <c r="P46" s="39">
        <f>SUM(P47)</f>
        <v>0</v>
      </c>
      <c r="Q46" s="42">
        <v>0</v>
      </c>
      <c r="R46" s="86" t="str">
        <f t="shared" si="11"/>
        <v>Paket Data</v>
      </c>
      <c r="S46" s="39">
        <f>SUM(S47)</f>
        <v>34834241</v>
      </c>
      <c r="T46" s="42">
        <v>0</v>
      </c>
      <c r="U46" s="86" t="str">
        <f t="shared" si="12"/>
        <v>Paket Data</v>
      </c>
      <c r="V46" s="39">
        <f>SUM(V47)</f>
        <v>0</v>
      </c>
      <c r="W46" s="42">
        <v>1</v>
      </c>
      <c r="X46" s="86" t="str">
        <f t="shared" si="13"/>
        <v>Paket Data</v>
      </c>
      <c r="Y46" s="39">
        <f>SUM(Y47)</f>
        <v>0</v>
      </c>
      <c r="Z46" s="53">
        <f t="shared" si="0"/>
        <v>1</v>
      </c>
      <c r="AA46" s="78" t="str">
        <f t="shared" si="1"/>
        <v>Paket Data</v>
      </c>
      <c r="AB46" s="53">
        <f t="shared" si="2"/>
        <v>100</v>
      </c>
      <c r="AC46" s="49" t="s">
        <v>47</v>
      </c>
      <c r="AD46" s="48">
        <f t="shared" si="3"/>
        <v>34834241</v>
      </c>
      <c r="AE46" s="51">
        <f t="shared" si="4"/>
        <v>100</v>
      </c>
      <c r="AF46" s="49" t="s">
        <v>47</v>
      </c>
      <c r="AG46" s="53">
        <f t="shared" si="5"/>
        <v>1</v>
      </c>
      <c r="AH46" s="78" t="str">
        <f t="shared" si="6"/>
        <v>Paket Data</v>
      </c>
      <c r="AI46" s="48">
        <f t="shared" si="7"/>
        <v>34834241</v>
      </c>
      <c r="AJ46" s="51"/>
      <c r="AK46" s="49" t="s">
        <v>47</v>
      </c>
      <c r="AL46" s="51"/>
      <c r="AM46" s="72"/>
      <c r="AP46" s="74"/>
    </row>
    <row r="47" spans="1:42" ht="135" x14ac:dyDescent="0.2">
      <c r="A47" s="12"/>
      <c r="B47" s="13"/>
      <c r="C47" s="24" t="s">
        <v>100</v>
      </c>
      <c r="D47" s="94" t="s">
        <v>199</v>
      </c>
      <c r="E47" s="41">
        <f>K47*3</f>
        <v>36</v>
      </c>
      <c r="F47" s="17" t="s">
        <v>74</v>
      </c>
      <c r="G47" s="18">
        <f>M47+31894400+M47</f>
        <v>101562882</v>
      </c>
      <c r="H47" s="41">
        <v>12</v>
      </c>
      <c r="I47" s="17" t="s">
        <v>74</v>
      </c>
      <c r="J47" s="39"/>
      <c r="K47" s="41">
        <v>12</v>
      </c>
      <c r="L47" s="17" t="s">
        <v>74</v>
      </c>
      <c r="M47" s="18">
        <v>34834241</v>
      </c>
      <c r="N47" s="41">
        <v>3</v>
      </c>
      <c r="O47" s="17" t="str">
        <f t="shared" si="9"/>
        <v>Lap</v>
      </c>
      <c r="P47" s="18">
        <v>0</v>
      </c>
      <c r="Q47" s="41">
        <v>3</v>
      </c>
      <c r="R47" s="17" t="str">
        <f t="shared" si="11"/>
        <v>Lap</v>
      </c>
      <c r="S47" s="18">
        <v>34834241</v>
      </c>
      <c r="T47" s="41">
        <v>3</v>
      </c>
      <c r="U47" s="17" t="str">
        <f t="shared" si="12"/>
        <v>Lap</v>
      </c>
      <c r="V47" s="18">
        <v>0</v>
      </c>
      <c r="W47" s="41">
        <v>3</v>
      </c>
      <c r="X47" s="17" t="str">
        <f t="shared" si="13"/>
        <v>Lap</v>
      </c>
      <c r="Y47" s="18">
        <v>0</v>
      </c>
      <c r="Z47" s="54">
        <f t="shared" si="0"/>
        <v>12</v>
      </c>
      <c r="AA47" s="79" t="str">
        <f t="shared" si="1"/>
        <v>Lap</v>
      </c>
      <c r="AB47" s="54">
        <f>Z47/K47*100</f>
        <v>100</v>
      </c>
      <c r="AC47" s="31" t="s">
        <v>47</v>
      </c>
      <c r="AD47" s="37">
        <f t="shared" si="3"/>
        <v>34834241</v>
      </c>
      <c r="AE47" s="52">
        <f t="shared" si="4"/>
        <v>100</v>
      </c>
      <c r="AF47" s="31" t="s">
        <v>47</v>
      </c>
      <c r="AG47" s="54">
        <f t="shared" si="5"/>
        <v>24</v>
      </c>
      <c r="AH47" s="79" t="str">
        <f t="shared" si="6"/>
        <v>Lap</v>
      </c>
      <c r="AI47" s="37">
        <f t="shared" si="7"/>
        <v>34834241</v>
      </c>
      <c r="AJ47" s="52"/>
      <c r="AK47" s="31" t="s">
        <v>47</v>
      </c>
      <c r="AL47" s="52"/>
      <c r="AM47" s="11"/>
      <c r="AP47" s="20"/>
    </row>
    <row r="48" spans="1:42" ht="78.75" x14ac:dyDescent="0.2">
      <c r="A48" s="12"/>
      <c r="B48" s="46" t="s">
        <v>141</v>
      </c>
      <c r="C48" s="46" t="s">
        <v>104</v>
      </c>
      <c r="D48" s="14" t="s">
        <v>200</v>
      </c>
      <c r="E48" s="69">
        <v>100</v>
      </c>
      <c r="F48" s="70" t="s">
        <v>47</v>
      </c>
      <c r="G48" s="39">
        <f>G49</f>
        <v>730103500</v>
      </c>
      <c r="H48" s="138">
        <f>18/18*100</f>
        <v>100</v>
      </c>
      <c r="I48" s="70" t="s">
        <v>47</v>
      </c>
      <c r="J48" s="39">
        <f>J49</f>
        <v>0</v>
      </c>
      <c r="K48" s="69">
        <f>35/35*100</f>
        <v>100</v>
      </c>
      <c r="L48" s="70" t="s">
        <v>47</v>
      </c>
      <c r="M48" s="39">
        <f>M49</f>
        <v>335173000</v>
      </c>
      <c r="N48" s="87">
        <f>N49/K49*100</f>
        <v>14.285714285714285</v>
      </c>
      <c r="O48" s="70" t="str">
        <f t="shared" si="9"/>
        <v>%</v>
      </c>
      <c r="P48" s="39">
        <f>P49</f>
        <v>10748000</v>
      </c>
      <c r="Q48" s="87">
        <f>Q49/K49*100</f>
        <v>25.714285714285712</v>
      </c>
      <c r="R48" s="70" t="str">
        <f t="shared" si="11"/>
        <v>%</v>
      </c>
      <c r="S48" s="39">
        <f>S49</f>
        <v>88575500</v>
      </c>
      <c r="T48" s="87">
        <f>T49/K49*100</f>
        <v>0</v>
      </c>
      <c r="U48" s="70" t="str">
        <f t="shared" si="12"/>
        <v>%</v>
      </c>
      <c r="V48" s="39">
        <f>V49</f>
        <v>109366700</v>
      </c>
      <c r="W48" s="87">
        <f>W49/K49*100</f>
        <v>60</v>
      </c>
      <c r="X48" s="70" t="str">
        <f t="shared" si="13"/>
        <v>%</v>
      </c>
      <c r="Y48" s="39">
        <f>Y49</f>
        <v>24520000</v>
      </c>
      <c r="Z48" s="53">
        <f>SUM(N48,Q48,T48,W48)</f>
        <v>100</v>
      </c>
      <c r="AA48" s="78" t="str">
        <f t="shared" si="1"/>
        <v>%</v>
      </c>
      <c r="AB48" s="53">
        <f>Z48/K48*100</f>
        <v>100</v>
      </c>
      <c r="AC48" s="49" t="s">
        <v>47</v>
      </c>
      <c r="AD48" s="48">
        <f t="shared" si="3"/>
        <v>233210200</v>
      </c>
      <c r="AE48" s="51">
        <f>AD48/M48*100</f>
        <v>69.579053205359614</v>
      </c>
      <c r="AF48" s="49" t="s">
        <v>47</v>
      </c>
      <c r="AG48" s="53">
        <f>SUM(H48,Z48)</f>
        <v>200</v>
      </c>
      <c r="AH48" s="78" t="str">
        <f t="shared" si="6"/>
        <v>%</v>
      </c>
      <c r="AI48" s="48">
        <f t="shared" si="7"/>
        <v>233210200</v>
      </c>
      <c r="AJ48" s="51"/>
      <c r="AK48" s="49" t="s">
        <v>47</v>
      </c>
      <c r="AL48" s="51"/>
      <c r="AM48" s="11"/>
      <c r="AP48" s="20"/>
    </row>
    <row r="49" spans="1:42" s="73" customFormat="1" ht="102.75" customHeight="1" x14ac:dyDescent="0.25">
      <c r="A49" s="12"/>
      <c r="B49" s="15" t="s">
        <v>140</v>
      </c>
      <c r="C49" s="96" t="s">
        <v>105</v>
      </c>
      <c r="D49" s="14" t="s">
        <v>202</v>
      </c>
      <c r="E49" s="69">
        <v>100</v>
      </c>
      <c r="F49" s="86" t="s">
        <v>47</v>
      </c>
      <c r="G49" s="50">
        <f>SUM(G50:G52)</f>
        <v>730103500</v>
      </c>
      <c r="H49" s="77">
        <v>18</v>
      </c>
      <c r="I49" s="86" t="s">
        <v>203</v>
      </c>
      <c r="J49" s="50"/>
      <c r="K49" s="69">
        <v>35</v>
      </c>
      <c r="L49" s="86" t="s">
        <v>203</v>
      </c>
      <c r="M49" s="50">
        <f>SUM(M50:M52)</f>
        <v>335173000</v>
      </c>
      <c r="N49" s="69">
        <v>5</v>
      </c>
      <c r="O49" s="86" t="str">
        <f t="shared" si="9"/>
        <v>Investor</v>
      </c>
      <c r="P49" s="50">
        <f>SUM(P50:P52)</f>
        <v>10748000</v>
      </c>
      <c r="Q49" s="69">
        <v>9</v>
      </c>
      <c r="R49" s="86" t="str">
        <f t="shared" si="11"/>
        <v>Investor</v>
      </c>
      <c r="S49" s="50">
        <f>SUM(S50:S52)</f>
        <v>88575500</v>
      </c>
      <c r="T49" s="69">
        <v>0</v>
      </c>
      <c r="U49" s="86" t="str">
        <f t="shared" si="12"/>
        <v>Investor</v>
      </c>
      <c r="V49" s="50">
        <f>SUM(V50:V52)</f>
        <v>109366700</v>
      </c>
      <c r="W49" s="69">
        <v>21</v>
      </c>
      <c r="X49" s="86" t="str">
        <f t="shared" si="13"/>
        <v>Investor</v>
      </c>
      <c r="Y49" s="50">
        <f>SUM(Y50:Y52)</f>
        <v>24520000</v>
      </c>
      <c r="Z49" s="53">
        <f t="shared" ref="Z49:Z51" si="14">SUM(N49,Q49,T49,W49)</f>
        <v>35</v>
      </c>
      <c r="AA49" s="78" t="str">
        <f t="shared" ref="AA49:AA51" si="15">L49</f>
        <v>Investor</v>
      </c>
      <c r="AB49" s="53">
        <f t="shared" ref="AB49:AB51" si="16">Z49/K49*100</f>
        <v>100</v>
      </c>
      <c r="AC49" s="49" t="s">
        <v>47</v>
      </c>
      <c r="AD49" s="55">
        <f t="shared" ref="AD49:AD51" si="17">SUM(P49,S49,V49,Y49)</f>
        <v>233210200</v>
      </c>
      <c r="AE49" s="56">
        <f>AD49/M49*100</f>
        <v>69.579053205359614</v>
      </c>
      <c r="AF49" s="45" t="s">
        <v>47</v>
      </c>
      <c r="AG49" s="53">
        <f>SUM(H49,Z49)</f>
        <v>53</v>
      </c>
      <c r="AH49" s="78" t="str">
        <f t="shared" ref="AH49:AH51" si="18">O49</f>
        <v>Investor</v>
      </c>
      <c r="AI49" s="55">
        <f t="shared" ref="AI49:AI51" si="19">SUM(J49,AD49)</f>
        <v>233210200</v>
      </c>
      <c r="AJ49" s="51"/>
      <c r="AK49" s="49" t="s">
        <v>47</v>
      </c>
      <c r="AL49" s="56"/>
      <c r="AM49" s="72"/>
      <c r="AP49" s="74"/>
    </row>
    <row r="50" spans="1:42" ht="90" x14ac:dyDescent="0.2">
      <c r="A50" s="12"/>
      <c r="B50" s="13"/>
      <c r="C50" s="24" t="s">
        <v>147</v>
      </c>
      <c r="D50" s="100" t="s">
        <v>142</v>
      </c>
      <c r="E50" s="41">
        <v>1</v>
      </c>
      <c r="F50" s="44" t="s">
        <v>201</v>
      </c>
      <c r="G50" s="18">
        <f>M50+12839500+M50</f>
        <v>45251500</v>
      </c>
      <c r="H50" s="71"/>
      <c r="I50" s="43"/>
      <c r="J50" s="39"/>
      <c r="K50" s="41">
        <v>1</v>
      </c>
      <c r="L50" s="44" t="s">
        <v>201</v>
      </c>
      <c r="M50" s="18">
        <v>16206000</v>
      </c>
      <c r="N50" s="41">
        <v>0</v>
      </c>
      <c r="O50" s="44" t="str">
        <f t="shared" ref="O50:O55" si="20">L50</f>
        <v>Lap Pemantauan</v>
      </c>
      <c r="P50" s="18">
        <v>9623000</v>
      </c>
      <c r="Q50" s="41">
        <v>1</v>
      </c>
      <c r="R50" s="44" t="str">
        <f t="shared" ref="R50:R55" si="21">L50</f>
        <v>Lap Pemantauan</v>
      </c>
      <c r="S50" s="18">
        <v>0</v>
      </c>
      <c r="T50" s="41">
        <v>0</v>
      </c>
      <c r="U50" s="44" t="str">
        <f t="shared" si="12"/>
        <v>Lap Pemantauan</v>
      </c>
      <c r="V50" s="18">
        <v>0</v>
      </c>
      <c r="W50" s="41">
        <v>0</v>
      </c>
      <c r="X50" s="44" t="str">
        <f t="shared" si="13"/>
        <v>Lap Pemantauan</v>
      </c>
      <c r="Y50" s="18">
        <v>0</v>
      </c>
      <c r="Z50" s="54">
        <f t="shared" si="14"/>
        <v>1</v>
      </c>
      <c r="AA50" s="79" t="str">
        <f t="shared" si="15"/>
        <v>Lap Pemantauan</v>
      </c>
      <c r="AB50" s="54">
        <f t="shared" si="16"/>
        <v>100</v>
      </c>
      <c r="AC50" s="31" t="s">
        <v>47</v>
      </c>
      <c r="AD50" s="37">
        <f t="shared" si="17"/>
        <v>9623000</v>
      </c>
      <c r="AE50" s="52">
        <f t="shared" ref="AE50:AE51" si="22">AD50/M50*100</f>
        <v>59.379242255954587</v>
      </c>
      <c r="AF50" s="31" t="s">
        <v>47</v>
      </c>
      <c r="AG50" s="54">
        <f t="shared" ref="AG50:AG51" si="23">SUM(H50,Z50)</f>
        <v>1</v>
      </c>
      <c r="AH50" s="79" t="str">
        <f t="shared" si="18"/>
        <v>Lap Pemantauan</v>
      </c>
      <c r="AI50" s="37">
        <f t="shared" si="19"/>
        <v>9623000</v>
      </c>
      <c r="AJ50" s="52"/>
      <c r="AK50" s="31" t="s">
        <v>47</v>
      </c>
      <c r="AL50" s="52"/>
      <c r="AM50" s="11"/>
      <c r="AP50" s="20"/>
    </row>
    <row r="51" spans="1:42" ht="90" x14ac:dyDescent="0.2">
      <c r="A51" s="12"/>
      <c r="B51" s="13"/>
      <c r="C51" s="24" t="s">
        <v>148</v>
      </c>
      <c r="D51" s="100" t="s">
        <v>143</v>
      </c>
      <c r="E51" s="41">
        <v>1</v>
      </c>
      <c r="F51" s="44" t="s">
        <v>201</v>
      </c>
      <c r="G51" s="18">
        <f>M51+46918000+M51</f>
        <v>635812000</v>
      </c>
      <c r="H51" s="71"/>
      <c r="I51" s="43"/>
      <c r="J51" s="39"/>
      <c r="K51" s="41">
        <v>1</v>
      </c>
      <c r="L51" s="44" t="s">
        <v>201</v>
      </c>
      <c r="M51" s="18">
        <v>294447000</v>
      </c>
      <c r="N51" s="41">
        <v>0</v>
      </c>
      <c r="O51" s="44" t="str">
        <f t="shared" si="20"/>
        <v>Lap Pemantauan</v>
      </c>
      <c r="P51" s="18">
        <v>1125000</v>
      </c>
      <c r="Q51" s="16">
        <v>0</v>
      </c>
      <c r="R51" s="44" t="str">
        <f t="shared" si="21"/>
        <v>Lap Pemantauan</v>
      </c>
      <c r="S51" s="18">
        <v>88575500</v>
      </c>
      <c r="T51" s="16">
        <v>0</v>
      </c>
      <c r="U51" s="44" t="str">
        <f t="shared" si="12"/>
        <v>Lap Pemantauan</v>
      </c>
      <c r="V51" s="18">
        <v>109366700</v>
      </c>
      <c r="W51" s="16">
        <v>1</v>
      </c>
      <c r="X51" s="44" t="str">
        <f t="shared" si="13"/>
        <v>Lap Pemantauan</v>
      </c>
      <c r="Y51" s="18">
        <v>0</v>
      </c>
      <c r="Z51" s="54">
        <f t="shared" si="14"/>
        <v>1</v>
      </c>
      <c r="AA51" s="79" t="str">
        <f t="shared" si="15"/>
        <v>Lap Pemantauan</v>
      </c>
      <c r="AB51" s="54">
        <f t="shared" si="16"/>
        <v>100</v>
      </c>
      <c r="AC51" s="31" t="s">
        <v>47</v>
      </c>
      <c r="AD51" s="37">
        <f t="shared" si="17"/>
        <v>199067200</v>
      </c>
      <c r="AE51" s="52">
        <f t="shared" si="22"/>
        <v>67.607141522922632</v>
      </c>
      <c r="AF51" s="31" t="s">
        <v>47</v>
      </c>
      <c r="AG51" s="54">
        <f t="shared" si="23"/>
        <v>1</v>
      </c>
      <c r="AH51" s="79" t="str">
        <f t="shared" si="18"/>
        <v>Lap Pemantauan</v>
      </c>
      <c r="AI51" s="37">
        <f t="shared" si="19"/>
        <v>199067200</v>
      </c>
      <c r="AJ51" s="52"/>
      <c r="AK51" s="31" t="s">
        <v>47</v>
      </c>
      <c r="AL51" s="52"/>
      <c r="AM51" s="11"/>
      <c r="AP51" s="20"/>
    </row>
    <row r="52" spans="1:42" ht="75" x14ac:dyDescent="0.2">
      <c r="A52" s="12"/>
      <c r="B52" s="13"/>
      <c r="C52" s="24" t="s">
        <v>149</v>
      </c>
      <c r="D52" s="100" t="s">
        <v>144</v>
      </c>
      <c r="E52" s="41">
        <v>1</v>
      </c>
      <c r="F52" s="44" t="s">
        <v>201</v>
      </c>
      <c r="G52" s="18">
        <f>M52*2</f>
        <v>49040000</v>
      </c>
      <c r="H52" s="71"/>
      <c r="I52" s="43"/>
      <c r="J52" s="39"/>
      <c r="K52" s="41">
        <v>1</v>
      </c>
      <c r="L52" s="44" t="s">
        <v>201</v>
      </c>
      <c r="M52" s="18">
        <v>24520000</v>
      </c>
      <c r="N52" s="41">
        <v>0</v>
      </c>
      <c r="O52" s="44" t="str">
        <f t="shared" si="20"/>
        <v>Lap Pemantauan</v>
      </c>
      <c r="P52" s="18">
        <v>0</v>
      </c>
      <c r="Q52" s="41">
        <v>0</v>
      </c>
      <c r="R52" s="44" t="str">
        <f t="shared" si="21"/>
        <v>Lap Pemantauan</v>
      </c>
      <c r="S52" s="18">
        <v>0</v>
      </c>
      <c r="T52" s="41">
        <v>0</v>
      </c>
      <c r="U52" s="44" t="str">
        <f t="shared" si="12"/>
        <v>Lap Pemantauan</v>
      </c>
      <c r="V52" s="18">
        <v>0</v>
      </c>
      <c r="W52" s="41">
        <v>1</v>
      </c>
      <c r="X52" s="44" t="str">
        <f t="shared" si="13"/>
        <v>Lap Pemantauan</v>
      </c>
      <c r="Y52" s="18">
        <v>24520000</v>
      </c>
      <c r="Z52" s="54">
        <f t="shared" ref="Z52:Z55" si="24">SUM(N52,Q52,T52,W52)</f>
        <v>1</v>
      </c>
      <c r="AA52" s="79" t="str">
        <f t="shared" ref="AA52:AA55" si="25">L52</f>
        <v>Lap Pemantauan</v>
      </c>
      <c r="AB52" s="54">
        <f t="shared" ref="AB52:AB55" si="26">Z52/K52*100</f>
        <v>100</v>
      </c>
      <c r="AC52" s="31" t="s">
        <v>47</v>
      </c>
      <c r="AD52" s="37">
        <f t="shared" ref="AD52:AD55" si="27">SUM(P52,S52,V52,Y52)</f>
        <v>24520000</v>
      </c>
      <c r="AE52" s="54">
        <f t="shared" ref="AE52" si="28">AD52/M52*100</f>
        <v>100</v>
      </c>
      <c r="AF52" s="31" t="s">
        <v>47</v>
      </c>
      <c r="AG52" s="54">
        <f t="shared" ref="AG52:AG55" si="29">SUM(H52,Z52)</f>
        <v>1</v>
      </c>
      <c r="AH52" s="79" t="str">
        <f t="shared" ref="AH52:AH55" si="30">O52</f>
        <v>Lap Pemantauan</v>
      </c>
      <c r="AI52" s="37">
        <f t="shared" ref="AI52:AI55" si="31">SUM(J52,AD52)</f>
        <v>24520000</v>
      </c>
      <c r="AJ52" s="52"/>
      <c r="AK52" s="31" t="s">
        <v>47</v>
      </c>
      <c r="AL52" s="52"/>
      <c r="AM52" s="11"/>
      <c r="AP52" s="20"/>
    </row>
    <row r="53" spans="1:42" s="73" customFormat="1" ht="102.75" customHeight="1" x14ac:dyDescent="0.25">
      <c r="A53" s="12"/>
      <c r="B53" s="14" t="s">
        <v>135</v>
      </c>
      <c r="C53" s="105" t="s">
        <v>106</v>
      </c>
      <c r="D53" s="105" t="s">
        <v>204</v>
      </c>
      <c r="E53" s="69">
        <f>24/24*100</f>
        <v>100</v>
      </c>
      <c r="F53" s="86" t="s">
        <v>47</v>
      </c>
      <c r="G53" s="39">
        <f>G54</f>
        <v>653771500</v>
      </c>
      <c r="H53" s="77"/>
      <c r="I53" s="70"/>
      <c r="J53" s="39">
        <f>J54</f>
        <v>0</v>
      </c>
      <c r="K53" s="69">
        <f>14/24*100</f>
        <v>58.333333333333336</v>
      </c>
      <c r="L53" s="86" t="s">
        <v>47</v>
      </c>
      <c r="M53" s="39">
        <f>M54</f>
        <v>0</v>
      </c>
      <c r="N53" s="87">
        <f>N54/24*100</f>
        <v>12.5</v>
      </c>
      <c r="O53" s="86" t="str">
        <f t="shared" si="20"/>
        <v>%</v>
      </c>
      <c r="P53" s="39">
        <f>P54</f>
        <v>0</v>
      </c>
      <c r="Q53" s="87">
        <f>Q54/24*100</f>
        <v>16.666666666666664</v>
      </c>
      <c r="R53" s="86" t="str">
        <f t="shared" si="21"/>
        <v>%</v>
      </c>
      <c r="S53" s="39">
        <f>S54</f>
        <v>0</v>
      </c>
      <c r="T53" s="69">
        <v>0</v>
      </c>
      <c r="U53" s="86" t="str">
        <f t="shared" si="12"/>
        <v>%</v>
      </c>
      <c r="V53" s="39">
        <f>V54</f>
        <v>0</v>
      </c>
      <c r="W53" s="69">
        <v>0</v>
      </c>
      <c r="X53" s="86" t="str">
        <f t="shared" si="13"/>
        <v>%</v>
      </c>
      <c r="Y53" s="39">
        <f>Y54</f>
        <v>0</v>
      </c>
      <c r="Z53" s="51">
        <f t="shared" si="24"/>
        <v>29.166666666666664</v>
      </c>
      <c r="AA53" s="78" t="str">
        <f t="shared" si="25"/>
        <v>%</v>
      </c>
      <c r="AB53" s="53">
        <f t="shared" si="26"/>
        <v>49.999999999999993</v>
      </c>
      <c r="AC53" s="49" t="s">
        <v>47</v>
      </c>
      <c r="AD53" s="48">
        <f t="shared" si="27"/>
        <v>0</v>
      </c>
      <c r="AE53" s="51"/>
      <c r="AF53" s="49" t="s">
        <v>47</v>
      </c>
      <c r="AG53" s="53">
        <f t="shared" si="29"/>
        <v>29.166666666666664</v>
      </c>
      <c r="AH53" s="78" t="str">
        <f t="shared" si="30"/>
        <v>%</v>
      </c>
      <c r="AI53" s="48">
        <f t="shared" si="31"/>
        <v>0</v>
      </c>
      <c r="AJ53" s="51"/>
      <c r="AK53" s="49" t="s">
        <v>47</v>
      </c>
      <c r="AL53" s="51"/>
      <c r="AM53" s="72"/>
      <c r="AP53" s="74"/>
    </row>
    <row r="54" spans="1:42" s="73" customFormat="1" ht="94.5" x14ac:dyDescent="0.25">
      <c r="A54" s="12"/>
      <c r="B54" s="14" t="s">
        <v>145</v>
      </c>
      <c r="C54" s="106" t="s">
        <v>107</v>
      </c>
      <c r="D54" s="105" t="s">
        <v>205</v>
      </c>
      <c r="E54" s="69">
        <v>50</v>
      </c>
      <c r="F54" s="86" t="s">
        <v>208</v>
      </c>
      <c r="G54" s="39">
        <f>SUM(G55:G57)</f>
        <v>653771500</v>
      </c>
      <c r="H54" s="69"/>
      <c r="I54" s="70"/>
      <c r="J54" s="39">
        <f>SUM(J55:J57)</f>
        <v>0</v>
      </c>
      <c r="K54" s="69">
        <v>17</v>
      </c>
      <c r="L54" s="86" t="s">
        <v>208</v>
      </c>
      <c r="M54" s="39">
        <f>SUM(M55:M57)</f>
        <v>0</v>
      </c>
      <c r="N54" s="69">
        <v>3</v>
      </c>
      <c r="O54" s="86" t="str">
        <f t="shared" si="20"/>
        <v>Jenis Usaha</v>
      </c>
      <c r="P54" s="39">
        <f>SUM(P55:P57)</f>
        <v>0</v>
      </c>
      <c r="Q54" s="42">
        <v>4</v>
      </c>
      <c r="R54" s="86" t="str">
        <f t="shared" si="21"/>
        <v>Jenis Usaha</v>
      </c>
      <c r="S54" s="39">
        <f>SUM(S55:S57)</f>
        <v>0</v>
      </c>
      <c r="T54" s="42">
        <v>0</v>
      </c>
      <c r="U54" s="86" t="str">
        <f t="shared" si="12"/>
        <v>Jenis Usaha</v>
      </c>
      <c r="V54" s="39">
        <f>SUM(V55:V57)</f>
        <v>0</v>
      </c>
      <c r="W54" s="42">
        <v>0</v>
      </c>
      <c r="X54" s="86" t="str">
        <f t="shared" si="13"/>
        <v>Jenis Usaha</v>
      </c>
      <c r="Y54" s="39">
        <f>SUM(Y55:Y57)</f>
        <v>0</v>
      </c>
      <c r="Z54" s="53">
        <f t="shared" si="24"/>
        <v>7</v>
      </c>
      <c r="AA54" s="78" t="str">
        <f t="shared" si="25"/>
        <v>Jenis Usaha</v>
      </c>
      <c r="AB54" s="53">
        <f t="shared" si="26"/>
        <v>41.17647058823529</v>
      </c>
      <c r="AC54" s="49" t="s">
        <v>47</v>
      </c>
      <c r="AD54" s="48">
        <f t="shared" si="27"/>
        <v>0</v>
      </c>
      <c r="AE54" s="51"/>
      <c r="AF54" s="49" t="s">
        <v>47</v>
      </c>
      <c r="AG54" s="53">
        <f t="shared" si="29"/>
        <v>7</v>
      </c>
      <c r="AH54" s="78" t="str">
        <f t="shared" si="30"/>
        <v>Jenis Usaha</v>
      </c>
      <c r="AI54" s="48">
        <f t="shared" si="31"/>
        <v>0</v>
      </c>
      <c r="AJ54" s="51"/>
      <c r="AK54" s="49" t="s">
        <v>47</v>
      </c>
      <c r="AL54" s="51"/>
      <c r="AM54" s="72"/>
      <c r="AP54" s="74"/>
    </row>
    <row r="55" spans="1:42" ht="60" x14ac:dyDescent="0.2">
      <c r="A55" s="12"/>
      <c r="B55" s="13"/>
      <c r="C55" s="107" t="s">
        <v>108</v>
      </c>
      <c r="D55" s="108" t="s">
        <v>206</v>
      </c>
      <c r="E55" s="41">
        <v>3</v>
      </c>
      <c r="F55" s="44" t="s">
        <v>207</v>
      </c>
      <c r="G55" s="18">
        <f>326885750*2</f>
        <v>653771500</v>
      </c>
      <c r="H55" s="71"/>
      <c r="I55" s="43"/>
      <c r="J55" s="39">
        <v>0</v>
      </c>
      <c r="K55" s="41">
        <v>3</v>
      </c>
      <c r="L55" s="44" t="s">
        <v>207</v>
      </c>
      <c r="M55" s="18">
        <v>0</v>
      </c>
      <c r="N55" s="41">
        <v>0</v>
      </c>
      <c r="O55" s="44" t="str">
        <f t="shared" si="20"/>
        <v>Promosi</v>
      </c>
      <c r="P55" s="18">
        <v>0</v>
      </c>
      <c r="Q55" s="41">
        <v>0</v>
      </c>
      <c r="R55" s="44" t="str">
        <f t="shared" si="21"/>
        <v>Promosi</v>
      </c>
      <c r="S55" s="18">
        <v>0</v>
      </c>
      <c r="T55" s="41">
        <v>0</v>
      </c>
      <c r="U55" s="44" t="str">
        <f t="shared" si="12"/>
        <v>Promosi</v>
      </c>
      <c r="V55" s="18">
        <v>0</v>
      </c>
      <c r="W55" s="41">
        <v>0</v>
      </c>
      <c r="X55" s="44" t="str">
        <f t="shared" si="13"/>
        <v>Promosi</v>
      </c>
      <c r="Y55" s="18">
        <v>0</v>
      </c>
      <c r="Z55" s="54">
        <f t="shared" si="24"/>
        <v>0</v>
      </c>
      <c r="AA55" s="79" t="str">
        <f t="shared" si="25"/>
        <v>Promosi</v>
      </c>
      <c r="AB55" s="54">
        <f t="shared" si="26"/>
        <v>0</v>
      </c>
      <c r="AC55" s="31" t="s">
        <v>47</v>
      </c>
      <c r="AD55" s="37">
        <f t="shared" si="27"/>
        <v>0</v>
      </c>
      <c r="AE55" s="52"/>
      <c r="AF55" s="31" t="s">
        <v>47</v>
      </c>
      <c r="AG55" s="54">
        <f t="shared" si="29"/>
        <v>0</v>
      </c>
      <c r="AH55" s="79" t="str">
        <f t="shared" si="30"/>
        <v>Promosi</v>
      </c>
      <c r="AI55" s="37">
        <f t="shared" si="31"/>
        <v>0</v>
      </c>
      <c r="AJ55" s="52"/>
      <c r="AK55" s="31" t="s">
        <v>47</v>
      </c>
      <c r="AL55" s="52"/>
      <c r="AM55" s="11"/>
      <c r="AP55" s="20"/>
    </row>
    <row r="56" spans="1:42" ht="15" x14ac:dyDescent="0.2">
      <c r="A56" s="140" t="s">
        <v>22</v>
      </c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2"/>
      <c r="AB56" s="68">
        <f>AVERAGE(AB13:AB52)</f>
        <v>93.428700980392151</v>
      </c>
      <c r="AC56" s="26"/>
      <c r="AD56" s="58"/>
      <c r="AE56" s="68">
        <f>AVERAGE(AE13,AE39,AE45,AE49,AE53)</f>
        <v>70.21806452064736</v>
      </c>
      <c r="AF56" s="26"/>
      <c r="AG56" s="59"/>
      <c r="AH56" s="83"/>
      <c r="AI56" s="59"/>
      <c r="AJ56" s="59"/>
      <c r="AK56" s="60"/>
      <c r="AL56" s="61"/>
      <c r="AM56" s="11"/>
    </row>
    <row r="57" spans="1:42" ht="15" x14ac:dyDescent="0.2">
      <c r="A57" s="140" t="s">
        <v>23</v>
      </c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2"/>
      <c r="AB57" s="27" t="str">
        <f>IF(AB56&gt;=91,"Sangat Tinggi",IF(AB56&gt;=76,"Tinggi",IF(AB56&gt;=66,"Sedang",IF(AB56&gt;=51,"Rendah",IF(AB56&lt;=50,"Sangat Rendah")))))</f>
        <v>Sangat Tinggi</v>
      </c>
      <c r="AC57" s="26"/>
      <c r="AD57" s="62"/>
      <c r="AE57" s="27" t="str">
        <f>IF(AE56&gt;=91,"Sangat Tinggi",IF(AE56&gt;=76,"Tinggi",IF(AE56&gt;=66,"Sedang",IF(AE56&gt;=51,"Rendah",IF(AE56&lt;=50,"Sangat Rendah")))))</f>
        <v>Sedang</v>
      </c>
      <c r="AF57" s="26"/>
      <c r="AG57" s="63"/>
      <c r="AH57" s="83"/>
      <c r="AI57" s="64"/>
      <c r="AJ57" s="63"/>
      <c r="AK57" s="60"/>
      <c r="AL57" s="65"/>
      <c r="AM57" s="11"/>
    </row>
    <row r="58" spans="1:42" ht="15" x14ac:dyDescent="0.2">
      <c r="A58" s="139" t="s">
        <v>24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1"/>
    </row>
    <row r="59" spans="1:42" ht="15" x14ac:dyDescent="0.2">
      <c r="A59" s="139" t="s">
        <v>25</v>
      </c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1"/>
    </row>
    <row r="60" spans="1:42" ht="15" x14ac:dyDescent="0.2">
      <c r="A60" s="139" t="s">
        <v>26</v>
      </c>
      <c r="B60" s="139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1"/>
    </row>
    <row r="61" spans="1:42" ht="15" x14ac:dyDescent="0.2">
      <c r="A61" s="139" t="s">
        <v>27</v>
      </c>
      <c r="B61" s="139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28"/>
    </row>
    <row r="62" spans="1:42" ht="15" x14ac:dyDescent="0.2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81"/>
      <c r="AB62" s="29"/>
      <c r="AC62" s="30"/>
      <c r="AD62" s="29"/>
      <c r="AE62" s="29"/>
      <c r="AF62" s="30"/>
      <c r="AG62" s="29"/>
      <c r="AH62" s="81"/>
      <c r="AI62" s="29"/>
      <c r="AJ62" s="29"/>
      <c r="AK62" s="30"/>
      <c r="AL62" s="29"/>
    </row>
    <row r="63" spans="1:42" ht="15" x14ac:dyDescent="0.2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144" t="s">
        <v>54</v>
      </c>
      <c r="AA63" s="144"/>
      <c r="AB63" s="144"/>
      <c r="AC63" s="144"/>
      <c r="AD63" s="144"/>
      <c r="AE63" s="144"/>
      <c r="AF63" s="30"/>
      <c r="AG63" s="29"/>
      <c r="AH63" s="144" t="s">
        <v>55</v>
      </c>
      <c r="AI63" s="144"/>
      <c r="AJ63" s="144"/>
      <c r="AK63" s="144"/>
      <c r="AL63" s="144"/>
      <c r="AM63" s="144"/>
    </row>
    <row r="64" spans="1:42" ht="15.75" x14ac:dyDescent="0.25">
      <c r="A64" s="35"/>
      <c r="B64" s="36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144" t="s">
        <v>209</v>
      </c>
      <c r="AA64" s="144"/>
      <c r="AB64" s="144"/>
      <c r="AC64" s="144"/>
      <c r="AD64" s="144"/>
      <c r="AE64" s="144"/>
      <c r="AF64" s="30"/>
      <c r="AG64" s="29"/>
      <c r="AH64" s="144" t="s">
        <v>209</v>
      </c>
      <c r="AI64" s="144"/>
      <c r="AJ64" s="144"/>
      <c r="AK64" s="144"/>
      <c r="AL64" s="144"/>
      <c r="AM64" s="144"/>
    </row>
    <row r="65" spans="1:39" ht="15" x14ac:dyDescent="0.2">
      <c r="Z65" s="144" t="s">
        <v>60</v>
      </c>
      <c r="AA65" s="144"/>
      <c r="AB65" s="144"/>
      <c r="AC65" s="144"/>
      <c r="AD65" s="144"/>
      <c r="AE65" s="144"/>
      <c r="AH65" s="144" t="s">
        <v>56</v>
      </c>
      <c r="AI65" s="144"/>
      <c r="AJ65" s="144"/>
      <c r="AK65" s="144"/>
      <c r="AL65" s="144"/>
      <c r="AM65" s="144"/>
    </row>
    <row r="66" spans="1:39" ht="15" x14ac:dyDescent="0.2">
      <c r="Z66" s="144" t="s">
        <v>57</v>
      </c>
      <c r="AA66" s="144"/>
      <c r="AB66" s="144"/>
      <c r="AC66" s="144"/>
      <c r="AD66" s="144"/>
      <c r="AE66" s="144"/>
      <c r="AH66" s="144" t="s">
        <v>57</v>
      </c>
      <c r="AI66" s="144"/>
      <c r="AJ66" s="144"/>
      <c r="AK66" s="144"/>
      <c r="AL66" s="144"/>
      <c r="AM66" s="144"/>
    </row>
    <row r="67" spans="1:39" ht="25.5" x14ac:dyDescent="0.2">
      <c r="A67" s="32" t="s">
        <v>28</v>
      </c>
      <c r="B67" s="32" t="s">
        <v>29</v>
      </c>
      <c r="C67" s="32" t="s">
        <v>30</v>
      </c>
      <c r="S67" s="66"/>
      <c r="Z67" s="29"/>
      <c r="AA67" s="81"/>
      <c r="AB67" s="29"/>
      <c r="AC67" s="30"/>
      <c r="AD67" s="29"/>
      <c r="AH67" s="84"/>
      <c r="AI67" s="30"/>
      <c r="AJ67" s="29"/>
      <c r="AK67" s="30"/>
      <c r="AL67" s="29"/>
    </row>
    <row r="68" spans="1:39" ht="25.5" x14ac:dyDescent="0.25">
      <c r="A68" s="33" t="s">
        <v>31</v>
      </c>
      <c r="B68" s="33" t="s">
        <v>32</v>
      </c>
      <c r="C68" s="33" t="s">
        <v>33</v>
      </c>
      <c r="Z68" s="145" t="s">
        <v>61</v>
      </c>
      <c r="AA68" s="145"/>
      <c r="AB68" s="145"/>
      <c r="AC68" s="145"/>
      <c r="AD68" s="145"/>
      <c r="AE68" s="145"/>
      <c r="AH68" s="145" t="s">
        <v>58</v>
      </c>
      <c r="AI68" s="145"/>
      <c r="AJ68" s="145"/>
      <c r="AK68" s="145"/>
      <c r="AL68" s="145"/>
      <c r="AM68" s="145"/>
    </row>
    <row r="69" spans="1:39" ht="25.5" x14ac:dyDescent="0.2">
      <c r="A69" s="33" t="s">
        <v>34</v>
      </c>
      <c r="B69" s="33" t="s">
        <v>35</v>
      </c>
      <c r="C69" s="33" t="s">
        <v>36</v>
      </c>
      <c r="S69" s="66"/>
      <c r="Z69" s="143" t="s">
        <v>62</v>
      </c>
      <c r="AA69" s="143"/>
      <c r="AB69" s="143"/>
      <c r="AC69" s="143"/>
      <c r="AD69" s="143"/>
      <c r="AE69" s="143"/>
      <c r="AH69" s="143" t="s">
        <v>59</v>
      </c>
      <c r="AI69" s="143"/>
      <c r="AJ69" s="143"/>
      <c r="AK69" s="143"/>
      <c r="AL69" s="143"/>
      <c r="AM69" s="143"/>
    </row>
    <row r="70" spans="1:39" ht="25.5" x14ac:dyDescent="0.2">
      <c r="A70" s="33" t="s">
        <v>37</v>
      </c>
      <c r="B70" s="33" t="s">
        <v>38</v>
      </c>
      <c r="C70" s="33" t="s">
        <v>39</v>
      </c>
    </row>
    <row r="71" spans="1:39" ht="25.5" x14ac:dyDescent="0.2">
      <c r="A71" s="33" t="s">
        <v>40</v>
      </c>
      <c r="B71" s="33" t="s">
        <v>41</v>
      </c>
      <c r="C71" s="33" t="s">
        <v>42</v>
      </c>
    </row>
    <row r="72" spans="1:39" ht="25.5" x14ac:dyDescent="0.2">
      <c r="A72" s="33" t="s">
        <v>43</v>
      </c>
      <c r="B72" s="34" t="s">
        <v>44</v>
      </c>
      <c r="C72" s="33" t="s">
        <v>45</v>
      </c>
    </row>
  </sheetData>
  <mergeCells count="82">
    <mergeCell ref="C10:C12"/>
    <mergeCell ref="D10:D12"/>
    <mergeCell ref="A58:AL58"/>
    <mergeCell ref="Q11:R12"/>
    <mergeCell ref="S11:S12"/>
    <mergeCell ref="Z12:AA12"/>
    <mergeCell ref="AG12:AH12"/>
    <mergeCell ref="AJ12:AK12"/>
    <mergeCell ref="Z11:AA11"/>
    <mergeCell ref="Z10:AF10"/>
    <mergeCell ref="T11:U12"/>
    <mergeCell ref="V11:V12"/>
    <mergeCell ref="W11:X12"/>
    <mergeCell ref="Y11:Y12"/>
    <mergeCell ref="A10:A12"/>
    <mergeCell ref="B10:B12"/>
    <mergeCell ref="E11:F12"/>
    <mergeCell ref="G11:G12"/>
    <mergeCell ref="H11:I12"/>
    <mergeCell ref="J11:J12"/>
    <mergeCell ref="K11:L12"/>
    <mergeCell ref="M11:M12"/>
    <mergeCell ref="N11:O12"/>
    <mergeCell ref="P11:P12"/>
    <mergeCell ref="AG10:AI10"/>
    <mergeCell ref="AJ10:AL10"/>
    <mergeCell ref="K10:M10"/>
    <mergeCell ref="N10:P10"/>
    <mergeCell ref="Q10:S10"/>
    <mergeCell ref="T10:V10"/>
    <mergeCell ref="W10:Y10"/>
    <mergeCell ref="AG11:AH11"/>
    <mergeCell ref="AJ11:AK11"/>
    <mergeCell ref="AB11:AC11"/>
    <mergeCell ref="AB12:AC12"/>
    <mergeCell ref="AE11:AF11"/>
    <mergeCell ref="AE12:AF12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7:AF8"/>
    <mergeCell ref="A60:AL60"/>
    <mergeCell ref="A6:AL6"/>
    <mergeCell ref="Z9:AF9"/>
    <mergeCell ref="A1:AL1"/>
    <mergeCell ref="A2:AL2"/>
    <mergeCell ref="A3:AL3"/>
    <mergeCell ref="A4:AL4"/>
    <mergeCell ref="A5:AL5"/>
    <mergeCell ref="A7:A9"/>
    <mergeCell ref="B7:B9"/>
    <mergeCell ref="C7:C9"/>
    <mergeCell ref="D7:D9"/>
    <mergeCell ref="E7:G9"/>
    <mergeCell ref="E10:G10"/>
    <mergeCell ref="H10:J10"/>
    <mergeCell ref="H7:J9"/>
    <mergeCell ref="A61:AL61"/>
    <mergeCell ref="A56:AA56"/>
    <mergeCell ref="A57:AA57"/>
    <mergeCell ref="Z69:AE69"/>
    <mergeCell ref="AH69:AM69"/>
    <mergeCell ref="Z63:AE63"/>
    <mergeCell ref="AH63:AM63"/>
    <mergeCell ref="Z64:AE64"/>
    <mergeCell ref="AH64:AM64"/>
    <mergeCell ref="Z65:AE65"/>
    <mergeCell ref="AH65:AM65"/>
    <mergeCell ref="Z66:AE66"/>
    <mergeCell ref="AH66:AM66"/>
    <mergeCell ref="Z68:AE68"/>
    <mergeCell ref="AH68:AM68"/>
    <mergeCell ref="A59:AL59"/>
  </mergeCells>
  <printOptions horizontalCentered="1"/>
  <pageMargins left="0.23622047244094491" right="0.23622047244094491" top="3.937007874015748E-2" bottom="3.937007874015748E-2" header="0" footer="0"/>
  <pageSetup paperSize="14" scale="32" orientation="landscape" horizontalDpi="4294967293" r:id="rId1"/>
  <rowBreaks count="1" manualBreakCount="1">
    <brk id="45" max="3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29"/>
  <sheetViews>
    <sheetView workbookViewId="0">
      <selection activeCell="D11" sqref="D11"/>
    </sheetView>
  </sheetViews>
  <sheetFormatPr defaultRowHeight="14.25" x14ac:dyDescent="0.2"/>
  <cols>
    <col min="1" max="1" width="5" style="135" customWidth="1"/>
    <col min="2" max="2" width="6.28515625" style="118" customWidth="1"/>
    <col min="3" max="3" width="29.42578125" style="135" customWidth="1"/>
    <col min="4" max="5" width="30.42578125" style="135" customWidth="1"/>
    <col min="6" max="6" width="32.140625" style="135" customWidth="1"/>
    <col min="7" max="7" width="30.42578125" style="135" customWidth="1"/>
    <col min="8" max="8" width="3.7109375" style="135" customWidth="1"/>
    <col min="9" max="16384" width="9.140625" style="135"/>
  </cols>
  <sheetData>
    <row r="2" spans="2:39" s="111" customFormat="1" ht="15" x14ac:dyDescent="0.25">
      <c r="B2" s="186" t="s">
        <v>152</v>
      </c>
      <c r="C2" s="186"/>
      <c r="D2" s="186"/>
      <c r="E2" s="186"/>
      <c r="F2" s="186"/>
      <c r="G2" s="186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</row>
    <row r="3" spans="2:39" s="111" customFormat="1" ht="15" x14ac:dyDescent="0.2">
      <c r="B3" s="187" t="s">
        <v>153</v>
      </c>
      <c r="C3" s="187"/>
      <c r="D3" s="187"/>
      <c r="E3" s="187"/>
      <c r="F3" s="187"/>
      <c r="G3" s="187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</row>
    <row r="4" spans="2:39" s="111" customFormat="1" ht="15" x14ac:dyDescent="0.2">
      <c r="B4" s="113"/>
      <c r="C4" s="113"/>
      <c r="D4" s="113"/>
      <c r="E4" s="113"/>
      <c r="F4" s="113"/>
      <c r="G4" s="113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</row>
    <row r="5" spans="2:39" s="111" customFormat="1" ht="15" x14ac:dyDescent="0.25">
      <c r="B5" s="188" t="s">
        <v>48</v>
      </c>
      <c r="C5" s="188"/>
      <c r="D5" s="188"/>
      <c r="E5" s="188"/>
      <c r="F5" s="188"/>
      <c r="G5" s="188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4"/>
    </row>
    <row r="7" spans="2:39" s="116" customFormat="1" ht="60" x14ac:dyDescent="0.25">
      <c r="B7" s="115" t="s">
        <v>28</v>
      </c>
      <c r="C7" s="115" t="s">
        <v>154</v>
      </c>
      <c r="D7" s="115" t="s">
        <v>155</v>
      </c>
      <c r="E7" s="115" t="s">
        <v>156</v>
      </c>
      <c r="F7" s="115" t="s">
        <v>157</v>
      </c>
      <c r="G7" s="115" t="s">
        <v>158</v>
      </c>
    </row>
    <row r="8" spans="2:39" s="118" customFormat="1" x14ac:dyDescent="0.2">
      <c r="B8" s="117">
        <v>1</v>
      </c>
      <c r="C8" s="117">
        <v>2</v>
      </c>
      <c r="D8" s="117">
        <v>3</v>
      </c>
      <c r="E8" s="117">
        <v>4</v>
      </c>
      <c r="F8" s="117">
        <v>5</v>
      </c>
      <c r="G8" s="117">
        <v>6</v>
      </c>
    </row>
    <row r="9" spans="2:39" s="118" customFormat="1" ht="45" customHeight="1" x14ac:dyDescent="0.2">
      <c r="B9" s="119">
        <v>1</v>
      </c>
      <c r="C9" s="120" t="s">
        <v>182</v>
      </c>
      <c r="D9" s="120" t="s">
        <v>159</v>
      </c>
      <c r="E9" s="120"/>
      <c r="F9" s="120" t="s">
        <v>160</v>
      </c>
      <c r="G9" s="120" t="s">
        <v>161</v>
      </c>
    </row>
    <row r="10" spans="2:39" s="118" customFormat="1" ht="57" customHeight="1" x14ac:dyDescent="0.2">
      <c r="B10" s="119"/>
      <c r="C10" s="120"/>
      <c r="D10" s="120" t="s">
        <v>162</v>
      </c>
      <c r="E10" s="120" t="s">
        <v>163</v>
      </c>
      <c r="F10" s="120" t="s">
        <v>164</v>
      </c>
      <c r="G10" s="117"/>
    </row>
    <row r="11" spans="2:39" s="118" customFormat="1" ht="59.25" customHeight="1" x14ac:dyDescent="0.2">
      <c r="B11" s="119"/>
      <c r="C11" s="120"/>
      <c r="D11" s="120" t="s">
        <v>165</v>
      </c>
      <c r="E11" s="120"/>
      <c r="F11" s="120" t="s">
        <v>166</v>
      </c>
      <c r="G11" s="117"/>
    </row>
    <row r="12" spans="2:39" s="118" customFormat="1" ht="58.5" customHeight="1" x14ac:dyDescent="0.2">
      <c r="B12" s="119">
        <v>2</v>
      </c>
      <c r="C12" s="120" t="s">
        <v>94</v>
      </c>
      <c r="D12" s="120" t="s">
        <v>159</v>
      </c>
      <c r="E12" s="120"/>
      <c r="F12" s="120" t="s">
        <v>184</v>
      </c>
      <c r="G12" s="120"/>
    </row>
    <row r="13" spans="2:39" s="118" customFormat="1" ht="87" customHeight="1" x14ac:dyDescent="0.2">
      <c r="B13" s="119"/>
      <c r="C13" s="120"/>
      <c r="D13" s="122" t="s">
        <v>172</v>
      </c>
      <c r="E13" s="122" t="s">
        <v>173</v>
      </c>
      <c r="F13" s="122" t="s">
        <v>174</v>
      </c>
      <c r="G13" s="122" t="s">
        <v>175</v>
      </c>
    </row>
    <row r="14" spans="2:39" s="118" customFormat="1" ht="101.25" customHeight="1" x14ac:dyDescent="0.2">
      <c r="B14" s="119"/>
      <c r="C14" s="120"/>
      <c r="D14" s="125" t="s">
        <v>176</v>
      </c>
      <c r="E14" s="124" t="s">
        <v>177</v>
      </c>
      <c r="F14" s="124" t="s">
        <v>178</v>
      </c>
      <c r="G14" s="124" t="s">
        <v>179</v>
      </c>
    </row>
    <row r="15" spans="2:39" s="118" customFormat="1" ht="59.25" customHeight="1" x14ac:dyDescent="0.2">
      <c r="B15" s="119"/>
      <c r="C15" s="120"/>
      <c r="D15" s="120" t="s">
        <v>165</v>
      </c>
      <c r="E15" s="120"/>
      <c r="F15" s="120" t="s">
        <v>166</v>
      </c>
      <c r="G15" s="136" t="s">
        <v>183</v>
      </c>
    </row>
    <row r="16" spans="2:39" s="121" customFormat="1" ht="75" customHeight="1" x14ac:dyDescent="0.25">
      <c r="B16" s="119">
        <v>4</v>
      </c>
      <c r="C16" s="122" t="s">
        <v>104</v>
      </c>
      <c r="D16" s="122" t="s">
        <v>167</v>
      </c>
      <c r="E16" s="122" t="s">
        <v>151</v>
      </c>
      <c r="F16" s="122" t="s">
        <v>185</v>
      </c>
      <c r="G16" s="122" t="s">
        <v>168</v>
      </c>
    </row>
    <row r="17" spans="2:12" s="121" customFormat="1" ht="60" customHeight="1" x14ac:dyDescent="0.25">
      <c r="B17" s="119"/>
      <c r="C17" s="122"/>
      <c r="D17" s="122" t="s">
        <v>169</v>
      </c>
      <c r="E17" s="122" t="s">
        <v>170</v>
      </c>
      <c r="F17" s="122"/>
      <c r="G17" s="122" t="s">
        <v>171</v>
      </c>
    </row>
    <row r="18" spans="2:12" s="121" customFormat="1" ht="75" customHeight="1" x14ac:dyDescent="0.25">
      <c r="B18" s="119">
        <v>5</v>
      </c>
      <c r="C18" s="122" t="s">
        <v>98</v>
      </c>
      <c r="D18" s="122" t="s">
        <v>186</v>
      </c>
      <c r="E18" s="122"/>
      <c r="F18" s="122"/>
      <c r="G18" s="122"/>
    </row>
    <row r="19" spans="2:12" s="123" customFormat="1" x14ac:dyDescent="0.25">
      <c r="B19" s="126"/>
    </row>
    <row r="20" spans="2:12" s="127" customFormat="1" x14ac:dyDescent="0.2">
      <c r="B20" s="128"/>
      <c r="F20" s="129" t="s">
        <v>180</v>
      </c>
      <c r="G20" s="129"/>
      <c r="H20" s="129"/>
      <c r="I20" s="129"/>
      <c r="J20" s="129"/>
      <c r="K20" s="129"/>
      <c r="L20" s="129"/>
    </row>
    <row r="21" spans="2:12" s="127" customFormat="1" x14ac:dyDescent="0.2">
      <c r="B21" s="128"/>
      <c r="F21" s="130" t="s">
        <v>181</v>
      </c>
      <c r="G21" s="129"/>
      <c r="H21" s="129"/>
      <c r="I21" s="129"/>
      <c r="J21" s="129"/>
      <c r="K21" s="129"/>
      <c r="L21" s="129"/>
    </row>
    <row r="22" spans="2:12" s="127" customFormat="1" x14ac:dyDescent="0.2">
      <c r="B22" s="128"/>
      <c r="F22" s="129"/>
      <c r="G22" s="129"/>
      <c r="H22" s="129"/>
      <c r="I22" s="129"/>
      <c r="J22" s="129"/>
      <c r="K22" s="129"/>
      <c r="L22" s="129"/>
    </row>
    <row r="23" spans="2:12" s="127" customFormat="1" x14ac:dyDescent="0.2">
      <c r="B23" s="128"/>
      <c r="F23" s="129"/>
      <c r="G23" s="129"/>
      <c r="H23" s="129"/>
      <c r="I23" s="129"/>
      <c r="J23" s="129"/>
      <c r="K23" s="129"/>
      <c r="L23" s="129"/>
    </row>
    <row r="24" spans="2:12" s="127" customFormat="1" x14ac:dyDescent="0.2">
      <c r="B24" s="128"/>
      <c r="F24" s="111"/>
      <c r="G24" s="111"/>
      <c r="H24" s="111"/>
      <c r="I24" s="111"/>
      <c r="J24" s="111"/>
      <c r="K24" s="111"/>
      <c r="L24" s="111"/>
    </row>
    <row r="25" spans="2:12" s="127" customFormat="1" ht="15" x14ac:dyDescent="0.25">
      <c r="B25" s="128"/>
      <c r="F25" s="131" t="s">
        <v>61</v>
      </c>
      <c r="G25" s="132"/>
      <c r="H25" s="132"/>
      <c r="I25" s="132"/>
      <c r="J25" s="132"/>
      <c r="K25" s="132"/>
      <c r="L25" s="111"/>
    </row>
    <row r="26" spans="2:12" s="127" customFormat="1" x14ac:dyDescent="0.2">
      <c r="B26" s="128"/>
      <c r="F26" s="133" t="s">
        <v>62</v>
      </c>
      <c r="G26" s="134"/>
      <c r="H26" s="134"/>
      <c r="I26" s="134"/>
      <c r="J26" s="134"/>
      <c r="K26" s="134"/>
      <c r="L26" s="111"/>
    </row>
    <row r="27" spans="2:12" s="127" customFormat="1" x14ac:dyDescent="0.2">
      <c r="B27" s="128"/>
    </row>
    <row r="28" spans="2:12" s="127" customFormat="1" x14ac:dyDescent="0.2">
      <c r="B28" s="128"/>
    </row>
    <row r="29" spans="2:12" s="127" customFormat="1" x14ac:dyDescent="0.2">
      <c r="B29" s="128"/>
    </row>
  </sheetData>
  <mergeCells count="3">
    <mergeCell ref="B2:G2"/>
    <mergeCell ref="B3:G3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DINAS PMPTSP</vt:lpstr>
      <vt:lpstr>Evaluasi</vt:lpstr>
      <vt:lpstr>'DINAS PMPTSP'!Print_Area</vt:lpstr>
      <vt:lpstr>'DINAS PMPTSP'!Print_Titles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dcterms:created xsi:type="dcterms:W3CDTF">2020-03-18T05:59:44Z</dcterms:created>
  <dcterms:modified xsi:type="dcterms:W3CDTF">2021-12-27T03:04:41Z</dcterms:modified>
</cp:coreProperties>
</file>