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 PINDAHAN\2021\Pengendalian dan Evaluasi Renja PD dan RKPD\TRIWULAN IV\"/>
    </mc:Choice>
  </mc:AlternateContent>
  <bookViews>
    <workbookView xWindow="-120" yWindow="-120" windowWidth="20730" windowHeight="11160"/>
  </bookViews>
  <sheets>
    <sheet name="Disdukcapil" sheetId="1" r:id="rId1"/>
  </sheets>
  <definedNames>
    <definedName name="_xlnm.Print_Area" localSheetId="0">Disdukcapil!$A$1:$AM$67</definedName>
    <definedName name="_xlnm.Print_Titles" localSheetId="0">Disdukcapil!$7:$12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 l="1"/>
  <c r="T17" i="1"/>
  <c r="Q17" i="1"/>
  <c r="N17" i="1"/>
  <c r="K17" i="1"/>
  <c r="AB29" i="1" l="1"/>
  <c r="Z18" i="1"/>
  <c r="AB13" i="1"/>
  <c r="AB36" i="1"/>
  <c r="AB34"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7" i="1"/>
  <c r="Z16" i="1"/>
  <c r="Z15" i="1"/>
  <c r="Z14" i="1"/>
  <c r="Z13" i="1"/>
  <c r="S17" i="1"/>
  <c r="P17" i="1"/>
  <c r="X46" i="1"/>
  <c r="Y45" i="1"/>
  <c r="Y44" i="1" s="1"/>
  <c r="X45" i="1"/>
  <c r="X44" i="1"/>
  <c r="W44" i="1"/>
  <c r="X43" i="1"/>
  <c r="X42" i="1"/>
  <c r="Y41" i="1"/>
  <c r="X41" i="1"/>
  <c r="W41" i="1"/>
  <c r="X40" i="1"/>
  <c r="X39" i="1"/>
  <c r="Y38" i="1"/>
  <c r="Y37" i="1" s="1"/>
  <c r="X38" i="1"/>
  <c r="X37" i="1"/>
  <c r="W37" i="1"/>
  <c r="X36" i="1"/>
  <c r="X35" i="1"/>
  <c r="X34" i="1"/>
  <c r="Y33" i="1"/>
  <c r="X33" i="1"/>
  <c r="X32" i="1"/>
  <c r="X31" i="1"/>
  <c r="X30" i="1"/>
  <c r="Y29" i="1"/>
  <c r="X29" i="1"/>
  <c r="X28" i="1"/>
  <c r="X27" i="1"/>
  <c r="X26" i="1"/>
  <c r="X25" i="1"/>
  <c r="X24" i="1"/>
  <c r="X23" i="1"/>
  <c r="Y22" i="1"/>
  <c r="X22" i="1"/>
  <c r="X21" i="1"/>
  <c r="X20" i="1"/>
  <c r="X19" i="1"/>
  <c r="X18" i="1"/>
  <c r="Y17" i="1"/>
  <c r="X16" i="1"/>
  <c r="X15" i="1"/>
  <c r="Y14" i="1"/>
  <c r="X14" i="1"/>
  <c r="X13" i="1"/>
  <c r="Y13" i="1" l="1"/>
  <c r="E36" i="1"/>
  <c r="E35" i="1"/>
  <c r="E34" i="1"/>
  <c r="E32" i="1"/>
  <c r="E31" i="1"/>
  <c r="E30" i="1"/>
  <c r="E28" i="1"/>
  <c r="E27" i="1"/>
  <c r="E26" i="1"/>
  <c r="E25" i="1"/>
  <c r="E24" i="1"/>
  <c r="E23" i="1"/>
  <c r="E21" i="1"/>
  <c r="E20" i="1"/>
  <c r="E19" i="1"/>
  <c r="E16" i="1"/>
  <c r="E15" i="1"/>
  <c r="AI45" i="1"/>
  <c r="AD43" i="1"/>
  <c r="AI43" i="1" s="1"/>
  <c r="V29" i="1"/>
  <c r="V45" i="1"/>
  <c r="S45" i="1"/>
  <c r="P45" i="1"/>
  <c r="G45" i="1"/>
  <c r="J45" i="1"/>
  <c r="M45" i="1"/>
  <c r="V44" i="1"/>
  <c r="S44" i="1"/>
  <c r="AD44" i="1" s="1"/>
  <c r="AI44" i="1" s="1"/>
  <c r="P44" i="1"/>
  <c r="G44" i="1"/>
  <c r="J44" i="1"/>
  <c r="M44" i="1"/>
  <c r="V33" i="1"/>
  <c r="S33" i="1"/>
  <c r="AD33" i="1" s="1"/>
  <c r="AI33" i="1" s="1"/>
  <c r="P33" i="1"/>
  <c r="M33" i="1"/>
  <c r="S29" i="1"/>
  <c r="P29" i="1"/>
  <c r="M29" i="1"/>
  <c r="V22" i="1"/>
  <c r="S22" i="1"/>
  <c r="P22" i="1"/>
  <c r="M22" i="1"/>
  <c r="V17" i="1"/>
  <c r="P13" i="1"/>
  <c r="M17" i="1"/>
  <c r="V14" i="1"/>
  <c r="S14" i="1"/>
  <c r="P14" i="1"/>
  <c r="M14" i="1"/>
  <c r="AD46" i="1"/>
  <c r="AI46" i="1" s="1"/>
  <c r="AD45" i="1"/>
  <c r="AD42" i="1"/>
  <c r="AI42" i="1" s="1"/>
  <c r="AD41" i="1"/>
  <c r="AI41" i="1" s="1"/>
  <c r="AD40" i="1"/>
  <c r="AI40" i="1" s="1"/>
  <c r="AD39" i="1"/>
  <c r="AI39" i="1" s="1"/>
  <c r="AD36" i="1"/>
  <c r="AI36" i="1" s="1"/>
  <c r="AD35" i="1"/>
  <c r="AI35" i="1" s="1"/>
  <c r="AD34" i="1"/>
  <c r="AI34" i="1" s="1"/>
  <c r="AD32" i="1"/>
  <c r="AI32" i="1" s="1"/>
  <c r="AD31" i="1"/>
  <c r="AI31" i="1" s="1"/>
  <c r="AD30" i="1"/>
  <c r="AI30" i="1" s="1"/>
  <c r="AD28" i="1"/>
  <c r="AI28" i="1" s="1"/>
  <c r="AD27" i="1"/>
  <c r="AI27" i="1" s="1"/>
  <c r="AD26" i="1"/>
  <c r="AI26" i="1" s="1"/>
  <c r="AD25" i="1"/>
  <c r="AI25" i="1" s="1"/>
  <c r="AD24" i="1"/>
  <c r="AI24" i="1" s="1"/>
  <c r="AD23" i="1"/>
  <c r="AI23" i="1" s="1"/>
  <c r="AD22" i="1"/>
  <c r="AI22" i="1" s="1"/>
  <c r="AD21" i="1"/>
  <c r="AI21" i="1" s="1"/>
  <c r="AD20" i="1"/>
  <c r="AI20" i="1" s="1"/>
  <c r="AD19" i="1"/>
  <c r="AI19" i="1" s="1"/>
  <c r="AD18" i="1"/>
  <c r="AI18" i="1" s="1"/>
  <c r="AD16" i="1"/>
  <c r="AI16" i="1" s="1"/>
  <c r="AD15" i="1"/>
  <c r="AI15" i="1" s="1"/>
  <c r="AD14" i="1"/>
  <c r="AI14" i="1" s="1"/>
  <c r="S13" i="1"/>
  <c r="M13" i="1" l="1"/>
  <c r="AD29" i="1"/>
  <c r="AI29" i="1" s="1"/>
  <c r="V13" i="1"/>
  <c r="AD13" i="1" s="1"/>
  <c r="AD17" i="1"/>
  <c r="AI17" i="1" s="1"/>
  <c r="N41" i="1"/>
  <c r="K41" i="1"/>
  <c r="H41" i="1"/>
  <c r="E41" i="1"/>
  <c r="G43" i="1"/>
  <c r="G42" i="1" s="1"/>
  <c r="G41" i="1" s="1"/>
  <c r="Q44" i="1"/>
  <c r="J42" i="1"/>
  <c r="J41" i="1" s="1"/>
  <c r="M41" i="1"/>
  <c r="M42" i="1"/>
  <c r="E42" i="1"/>
  <c r="H42" i="1"/>
  <c r="K44" i="1"/>
  <c r="N42" i="1"/>
  <c r="K42"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X17" i="1" s="1"/>
  <c r="O16" i="1"/>
  <c r="O15" i="1"/>
  <c r="O14" i="1"/>
  <c r="AA13" i="1"/>
  <c r="U13" i="1"/>
  <c r="R13" i="1"/>
  <c r="O13" i="1"/>
  <c r="AB40" i="1"/>
  <c r="AB46" i="1"/>
  <c r="E45" i="1"/>
  <c r="K45" i="1"/>
  <c r="N37" i="1"/>
  <c r="E37" i="1"/>
  <c r="H37" i="1"/>
  <c r="K37" i="1"/>
  <c r="G37" i="1"/>
  <c r="E38" i="1"/>
  <c r="H38" i="1"/>
  <c r="G38" i="1"/>
  <c r="J38" i="1"/>
  <c r="J37" i="1" s="1"/>
  <c r="N38" i="1"/>
  <c r="K38" i="1"/>
  <c r="G40" i="1"/>
  <c r="H40" i="1"/>
  <c r="G39" i="1"/>
  <c r="V41" i="1"/>
  <c r="T41" i="1"/>
  <c r="V38" i="1"/>
  <c r="S41" i="1"/>
  <c r="P41" i="1"/>
  <c r="Q41" i="1"/>
  <c r="N44" i="1"/>
  <c r="P37" i="1"/>
  <c r="S38" i="1"/>
  <c r="S37" i="1" s="1"/>
  <c r="M38" i="1"/>
  <c r="AE46" i="1"/>
  <c r="AE43" i="1"/>
  <c r="AB43" i="1"/>
  <c r="AE40" i="1"/>
  <c r="AE32" i="1"/>
  <c r="T37" i="1" l="1"/>
  <c r="AD38" i="1"/>
  <c r="AI38" i="1" s="1"/>
  <c r="T44" i="1"/>
  <c r="V37" i="1"/>
  <c r="AD37" i="1" s="1"/>
  <c r="AI37" i="1" s="1"/>
  <c r="AE42" i="1"/>
  <c r="AE41" i="1" s="1"/>
  <c r="Q37" i="1"/>
  <c r="M37" i="1"/>
  <c r="AE24" i="1"/>
  <c r="AB42" i="1" l="1"/>
  <c r="AB41" i="1" s="1"/>
  <c r="AG42" i="1"/>
  <c r="AG41" i="1" s="1"/>
  <c r="AE45" i="1"/>
  <c r="AE44" i="1" s="1"/>
  <c r="AG45" i="1"/>
  <c r="AG44" i="1" s="1"/>
  <c r="AB45" i="1"/>
  <c r="AB44" i="1" s="1"/>
  <c r="AB20" i="1"/>
  <c r="AE33" i="1" l="1"/>
  <c r="AB19" i="1"/>
  <c r="AE14" i="1"/>
  <c r="AG34" i="1" l="1"/>
  <c r="AB33" i="1" l="1"/>
  <c r="AG33" i="1"/>
  <c r="AB32" i="1"/>
  <c r="AB31" i="1"/>
  <c r="AG29" i="1" l="1"/>
  <c r="AB37" i="1" l="1"/>
  <c r="AG46" i="1"/>
  <c r="AG40" i="1"/>
  <c r="AG32" i="1" l="1"/>
  <c r="AG37" i="1"/>
  <c r="AG36" i="1" l="1"/>
  <c r="AE36" i="1"/>
  <c r="AG14" i="1" l="1"/>
  <c r="AB14" i="1"/>
  <c r="AG27" i="1" l="1"/>
  <c r="AB27" i="1"/>
  <c r="AE27" i="1"/>
  <c r="AG31" i="1"/>
  <c r="AE31" i="1"/>
  <c r="AG28" i="1"/>
  <c r="AB28" i="1"/>
  <c r="AE28" i="1"/>
  <c r="AB30" i="1"/>
  <c r="AE29" i="1"/>
  <c r="AE22" i="1"/>
  <c r="AP21" i="1"/>
  <c r="AP20" i="1"/>
  <c r="AP19" i="1"/>
  <c r="AP18" i="1"/>
  <c r="AP13" i="1"/>
  <c r="AG23" i="1" l="1"/>
  <c r="AB23" i="1"/>
  <c r="AG38" i="1"/>
  <c r="AB38" i="1"/>
  <c r="AE16" i="1"/>
  <c r="AE25" i="1"/>
  <c r="AE34" i="1"/>
  <c r="AE38" i="1"/>
  <c r="AE37" i="1" s="1"/>
  <c r="AG17" i="1"/>
  <c r="AB17" i="1"/>
  <c r="AE17" i="1"/>
  <c r="AI13" i="1"/>
  <c r="AE13" i="1"/>
  <c r="AG15" i="1"/>
  <c r="AB15" i="1"/>
  <c r="AG18" i="1"/>
  <c r="AB18" i="1"/>
  <c r="AG22" i="1"/>
  <c r="AB22" i="1"/>
  <c r="AG24" i="1"/>
  <c r="AB24" i="1"/>
  <c r="AG26" i="1"/>
  <c r="AB26" i="1"/>
  <c r="AG30" i="1"/>
  <c r="AG35" i="1"/>
  <c r="AB35" i="1"/>
  <c r="AB39" i="1"/>
  <c r="AG16" i="1"/>
  <c r="AB16" i="1"/>
  <c r="AG20" i="1"/>
  <c r="AG25" i="1"/>
  <c r="AB25" i="1"/>
  <c r="AE15" i="1"/>
  <c r="AE18" i="1"/>
  <c r="AB21" i="1"/>
  <c r="AE26" i="1"/>
  <c r="AE30" i="1"/>
  <c r="AE39" i="1"/>
  <c r="AG13" i="1"/>
  <c r="AB47" i="1" l="1"/>
  <c r="AE47" i="1"/>
  <c r="AE48" i="1" s="1"/>
  <c r="AB48" i="1" l="1"/>
</calcChain>
</file>

<file path=xl/comments1.xml><?xml version="1.0" encoding="utf-8"?>
<comments xmlns="http://schemas.openxmlformats.org/spreadsheetml/2006/main">
  <authors>
    <author>USER</author>
  </authors>
  <commentList>
    <comment ref="E39" authorId="0" shapeId="0">
      <text>
        <r>
          <rPr>
            <b/>
            <sz val="12"/>
            <color indexed="81"/>
            <rFont val="Tahoma"/>
            <family val="2"/>
          </rPr>
          <t>KK, KTP EL, KIA, Surat Pindah, Surat Datang, Surat Pindah Luar Negeri, Surat Datang Luar Negeri, Surat Ket Tempat Tinggal, Biodata WNI</t>
        </r>
      </text>
    </comment>
    <comment ref="H39" authorId="0" shapeId="0">
      <text>
        <r>
          <rPr>
            <b/>
            <sz val="12"/>
            <color indexed="81"/>
            <rFont val="Tahoma"/>
            <family val="2"/>
          </rPr>
          <t>KK, KTP EL, KIA, Surat Pindah, Surat Datang, Surat Pindah Luar Negeri, Surat Datang Luar Negeri, Surat Ket Tempat Tinggal, Biodata WNI</t>
        </r>
      </text>
    </comment>
    <comment ref="K39" authorId="0" shapeId="0">
      <text>
        <r>
          <rPr>
            <b/>
            <sz val="12"/>
            <color indexed="81"/>
            <rFont val="Tahoma"/>
            <family val="2"/>
          </rPr>
          <t>KK, KTP EL, KIA, Surat Pindah, Surat Datang, Surat Pindah Luar Negeri, Surat Datang Luar Negeri, Surat Ket Tempat Tinggal, Biodata WNI</t>
        </r>
      </text>
    </comment>
    <comment ref="D40" authorId="0" shapeId="0">
      <text>
        <r>
          <rPr>
            <b/>
            <sz val="12"/>
            <color indexed="81"/>
            <rFont val="Tahoma"/>
            <family val="2"/>
          </rPr>
          <t>Gerakan Indonesia Sadar Adminduk</t>
        </r>
      </text>
    </comment>
    <comment ref="H40" authorId="0" shapeId="0">
      <text>
        <r>
          <rPr>
            <b/>
            <sz val="12"/>
            <color indexed="81"/>
            <rFont val="Tahoma"/>
            <family val="2"/>
          </rPr>
          <t>2018, 2020</t>
        </r>
      </text>
    </comment>
    <comment ref="E43" authorId="0" shapeId="0">
      <text>
        <r>
          <rPr>
            <b/>
            <sz val="11"/>
            <color indexed="81"/>
            <rFont val="Tahoma"/>
            <family val="2"/>
          </rPr>
          <t>Surat Ket Lahir Mati, Surat Ket Pembatalan Perkawinan, Surat Ket Pembatalan Perceraian, Surat Ket Kematian, Surat Ket Pengangkatan Anak, Surat Ket Pelepasan Kewarganegaraan Indonesia, Surat Ket Pencatatan Sipil, Akta Kelahiran, Akta Kematian, Akta Perkawinan, Akta Perceraian, Akta Pengakuan Anak, Akta Pengesahan Anak</t>
        </r>
      </text>
    </comment>
    <comment ref="H43" authorId="0" shapeId="0">
      <text>
        <r>
          <rPr>
            <b/>
            <sz val="11"/>
            <color indexed="81"/>
            <rFont val="Tahoma"/>
            <family val="2"/>
          </rPr>
          <t>Surat Ket Lahir Mati, Surat Ket Pembatalan Perkawinan, Surat Ket Pembatalan Perceraian, Surat Ket Kematian, Surat Ket Pengangkatan Anak, Surat Ket Pelepasan Kewarganegaraan Indonesia, Surat Ket Pencatatan Sipil, Akta Kelahiran, Akta Kematian, Akta Perkawinan, Akta Perceraian, Akta Pengakuan Anak, Akta Pengesahan Anak</t>
        </r>
      </text>
    </comment>
    <comment ref="K43" authorId="0" shapeId="0">
      <text>
        <r>
          <rPr>
            <b/>
            <sz val="11"/>
            <color indexed="81"/>
            <rFont val="Tahoma"/>
            <family val="2"/>
          </rPr>
          <t>Surat Ket Lahir Mati, Surat Ket Pembatalan Perkawinan, Surat Ket Pembatalan Perceraian, Surat Ket Kematian, Surat Ket Pengangkatan Anak, Surat Ket Pelepasan Kewarganegaraan Indonesia, Surat Ket Pencatatan Sipil, Akta Kelahiran, Akta Kematian, Akta Perkawinan, Akta Perceraian, Akta Pengakuan Anak, Akta Pengesahan Anak</t>
        </r>
      </text>
    </comment>
    <comment ref="K44" authorId="0" shapeId="0">
      <text>
        <r>
          <rPr>
            <b/>
            <sz val="12"/>
            <color indexed="81"/>
            <rFont val="Tahoma"/>
            <family val="2"/>
          </rPr>
          <t>Data Konsolidasi Bersih</t>
        </r>
      </text>
    </comment>
    <comment ref="Q44" authorId="0" shapeId="0">
      <text>
        <r>
          <rPr>
            <b/>
            <sz val="12"/>
            <color indexed="81"/>
            <rFont val="Tahoma"/>
            <family val="2"/>
          </rPr>
          <t>Data DKB SMT II 2020</t>
        </r>
      </text>
    </comment>
    <comment ref="K46" authorId="0" shapeId="0">
      <text>
        <r>
          <rPr>
            <b/>
            <sz val="12"/>
            <color indexed="81"/>
            <rFont val="Tahoma"/>
            <family val="2"/>
          </rPr>
          <t>Dinkes, Disdik, Kominfo, Dinsos</t>
        </r>
      </text>
    </comment>
  </commentList>
</comments>
</file>

<file path=xl/sharedStrings.xml><?xml version="1.0" encoding="utf-8"?>
<sst xmlns="http://schemas.openxmlformats.org/spreadsheetml/2006/main" count="410" uniqueCount="154">
  <si>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</si>
  <si>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</si>
  <si>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</si>
  <si>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</si>
  <si>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</si>
  <si>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</si>
  <si>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</si>
  <si>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</si>
  <si>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</si>
  <si>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</si>
  <si>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</si>
  <si>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</si>
  <si>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</si>
  <si>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</si>
  <si>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</si>
  <si>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</si>
  <si>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</si>
  <si>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</si>
  <si>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</si>
  <si>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</si>
  <si>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</si>
  <si>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</si>
  <si>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Rata-rata Capaian Kinerja (%)</t>
  </si>
  <si>
    <t>Predikat Kinerja</t>
  </si>
  <si>
    <t>Faktor pendorong keberhasilan pencapaian:</t>
  </si>
  <si>
    <t>Faktor penghambat pencapaian kinerja:</t>
  </si>
  <si>
    <t>Tindak lanjut yang diperlukan dalam triwulan berikutnya*):</t>
  </si>
  <si>
    <t>Tindak lanjut yang diperlukan dalam Renja Perangkat Daerah Kabupaten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</si>
  <si>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</si>
  <si>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</si>
  <si>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</si>
  <si>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</si>
  <si>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</si>
  <si>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</si>
  <si>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</si>
  <si>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</si>
  <si>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</si>
  <si>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</si>
  <si>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</si>
  <si>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</si>
  <si>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</si>
  <si>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</si>
  <si>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</si>
  <si>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</si>
  <si>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</si>
  <si>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</si>
  <si>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Bln</t>
  </si>
  <si>
    <t>%</t>
  </si>
  <si>
    <t>DINAS KEPENDUDUKAN DAN CATATAN SIPIL</t>
  </si>
  <si>
    <t>Dinas Kependudukan dan Catatan Sipil</t>
  </si>
  <si>
    <t>Dok</t>
  </si>
  <si>
    <t>Realisasi dan Tingkat Capaian Kinerja dan Anggaran Renja Perangkat Daerah yang Dievaluasi</t>
  </si>
  <si>
    <t>[kolom (12)(K) : kolom (7)(K)] x 100%</t>
  </si>
  <si>
    <t>[kolom (12)(Rp) : kolom (7)(Rp)] x 100%</t>
  </si>
  <si>
    <t>Disusun</t>
  </si>
  <si>
    <t>Dievaluasi</t>
  </si>
  <si>
    <t>Kepala Bappelitbangda</t>
  </si>
  <si>
    <t>Kabupaten Hulu Sungai Selatan</t>
  </si>
  <si>
    <t>M. ARLIYAN SYAHRIAL, M.Pd</t>
  </si>
  <si>
    <t>NIP. 19700423 199303 1 006</t>
  </si>
  <si>
    <t>Kepala Dinas Kependudukan dan Catatan Sipil</t>
  </si>
  <si>
    <t>BARDAMAINI, S.Sos</t>
  </si>
  <si>
    <t>NIP. 19650311 198602 2 001</t>
  </si>
  <si>
    <t>Realisasi Capaian Kinerja Renstra Perangkat Daerah sampai dengan Renja Perangkat Daerah Tahun Lalu (2020)</t>
  </si>
  <si>
    <t>Target Kinerja dan Anggaran Renja Perangkat Daerah Tahun Berjalan (Tahun 2021) yang Dievaluasi</t>
  </si>
  <si>
    <t>Realisasi Kinerja dan Anggaran Renstra Perangkat Daerah s/d Tahun 2021</t>
  </si>
  <si>
    <t>Tingkat Capaian Kinerja dan Realisasi Anggaran Renstra Perangkat Daerah s/d Tahun 2021 (%)</t>
  </si>
  <si>
    <t>Meningkatnya tata kelola administrasi perkantoran</t>
  </si>
  <si>
    <t>Program Penunjang Urusan Pemerintahan Daerah Kabupaten/Kota</t>
  </si>
  <si>
    <t>Tingkat kepuasan pelayanan</t>
  </si>
  <si>
    <t xml:space="preserve">Terpenuhinya dokumen perencanaan dan evaluasi perangkat daerah </t>
  </si>
  <si>
    <t>Perencanaan, Pengangnggaran dan Evaluasi Kinerja Perangkat Daerah</t>
  </si>
  <si>
    <t>Penyusunan Dokumen Perencanaan Perangkat Daerah</t>
  </si>
  <si>
    <t>Jumlah dokumen perencanaan kinerja Disdukcapil yang berkualitas</t>
  </si>
  <si>
    <t>Evaluasi Kinerja Perangkat Daerah</t>
  </si>
  <si>
    <t>Jumlah dokumen evaluasi kinerja Disdukcapil yang berkualitas</t>
  </si>
  <si>
    <t>-</t>
  </si>
  <si>
    <t>Terlaksananya pelayanan administrasi keuangan sesuai standar</t>
  </si>
  <si>
    <t>Administrasi Keuangan Perangkat Daerah</t>
  </si>
  <si>
    <t>Jumlah dokumen administrasi Keuangan sesuai standar</t>
  </si>
  <si>
    <t>Penyedian Gaji dan Tunjangan ASN</t>
  </si>
  <si>
    <t>Jumlah ASN yang menerima gaji dan tunjangan</t>
  </si>
  <si>
    <t>Koordinasi dan Penyusunan Laporan Keuangan Akhir Tahun SKPD</t>
  </si>
  <si>
    <t>Jumlah dokumen keuangan akhir tahun</t>
  </si>
  <si>
    <t>Koordinasi dan Penyusunan laporan Keuangan Bulanan/Triwulanan/Semesteran SKPD</t>
  </si>
  <si>
    <t>Jumlah laporan keuangan sesuai kebutuhan</t>
  </si>
  <si>
    <t>Penyusunan Pelaporan dan Analisis Prognosis Realisasi Anggaran</t>
  </si>
  <si>
    <t>Jumlah laporan administrasi Keuangan sesuai standar</t>
  </si>
  <si>
    <t>Org</t>
  </si>
  <si>
    <t>Lap</t>
  </si>
  <si>
    <t>Terlaksananya pelayanan administrasi umum</t>
  </si>
  <si>
    <t>Administrasi Umum Perangkat Daerah</t>
  </si>
  <si>
    <t>Persentase pelayanan administrasi umum sesuai kebutuhan</t>
  </si>
  <si>
    <t>Penyedian Komponen Instalasi Listrik/Penerangan Bangunan kantor</t>
  </si>
  <si>
    <t>Jumlah penyediaan komponen listrik/penerangan bangunan kantor sesuai kebutuhan</t>
  </si>
  <si>
    <t>Penyedian Peralatan dan Perlengkapan Kantor</t>
  </si>
  <si>
    <t>Jumlah penyediaan peralatan dan perlengkapan kantor sesuai kebutuhan</t>
  </si>
  <si>
    <t>Penyedian Bahan Logistik Kantor</t>
  </si>
  <si>
    <t>Jumlah Penyediaan Bahan Logistik Kantor sesuai kebutuhan</t>
  </si>
  <si>
    <t>Penyedian Barang Cetakan dan Penggandaan</t>
  </si>
  <si>
    <t>Jumlah penyediaan barang cetakan dan penggandaan sesuai kebutuhan</t>
  </si>
  <si>
    <t>Penyediaan Bahan Bacaan dan Peraturan Perundang-undangan</t>
  </si>
  <si>
    <t>Jumlah penyediaan bahan bacaan dan peraturan perundang-undangan sesuai kebutuhan</t>
  </si>
  <si>
    <t>Penyelenggaraan Rapat Koordinasi dan Konsultasi SKPD</t>
  </si>
  <si>
    <t>Jumlah rapat koordinasi dan konsultasi SKDP yang diikuti sesuai kebutuhan</t>
  </si>
  <si>
    <t>Penyediaan Jasa Penunjang Urusan Pemerintahan Daerah</t>
  </si>
  <si>
    <t>Persentase pelayanan adminsitrasi umum sesuai kebutuhan</t>
  </si>
  <si>
    <t>Penyediaan Jasa Surat Menyurat</t>
  </si>
  <si>
    <t>Jumlah penyediaan jasa surat menyurat sesuai kebutuhan</t>
  </si>
  <si>
    <t>Penyediaan Jasa Komunikasi, Sumber Daya Air dan Listrik</t>
  </si>
  <si>
    <t>Jumlah penyediaan jasa komunikasi, sumber daya air dan listrik sesuai kebutuhan</t>
  </si>
  <si>
    <t>Penyediaan Jasa Pelayanan Umum Kantor</t>
  </si>
  <si>
    <t>Jumlah jasa pelayanan umum kantor</t>
  </si>
  <si>
    <t>Pemeliharaan Barang Milik daerah Penunjang Urusan Pemerintahan Daerah</t>
  </si>
  <si>
    <t>Penyediaan Jasa Pemeliharaan, Biaya Pemeliharaan, Pajak dan Perizinan Kendaraan Dinas Operasional atau Lapangan</t>
  </si>
  <si>
    <t>Jumlah jasa pemeliharaan, biaya pemeliharaan, pajak dan perizinan kendaraan dinas operasional atau lapangan</t>
  </si>
  <si>
    <t>Pemeliharaan/Rehabilitasi Gedung Kantor dan Bangunan Lainnya</t>
  </si>
  <si>
    <t>Jumlah pemeliharaan / rehabilitasi gedung kantor dan bangunan lainnya</t>
  </si>
  <si>
    <t>Pemeliharaan/Rehabilitasi Sarana dan Prasarana Gedung Kantor atau Bangunan Lainnya</t>
  </si>
  <si>
    <t>Jumlah pemeliharaan / rehabilitasi sarana dan prasarana gedung kantor atau bangunan lainnya</t>
  </si>
  <si>
    <t>Meningkatnya administrasi dan kualitas pelayanan kependudukan</t>
  </si>
  <si>
    <t>Program Pendaftaran Penduduk</t>
  </si>
  <si>
    <t>Terlaksanaya pelayanan pendaftaran penduduk</t>
  </si>
  <si>
    <t>Pelayanan Pendaftaran Penduduk</t>
  </si>
  <si>
    <t>Pencatatan, Penatausahaan dan Penerbitan Dokumen atas Pendaftaran Penduduk</t>
  </si>
  <si>
    <t>Peningkatan Pelayanan Pendafatran Penduduk</t>
  </si>
  <si>
    <t>Desa/Keluran</t>
  </si>
  <si>
    <t>Meningkatnya administrasi dan kualitas pelayanan pencatatan sipil</t>
  </si>
  <si>
    <t>Program Pencatatan Sipil</t>
  </si>
  <si>
    <t>Terlaksananya pelayanan pencatatan sipil</t>
  </si>
  <si>
    <t>Pelayanan Pencatatan Sipil</t>
  </si>
  <si>
    <t>Pencatatan, Penatausahaan dan Penerbitan Dokumen atas Pelaporan Peristiwa Penting</t>
  </si>
  <si>
    <t>Layanan</t>
  </si>
  <si>
    <t>Meningkatnya akurasi database kependudukan</t>
  </si>
  <si>
    <t>Program Pengelolaan Informasi Administrasi Kependudukan</t>
  </si>
  <si>
    <t>Terlaksananya kerjasama pemanfaatan data</t>
  </si>
  <si>
    <t>Pengumpulan Data Kependudukan dan Pemanfaatan dan Penyajian Database Kependudukan</t>
  </si>
  <si>
    <t>Pengolahan dan Penyajian Data Kependudukan</t>
  </si>
  <si>
    <t>OPD</t>
  </si>
  <si>
    <t>Persentase dokumen Perencanaan dan Evaluasi Kinerja   Bappelitbangda yang berkualitas</t>
  </si>
  <si>
    <t>Jumlah Layanan Penerbitan Dokumen Kependudukan</t>
  </si>
  <si>
    <t>Jumlah Desa / Kelurahan GISA</t>
  </si>
  <si>
    <t>Desa/Kelurahan</t>
  </si>
  <si>
    <t>Persentase Cakupan Pelayanan KK dan KTP sesuai standar</t>
  </si>
  <si>
    <t>Persentase Cakupan Penerbitan Dokumen Pendaftaran Penduduk Yang Sesuai Standar</t>
  </si>
  <si>
    <t>Persentase Kerjasama Pemanfaatan Data</t>
  </si>
  <si>
    <t>Jumlah Kerjasama Pemanfaatan Data</t>
  </si>
  <si>
    <t>PD</t>
  </si>
  <si>
    <t>Validitas Database Kependudukan</t>
  </si>
  <si>
    <t>Jumlah Layanan Akta Pencatatan Sipil</t>
  </si>
  <si>
    <t>Persentase Cakupan Penerbitan Dokumen Pencatatan Sipil Yang Sesuai Standar</t>
  </si>
  <si>
    <t>PERIODE PELAKSANAAN TRIWULAN IV TAHUN 2021</t>
  </si>
  <si>
    <t>Kandangan,       Desember 2021</t>
  </si>
  <si>
    <t>Kandangan,     Desember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</si>
</sst>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_);_(* \(#,##0\);_(* &quot;-&quot;_);_(@_)"/>
  </numFmts>
  <fonts count="20"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b/>
      <sz val="12"/>
      <name val="Arial"/>
      <family val="2"/>
    </font>
    <font>
      <b/>
      <sz val="12"/>
      <color rgb="FF000000"/>
      <name val="Arial"/>
      <family val="2"/>
    </font>
    <font>
      <sz val="12"/>
      <color rgb="FF000000"/>
      <name val="Arial"/>
      <family val="2"/>
    </font>
    <font>
      <sz val="12"/>
      <name val="Arial"/>
      <family val="2"/>
    </font>
    <font>
      <b/>
      <sz val="12"/>
      <color indexed="81"/>
      <name val="Tahoma"/>
      <family val="2"/>
    </font>
    <font>
      <b/>
      <sz val="11"/>
      <color indexed="81"/>
      <name val="Tahoma"/>
      <family val="2"/>
    </font>
  </fonts>
  <fills count="7">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166" fontId="1" fillId="0" borderId="0" applyFont="0" applyFill="0" applyBorder="0" applyAlignment="0" applyProtection="0"/>
    <xf numFmtId="0" fontId="9" fillId="0" borderId="0"/>
  </cellStyleXfs>
  <cellXfs count="161">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4" fillId="0" borderId="11" xfId="0" applyFont="1" applyFill="1" applyBorder="1"/>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5"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5" fontId="8" fillId="0" borderId="0" xfId="1" quotePrefix="1" applyNumberFormat="1" applyFont="1" applyFill="1" applyBorder="1" applyAlignment="1">
      <alignment vertical="top"/>
    </xf>
    <xf numFmtId="0" fontId="8" fillId="0" borderId="15" xfId="0" applyFont="1" applyFill="1" applyBorder="1" applyAlignment="1">
      <alignment horizontal="left" vertical="top" wrapText="1"/>
    </xf>
    <xf numFmtId="9" fontId="8" fillId="0" borderId="15" xfId="0" applyNumberFormat="1" applyFont="1" applyFill="1" applyBorder="1" applyAlignment="1">
      <alignment horizontal="center" vertical="top"/>
    </xf>
    <xf numFmtId="165" fontId="8" fillId="0" borderId="15" xfId="1" quotePrefix="1" applyNumberFormat="1" applyFont="1" applyFill="1" applyBorder="1" applyAlignment="1">
      <alignment vertical="top"/>
    </xf>
    <xf numFmtId="0" fontId="8" fillId="0" borderId="2" xfId="0" applyFont="1" applyFill="1" applyBorder="1" applyAlignment="1">
      <alignment horizontal="left" vertical="top" wrapText="1"/>
    </xf>
    <xf numFmtId="0" fontId="8" fillId="0" borderId="11" xfId="0" applyFont="1" applyFill="1" applyBorder="1" applyAlignment="1">
      <alignment horizontal="center"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6" fontId="8" fillId="0" borderId="2" xfId="0" applyNumberFormat="1" applyFont="1" applyFill="1" applyBorder="1" applyAlignment="1">
      <alignment vertical="top"/>
    </xf>
    <xf numFmtId="165" fontId="6" fillId="0" borderId="15" xfId="1" quotePrefix="1" applyNumberFormat="1" applyFont="1" applyFill="1" applyBorder="1" applyAlignment="1">
      <alignment vertical="top"/>
    </xf>
    <xf numFmtId="165" fontId="6" fillId="0" borderId="2" xfId="1" quotePrefix="1" applyNumberFormat="1" applyFont="1" applyFill="1" applyBorder="1" applyAlignment="1">
      <alignment vertical="top"/>
    </xf>
    <xf numFmtId="1" fontId="8" fillId="0" borderId="15" xfId="0" applyNumberFormat="1" applyFont="1" applyFill="1" applyBorder="1" applyAlignment="1">
      <alignment horizontal="center" vertical="top" wrapText="1"/>
    </xf>
    <xf numFmtId="1" fontId="8"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9" fontId="8" fillId="0" borderId="2" xfId="0" applyNumberFormat="1" applyFont="1" applyFill="1" applyBorder="1" applyAlignment="1">
      <alignment horizontal="center" vertical="top" wrapText="1"/>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1" fontId="6" fillId="0" borderId="2" xfId="0" applyNumberFormat="1" applyFont="1" applyFill="1" applyBorder="1" applyAlignment="1">
      <alignment horizontal="center" vertical="top" wrapText="1"/>
    </xf>
    <xf numFmtId="3" fontId="8" fillId="0" borderId="2" xfId="0" quotePrefix="1" applyNumberFormat="1" applyFont="1" applyFill="1" applyBorder="1" applyAlignment="1">
      <alignment horizontal="center" vertical="top" wrapText="1"/>
    </xf>
    <xf numFmtId="2" fontId="8"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2" fontId="6" fillId="0" borderId="2" xfId="0" applyNumberFormat="1" applyFont="1" applyFill="1" applyBorder="1" applyAlignment="1">
      <alignment horizontal="center" vertical="top"/>
    </xf>
    <xf numFmtId="166" fontId="6" fillId="0" borderId="2" xfId="0" applyNumberFormat="1" applyFont="1" applyFill="1" applyBorder="1" applyAlignment="1">
      <alignment vertical="top"/>
    </xf>
    <xf numFmtId="0" fontId="6" fillId="0" borderId="2" xfId="0" applyFont="1" applyFill="1" applyBorder="1" applyAlignment="1">
      <alignment horizontal="center" vertical="top"/>
    </xf>
    <xf numFmtId="1" fontId="6" fillId="0" borderId="2" xfId="0" applyNumberFormat="1" applyFont="1" applyFill="1" applyBorder="1" applyAlignment="1">
      <alignment horizontal="center" vertical="top"/>
    </xf>
    <xf numFmtId="166" fontId="6" fillId="0" borderId="15" xfId="0" applyNumberFormat="1" applyFont="1" applyFill="1" applyBorder="1" applyAlignment="1">
      <alignment vertical="top"/>
    </xf>
    <xf numFmtId="2" fontId="6" fillId="0" borderId="15" xfId="0" applyNumberFormat="1" applyFont="1" applyFill="1" applyBorder="1" applyAlignment="1">
      <alignment horizontal="center" vertical="top"/>
    </xf>
    <xf numFmtId="2" fontId="8" fillId="4" borderId="12" xfId="0" applyNumberFormat="1" applyFont="1" applyFill="1" applyBorder="1" applyAlignment="1">
      <alignment horizontal="right"/>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2" xfId="0" applyFont="1" applyFill="1" applyBorder="1"/>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0" fontId="8" fillId="0" borderId="0" xfId="0" applyFont="1" applyFill="1" applyAlignment="1"/>
    <xf numFmtId="0" fontId="4" fillId="0" borderId="0" xfId="0" applyFont="1" applyFill="1" applyAlignment="1"/>
    <xf numFmtId="0" fontId="6" fillId="0" borderId="15" xfId="0" applyFont="1" applyFill="1" applyBorder="1" applyAlignment="1">
      <alignment horizontal="center" vertical="top"/>
    </xf>
    <xf numFmtId="2" fontId="8" fillId="0" borderId="6" xfId="0" applyNumberFormat="1" applyFont="1" applyFill="1" applyBorder="1" applyAlignment="1">
      <alignment horizontal="center" vertical="top"/>
    </xf>
    <xf numFmtId="2" fontId="8" fillId="0" borderId="11" xfId="0" applyNumberFormat="1" applyFont="1" applyFill="1" applyBorder="1" applyAlignment="1">
      <alignment horizontal="center" vertical="top"/>
    </xf>
    <xf numFmtId="2" fontId="8" fillId="0" borderId="15" xfId="0" applyNumberFormat="1" applyFont="1" applyFill="1" applyBorder="1" applyAlignment="1">
      <alignment horizontal="center" vertical="top"/>
    </xf>
    <xf numFmtId="166" fontId="8" fillId="0" borderId="2" xfId="2" applyFont="1" applyFill="1" applyBorder="1" applyAlignment="1">
      <alignment horizontal="center" vertical="top"/>
    </xf>
    <xf numFmtId="0" fontId="4" fillId="3" borderId="15" xfId="0" applyFont="1" applyFill="1" applyBorder="1"/>
    <xf numFmtId="2" fontId="8" fillId="4" borderId="2" xfId="0" applyNumberFormat="1" applyFont="1" applyFill="1" applyBorder="1" applyAlignment="1">
      <alignment horizontal="center" vertical="center"/>
    </xf>
    <xf numFmtId="165" fontId="8" fillId="0" borderId="2" xfId="1" applyNumberFormat="1" applyFont="1" applyFill="1" applyBorder="1" applyAlignment="1">
      <alignment horizontal="center" vertical="top"/>
    </xf>
    <xf numFmtId="165" fontId="8" fillId="6" borderId="15" xfId="1" quotePrefix="1" applyNumberFormat="1" applyFont="1" applyFill="1" applyBorder="1" applyAlignment="1">
      <alignment vertical="top"/>
    </xf>
    <xf numFmtId="166" fontId="8" fillId="0" borderId="2" xfId="0" applyNumberFormat="1" applyFont="1" applyFill="1" applyBorder="1" applyAlignment="1">
      <alignment horizontal="center" vertical="top"/>
    </xf>
    <xf numFmtId="1" fontId="8" fillId="6" borderId="2" xfId="0" applyNumberFormat="1" applyFont="1" applyFill="1" applyBorder="1" applyAlignment="1">
      <alignment horizontal="center" vertical="top" wrapText="1"/>
    </xf>
    <xf numFmtId="9" fontId="8" fillId="6" borderId="2" xfId="0" applyNumberFormat="1" applyFont="1" applyFill="1" applyBorder="1" applyAlignment="1">
      <alignment horizontal="center" vertical="top"/>
    </xf>
    <xf numFmtId="165" fontId="8" fillId="6" borderId="2" xfId="1" quotePrefix="1" applyNumberFormat="1" applyFont="1" applyFill="1" applyBorder="1" applyAlignment="1">
      <alignment vertical="top"/>
    </xf>
    <xf numFmtId="0" fontId="6" fillId="0" borderId="6" xfId="0" applyFont="1" applyFill="1" applyBorder="1" applyAlignment="1">
      <alignment vertical="top" wrapText="1"/>
    </xf>
    <xf numFmtId="0" fontId="14" fillId="0" borderId="6" xfId="3" applyFont="1" applyFill="1" applyBorder="1" applyAlignment="1">
      <alignment vertical="top" wrapText="1"/>
    </xf>
    <xf numFmtId="1" fontId="6" fillId="0" borderId="15" xfId="0" applyNumberFormat="1" applyFont="1" applyFill="1" applyBorder="1" applyAlignment="1">
      <alignment horizontal="center" vertical="top" wrapText="1"/>
    </xf>
    <xf numFmtId="9" fontId="6" fillId="0" borderId="15" xfId="0" applyNumberFormat="1" applyFont="1" applyFill="1" applyBorder="1" applyAlignment="1">
      <alignment horizontal="center" vertical="top"/>
    </xf>
    <xf numFmtId="0" fontId="14" fillId="0" borderId="11" xfId="3" applyFont="1" applyFill="1" applyBorder="1" applyAlignment="1">
      <alignment vertical="top" wrapText="1"/>
    </xf>
    <xf numFmtId="165" fontId="6" fillId="6" borderId="2" xfId="1" quotePrefix="1" applyNumberFormat="1" applyFont="1" applyFill="1" applyBorder="1" applyAlignment="1">
      <alignment vertical="top"/>
    </xf>
    <xf numFmtId="9" fontId="6" fillId="6" borderId="2" xfId="0" applyNumberFormat="1" applyFont="1" applyFill="1" applyBorder="1" applyAlignment="1">
      <alignment horizontal="center" vertical="top"/>
    </xf>
    <xf numFmtId="1" fontId="6" fillId="6" borderId="2" xfId="0" applyNumberFormat="1" applyFont="1" applyFill="1" applyBorder="1" applyAlignment="1">
      <alignment horizontal="center" vertical="top"/>
    </xf>
    <xf numFmtId="0" fontId="14" fillId="0" borderId="7" xfId="0" applyFont="1" applyFill="1" applyBorder="1" applyAlignment="1">
      <alignment vertical="top" wrapText="1"/>
    </xf>
    <xf numFmtId="0" fontId="15" fillId="6" borderId="6" xfId="0" applyFont="1" applyFill="1" applyBorder="1" applyAlignment="1">
      <alignment horizontal="left" vertical="top" wrapText="1" readingOrder="1"/>
    </xf>
    <xf numFmtId="0" fontId="15" fillId="6" borderId="6" xfId="0" applyFont="1" applyFill="1" applyBorder="1" applyAlignment="1">
      <alignment vertical="top" wrapText="1" readingOrder="1"/>
    </xf>
    <xf numFmtId="0" fontId="16" fillId="6" borderId="2" xfId="0" applyFont="1" applyFill="1" applyBorder="1" applyAlignment="1">
      <alignment horizontal="left" vertical="top" wrapText="1" readingOrder="1"/>
    </xf>
    <xf numFmtId="9" fontId="17" fillId="0" borderId="6" xfId="0" applyNumberFormat="1" applyFont="1" applyFill="1" applyBorder="1" applyAlignment="1">
      <alignment horizontal="left" vertical="top" wrapText="1"/>
    </xf>
    <xf numFmtId="3" fontId="8" fillId="6" borderId="2" xfId="0" applyNumberFormat="1" applyFont="1" applyFill="1" applyBorder="1" applyAlignment="1">
      <alignment horizontal="center" vertical="top" wrapText="1"/>
    </xf>
    <xf numFmtId="0" fontId="16" fillId="6" borderId="2" xfId="0" applyFont="1" applyFill="1" applyBorder="1" applyAlignment="1">
      <alignment horizontal="center" vertical="top" wrapText="1" readingOrder="1"/>
    </xf>
    <xf numFmtId="9" fontId="8" fillId="6" borderId="2" xfId="0" applyNumberFormat="1" applyFont="1" applyFill="1" applyBorder="1" applyAlignment="1">
      <alignment horizontal="center" vertical="top" wrapText="1"/>
    </xf>
    <xf numFmtId="0" fontId="15" fillId="6" borderId="2" xfId="0" applyFont="1" applyFill="1" applyBorder="1" applyAlignment="1">
      <alignment horizontal="left" vertical="top" wrapText="1" readingOrder="1"/>
    </xf>
    <xf numFmtId="0" fontId="15" fillId="6" borderId="12" xfId="0" applyFont="1" applyFill="1" applyBorder="1" applyAlignment="1">
      <alignment horizontal="left" vertical="top" wrapText="1" readingOrder="1"/>
    </xf>
    <xf numFmtId="0" fontId="15" fillId="6" borderId="2" xfId="0" applyFont="1" applyFill="1" applyBorder="1" applyAlignment="1">
      <alignment vertical="top" wrapText="1" readingOrder="1"/>
    </xf>
    <xf numFmtId="0" fontId="15" fillId="6" borderId="11" xfId="0" applyFont="1" applyFill="1" applyBorder="1" applyAlignment="1">
      <alignment horizontal="left" vertical="top" wrapText="1" readingOrder="1"/>
    </xf>
    <xf numFmtId="0" fontId="15" fillId="6" borderId="7" xfId="0" applyFont="1" applyFill="1" applyBorder="1" applyAlignment="1">
      <alignment horizontal="left" vertical="top" wrapText="1" readingOrder="1"/>
    </xf>
    <xf numFmtId="0" fontId="15" fillId="6" borderId="2" xfId="0" applyFont="1" applyFill="1" applyBorder="1" applyAlignment="1">
      <alignment horizontal="center" vertical="top" wrapText="1" readingOrder="1"/>
    </xf>
    <xf numFmtId="9" fontId="6" fillId="6" borderId="2" xfId="0" applyNumberFormat="1" applyFont="1" applyFill="1" applyBorder="1" applyAlignment="1">
      <alignment horizontal="center" vertical="top" wrapText="1"/>
    </xf>
    <xf numFmtId="166" fontId="6" fillId="0" borderId="2" xfId="2" applyFont="1" applyFill="1" applyBorder="1" applyAlignment="1">
      <alignment horizontal="center" vertical="top"/>
    </xf>
    <xf numFmtId="9" fontId="6" fillId="0" borderId="2" xfId="0" applyNumberFormat="1" applyFont="1" applyFill="1" applyBorder="1" applyAlignment="1">
      <alignment horizontal="center" vertical="top" wrapText="1"/>
    </xf>
    <xf numFmtId="166" fontId="6" fillId="0" borderId="2" xfId="0" applyNumberFormat="1" applyFont="1" applyFill="1" applyBorder="1" applyAlignment="1">
      <alignment horizontal="center" vertical="top"/>
    </xf>
    <xf numFmtId="165" fontId="6" fillId="6" borderId="15" xfId="1" quotePrefix="1" applyNumberFormat="1" applyFont="1" applyFill="1" applyBorder="1" applyAlignment="1">
      <alignment vertical="top"/>
    </xf>
    <xf numFmtId="1" fontId="8" fillId="0" borderId="2" xfId="2" quotePrefix="1" applyNumberFormat="1" applyFont="1" applyFill="1" applyBorder="1" applyAlignment="1">
      <alignment horizontal="center" vertical="top"/>
    </xf>
    <xf numFmtId="1" fontId="8" fillId="0" borderId="2" xfId="2" applyNumberFormat="1" applyFont="1" applyFill="1" applyBorder="1" applyAlignment="1">
      <alignment horizontal="center" vertical="top"/>
    </xf>
    <xf numFmtId="0" fontId="14" fillId="0" borderId="2" xfId="0" applyFont="1" applyFill="1" applyBorder="1" applyAlignment="1">
      <alignment vertical="top" wrapText="1"/>
    </xf>
    <xf numFmtId="0" fontId="8" fillId="6" borderId="2" xfId="0" applyFont="1" applyFill="1" applyBorder="1" applyAlignment="1">
      <alignment horizontal="center" vertical="top" wrapText="1"/>
    </xf>
    <xf numFmtId="1" fontId="8" fillId="6" borderId="2" xfId="0" applyNumberFormat="1" applyFont="1" applyFill="1" applyBorder="1" applyAlignment="1">
      <alignment horizontal="center" vertical="top"/>
    </xf>
    <xf numFmtId="1" fontId="6" fillId="6" borderId="2" xfId="0" applyNumberFormat="1" applyFont="1" applyFill="1" applyBorder="1" applyAlignment="1">
      <alignment horizontal="center" vertical="top" wrapText="1"/>
    </xf>
    <xf numFmtId="3" fontId="6" fillId="0" borderId="2" xfId="0" applyNumberFormat="1" applyFont="1" applyFill="1" applyBorder="1" applyAlignment="1">
      <alignment horizontal="center" vertical="top" wrapText="1"/>
    </xf>
    <xf numFmtId="1" fontId="6" fillId="0" borderId="2" xfId="2" applyNumberFormat="1" applyFont="1" applyFill="1" applyBorder="1" applyAlignment="1">
      <alignment horizontal="center" vertical="top"/>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1" xfId="0" applyFont="1" applyFill="1" applyBorder="1" applyAlignment="1">
      <alignment horizontal="left"/>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8" fillId="4" borderId="2" xfId="0" applyFont="1" applyFill="1" applyBorder="1" applyAlignment="1">
      <alignment horizontal="left" vertical="top"/>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6" fillId="3" borderId="11" xfId="0" applyFont="1" applyFill="1" applyBorder="1" applyAlignment="1">
      <alignment horizontal="center" vertical="center"/>
    </xf>
    <xf numFmtId="0" fontId="8" fillId="0" borderId="0" xfId="0" applyFont="1" applyFill="1" applyAlignment="1">
      <alignment horizontal="center"/>
    </xf>
    <xf numFmtId="0" fontId="13" fillId="0" borderId="0" xfId="0" applyFont="1" applyFill="1" applyAlignment="1">
      <alignment horizontal="center"/>
    </xf>
    <xf numFmtId="0" fontId="8" fillId="0" borderId="0" xfId="0" applyFont="1" applyFill="1" applyAlignment="1">
      <alignment horizontal="center" vertical="top"/>
    </xf>
  </cellXfs>
  <cellStyles count="4">
    <cellStyle name="Comma" xfId="1" builtinId="3"/>
    <cellStyle name="Comma [0]" xfId="2" builtinId="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S63"/>
  <sheetViews>
    <sheetView tabSelected="1" showRuler="0" view="pageBreakPreview" topLeftCell="A16" zoomScale="70" zoomScaleNormal="40" zoomScaleSheetLayoutView="70" zoomScalePageLayoutView="55" workbookViewId="0">
      <selection activeCell="X19" sqref="X19"/>
    </sheetView>
  </sheetViews>
  <sheetFormatPr defaultColWidth="9.140625" defaultRowHeight="14.25" x14ac:dyDescent="0.2"/>
  <cols>
    <col min="1" max="1" width="6.42578125" style="2" customWidth="1"/>
    <col min="2" max="2" width="18" style="2" customWidth="1"/>
    <col min="3" max="3" width="14.85546875" style="2" customWidth="1"/>
    <col min="4" max="4" width="15" style="2" customWidth="1"/>
    <col min="5" max="5" width="7.85546875" style="2" customWidth="1"/>
    <col min="6" max="6" width="7.7109375" style="2" customWidth="1"/>
    <col min="7" max="7" width="18.28515625" style="2" customWidth="1"/>
    <col min="8" max="8" width="9.85546875" style="65" customWidth="1"/>
    <col min="9" max="9" width="7.7109375" style="2" customWidth="1"/>
    <col min="10" max="10" width="21.42578125" style="2" customWidth="1"/>
    <col min="11" max="11" width="9" style="2" customWidth="1"/>
    <col min="12" max="12" width="7.5703125" style="2" customWidth="1"/>
    <col min="13" max="13" width="19.28515625" style="2" customWidth="1"/>
    <col min="14" max="14" width="7.7109375" style="2" customWidth="1"/>
    <col min="15" max="15" width="8" style="2" customWidth="1"/>
    <col min="16" max="16" width="18.28515625" style="2" customWidth="1"/>
    <col min="17" max="18" width="7.7109375" style="2" customWidth="1"/>
    <col min="19" max="19" width="18.5703125" style="2" bestFit="1" customWidth="1"/>
    <col min="20" max="20" width="6.85546875" style="2" customWidth="1"/>
    <col min="21" max="21" width="7.42578125" style="2" customWidth="1"/>
    <col min="22" max="22" width="19.28515625" style="2" customWidth="1"/>
    <col min="23" max="24" width="5.85546875" style="2" customWidth="1"/>
    <col min="25" max="25" width="17.7109375" style="2" customWidth="1"/>
    <col min="26" max="26" width="8.28515625" style="2" bestFit="1" customWidth="1"/>
    <col min="27" max="27" width="5.5703125" style="4" customWidth="1"/>
    <col min="28" max="28" width="8" style="2" customWidth="1"/>
    <col min="29" max="29" width="5.5703125" style="4" customWidth="1"/>
    <col min="30" max="30" width="19.42578125" style="2" customWidth="1"/>
    <col min="31" max="31" width="11.140625" style="2" customWidth="1"/>
    <col min="32" max="32" width="5.5703125" style="4" customWidth="1"/>
    <col min="33" max="33" width="11.140625" style="2" customWidth="1"/>
    <col min="34" max="34" width="5.5703125" style="4" customWidth="1"/>
    <col min="35" max="35" width="16.7109375" style="2" customWidth="1"/>
    <col min="36" max="36" width="13.42578125" style="2" customWidth="1"/>
    <col min="37" max="37" width="5.5703125" style="4" customWidth="1"/>
    <col min="38" max="38" width="10.7109375" style="2" customWidth="1"/>
    <col min="39" max="39" width="15" style="2" customWidth="1"/>
    <col min="40" max="40" width="9.140625" style="2"/>
    <col min="41" max="45" width="19.5703125" style="2" customWidth="1"/>
    <col min="46" max="16384" width="9.140625" style="2"/>
  </cols>
  <sheetData>
    <row r="1" spans="1:45" ht="23.25" x14ac:dyDescent="0.35">
      <c r="A1" s="127"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
    </row>
    <row r="2" spans="1:45" ht="23.25" x14ac:dyDescent="0.35">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3"/>
    </row>
    <row r="3" spans="1:45" ht="23.25" x14ac:dyDescent="0.35">
      <c r="A3" s="127" t="s">
        <v>48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3"/>
    </row>
    <row r="4" spans="1:45" ht="23.25" x14ac:dyDescent="0.35">
      <c r="A4" s="128" t="s">
        <v>151</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
    </row>
    <row r="5" spans="1:45" ht="18" x14ac:dyDescent="0.2">
      <c r="A5" s="129" t="s">
        <v>2</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1:45" ht="18" x14ac:dyDescent="0.25">
      <c r="A6" s="123" t="s">
        <v>48</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row>
    <row r="7" spans="1:45" ht="81" customHeight="1" x14ac:dyDescent="0.2">
      <c r="A7" s="130" t="s">
        <v>3</v>
      </c>
      <c r="B7" s="130" t="s">
        <v>4</v>
      </c>
      <c r="C7" s="131" t="s">
        <v>5</v>
      </c>
      <c r="D7" s="131" t="s">
        <v>6</v>
      </c>
      <c r="E7" s="114" t="s">
        <v>7</v>
      </c>
      <c r="F7" s="115"/>
      <c r="G7" s="116"/>
      <c r="H7" s="114" t="s">
        <v>63</v>
      </c>
      <c r="I7" s="115"/>
      <c r="J7" s="116"/>
      <c r="K7" s="114" t="s">
        <v>64</v>
      </c>
      <c r="L7" s="115"/>
      <c r="M7" s="115"/>
      <c r="N7" s="114" t="s">
        <v>8</v>
      </c>
      <c r="O7" s="115"/>
      <c r="P7" s="115"/>
      <c r="Q7" s="115"/>
      <c r="R7" s="115"/>
      <c r="S7" s="115"/>
      <c r="T7" s="115"/>
      <c r="U7" s="115"/>
      <c r="V7" s="115"/>
      <c r="W7" s="115"/>
      <c r="X7" s="115"/>
      <c r="Y7" s="116"/>
      <c r="Z7" s="114" t="s">
        <v>51</v>
      </c>
      <c r="AA7" s="115"/>
      <c r="AB7" s="115"/>
      <c r="AC7" s="115"/>
      <c r="AD7" s="115"/>
      <c r="AE7" s="115"/>
      <c r="AF7" s="116"/>
      <c r="AG7" s="114" t="s">
        <v>65</v>
      </c>
      <c r="AH7" s="115"/>
      <c r="AI7" s="116"/>
      <c r="AJ7" s="114" t="s">
        <v>66</v>
      </c>
      <c r="AK7" s="115"/>
      <c r="AL7" s="115"/>
      <c r="AM7" s="132" t="s">
        <v>9</v>
      </c>
      <c r="AO7" s="4"/>
      <c r="AP7" s="4"/>
      <c r="AQ7" s="4"/>
      <c r="AR7" s="4"/>
      <c r="AS7" s="4"/>
    </row>
    <row r="8" spans="1:45" ht="18" customHeight="1" x14ac:dyDescent="0.2">
      <c r="A8" s="130"/>
      <c r="B8" s="130"/>
      <c r="C8" s="131"/>
      <c r="D8" s="131"/>
      <c r="E8" s="117"/>
      <c r="F8" s="118"/>
      <c r="G8" s="119"/>
      <c r="H8" s="117"/>
      <c r="I8" s="118"/>
      <c r="J8" s="119"/>
      <c r="K8" s="120"/>
      <c r="L8" s="121"/>
      <c r="M8" s="121"/>
      <c r="N8" s="120"/>
      <c r="O8" s="121"/>
      <c r="P8" s="121"/>
      <c r="Q8" s="121"/>
      <c r="R8" s="121"/>
      <c r="S8" s="121"/>
      <c r="T8" s="121"/>
      <c r="U8" s="121"/>
      <c r="V8" s="121"/>
      <c r="W8" s="121"/>
      <c r="X8" s="121"/>
      <c r="Y8" s="122"/>
      <c r="Z8" s="120"/>
      <c r="AA8" s="121"/>
      <c r="AB8" s="121"/>
      <c r="AC8" s="121"/>
      <c r="AD8" s="121"/>
      <c r="AE8" s="121"/>
      <c r="AF8" s="122"/>
      <c r="AG8" s="120"/>
      <c r="AH8" s="121"/>
      <c r="AI8" s="122"/>
      <c r="AJ8" s="120"/>
      <c r="AK8" s="121"/>
      <c r="AL8" s="121"/>
      <c r="AM8" s="133"/>
    </row>
    <row r="9" spans="1:45" ht="15.75" customHeight="1" x14ac:dyDescent="0.2">
      <c r="A9" s="130"/>
      <c r="B9" s="130"/>
      <c r="C9" s="131"/>
      <c r="D9" s="131"/>
      <c r="E9" s="120"/>
      <c r="F9" s="121"/>
      <c r="G9" s="122"/>
      <c r="H9" s="120"/>
      <c r="I9" s="121"/>
      <c r="J9" s="122"/>
      <c r="K9" s="134">
        <v>2021</v>
      </c>
      <c r="L9" s="135"/>
      <c r="M9" s="136"/>
      <c r="N9" s="124" t="s">
        <v>10</v>
      </c>
      <c r="O9" s="125"/>
      <c r="P9" s="126"/>
      <c r="Q9" s="124" t="s">
        <v>11</v>
      </c>
      <c r="R9" s="125"/>
      <c r="S9" s="126"/>
      <c r="T9" s="124" t="s">
        <v>12</v>
      </c>
      <c r="U9" s="125"/>
      <c r="V9" s="126"/>
      <c r="W9" s="124" t="s">
        <v>13</v>
      </c>
      <c r="X9" s="125"/>
      <c r="Y9" s="126"/>
      <c r="Z9" s="124">
        <v>2021</v>
      </c>
      <c r="AA9" s="125"/>
      <c r="AB9" s="125"/>
      <c r="AC9" s="125"/>
      <c r="AD9" s="125"/>
      <c r="AE9" s="125"/>
      <c r="AF9" s="126"/>
      <c r="AG9" s="124">
        <v>2021</v>
      </c>
      <c r="AH9" s="125"/>
      <c r="AI9" s="126"/>
      <c r="AJ9" s="124">
        <v>2021</v>
      </c>
      <c r="AK9" s="125"/>
      <c r="AL9" s="126"/>
      <c r="AM9" s="5"/>
    </row>
    <row r="10" spans="1:45" s="7" customFormat="1" ht="15.75" x14ac:dyDescent="0.25">
      <c r="A10" s="153">
        <v>1</v>
      </c>
      <c r="B10" s="153">
        <v>2</v>
      </c>
      <c r="C10" s="153">
        <v>3</v>
      </c>
      <c r="D10" s="153">
        <v>4</v>
      </c>
      <c r="E10" s="137">
        <v>5</v>
      </c>
      <c r="F10" s="139"/>
      <c r="G10" s="138"/>
      <c r="H10" s="137">
        <v>6</v>
      </c>
      <c r="I10" s="139"/>
      <c r="J10" s="138"/>
      <c r="K10" s="143">
        <v>7</v>
      </c>
      <c r="L10" s="144"/>
      <c r="M10" s="145"/>
      <c r="N10" s="143">
        <v>8</v>
      </c>
      <c r="O10" s="144"/>
      <c r="P10" s="145"/>
      <c r="Q10" s="143">
        <v>9</v>
      </c>
      <c r="R10" s="144"/>
      <c r="S10" s="145"/>
      <c r="T10" s="143">
        <v>10</v>
      </c>
      <c r="U10" s="144"/>
      <c r="V10" s="145"/>
      <c r="W10" s="143">
        <v>11</v>
      </c>
      <c r="X10" s="144"/>
      <c r="Y10" s="145"/>
      <c r="Z10" s="140">
        <v>12</v>
      </c>
      <c r="AA10" s="141"/>
      <c r="AB10" s="141"/>
      <c r="AC10" s="141"/>
      <c r="AD10" s="141"/>
      <c r="AE10" s="141"/>
      <c r="AF10" s="142"/>
      <c r="AG10" s="140">
        <v>13</v>
      </c>
      <c r="AH10" s="141"/>
      <c r="AI10" s="142"/>
      <c r="AJ10" s="140">
        <v>14</v>
      </c>
      <c r="AK10" s="141"/>
      <c r="AL10" s="142"/>
      <c r="AM10" s="6">
        <v>15</v>
      </c>
    </row>
    <row r="11" spans="1:45" s="7" customFormat="1" ht="87" customHeight="1" x14ac:dyDescent="0.2">
      <c r="A11" s="157"/>
      <c r="B11" s="157"/>
      <c r="C11" s="157"/>
      <c r="D11" s="157"/>
      <c r="E11" s="147" t="s">
        <v>14</v>
      </c>
      <c r="F11" s="148"/>
      <c r="G11" s="151" t="s">
        <v>15</v>
      </c>
      <c r="H11" s="147" t="s">
        <v>14</v>
      </c>
      <c r="I11" s="148"/>
      <c r="J11" s="151" t="s">
        <v>15</v>
      </c>
      <c r="K11" s="147" t="s">
        <v>14</v>
      </c>
      <c r="L11" s="148"/>
      <c r="M11" s="153" t="s">
        <v>15</v>
      </c>
      <c r="N11" s="147" t="s">
        <v>14</v>
      </c>
      <c r="O11" s="148"/>
      <c r="P11" s="153" t="s">
        <v>15</v>
      </c>
      <c r="Q11" s="147" t="s">
        <v>14</v>
      </c>
      <c r="R11" s="148"/>
      <c r="S11" s="153" t="s">
        <v>15</v>
      </c>
      <c r="T11" s="147" t="s">
        <v>14</v>
      </c>
      <c r="U11" s="148"/>
      <c r="V11" s="153" t="s">
        <v>15</v>
      </c>
      <c r="W11" s="147" t="s">
        <v>14</v>
      </c>
      <c r="X11" s="148"/>
      <c r="Y11" s="153" t="s">
        <v>15</v>
      </c>
      <c r="Z11" s="137" t="s">
        <v>16</v>
      </c>
      <c r="AA11" s="138"/>
      <c r="AB11" s="137" t="s">
        <v>52</v>
      </c>
      <c r="AC11" s="138"/>
      <c r="AD11" s="8" t="s">
        <v>17</v>
      </c>
      <c r="AE11" s="137" t="s">
        <v>53</v>
      </c>
      <c r="AF11" s="138"/>
      <c r="AG11" s="137" t="s">
        <v>18</v>
      </c>
      <c r="AH11" s="138"/>
      <c r="AI11" s="8" t="s">
        <v>19</v>
      </c>
      <c r="AJ11" s="137" t="s">
        <v>20</v>
      </c>
      <c r="AK11" s="138"/>
      <c r="AL11" s="8" t="s">
        <v>21</v>
      </c>
      <c r="AM11" s="9"/>
    </row>
    <row r="12" spans="1:45" s="7" customFormat="1" ht="15.75" x14ac:dyDescent="0.2">
      <c r="A12" s="151"/>
      <c r="B12" s="151"/>
      <c r="C12" s="151"/>
      <c r="D12" s="151"/>
      <c r="E12" s="149"/>
      <c r="F12" s="150"/>
      <c r="G12" s="152"/>
      <c r="H12" s="149"/>
      <c r="I12" s="150"/>
      <c r="J12" s="152"/>
      <c r="K12" s="149"/>
      <c r="L12" s="150"/>
      <c r="M12" s="151"/>
      <c r="N12" s="149"/>
      <c r="O12" s="150"/>
      <c r="P12" s="151"/>
      <c r="Q12" s="149"/>
      <c r="R12" s="150"/>
      <c r="S12" s="151"/>
      <c r="T12" s="149"/>
      <c r="U12" s="150"/>
      <c r="V12" s="151"/>
      <c r="W12" s="149"/>
      <c r="X12" s="150"/>
      <c r="Y12" s="151"/>
      <c r="Z12" s="149" t="s">
        <v>14</v>
      </c>
      <c r="AA12" s="150"/>
      <c r="AB12" s="149" t="s">
        <v>14</v>
      </c>
      <c r="AC12" s="150"/>
      <c r="AD12" s="10" t="s">
        <v>15</v>
      </c>
      <c r="AE12" s="149" t="s">
        <v>15</v>
      </c>
      <c r="AF12" s="150"/>
      <c r="AG12" s="149" t="s">
        <v>14</v>
      </c>
      <c r="AH12" s="150"/>
      <c r="AI12" s="10" t="s">
        <v>15</v>
      </c>
      <c r="AJ12" s="149" t="s">
        <v>14</v>
      </c>
      <c r="AK12" s="150"/>
      <c r="AL12" s="10" t="s">
        <v>15</v>
      </c>
      <c r="AM12" s="71"/>
    </row>
    <row r="13" spans="1:45" ht="139.5" customHeight="1" x14ac:dyDescent="0.2">
      <c r="A13" s="44">
        <v>1</v>
      </c>
      <c r="B13" s="13" t="s">
        <v>67</v>
      </c>
      <c r="C13" s="15" t="s">
        <v>68</v>
      </c>
      <c r="D13" s="15" t="s">
        <v>69</v>
      </c>
      <c r="E13" s="41">
        <v>100</v>
      </c>
      <c r="F13" s="42" t="s">
        <v>47</v>
      </c>
      <c r="G13" s="38"/>
      <c r="H13" s="41">
        <v>100</v>
      </c>
      <c r="I13" s="42" t="s">
        <v>47</v>
      </c>
      <c r="J13" s="38"/>
      <c r="K13" s="41">
        <v>100</v>
      </c>
      <c r="L13" s="42" t="s">
        <v>47</v>
      </c>
      <c r="M13" s="38">
        <f>SUM(M14,M17,M22,M29,M33)</f>
        <v>5871960197</v>
      </c>
      <c r="N13" s="46">
        <v>25</v>
      </c>
      <c r="O13" s="42" t="str">
        <f>L13</f>
        <v>%</v>
      </c>
      <c r="P13" s="38">
        <f>SUM(P14,P17,P22,P29,P33)</f>
        <v>817894555</v>
      </c>
      <c r="Q13" s="46">
        <v>25</v>
      </c>
      <c r="R13" s="42" t="str">
        <f>L13</f>
        <v>%</v>
      </c>
      <c r="S13" s="38">
        <f>SUM(S14,S17,S22,S29,S33)</f>
        <v>1531787809</v>
      </c>
      <c r="T13" s="46">
        <v>25</v>
      </c>
      <c r="U13" s="42" t="str">
        <f>L13</f>
        <v>%</v>
      </c>
      <c r="V13" s="38">
        <f>SUM(V14,V17,V22,V29,V33)</f>
        <v>1391549713</v>
      </c>
      <c r="W13" s="46">
        <v>25</v>
      </c>
      <c r="X13" s="42" t="str">
        <f>O13</f>
        <v>%</v>
      </c>
      <c r="Y13" s="38">
        <f>SUM(Y14,Y17,Y22,Y29,Y33)</f>
        <v>1584232346</v>
      </c>
      <c r="Z13" s="53">
        <f>SUM(N13,Q13,T13,W13)</f>
        <v>100</v>
      </c>
      <c r="AA13" s="42" t="str">
        <f>L13</f>
        <v>%</v>
      </c>
      <c r="AB13" s="50">
        <f t="shared" ref="AB13:AB19" si="0">Z13/K13*100</f>
        <v>100</v>
      </c>
      <c r="AC13" s="52" t="s">
        <v>47</v>
      </c>
      <c r="AD13" s="51">
        <f>SUM(P13,S13,V13,Y13)</f>
        <v>5325464423</v>
      </c>
      <c r="AE13" s="50">
        <f>AD13/M13*100</f>
        <v>90.693128773604329</v>
      </c>
      <c r="AF13" s="52" t="s">
        <v>47</v>
      </c>
      <c r="AG13" s="50">
        <f>H13+Z13</f>
        <v>200</v>
      </c>
      <c r="AH13" s="42" t="s">
        <v>47</v>
      </c>
      <c r="AI13" s="51">
        <f>J13+AD13</f>
        <v>5325464423</v>
      </c>
      <c r="AJ13" s="50"/>
      <c r="AK13" s="52" t="s">
        <v>47</v>
      </c>
      <c r="AL13" s="50"/>
      <c r="AM13" s="19" t="s">
        <v>49</v>
      </c>
      <c r="AP13" s="20">
        <f t="shared" ref="AP13:AP21" si="1">P13+S13+V13+Y13</f>
        <v>5325464423</v>
      </c>
    </row>
    <row r="14" spans="1:45" ht="152.25" customHeight="1" x14ac:dyDescent="0.2">
      <c r="A14" s="12"/>
      <c r="B14" s="45" t="s">
        <v>70</v>
      </c>
      <c r="C14" s="14" t="s">
        <v>71</v>
      </c>
      <c r="D14" s="15" t="s">
        <v>139</v>
      </c>
      <c r="E14" s="41">
        <v>100</v>
      </c>
      <c r="F14" s="42" t="s">
        <v>47</v>
      </c>
      <c r="G14" s="37"/>
      <c r="H14" s="41">
        <v>100</v>
      </c>
      <c r="I14" s="42" t="s">
        <v>47</v>
      </c>
      <c r="J14" s="37"/>
      <c r="K14" s="41">
        <v>100</v>
      </c>
      <c r="L14" s="42" t="s">
        <v>47</v>
      </c>
      <c r="M14" s="105">
        <f>SUM(M15:M16)</f>
        <v>9500000</v>
      </c>
      <c r="N14" s="41">
        <v>25</v>
      </c>
      <c r="O14" s="42" t="str">
        <f t="shared" ref="O14:O46" si="2">L14</f>
        <v>%</v>
      </c>
      <c r="P14" s="105">
        <f>SUM(P15:P16)</f>
        <v>0</v>
      </c>
      <c r="Q14" s="46">
        <v>25</v>
      </c>
      <c r="R14" s="42" t="str">
        <f t="shared" ref="R14:R46" si="3">L14</f>
        <v>%</v>
      </c>
      <c r="S14" s="105">
        <f>SUM(S15:S16)</f>
        <v>3375000</v>
      </c>
      <c r="T14" s="46">
        <v>25</v>
      </c>
      <c r="U14" s="42" t="str">
        <f t="shared" ref="U14:U46" si="4">L14</f>
        <v>%</v>
      </c>
      <c r="V14" s="105">
        <f>SUM(V15:V16)</f>
        <v>0</v>
      </c>
      <c r="W14" s="46">
        <v>25</v>
      </c>
      <c r="X14" s="42" t="str">
        <f t="shared" ref="X14:X46" si="5">O14</f>
        <v>%</v>
      </c>
      <c r="Y14" s="105">
        <f>SUM(Y15:Y16)</f>
        <v>6125000</v>
      </c>
      <c r="Z14" s="53">
        <f t="shared" ref="Z14:Z46" si="6">SUM(N14,Q14,T14,W14)</f>
        <v>100</v>
      </c>
      <c r="AA14" s="42" t="str">
        <f t="shared" ref="AA14:AA46" si="7">L14</f>
        <v>%</v>
      </c>
      <c r="AB14" s="50">
        <f t="shared" si="0"/>
        <v>100</v>
      </c>
      <c r="AC14" s="52" t="s">
        <v>47</v>
      </c>
      <c r="AD14" s="54">
        <f t="shared" ref="AD14:AD46" si="8">SUM(P14,S14,V14,Y14)</f>
        <v>9500000</v>
      </c>
      <c r="AE14" s="55">
        <f>AD15/M15*100</f>
        <v>100</v>
      </c>
      <c r="AF14" s="66" t="s">
        <v>47</v>
      </c>
      <c r="AG14" s="55">
        <f>H14+Z14</f>
        <v>200</v>
      </c>
      <c r="AH14" s="82" t="s">
        <v>47</v>
      </c>
      <c r="AI14" s="54">
        <f t="shared" ref="AI14:AI46" si="9">J14+AD14</f>
        <v>9500000</v>
      </c>
      <c r="AJ14" s="55"/>
      <c r="AK14" s="66" t="s">
        <v>47</v>
      </c>
      <c r="AL14" s="55"/>
      <c r="AM14" s="19"/>
      <c r="AP14" s="20"/>
    </row>
    <row r="15" spans="1:45" ht="118.5" customHeight="1" x14ac:dyDescent="0.2">
      <c r="A15" s="12"/>
      <c r="B15" s="13"/>
      <c r="C15" s="21" t="s">
        <v>72</v>
      </c>
      <c r="D15" s="24" t="s">
        <v>73</v>
      </c>
      <c r="E15" s="16">
        <f>5*3</f>
        <v>15</v>
      </c>
      <c r="F15" s="17" t="s">
        <v>50</v>
      </c>
      <c r="G15" s="18"/>
      <c r="H15" s="16">
        <v>5</v>
      </c>
      <c r="I15" s="17" t="s">
        <v>50</v>
      </c>
      <c r="J15" s="18"/>
      <c r="K15" s="16">
        <v>5</v>
      </c>
      <c r="L15" s="17" t="s">
        <v>50</v>
      </c>
      <c r="M15" s="18">
        <v>8000000</v>
      </c>
      <c r="N15" s="16">
        <v>0</v>
      </c>
      <c r="O15" s="17" t="str">
        <f t="shared" si="2"/>
        <v>Dok</v>
      </c>
      <c r="P15" s="73" t="s">
        <v>76</v>
      </c>
      <c r="Q15" s="16">
        <v>1</v>
      </c>
      <c r="R15" s="17" t="str">
        <f t="shared" si="3"/>
        <v>Dok</v>
      </c>
      <c r="S15" s="18">
        <v>3000000</v>
      </c>
      <c r="T15" s="16">
        <v>1</v>
      </c>
      <c r="U15" s="17" t="str">
        <f t="shared" si="4"/>
        <v>Dok</v>
      </c>
      <c r="V15" s="18">
        <v>0</v>
      </c>
      <c r="W15" s="16">
        <v>3</v>
      </c>
      <c r="X15" s="17" t="str">
        <f t="shared" si="5"/>
        <v>Dok</v>
      </c>
      <c r="Y15" s="18">
        <v>5000000</v>
      </c>
      <c r="Z15" s="49">
        <f t="shared" si="6"/>
        <v>5</v>
      </c>
      <c r="AA15" s="17" t="str">
        <f t="shared" si="7"/>
        <v>Dok</v>
      </c>
      <c r="AB15" s="48">
        <f t="shared" si="0"/>
        <v>100</v>
      </c>
      <c r="AC15" s="30" t="s">
        <v>47</v>
      </c>
      <c r="AD15" s="36">
        <f t="shared" si="8"/>
        <v>8000000</v>
      </c>
      <c r="AE15" s="48">
        <f>AD15/M15*100</f>
        <v>100</v>
      </c>
      <c r="AF15" s="30" t="s">
        <v>47</v>
      </c>
      <c r="AG15" s="49">
        <f>H15+Z15</f>
        <v>10</v>
      </c>
      <c r="AH15" s="17" t="s">
        <v>50</v>
      </c>
      <c r="AI15" s="36">
        <f t="shared" si="9"/>
        <v>8000000</v>
      </c>
      <c r="AJ15" s="48"/>
      <c r="AK15" s="30" t="s">
        <v>47</v>
      </c>
      <c r="AL15" s="48"/>
      <c r="AM15" s="11"/>
      <c r="AP15" s="20"/>
    </row>
    <row r="16" spans="1:45" ht="116.45" customHeight="1" x14ac:dyDescent="0.2">
      <c r="A16" s="12"/>
      <c r="B16" s="13"/>
      <c r="C16" s="21" t="s">
        <v>74</v>
      </c>
      <c r="D16" s="24" t="s">
        <v>75</v>
      </c>
      <c r="E16" s="16">
        <f>10*3</f>
        <v>30</v>
      </c>
      <c r="F16" s="17" t="s">
        <v>50</v>
      </c>
      <c r="G16" s="18"/>
      <c r="H16" s="16">
        <v>10</v>
      </c>
      <c r="I16" s="17" t="s">
        <v>50</v>
      </c>
      <c r="J16" s="18"/>
      <c r="K16" s="16">
        <v>10</v>
      </c>
      <c r="L16" s="17" t="s">
        <v>50</v>
      </c>
      <c r="M16" s="18">
        <v>1500000</v>
      </c>
      <c r="N16" s="16">
        <v>1</v>
      </c>
      <c r="O16" s="17" t="str">
        <f t="shared" si="2"/>
        <v>Dok</v>
      </c>
      <c r="P16" s="73" t="s">
        <v>76</v>
      </c>
      <c r="Q16" s="16">
        <v>2</v>
      </c>
      <c r="R16" s="17" t="str">
        <f t="shared" si="3"/>
        <v>Dok</v>
      </c>
      <c r="S16" s="18">
        <v>375000</v>
      </c>
      <c r="T16" s="16">
        <v>2</v>
      </c>
      <c r="U16" s="17" t="str">
        <f t="shared" si="4"/>
        <v>Dok</v>
      </c>
      <c r="V16" s="18">
        <v>0</v>
      </c>
      <c r="W16" s="16">
        <v>5</v>
      </c>
      <c r="X16" s="17" t="str">
        <f t="shared" si="5"/>
        <v>Dok</v>
      </c>
      <c r="Y16" s="18">
        <v>1125000</v>
      </c>
      <c r="Z16" s="49">
        <f t="shared" si="6"/>
        <v>10</v>
      </c>
      <c r="AA16" s="17" t="str">
        <f t="shared" si="7"/>
        <v>Dok</v>
      </c>
      <c r="AB16" s="48">
        <f t="shared" si="0"/>
        <v>100</v>
      </c>
      <c r="AC16" s="30" t="s">
        <v>47</v>
      </c>
      <c r="AD16" s="36">
        <f t="shared" si="8"/>
        <v>1500000</v>
      </c>
      <c r="AE16" s="48">
        <f>AD16/M16*100</f>
        <v>100</v>
      </c>
      <c r="AF16" s="30" t="s">
        <v>47</v>
      </c>
      <c r="AG16" s="49">
        <f t="shared" ref="AG16:AG38" si="10">H16+Z16</f>
        <v>20</v>
      </c>
      <c r="AH16" s="17" t="s">
        <v>50</v>
      </c>
      <c r="AI16" s="36">
        <f t="shared" si="9"/>
        <v>1500000</v>
      </c>
      <c r="AJ16" s="48"/>
      <c r="AK16" s="30" t="s">
        <v>47</v>
      </c>
      <c r="AL16" s="48"/>
      <c r="AM16" s="11"/>
      <c r="AP16" s="20"/>
    </row>
    <row r="17" spans="1:42" ht="101.1" customHeight="1" x14ac:dyDescent="0.2">
      <c r="A17" s="44">
        <v>2</v>
      </c>
      <c r="B17" s="13" t="s">
        <v>77</v>
      </c>
      <c r="C17" s="14" t="s">
        <v>78</v>
      </c>
      <c r="D17" s="15" t="s">
        <v>79</v>
      </c>
      <c r="E17" s="41">
        <v>100</v>
      </c>
      <c r="F17" s="42" t="s">
        <v>47</v>
      </c>
      <c r="G17" s="37"/>
      <c r="H17" s="41">
        <v>100</v>
      </c>
      <c r="I17" s="42" t="s">
        <v>47</v>
      </c>
      <c r="J17" s="37"/>
      <c r="K17" s="46">
        <f>SUM(K19:K21)</f>
        <v>14</v>
      </c>
      <c r="L17" s="42" t="s">
        <v>50</v>
      </c>
      <c r="M17" s="37">
        <f>SUM(M18:M21)</f>
        <v>3879713555</v>
      </c>
      <c r="N17" s="46">
        <f>SUM(N19:N21)</f>
        <v>3</v>
      </c>
      <c r="O17" s="42" t="str">
        <f t="shared" si="2"/>
        <v>Dok</v>
      </c>
      <c r="P17" s="37">
        <f>SUM(P18:P21)</f>
        <v>792431000</v>
      </c>
      <c r="Q17" s="46">
        <f>SUM(Q19:Q21)</f>
        <v>4</v>
      </c>
      <c r="R17" s="42" t="str">
        <f t="shared" si="3"/>
        <v>Dok</v>
      </c>
      <c r="S17" s="37">
        <f>SUM(S18:S21)</f>
        <v>1261460500</v>
      </c>
      <c r="T17" s="46">
        <f>SUM(T19:T21)</f>
        <v>3</v>
      </c>
      <c r="U17" s="42" t="str">
        <f t="shared" si="4"/>
        <v>Dok</v>
      </c>
      <c r="V17" s="37">
        <f>SUM(V18:V21)</f>
        <v>807925526</v>
      </c>
      <c r="W17" s="46">
        <f>SUM(W19:W21)</f>
        <v>4</v>
      </c>
      <c r="X17" s="42" t="str">
        <f t="shared" si="5"/>
        <v>Dok</v>
      </c>
      <c r="Y17" s="37">
        <f>SUM(Y18:Y21)</f>
        <v>745073228</v>
      </c>
      <c r="Z17" s="53">
        <f t="shared" si="6"/>
        <v>14</v>
      </c>
      <c r="AA17" s="42" t="str">
        <f t="shared" si="7"/>
        <v>Dok</v>
      </c>
      <c r="AB17" s="53">
        <f t="shared" si="0"/>
        <v>100</v>
      </c>
      <c r="AC17" s="52" t="s">
        <v>47</v>
      </c>
      <c r="AD17" s="51">
        <f t="shared" si="8"/>
        <v>3606890254</v>
      </c>
      <c r="AE17" s="50">
        <f>AD17/M17*100</f>
        <v>92.967952475553318</v>
      </c>
      <c r="AF17" s="52" t="s">
        <v>47</v>
      </c>
      <c r="AG17" s="53">
        <f t="shared" si="10"/>
        <v>114</v>
      </c>
      <c r="AH17" s="42" t="s">
        <v>47</v>
      </c>
      <c r="AI17" s="51">
        <f t="shared" si="9"/>
        <v>3606890254</v>
      </c>
      <c r="AJ17" s="50"/>
      <c r="AK17" s="52" t="s">
        <v>47</v>
      </c>
      <c r="AL17" s="50"/>
      <c r="AM17" s="11"/>
      <c r="AP17" s="20"/>
    </row>
    <row r="18" spans="1:42" ht="75" x14ac:dyDescent="0.2">
      <c r="A18" s="12"/>
      <c r="B18" s="13"/>
      <c r="C18" s="21" t="s">
        <v>80</v>
      </c>
      <c r="D18" s="21" t="s">
        <v>81</v>
      </c>
      <c r="E18" s="39">
        <v>35</v>
      </c>
      <c r="F18" s="22" t="s">
        <v>88</v>
      </c>
      <c r="G18" s="23"/>
      <c r="H18" s="39">
        <v>35</v>
      </c>
      <c r="I18" s="22" t="s">
        <v>88</v>
      </c>
      <c r="J18" s="23"/>
      <c r="K18" s="39">
        <v>35</v>
      </c>
      <c r="L18" s="22" t="s">
        <v>88</v>
      </c>
      <c r="M18" s="74">
        <v>3874713555</v>
      </c>
      <c r="N18" s="39">
        <v>35</v>
      </c>
      <c r="O18" s="22" t="str">
        <f t="shared" si="2"/>
        <v>Org</v>
      </c>
      <c r="P18" s="23">
        <v>792431000</v>
      </c>
      <c r="Q18" s="39">
        <v>35</v>
      </c>
      <c r="R18" s="22" t="str">
        <f t="shared" si="3"/>
        <v>Org</v>
      </c>
      <c r="S18" s="23">
        <v>1261460500</v>
      </c>
      <c r="T18" s="39">
        <v>35</v>
      </c>
      <c r="U18" s="22" t="str">
        <f t="shared" si="4"/>
        <v>Org</v>
      </c>
      <c r="V18" s="23">
        <v>807925526</v>
      </c>
      <c r="W18" s="39">
        <v>35</v>
      </c>
      <c r="X18" s="22" t="str">
        <f t="shared" si="5"/>
        <v>Org</v>
      </c>
      <c r="Y18" s="23">
        <v>740073828</v>
      </c>
      <c r="Z18" s="49">
        <f>AVERAGE(N18,Q18,T18,W18)</f>
        <v>35</v>
      </c>
      <c r="AA18" s="22" t="str">
        <f t="shared" si="7"/>
        <v>Org</v>
      </c>
      <c r="AB18" s="48">
        <f t="shared" si="0"/>
        <v>100</v>
      </c>
      <c r="AC18" s="30" t="s">
        <v>47</v>
      </c>
      <c r="AD18" s="36">
        <f t="shared" si="8"/>
        <v>3601890854</v>
      </c>
      <c r="AE18" s="48">
        <f>AD18/M18*100</f>
        <v>92.958893680077466</v>
      </c>
      <c r="AF18" s="30" t="s">
        <v>47</v>
      </c>
      <c r="AG18" s="49">
        <f t="shared" si="10"/>
        <v>70</v>
      </c>
      <c r="AH18" s="22" t="s">
        <v>46</v>
      </c>
      <c r="AI18" s="36">
        <f t="shared" si="9"/>
        <v>3601890854</v>
      </c>
      <c r="AJ18" s="48"/>
      <c r="AK18" s="30" t="s">
        <v>47</v>
      </c>
      <c r="AL18" s="48"/>
      <c r="AM18" s="25"/>
      <c r="AP18" s="20">
        <f t="shared" si="1"/>
        <v>3601890854</v>
      </c>
    </row>
    <row r="19" spans="1:42" ht="110.1" customHeight="1" x14ac:dyDescent="0.2">
      <c r="A19" s="12"/>
      <c r="B19" s="13"/>
      <c r="C19" s="21" t="s">
        <v>82</v>
      </c>
      <c r="D19" s="24" t="s">
        <v>83</v>
      </c>
      <c r="E19" s="40">
        <f>1*3</f>
        <v>3</v>
      </c>
      <c r="F19" s="17" t="s">
        <v>50</v>
      </c>
      <c r="G19" s="18"/>
      <c r="H19" s="40">
        <v>1</v>
      </c>
      <c r="I19" s="17" t="s">
        <v>50</v>
      </c>
      <c r="J19" s="18"/>
      <c r="K19" s="40">
        <v>1</v>
      </c>
      <c r="L19" s="17" t="s">
        <v>50</v>
      </c>
      <c r="M19" s="18">
        <v>2000000</v>
      </c>
      <c r="N19" s="40">
        <v>0</v>
      </c>
      <c r="O19" s="17" t="str">
        <f t="shared" si="2"/>
        <v>Dok</v>
      </c>
      <c r="P19" s="73">
        <v>0</v>
      </c>
      <c r="Q19" s="40">
        <v>0</v>
      </c>
      <c r="R19" s="17" t="str">
        <f t="shared" si="3"/>
        <v>Dok</v>
      </c>
      <c r="S19" s="73">
        <v>0</v>
      </c>
      <c r="T19" s="40">
        <v>0</v>
      </c>
      <c r="U19" s="17" t="str">
        <f t="shared" si="4"/>
        <v>Dok</v>
      </c>
      <c r="V19" s="73">
        <v>0</v>
      </c>
      <c r="W19" s="40">
        <v>1</v>
      </c>
      <c r="X19" s="17" t="str">
        <f t="shared" si="5"/>
        <v>Dok</v>
      </c>
      <c r="Y19" s="73">
        <v>1999400</v>
      </c>
      <c r="Z19" s="49">
        <f t="shared" si="6"/>
        <v>1</v>
      </c>
      <c r="AA19" s="17" t="str">
        <f t="shared" si="7"/>
        <v>Dok</v>
      </c>
      <c r="AB19" s="48">
        <f t="shared" si="0"/>
        <v>100</v>
      </c>
      <c r="AC19" s="30" t="s">
        <v>47</v>
      </c>
      <c r="AD19" s="75">
        <f t="shared" si="8"/>
        <v>1999400</v>
      </c>
      <c r="AE19" s="48">
        <v>0</v>
      </c>
      <c r="AF19" s="30" t="s">
        <v>47</v>
      </c>
      <c r="AG19" s="49">
        <v>1</v>
      </c>
      <c r="AH19" s="17" t="s">
        <v>89</v>
      </c>
      <c r="AI19" s="75">
        <f t="shared" si="9"/>
        <v>1999400</v>
      </c>
      <c r="AJ19" s="48"/>
      <c r="AK19" s="30" t="s">
        <v>47</v>
      </c>
      <c r="AL19" s="48"/>
      <c r="AM19" s="11"/>
      <c r="AP19" s="20">
        <f t="shared" si="1"/>
        <v>1999400</v>
      </c>
    </row>
    <row r="20" spans="1:42" ht="127.5" customHeight="1" x14ac:dyDescent="0.2">
      <c r="A20" s="12"/>
      <c r="B20" s="13"/>
      <c r="C20" s="21" t="s">
        <v>84</v>
      </c>
      <c r="D20" s="24" t="s">
        <v>85</v>
      </c>
      <c r="E20" s="76">
        <f>12*3</f>
        <v>36</v>
      </c>
      <c r="F20" s="77" t="s">
        <v>89</v>
      </c>
      <c r="G20" s="18"/>
      <c r="H20" s="76">
        <v>12</v>
      </c>
      <c r="I20" s="77" t="s">
        <v>89</v>
      </c>
      <c r="J20" s="18"/>
      <c r="K20" s="76">
        <v>12</v>
      </c>
      <c r="L20" s="77" t="s">
        <v>89</v>
      </c>
      <c r="M20" s="78">
        <v>1500000</v>
      </c>
      <c r="N20" s="40">
        <v>3</v>
      </c>
      <c r="O20" s="17" t="str">
        <f t="shared" si="2"/>
        <v>Lap</v>
      </c>
      <c r="P20" s="73">
        <v>0</v>
      </c>
      <c r="Q20" s="40">
        <v>3</v>
      </c>
      <c r="R20" s="17" t="str">
        <f t="shared" si="3"/>
        <v>Lap</v>
      </c>
      <c r="S20" s="73">
        <v>0</v>
      </c>
      <c r="T20" s="40">
        <v>3</v>
      </c>
      <c r="U20" s="17" t="str">
        <f t="shared" si="4"/>
        <v>Lap</v>
      </c>
      <c r="V20" s="73">
        <v>0</v>
      </c>
      <c r="W20" s="40">
        <v>3</v>
      </c>
      <c r="X20" s="17" t="str">
        <f t="shared" si="5"/>
        <v>Lap</v>
      </c>
      <c r="Y20" s="73">
        <v>1500000</v>
      </c>
      <c r="Z20" s="49">
        <f t="shared" si="6"/>
        <v>12</v>
      </c>
      <c r="AA20" s="17" t="str">
        <f t="shared" si="7"/>
        <v>Lap</v>
      </c>
      <c r="AB20" s="48">
        <f>Z20/K20*100</f>
        <v>100</v>
      </c>
      <c r="AC20" s="30" t="s">
        <v>47</v>
      </c>
      <c r="AD20" s="75">
        <f t="shared" si="8"/>
        <v>1500000</v>
      </c>
      <c r="AE20" s="48">
        <v>0</v>
      </c>
      <c r="AF20" s="30" t="s">
        <v>47</v>
      </c>
      <c r="AG20" s="49">
        <f t="shared" si="10"/>
        <v>24</v>
      </c>
      <c r="AH20" s="17" t="s">
        <v>89</v>
      </c>
      <c r="AI20" s="75">
        <f t="shared" si="9"/>
        <v>1500000</v>
      </c>
      <c r="AJ20" s="48"/>
      <c r="AK20" s="30" t="s">
        <v>47</v>
      </c>
      <c r="AL20" s="48"/>
      <c r="AM20" s="11"/>
      <c r="AP20" s="20">
        <f t="shared" si="1"/>
        <v>1500000</v>
      </c>
    </row>
    <row r="21" spans="1:42" ht="110.1" customHeight="1" x14ac:dyDescent="0.2">
      <c r="A21" s="12"/>
      <c r="B21" s="13"/>
      <c r="C21" s="24" t="s">
        <v>86</v>
      </c>
      <c r="D21" s="24" t="s">
        <v>87</v>
      </c>
      <c r="E21" s="76">
        <f>1*3</f>
        <v>3</v>
      </c>
      <c r="F21" s="77" t="s">
        <v>89</v>
      </c>
      <c r="G21" s="18"/>
      <c r="H21" s="76">
        <v>1</v>
      </c>
      <c r="I21" s="77" t="s">
        <v>89</v>
      </c>
      <c r="J21" s="18"/>
      <c r="K21" s="76">
        <v>1</v>
      </c>
      <c r="L21" s="77" t="s">
        <v>89</v>
      </c>
      <c r="M21" s="78">
        <v>1500000</v>
      </c>
      <c r="N21" s="40">
        <v>0</v>
      </c>
      <c r="O21" s="17" t="str">
        <f t="shared" si="2"/>
        <v>Lap</v>
      </c>
      <c r="P21" s="73">
        <v>0</v>
      </c>
      <c r="Q21" s="40">
        <v>1</v>
      </c>
      <c r="R21" s="17" t="str">
        <f t="shared" si="3"/>
        <v>Lap</v>
      </c>
      <c r="S21" s="73">
        <v>0</v>
      </c>
      <c r="T21" s="40">
        <v>0</v>
      </c>
      <c r="U21" s="17" t="str">
        <f t="shared" si="4"/>
        <v>Lap</v>
      </c>
      <c r="V21" s="73">
        <v>0</v>
      </c>
      <c r="W21" s="40">
        <v>0</v>
      </c>
      <c r="X21" s="17" t="str">
        <f t="shared" si="5"/>
        <v>Lap</v>
      </c>
      <c r="Y21" s="73">
        <v>1500000</v>
      </c>
      <c r="Z21" s="49">
        <f t="shared" si="6"/>
        <v>1</v>
      </c>
      <c r="AA21" s="17" t="str">
        <f t="shared" si="7"/>
        <v>Lap</v>
      </c>
      <c r="AB21" s="48">
        <f t="shared" ref="AB21:AB39" si="11">Z21/K21*100</f>
        <v>100</v>
      </c>
      <c r="AC21" s="30" t="s">
        <v>47</v>
      </c>
      <c r="AD21" s="75">
        <f t="shared" si="8"/>
        <v>1500000</v>
      </c>
      <c r="AE21" s="48">
        <v>0</v>
      </c>
      <c r="AF21" s="30" t="s">
        <v>47</v>
      </c>
      <c r="AG21" s="49">
        <v>0</v>
      </c>
      <c r="AH21" s="17" t="s">
        <v>89</v>
      </c>
      <c r="AI21" s="75">
        <f t="shared" si="9"/>
        <v>1500000</v>
      </c>
      <c r="AJ21" s="48"/>
      <c r="AK21" s="30" t="s">
        <v>47</v>
      </c>
      <c r="AL21" s="48"/>
      <c r="AM21" s="11"/>
      <c r="AP21" s="20">
        <f t="shared" si="1"/>
        <v>1500000</v>
      </c>
    </row>
    <row r="22" spans="1:42" ht="111.75" customHeight="1" x14ac:dyDescent="0.2">
      <c r="A22" s="12"/>
      <c r="B22" s="79" t="s">
        <v>90</v>
      </c>
      <c r="C22" s="15" t="s">
        <v>91</v>
      </c>
      <c r="D22" s="80" t="s">
        <v>92</v>
      </c>
      <c r="E22" s="81">
        <v>100</v>
      </c>
      <c r="F22" s="82" t="s">
        <v>47</v>
      </c>
      <c r="G22" s="18"/>
      <c r="H22" s="81">
        <v>100</v>
      </c>
      <c r="I22" s="82" t="s">
        <v>47</v>
      </c>
      <c r="J22" s="18"/>
      <c r="K22" s="81">
        <v>100</v>
      </c>
      <c r="L22" s="82" t="s">
        <v>47</v>
      </c>
      <c r="M22" s="84">
        <f>SUM(M23:M28)</f>
        <v>1679012642</v>
      </c>
      <c r="N22" s="46">
        <v>25</v>
      </c>
      <c r="O22" s="42" t="str">
        <f t="shared" si="2"/>
        <v>%</v>
      </c>
      <c r="P22" s="84">
        <f>SUM(P23:P28)</f>
        <v>7600000</v>
      </c>
      <c r="Q22" s="46">
        <v>25</v>
      </c>
      <c r="R22" s="42" t="str">
        <f t="shared" si="3"/>
        <v>%</v>
      </c>
      <c r="S22" s="84">
        <f>SUM(S23:S28)</f>
        <v>233221394</v>
      </c>
      <c r="T22" s="46">
        <v>25</v>
      </c>
      <c r="U22" s="42" t="str">
        <f t="shared" si="4"/>
        <v>%</v>
      </c>
      <c r="V22" s="84">
        <f>SUM(V23:V28)</f>
        <v>556464850</v>
      </c>
      <c r="W22" s="46">
        <v>25</v>
      </c>
      <c r="X22" s="42" t="str">
        <f t="shared" si="5"/>
        <v>%</v>
      </c>
      <c r="Y22" s="84">
        <f>SUM(Y23:Y28)</f>
        <v>692661548</v>
      </c>
      <c r="Z22" s="86">
        <f t="shared" si="6"/>
        <v>100</v>
      </c>
      <c r="AA22" s="42" t="str">
        <f t="shared" si="7"/>
        <v>%</v>
      </c>
      <c r="AB22" s="50">
        <f t="shared" si="11"/>
        <v>100</v>
      </c>
      <c r="AC22" s="52" t="s">
        <v>47</v>
      </c>
      <c r="AD22" s="104">
        <f t="shared" si="8"/>
        <v>1489947792</v>
      </c>
      <c r="AE22" s="50">
        <f>AD22/M22*100</f>
        <v>88.739521950544074</v>
      </c>
      <c r="AF22" s="52" t="s">
        <v>47</v>
      </c>
      <c r="AG22" s="53">
        <f t="shared" si="10"/>
        <v>200</v>
      </c>
      <c r="AH22" s="42" t="s">
        <v>47</v>
      </c>
      <c r="AI22" s="51">
        <f t="shared" si="9"/>
        <v>1489947792</v>
      </c>
      <c r="AJ22" s="50"/>
      <c r="AK22" s="52" t="s">
        <v>47</v>
      </c>
      <c r="AL22" s="48"/>
      <c r="AM22" s="11"/>
      <c r="AP22" s="20"/>
    </row>
    <row r="23" spans="1:42" ht="115.5" customHeight="1" x14ac:dyDescent="0.2">
      <c r="A23" s="12"/>
      <c r="B23" s="13"/>
      <c r="C23" s="24" t="s">
        <v>93</v>
      </c>
      <c r="D23" s="24" t="s">
        <v>94</v>
      </c>
      <c r="E23" s="39">
        <f t="shared" ref="E23:E28" si="12">12*3</f>
        <v>36</v>
      </c>
      <c r="F23" s="22" t="s">
        <v>46</v>
      </c>
      <c r="G23" s="18"/>
      <c r="H23" s="39">
        <v>12</v>
      </c>
      <c r="I23" s="22" t="s">
        <v>46</v>
      </c>
      <c r="J23" s="18"/>
      <c r="K23" s="39">
        <v>12</v>
      </c>
      <c r="L23" s="22" t="s">
        <v>46</v>
      </c>
      <c r="M23" s="78">
        <v>4102160</v>
      </c>
      <c r="N23" s="16">
        <v>3</v>
      </c>
      <c r="O23" s="17" t="str">
        <f t="shared" si="2"/>
        <v>Bln</v>
      </c>
      <c r="P23" s="73">
        <v>0</v>
      </c>
      <c r="Q23" s="16">
        <v>3</v>
      </c>
      <c r="R23" s="17" t="str">
        <f t="shared" si="3"/>
        <v>Bln</v>
      </c>
      <c r="S23" s="73">
        <v>0</v>
      </c>
      <c r="T23" s="16">
        <v>3</v>
      </c>
      <c r="U23" s="17" t="str">
        <f t="shared" si="4"/>
        <v>Bln</v>
      </c>
      <c r="V23" s="73">
        <v>931400</v>
      </c>
      <c r="W23" s="16">
        <v>3</v>
      </c>
      <c r="X23" s="17" t="str">
        <f t="shared" si="5"/>
        <v>Bln</v>
      </c>
      <c r="Y23" s="73">
        <v>3170760</v>
      </c>
      <c r="Z23" s="49">
        <f t="shared" si="6"/>
        <v>12</v>
      </c>
      <c r="AA23" s="17" t="str">
        <f t="shared" si="7"/>
        <v>Bln</v>
      </c>
      <c r="AB23" s="48">
        <f t="shared" si="11"/>
        <v>100</v>
      </c>
      <c r="AC23" s="30" t="s">
        <v>47</v>
      </c>
      <c r="AD23" s="75">
        <f t="shared" si="8"/>
        <v>4102160</v>
      </c>
      <c r="AE23" s="48">
        <v>0</v>
      </c>
      <c r="AF23" s="30" t="s">
        <v>47</v>
      </c>
      <c r="AG23" s="49">
        <f t="shared" si="10"/>
        <v>24</v>
      </c>
      <c r="AH23" s="17" t="s">
        <v>46</v>
      </c>
      <c r="AI23" s="75">
        <f t="shared" si="9"/>
        <v>4102160</v>
      </c>
      <c r="AJ23" s="48"/>
      <c r="AK23" s="30" t="s">
        <v>47</v>
      </c>
      <c r="AL23" s="48"/>
      <c r="AM23" s="11"/>
      <c r="AP23" s="20"/>
    </row>
    <row r="24" spans="1:42" ht="97.5" customHeight="1" x14ac:dyDescent="0.2">
      <c r="A24" s="12"/>
      <c r="B24" s="13"/>
      <c r="C24" s="24" t="s">
        <v>95</v>
      </c>
      <c r="D24" s="24" t="s">
        <v>96</v>
      </c>
      <c r="E24" s="39">
        <f t="shared" si="12"/>
        <v>36</v>
      </c>
      <c r="F24" s="22" t="s">
        <v>46</v>
      </c>
      <c r="G24" s="38"/>
      <c r="H24" s="39">
        <v>12</v>
      </c>
      <c r="I24" s="22" t="s">
        <v>46</v>
      </c>
      <c r="J24" s="38"/>
      <c r="K24" s="39">
        <v>12</v>
      </c>
      <c r="L24" s="22" t="s">
        <v>46</v>
      </c>
      <c r="M24" s="78">
        <v>1093469382</v>
      </c>
      <c r="N24" s="16">
        <v>3</v>
      </c>
      <c r="O24" s="17" t="str">
        <f t="shared" si="2"/>
        <v>Bln</v>
      </c>
      <c r="P24" s="73">
        <v>0</v>
      </c>
      <c r="Q24" s="16">
        <v>3</v>
      </c>
      <c r="R24" s="17" t="str">
        <f t="shared" si="3"/>
        <v>Bln</v>
      </c>
      <c r="S24" s="18">
        <v>200543894</v>
      </c>
      <c r="T24" s="16">
        <v>3</v>
      </c>
      <c r="U24" s="17" t="str">
        <f t="shared" si="4"/>
        <v>Bln</v>
      </c>
      <c r="V24" s="18">
        <v>518662250</v>
      </c>
      <c r="W24" s="16">
        <v>3</v>
      </c>
      <c r="X24" s="17" t="str">
        <f t="shared" si="5"/>
        <v>Bln</v>
      </c>
      <c r="Y24" s="18">
        <v>356791988</v>
      </c>
      <c r="Z24" s="49">
        <f t="shared" si="6"/>
        <v>12</v>
      </c>
      <c r="AA24" s="17" t="str">
        <f t="shared" si="7"/>
        <v>Bln</v>
      </c>
      <c r="AB24" s="48">
        <f t="shared" si="11"/>
        <v>100</v>
      </c>
      <c r="AC24" s="30" t="s">
        <v>47</v>
      </c>
      <c r="AD24" s="36">
        <f t="shared" si="8"/>
        <v>1075998132</v>
      </c>
      <c r="AE24" s="48">
        <f>AD24/M24*100</f>
        <v>98.402218636607415</v>
      </c>
      <c r="AF24" s="30" t="s">
        <v>47</v>
      </c>
      <c r="AG24" s="49">
        <f t="shared" si="10"/>
        <v>24</v>
      </c>
      <c r="AH24" s="17" t="s">
        <v>46</v>
      </c>
      <c r="AI24" s="36">
        <f t="shared" si="9"/>
        <v>1075998132</v>
      </c>
      <c r="AJ24" s="50"/>
      <c r="AK24" s="52" t="s">
        <v>47</v>
      </c>
      <c r="AL24" s="50"/>
      <c r="AM24" s="11"/>
      <c r="AP24" s="20"/>
    </row>
    <row r="25" spans="1:42" ht="98.25" customHeight="1" x14ac:dyDescent="0.2">
      <c r="A25" s="12"/>
      <c r="B25" s="13"/>
      <c r="C25" s="24" t="s">
        <v>97</v>
      </c>
      <c r="D25" s="24" t="s">
        <v>98</v>
      </c>
      <c r="E25" s="40">
        <f t="shared" si="12"/>
        <v>36</v>
      </c>
      <c r="F25" s="17" t="s">
        <v>46</v>
      </c>
      <c r="G25" s="18"/>
      <c r="H25" s="40">
        <v>12</v>
      </c>
      <c r="I25" s="17" t="s">
        <v>46</v>
      </c>
      <c r="J25" s="18"/>
      <c r="K25" s="40">
        <v>12</v>
      </c>
      <c r="L25" s="17" t="s">
        <v>46</v>
      </c>
      <c r="M25" s="78">
        <v>78861000</v>
      </c>
      <c r="N25" s="40">
        <v>3</v>
      </c>
      <c r="O25" s="17" t="str">
        <f t="shared" si="2"/>
        <v>Bln</v>
      </c>
      <c r="P25" s="73">
        <v>0</v>
      </c>
      <c r="Q25" s="40">
        <v>3</v>
      </c>
      <c r="R25" s="17" t="str">
        <f t="shared" si="3"/>
        <v>Bln</v>
      </c>
      <c r="S25" s="18">
        <v>8342500</v>
      </c>
      <c r="T25" s="40">
        <v>3</v>
      </c>
      <c r="U25" s="17" t="str">
        <f t="shared" si="4"/>
        <v>Bln</v>
      </c>
      <c r="V25" s="18">
        <v>2395000</v>
      </c>
      <c r="W25" s="40">
        <v>3</v>
      </c>
      <c r="X25" s="17" t="str">
        <f t="shared" si="5"/>
        <v>Bln</v>
      </c>
      <c r="Y25" s="18">
        <v>25127500</v>
      </c>
      <c r="Z25" s="49">
        <f t="shared" si="6"/>
        <v>12</v>
      </c>
      <c r="AA25" s="17" t="str">
        <f t="shared" si="7"/>
        <v>Bln</v>
      </c>
      <c r="AB25" s="48">
        <f t="shared" si="11"/>
        <v>100</v>
      </c>
      <c r="AC25" s="30" t="s">
        <v>47</v>
      </c>
      <c r="AD25" s="36">
        <f t="shared" si="8"/>
        <v>35865000</v>
      </c>
      <c r="AE25" s="48">
        <f t="shared" ref="AE25:AE39" si="13">AD25/M25*100</f>
        <v>45.478753756609727</v>
      </c>
      <c r="AF25" s="30" t="s">
        <v>47</v>
      </c>
      <c r="AG25" s="49">
        <f t="shared" si="10"/>
        <v>24</v>
      </c>
      <c r="AH25" s="17" t="s">
        <v>46</v>
      </c>
      <c r="AI25" s="36">
        <f t="shared" si="9"/>
        <v>35865000</v>
      </c>
      <c r="AJ25" s="48"/>
      <c r="AK25" s="30" t="s">
        <v>47</v>
      </c>
      <c r="AL25" s="48"/>
      <c r="AM25" s="11"/>
      <c r="AP25" s="20"/>
    </row>
    <row r="26" spans="1:42" ht="105" x14ac:dyDescent="0.2">
      <c r="A26" s="12"/>
      <c r="B26" s="13"/>
      <c r="C26" s="24" t="s">
        <v>99</v>
      </c>
      <c r="D26" s="24" t="s">
        <v>100</v>
      </c>
      <c r="E26" s="39">
        <f t="shared" si="12"/>
        <v>36</v>
      </c>
      <c r="F26" s="22" t="s">
        <v>46</v>
      </c>
      <c r="G26" s="18"/>
      <c r="H26" s="39">
        <v>12</v>
      </c>
      <c r="I26" s="22" t="s">
        <v>46</v>
      </c>
      <c r="J26" s="18"/>
      <c r="K26" s="39">
        <v>12</v>
      </c>
      <c r="L26" s="22" t="s">
        <v>46</v>
      </c>
      <c r="M26" s="78">
        <v>182036600</v>
      </c>
      <c r="N26" s="40">
        <v>3</v>
      </c>
      <c r="O26" s="17" t="str">
        <f t="shared" si="2"/>
        <v>Bln</v>
      </c>
      <c r="P26" s="73">
        <v>0</v>
      </c>
      <c r="Q26" s="40">
        <v>3</v>
      </c>
      <c r="R26" s="17" t="str">
        <f t="shared" si="3"/>
        <v>Bln</v>
      </c>
      <c r="S26" s="18">
        <v>11670000</v>
      </c>
      <c r="T26" s="40">
        <v>3</v>
      </c>
      <c r="U26" s="17" t="str">
        <f t="shared" si="4"/>
        <v>Bln</v>
      </c>
      <c r="V26" s="18">
        <v>8410200</v>
      </c>
      <c r="W26" s="40">
        <v>3</v>
      </c>
      <c r="X26" s="17" t="str">
        <f t="shared" si="5"/>
        <v>Bln</v>
      </c>
      <c r="Y26" s="18">
        <v>152685500</v>
      </c>
      <c r="Z26" s="49">
        <f t="shared" si="6"/>
        <v>12</v>
      </c>
      <c r="AA26" s="17" t="str">
        <f t="shared" si="7"/>
        <v>Bln</v>
      </c>
      <c r="AB26" s="48">
        <f t="shared" si="11"/>
        <v>100</v>
      </c>
      <c r="AC26" s="30" t="s">
        <v>47</v>
      </c>
      <c r="AD26" s="36">
        <f t="shared" si="8"/>
        <v>172765700</v>
      </c>
      <c r="AE26" s="48">
        <f t="shared" si="13"/>
        <v>94.907123073052347</v>
      </c>
      <c r="AF26" s="30" t="s">
        <v>47</v>
      </c>
      <c r="AG26" s="49">
        <f t="shared" si="10"/>
        <v>24</v>
      </c>
      <c r="AH26" s="17" t="s">
        <v>46</v>
      </c>
      <c r="AI26" s="36">
        <f t="shared" si="9"/>
        <v>172765700</v>
      </c>
      <c r="AJ26" s="48"/>
      <c r="AK26" s="30" t="s">
        <v>47</v>
      </c>
      <c r="AL26" s="48"/>
      <c r="AM26" s="11"/>
      <c r="AP26" s="20"/>
    </row>
    <row r="27" spans="1:42" ht="126.75" customHeight="1" x14ac:dyDescent="0.2">
      <c r="A27" s="12"/>
      <c r="B27" s="13"/>
      <c r="C27" s="24" t="s">
        <v>101</v>
      </c>
      <c r="D27" s="24" t="s">
        <v>102</v>
      </c>
      <c r="E27" s="39">
        <f t="shared" si="12"/>
        <v>36</v>
      </c>
      <c r="F27" s="22" t="s">
        <v>46</v>
      </c>
      <c r="G27" s="18"/>
      <c r="H27" s="39">
        <v>12</v>
      </c>
      <c r="I27" s="22" t="s">
        <v>46</v>
      </c>
      <c r="J27" s="18"/>
      <c r="K27" s="39">
        <v>12</v>
      </c>
      <c r="L27" s="22" t="s">
        <v>46</v>
      </c>
      <c r="M27" s="78">
        <v>2400000</v>
      </c>
      <c r="N27" s="40">
        <v>3</v>
      </c>
      <c r="O27" s="17" t="str">
        <f t="shared" si="2"/>
        <v>Bln</v>
      </c>
      <c r="P27" s="73">
        <v>0</v>
      </c>
      <c r="Q27" s="40">
        <v>3</v>
      </c>
      <c r="R27" s="17" t="str">
        <f t="shared" si="3"/>
        <v>Bln</v>
      </c>
      <c r="S27" s="18">
        <v>345000</v>
      </c>
      <c r="T27" s="40">
        <v>3</v>
      </c>
      <c r="U27" s="17" t="str">
        <f t="shared" si="4"/>
        <v>Bln</v>
      </c>
      <c r="V27" s="18">
        <v>400000</v>
      </c>
      <c r="W27" s="40">
        <v>3</v>
      </c>
      <c r="X27" s="17" t="str">
        <f t="shared" si="5"/>
        <v>Bln</v>
      </c>
      <c r="Y27" s="18">
        <v>1200000</v>
      </c>
      <c r="Z27" s="49">
        <f t="shared" si="6"/>
        <v>12</v>
      </c>
      <c r="AA27" s="17" t="str">
        <f t="shared" si="7"/>
        <v>Bln</v>
      </c>
      <c r="AB27" s="48">
        <f t="shared" si="11"/>
        <v>100</v>
      </c>
      <c r="AC27" s="30" t="s">
        <v>47</v>
      </c>
      <c r="AD27" s="36">
        <f t="shared" si="8"/>
        <v>1945000</v>
      </c>
      <c r="AE27" s="48">
        <f t="shared" si="13"/>
        <v>81.041666666666671</v>
      </c>
      <c r="AF27" s="30" t="s">
        <v>47</v>
      </c>
      <c r="AG27" s="49">
        <f t="shared" ref="AG27:AG28" si="14">H27+Z27</f>
        <v>24</v>
      </c>
      <c r="AH27" s="17" t="s">
        <v>46</v>
      </c>
      <c r="AI27" s="36">
        <f t="shared" si="9"/>
        <v>1945000</v>
      </c>
      <c r="AJ27" s="48"/>
      <c r="AK27" s="30" t="s">
        <v>47</v>
      </c>
      <c r="AL27" s="48"/>
      <c r="AM27" s="11"/>
      <c r="AP27" s="20"/>
    </row>
    <row r="28" spans="1:42" ht="96.75" customHeight="1" x14ac:dyDescent="0.2">
      <c r="A28" s="12"/>
      <c r="B28" s="13"/>
      <c r="C28" s="24" t="s">
        <v>103</v>
      </c>
      <c r="D28" s="24" t="s">
        <v>104</v>
      </c>
      <c r="E28" s="39">
        <f t="shared" si="12"/>
        <v>36</v>
      </c>
      <c r="F28" s="22" t="s">
        <v>46</v>
      </c>
      <c r="G28" s="18"/>
      <c r="H28" s="39">
        <v>12</v>
      </c>
      <c r="I28" s="22" t="s">
        <v>46</v>
      </c>
      <c r="J28" s="18"/>
      <c r="K28" s="39">
        <v>12</v>
      </c>
      <c r="L28" s="22" t="s">
        <v>46</v>
      </c>
      <c r="M28" s="78">
        <v>318143500</v>
      </c>
      <c r="N28" s="40">
        <v>3</v>
      </c>
      <c r="O28" s="17" t="str">
        <f t="shared" si="2"/>
        <v>Bln</v>
      </c>
      <c r="P28" s="18">
        <v>7600000</v>
      </c>
      <c r="Q28" s="40">
        <v>3</v>
      </c>
      <c r="R28" s="17" t="str">
        <f t="shared" si="3"/>
        <v>Bln</v>
      </c>
      <c r="S28" s="18">
        <v>12320000</v>
      </c>
      <c r="T28" s="40">
        <v>3</v>
      </c>
      <c r="U28" s="17" t="str">
        <f t="shared" si="4"/>
        <v>Bln</v>
      </c>
      <c r="V28" s="18">
        <v>25666000</v>
      </c>
      <c r="W28" s="40">
        <v>3</v>
      </c>
      <c r="X28" s="17" t="str">
        <f t="shared" si="5"/>
        <v>Bln</v>
      </c>
      <c r="Y28" s="18">
        <v>153685800</v>
      </c>
      <c r="Z28" s="49">
        <f t="shared" si="6"/>
        <v>12</v>
      </c>
      <c r="AA28" s="17" t="str">
        <f t="shared" si="7"/>
        <v>Bln</v>
      </c>
      <c r="AB28" s="48">
        <f t="shared" si="11"/>
        <v>100</v>
      </c>
      <c r="AC28" s="30" t="s">
        <v>47</v>
      </c>
      <c r="AD28" s="36">
        <f t="shared" si="8"/>
        <v>199271800</v>
      </c>
      <c r="AE28" s="48">
        <f t="shared" si="13"/>
        <v>62.635823142701327</v>
      </c>
      <c r="AF28" s="30" t="s">
        <v>47</v>
      </c>
      <c r="AG28" s="49">
        <f t="shared" si="14"/>
        <v>24</v>
      </c>
      <c r="AH28" s="17" t="s">
        <v>46</v>
      </c>
      <c r="AI28" s="36">
        <f t="shared" si="9"/>
        <v>199271800</v>
      </c>
      <c r="AJ28" s="48"/>
      <c r="AK28" s="30" t="s">
        <v>47</v>
      </c>
      <c r="AL28" s="48"/>
      <c r="AM28" s="11"/>
      <c r="AP28" s="20"/>
    </row>
    <row r="29" spans="1:42" ht="94.5" x14ac:dyDescent="0.2">
      <c r="A29" s="44"/>
      <c r="B29" s="79" t="s">
        <v>90</v>
      </c>
      <c r="C29" s="15" t="s">
        <v>105</v>
      </c>
      <c r="D29" s="83" t="s">
        <v>106</v>
      </c>
      <c r="E29" s="81">
        <v>100</v>
      </c>
      <c r="F29" s="82" t="s">
        <v>47</v>
      </c>
      <c r="G29" s="38"/>
      <c r="H29" s="81">
        <v>100</v>
      </c>
      <c r="I29" s="82" t="s">
        <v>47</v>
      </c>
      <c r="J29" s="38"/>
      <c r="K29" s="81">
        <v>100</v>
      </c>
      <c r="L29" s="82" t="s">
        <v>47</v>
      </c>
      <c r="M29" s="84">
        <f>SUM(M30:M32)</f>
        <v>149510000</v>
      </c>
      <c r="N29" s="46">
        <v>25</v>
      </c>
      <c r="O29" s="42" t="str">
        <f t="shared" si="2"/>
        <v>%</v>
      </c>
      <c r="P29" s="84">
        <f>SUM(P30:P32)</f>
        <v>16028555</v>
      </c>
      <c r="Q29" s="46">
        <v>25</v>
      </c>
      <c r="R29" s="42" t="str">
        <f t="shared" si="3"/>
        <v>%</v>
      </c>
      <c r="S29" s="84">
        <f>SUM(S30:S32)</f>
        <v>24720915</v>
      </c>
      <c r="T29" s="46">
        <v>25</v>
      </c>
      <c r="U29" s="42" t="str">
        <f t="shared" si="4"/>
        <v>%</v>
      </c>
      <c r="V29" s="84">
        <f>SUM(V30:V32)</f>
        <v>15063337</v>
      </c>
      <c r="W29" s="46">
        <v>25</v>
      </c>
      <c r="X29" s="42" t="str">
        <f t="shared" si="5"/>
        <v>%</v>
      </c>
      <c r="Y29" s="84">
        <f>SUM(Y30:Y32)</f>
        <v>34818570</v>
      </c>
      <c r="Z29" s="86">
        <f t="shared" si="6"/>
        <v>100</v>
      </c>
      <c r="AA29" s="42" t="str">
        <f t="shared" si="7"/>
        <v>%</v>
      </c>
      <c r="AB29" s="50">
        <f t="shared" si="11"/>
        <v>100</v>
      </c>
      <c r="AC29" s="52" t="s">
        <v>47</v>
      </c>
      <c r="AD29" s="51">
        <f t="shared" si="8"/>
        <v>90631377</v>
      </c>
      <c r="AE29" s="50">
        <f>AD29/M29*100</f>
        <v>60.618939870242791</v>
      </c>
      <c r="AF29" s="52" t="s">
        <v>47</v>
      </c>
      <c r="AG29" s="50">
        <f>H29+Z29</f>
        <v>200</v>
      </c>
      <c r="AH29" s="42" t="s">
        <v>47</v>
      </c>
      <c r="AI29" s="51">
        <f t="shared" si="9"/>
        <v>90631377</v>
      </c>
      <c r="AJ29" s="50"/>
      <c r="AK29" s="52" t="s">
        <v>47</v>
      </c>
      <c r="AL29" s="50"/>
      <c r="AM29" s="11"/>
      <c r="AP29" s="20"/>
    </row>
    <row r="30" spans="1:42" ht="90" x14ac:dyDescent="0.2">
      <c r="A30" s="12"/>
      <c r="B30" s="13"/>
      <c r="C30" s="24" t="s">
        <v>107</v>
      </c>
      <c r="D30" s="24" t="s">
        <v>108</v>
      </c>
      <c r="E30" s="40">
        <f t="shared" ref="E30:E32" si="15">12*3</f>
        <v>36</v>
      </c>
      <c r="F30" s="17" t="s">
        <v>46</v>
      </c>
      <c r="G30" s="18"/>
      <c r="H30" s="40">
        <v>12</v>
      </c>
      <c r="I30" s="17" t="s">
        <v>46</v>
      </c>
      <c r="J30" s="18"/>
      <c r="K30" s="40">
        <v>12</v>
      </c>
      <c r="L30" s="17" t="s">
        <v>46</v>
      </c>
      <c r="M30" s="78">
        <v>8750000</v>
      </c>
      <c r="N30" s="16">
        <v>3</v>
      </c>
      <c r="O30" s="43" t="str">
        <f t="shared" si="2"/>
        <v>Bln</v>
      </c>
      <c r="P30" s="73" t="s">
        <v>76</v>
      </c>
      <c r="Q30" s="16">
        <v>3</v>
      </c>
      <c r="R30" s="43" t="str">
        <f t="shared" si="3"/>
        <v>Bln</v>
      </c>
      <c r="S30" s="18">
        <v>750000</v>
      </c>
      <c r="T30" s="16">
        <v>3</v>
      </c>
      <c r="U30" s="43" t="str">
        <f t="shared" si="4"/>
        <v>Bln</v>
      </c>
      <c r="V30" s="18">
        <v>0</v>
      </c>
      <c r="W30" s="16">
        <v>3</v>
      </c>
      <c r="X30" s="43" t="str">
        <f t="shared" si="5"/>
        <v>Bln</v>
      </c>
      <c r="Y30" s="18">
        <v>2250000</v>
      </c>
      <c r="Z30" s="49">
        <f t="shared" si="6"/>
        <v>12</v>
      </c>
      <c r="AA30" s="43" t="str">
        <f t="shared" si="7"/>
        <v>Bln</v>
      </c>
      <c r="AB30" s="48">
        <f>Z30/K30*100</f>
        <v>100</v>
      </c>
      <c r="AC30" s="30" t="s">
        <v>47</v>
      </c>
      <c r="AD30" s="36">
        <f t="shared" si="8"/>
        <v>3000000</v>
      </c>
      <c r="AE30" s="48">
        <f t="shared" si="13"/>
        <v>34.285714285714285</v>
      </c>
      <c r="AF30" s="30" t="s">
        <v>47</v>
      </c>
      <c r="AG30" s="49">
        <f t="shared" si="10"/>
        <v>24</v>
      </c>
      <c r="AH30" s="43" t="s">
        <v>46</v>
      </c>
      <c r="AI30" s="36">
        <f t="shared" si="9"/>
        <v>3000000</v>
      </c>
      <c r="AJ30" s="48"/>
      <c r="AK30" s="30" t="s">
        <v>47</v>
      </c>
      <c r="AL30" s="48"/>
      <c r="AM30" s="11"/>
      <c r="AP30" s="20"/>
    </row>
    <row r="31" spans="1:42" ht="120" x14ac:dyDescent="0.2">
      <c r="A31" s="12"/>
      <c r="B31" s="13"/>
      <c r="C31" s="24" t="s">
        <v>109</v>
      </c>
      <c r="D31" s="24" t="s">
        <v>110</v>
      </c>
      <c r="E31" s="40">
        <f t="shared" si="15"/>
        <v>36</v>
      </c>
      <c r="F31" s="17" t="s">
        <v>46</v>
      </c>
      <c r="G31" s="18"/>
      <c r="H31" s="40">
        <v>12</v>
      </c>
      <c r="I31" s="17" t="s">
        <v>46</v>
      </c>
      <c r="J31" s="18"/>
      <c r="K31" s="40">
        <v>12</v>
      </c>
      <c r="L31" s="17" t="s">
        <v>46</v>
      </c>
      <c r="M31" s="78">
        <v>99600000</v>
      </c>
      <c r="N31" s="106">
        <v>3</v>
      </c>
      <c r="O31" s="17" t="str">
        <f t="shared" si="2"/>
        <v>Bln</v>
      </c>
      <c r="P31" s="18">
        <v>11528555</v>
      </c>
      <c r="Q31" s="106">
        <v>3</v>
      </c>
      <c r="R31" s="17" t="str">
        <f t="shared" si="3"/>
        <v>Bln</v>
      </c>
      <c r="S31" s="18">
        <v>17970915</v>
      </c>
      <c r="T31" s="106">
        <v>3</v>
      </c>
      <c r="U31" s="17" t="str">
        <f t="shared" si="4"/>
        <v>Bln</v>
      </c>
      <c r="V31" s="18">
        <v>12063337</v>
      </c>
      <c r="W31" s="106">
        <v>3</v>
      </c>
      <c r="X31" s="17" t="str">
        <f t="shared" si="5"/>
        <v>Bln</v>
      </c>
      <c r="Y31" s="18">
        <v>27955170</v>
      </c>
      <c r="Z31" s="107">
        <f t="shared" si="6"/>
        <v>12</v>
      </c>
      <c r="AA31" s="43" t="str">
        <f t="shared" si="7"/>
        <v>Bln</v>
      </c>
      <c r="AB31" s="48">
        <f>Z31/K31*100</f>
        <v>100</v>
      </c>
      <c r="AC31" s="30" t="s">
        <v>47</v>
      </c>
      <c r="AD31" s="36">
        <f t="shared" si="8"/>
        <v>69517977</v>
      </c>
      <c r="AE31" s="48">
        <f t="shared" si="13"/>
        <v>69.797165662650613</v>
      </c>
      <c r="AF31" s="30" t="s">
        <v>47</v>
      </c>
      <c r="AG31" s="107">
        <f t="shared" ref="AG31" si="16">H31+Z31</f>
        <v>24</v>
      </c>
      <c r="AH31" s="43" t="s">
        <v>46</v>
      </c>
      <c r="AI31" s="36">
        <f t="shared" si="9"/>
        <v>69517977</v>
      </c>
      <c r="AJ31" s="48"/>
      <c r="AK31" s="30" t="s">
        <v>47</v>
      </c>
      <c r="AL31" s="67"/>
      <c r="AM31" s="11"/>
      <c r="AP31" s="20"/>
    </row>
    <row r="32" spans="1:42" ht="75" x14ac:dyDescent="0.2">
      <c r="A32" s="12"/>
      <c r="B32" s="13"/>
      <c r="C32" s="24" t="s">
        <v>111</v>
      </c>
      <c r="D32" s="24" t="s">
        <v>112</v>
      </c>
      <c r="E32" s="40">
        <f t="shared" si="15"/>
        <v>36</v>
      </c>
      <c r="F32" s="17" t="s">
        <v>46</v>
      </c>
      <c r="G32" s="18"/>
      <c r="H32" s="40">
        <v>12</v>
      </c>
      <c r="I32" s="17" t="s">
        <v>46</v>
      </c>
      <c r="J32" s="18"/>
      <c r="K32" s="40">
        <v>12</v>
      </c>
      <c r="L32" s="17" t="s">
        <v>46</v>
      </c>
      <c r="M32" s="78">
        <v>41160000</v>
      </c>
      <c r="N32" s="106">
        <v>3</v>
      </c>
      <c r="O32" s="17" t="str">
        <f t="shared" si="2"/>
        <v>Bln</v>
      </c>
      <c r="P32" s="18">
        <v>4500000</v>
      </c>
      <c r="Q32" s="106">
        <v>3</v>
      </c>
      <c r="R32" s="17" t="str">
        <f t="shared" si="3"/>
        <v>Bln</v>
      </c>
      <c r="S32" s="18">
        <v>6000000</v>
      </c>
      <c r="T32" s="106">
        <v>3</v>
      </c>
      <c r="U32" s="17" t="str">
        <f t="shared" si="4"/>
        <v>Bln</v>
      </c>
      <c r="V32" s="18">
        <v>3000000</v>
      </c>
      <c r="W32" s="106">
        <v>3</v>
      </c>
      <c r="X32" s="17" t="str">
        <f t="shared" si="5"/>
        <v>Bln</v>
      </c>
      <c r="Y32" s="18">
        <v>4613400</v>
      </c>
      <c r="Z32" s="107">
        <f t="shared" si="6"/>
        <v>12</v>
      </c>
      <c r="AA32" s="43" t="str">
        <f t="shared" si="7"/>
        <v>Bln</v>
      </c>
      <c r="AB32" s="48">
        <f>Z32/K32*100</f>
        <v>100</v>
      </c>
      <c r="AC32" s="30" t="s">
        <v>47</v>
      </c>
      <c r="AD32" s="36">
        <f t="shared" si="8"/>
        <v>18113400</v>
      </c>
      <c r="AE32" s="48">
        <f>AD32/M32*100</f>
        <v>44.007288629737609</v>
      </c>
      <c r="AF32" s="30" t="s">
        <v>47</v>
      </c>
      <c r="AG32" s="107">
        <f t="shared" ref="AG32" si="17">H32+Z32</f>
        <v>24</v>
      </c>
      <c r="AH32" s="43" t="s">
        <v>46</v>
      </c>
      <c r="AI32" s="36">
        <f t="shared" si="9"/>
        <v>18113400</v>
      </c>
      <c r="AJ32" s="48"/>
      <c r="AK32" s="30" t="s">
        <v>47</v>
      </c>
      <c r="AL32" s="68"/>
      <c r="AM32" s="11"/>
      <c r="AP32" s="20"/>
    </row>
    <row r="33" spans="1:42" ht="122.1" customHeight="1" x14ac:dyDescent="0.2">
      <c r="A33" s="12"/>
      <c r="B33" s="79" t="s">
        <v>90</v>
      </c>
      <c r="C33" s="15" t="s">
        <v>113</v>
      </c>
      <c r="D33" s="80" t="s">
        <v>92</v>
      </c>
      <c r="E33" s="81">
        <v>100</v>
      </c>
      <c r="F33" s="82" t="s">
        <v>47</v>
      </c>
      <c r="G33" s="23"/>
      <c r="H33" s="81">
        <v>100</v>
      </c>
      <c r="I33" s="82" t="s">
        <v>47</v>
      </c>
      <c r="J33" s="23"/>
      <c r="K33" s="81">
        <v>100</v>
      </c>
      <c r="L33" s="82" t="s">
        <v>47</v>
      </c>
      <c r="M33" s="84">
        <f>SUM(M34:M36)</f>
        <v>154224000</v>
      </c>
      <c r="N33" s="46">
        <v>25</v>
      </c>
      <c r="O33" s="42" t="str">
        <f t="shared" si="2"/>
        <v>%</v>
      </c>
      <c r="P33" s="84">
        <f>SUM(P34:P36)</f>
        <v>1835000</v>
      </c>
      <c r="Q33" s="46">
        <v>25</v>
      </c>
      <c r="R33" s="42" t="str">
        <f t="shared" si="3"/>
        <v>%</v>
      </c>
      <c r="S33" s="84">
        <f>SUM(S34:S36)</f>
        <v>9010000</v>
      </c>
      <c r="T33" s="46">
        <v>25</v>
      </c>
      <c r="U33" s="42" t="str">
        <f t="shared" si="4"/>
        <v>%</v>
      </c>
      <c r="V33" s="84">
        <f>SUM(V34:V36)</f>
        <v>12096000</v>
      </c>
      <c r="W33" s="46">
        <v>25</v>
      </c>
      <c r="X33" s="42" t="str">
        <f t="shared" si="5"/>
        <v>%</v>
      </c>
      <c r="Y33" s="84">
        <f>SUM(Y34:Y36)</f>
        <v>105554000</v>
      </c>
      <c r="Z33" s="102">
        <f t="shared" si="6"/>
        <v>100</v>
      </c>
      <c r="AA33" s="103" t="str">
        <f t="shared" si="7"/>
        <v>%</v>
      </c>
      <c r="AB33" s="50">
        <f>Z33/K33*100</f>
        <v>100</v>
      </c>
      <c r="AC33" s="52" t="s">
        <v>47</v>
      </c>
      <c r="AD33" s="54">
        <f t="shared" si="8"/>
        <v>128495000</v>
      </c>
      <c r="AE33" s="55">
        <f>AD33/M33*100</f>
        <v>83.317123145554518</v>
      </c>
      <c r="AF33" s="66" t="s">
        <v>47</v>
      </c>
      <c r="AG33" s="102">
        <f>H33+Z33</f>
        <v>200</v>
      </c>
      <c r="AH33" s="103" t="s">
        <v>47</v>
      </c>
      <c r="AI33" s="54">
        <f t="shared" si="9"/>
        <v>128495000</v>
      </c>
      <c r="AJ33" s="48"/>
      <c r="AK33" s="30" t="s">
        <v>47</v>
      </c>
      <c r="AL33" s="69"/>
      <c r="AM33" s="11"/>
      <c r="AP33" s="20"/>
    </row>
    <row r="34" spans="1:42" ht="180" x14ac:dyDescent="0.2">
      <c r="A34" s="12"/>
      <c r="B34" s="13"/>
      <c r="C34" s="24" t="s">
        <v>114</v>
      </c>
      <c r="D34" s="24" t="s">
        <v>115</v>
      </c>
      <c r="E34" s="40">
        <f t="shared" ref="E34:E36" si="18">12*3</f>
        <v>36</v>
      </c>
      <c r="F34" s="17" t="s">
        <v>46</v>
      </c>
      <c r="G34" s="84"/>
      <c r="H34" s="40">
        <v>12</v>
      </c>
      <c r="I34" s="17" t="s">
        <v>46</v>
      </c>
      <c r="J34" s="84"/>
      <c r="K34" s="40">
        <v>12</v>
      </c>
      <c r="L34" s="17" t="s">
        <v>46</v>
      </c>
      <c r="M34" s="78">
        <v>105424000</v>
      </c>
      <c r="N34" s="40">
        <v>3</v>
      </c>
      <c r="O34" s="17" t="str">
        <f t="shared" si="2"/>
        <v>Bln</v>
      </c>
      <c r="P34" s="18">
        <v>1835000</v>
      </c>
      <c r="Q34" s="40">
        <v>3</v>
      </c>
      <c r="R34" s="17" t="str">
        <f t="shared" si="3"/>
        <v>Bln</v>
      </c>
      <c r="S34" s="18">
        <v>4835000</v>
      </c>
      <c r="T34" s="40">
        <v>3</v>
      </c>
      <c r="U34" s="17" t="str">
        <f t="shared" si="4"/>
        <v>Bln</v>
      </c>
      <c r="V34" s="18">
        <v>12096000</v>
      </c>
      <c r="W34" s="40">
        <v>3</v>
      </c>
      <c r="X34" s="17" t="str">
        <f t="shared" si="5"/>
        <v>Bln</v>
      </c>
      <c r="Y34" s="18">
        <v>57837000</v>
      </c>
      <c r="Z34" s="49">
        <f t="shared" si="6"/>
        <v>12</v>
      </c>
      <c r="AA34" s="17" t="str">
        <f t="shared" si="7"/>
        <v>Bln</v>
      </c>
      <c r="AB34" s="48">
        <f>Z34/K34*100</f>
        <v>100</v>
      </c>
      <c r="AC34" s="52" t="s">
        <v>47</v>
      </c>
      <c r="AD34" s="36">
        <f t="shared" si="8"/>
        <v>76603000</v>
      </c>
      <c r="AE34" s="48">
        <f t="shared" si="13"/>
        <v>72.661822734861133</v>
      </c>
      <c r="AF34" s="30" t="s">
        <v>47</v>
      </c>
      <c r="AG34" s="49">
        <f>H34+Z34</f>
        <v>24</v>
      </c>
      <c r="AH34" s="17" t="s">
        <v>46</v>
      </c>
      <c r="AI34" s="36">
        <f t="shared" si="9"/>
        <v>76603000</v>
      </c>
      <c r="AJ34" s="50"/>
      <c r="AK34" s="52" t="s">
        <v>47</v>
      </c>
      <c r="AL34" s="50"/>
      <c r="AM34" s="11"/>
      <c r="AP34" s="20"/>
    </row>
    <row r="35" spans="1:42" ht="105" x14ac:dyDescent="0.2">
      <c r="A35" s="12"/>
      <c r="B35" s="13"/>
      <c r="C35" s="21" t="s">
        <v>116</v>
      </c>
      <c r="D35" s="24" t="s">
        <v>117</v>
      </c>
      <c r="E35" s="40">
        <f t="shared" si="18"/>
        <v>36</v>
      </c>
      <c r="F35" s="17" t="s">
        <v>46</v>
      </c>
      <c r="G35" s="84"/>
      <c r="H35" s="40">
        <v>12</v>
      </c>
      <c r="I35" s="17" t="s">
        <v>46</v>
      </c>
      <c r="J35" s="84"/>
      <c r="K35" s="40">
        <v>12</v>
      </c>
      <c r="L35" s="17" t="s">
        <v>46</v>
      </c>
      <c r="M35" s="78">
        <v>35000000</v>
      </c>
      <c r="N35" s="16">
        <v>3</v>
      </c>
      <c r="O35" s="43" t="str">
        <f t="shared" si="2"/>
        <v>Bln</v>
      </c>
      <c r="P35" s="73" t="s">
        <v>76</v>
      </c>
      <c r="Q35" s="16">
        <v>3</v>
      </c>
      <c r="R35" s="43" t="str">
        <f t="shared" si="3"/>
        <v>Bln</v>
      </c>
      <c r="S35" s="73" t="s">
        <v>76</v>
      </c>
      <c r="T35" s="16">
        <v>3</v>
      </c>
      <c r="U35" s="43" t="str">
        <f t="shared" si="4"/>
        <v>Bln</v>
      </c>
      <c r="V35" s="73" t="s">
        <v>76</v>
      </c>
      <c r="W35" s="16">
        <v>3</v>
      </c>
      <c r="X35" s="43" t="str">
        <f t="shared" si="5"/>
        <v>Bln</v>
      </c>
      <c r="Y35" s="73">
        <v>34992000</v>
      </c>
      <c r="Z35" s="49">
        <f t="shared" si="6"/>
        <v>12</v>
      </c>
      <c r="AA35" s="43" t="str">
        <f t="shared" si="7"/>
        <v>Bln</v>
      </c>
      <c r="AB35" s="48">
        <f t="shared" si="11"/>
        <v>100</v>
      </c>
      <c r="AC35" s="30" t="s">
        <v>47</v>
      </c>
      <c r="AD35" s="75">
        <f t="shared" si="8"/>
        <v>34992000</v>
      </c>
      <c r="AE35" s="48">
        <v>0</v>
      </c>
      <c r="AF35" s="30" t="s">
        <v>47</v>
      </c>
      <c r="AG35" s="49">
        <f t="shared" si="10"/>
        <v>24</v>
      </c>
      <c r="AH35" s="43" t="s">
        <v>46</v>
      </c>
      <c r="AI35" s="36">
        <f t="shared" si="9"/>
        <v>34992000</v>
      </c>
      <c r="AJ35" s="48"/>
      <c r="AK35" s="30" t="s">
        <v>47</v>
      </c>
      <c r="AL35" s="48"/>
      <c r="AM35" s="11"/>
      <c r="AP35" s="20"/>
    </row>
    <row r="36" spans="1:42" ht="135" x14ac:dyDescent="0.2">
      <c r="A36" s="12"/>
      <c r="B36" s="13"/>
      <c r="C36" s="21" t="s">
        <v>118</v>
      </c>
      <c r="D36" s="24" t="s">
        <v>119</v>
      </c>
      <c r="E36" s="40">
        <f t="shared" si="18"/>
        <v>36</v>
      </c>
      <c r="F36" s="17" t="s">
        <v>46</v>
      </c>
      <c r="G36" s="84"/>
      <c r="H36" s="40">
        <v>12</v>
      </c>
      <c r="I36" s="17" t="s">
        <v>46</v>
      </c>
      <c r="J36" s="84"/>
      <c r="K36" s="40">
        <v>12</v>
      </c>
      <c r="L36" s="17" t="s">
        <v>46</v>
      </c>
      <c r="M36" s="78">
        <v>13800000</v>
      </c>
      <c r="N36" s="47">
        <v>3</v>
      </c>
      <c r="O36" s="17" t="str">
        <f t="shared" si="2"/>
        <v>Bln</v>
      </c>
      <c r="P36" s="73" t="s">
        <v>76</v>
      </c>
      <c r="Q36" s="47">
        <v>3</v>
      </c>
      <c r="R36" s="17" t="str">
        <f t="shared" si="3"/>
        <v>Bln</v>
      </c>
      <c r="S36" s="18">
        <v>4175000</v>
      </c>
      <c r="T36" s="47">
        <v>3</v>
      </c>
      <c r="U36" s="17" t="str">
        <f t="shared" si="4"/>
        <v>Bln</v>
      </c>
      <c r="V36" s="18">
        <v>0</v>
      </c>
      <c r="W36" s="47">
        <v>3</v>
      </c>
      <c r="X36" s="17" t="str">
        <f t="shared" si="5"/>
        <v>Bln</v>
      </c>
      <c r="Y36" s="18">
        <v>12725000</v>
      </c>
      <c r="Z36" s="70">
        <f t="shared" si="6"/>
        <v>12</v>
      </c>
      <c r="AA36" s="43" t="str">
        <f t="shared" si="7"/>
        <v>Bln</v>
      </c>
      <c r="AB36" s="48">
        <f t="shared" si="11"/>
        <v>100</v>
      </c>
      <c r="AC36" s="30" t="s">
        <v>47</v>
      </c>
      <c r="AD36" s="36">
        <f t="shared" si="8"/>
        <v>16900000</v>
      </c>
      <c r="AE36" s="48">
        <f t="shared" si="13"/>
        <v>122.46376811594205</v>
      </c>
      <c r="AF36" s="30" t="s">
        <v>47</v>
      </c>
      <c r="AG36" s="70">
        <f t="shared" ref="AG36" si="19">H36+Z36</f>
        <v>24</v>
      </c>
      <c r="AH36" s="43" t="s">
        <v>46</v>
      </c>
      <c r="AI36" s="36">
        <f t="shared" si="9"/>
        <v>16900000</v>
      </c>
      <c r="AJ36" s="48"/>
      <c r="AK36" s="30" t="s">
        <v>47</v>
      </c>
      <c r="AL36" s="48"/>
      <c r="AM36" s="11"/>
      <c r="AP36" s="20"/>
    </row>
    <row r="37" spans="1:42" ht="147.75" customHeight="1" x14ac:dyDescent="0.2">
      <c r="A37" s="12"/>
      <c r="B37" s="108" t="s">
        <v>120</v>
      </c>
      <c r="C37" s="14" t="s">
        <v>121</v>
      </c>
      <c r="D37" s="87" t="s">
        <v>144</v>
      </c>
      <c r="E37" s="111">
        <f>E38</f>
        <v>100</v>
      </c>
      <c r="F37" s="85" t="s">
        <v>47</v>
      </c>
      <c r="G37" s="84">
        <f>G38</f>
        <v>481874100</v>
      </c>
      <c r="H37" s="86">
        <f>H38</f>
        <v>100</v>
      </c>
      <c r="I37" s="85" t="s">
        <v>47</v>
      </c>
      <c r="J37" s="84">
        <f>J38</f>
        <v>0</v>
      </c>
      <c r="K37" s="81">
        <f>K38</f>
        <v>100</v>
      </c>
      <c r="L37" s="82" t="s">
        <v>47</v>
      </c>
      <c r="M37" s="84">
        <f>M38</f>
        <v>160624700</v>
      </c>
      <c r="N37" s="112">
        <f>N38</f>
        <v>100</v>
      </c>
      <c r="O37" s="42" t="str">
        <f t="shared" si="2"/>
        <v>%</v>
      </c>
      <c r="P37" s="37">
        <f>P38</f>
        <v>31500000</v>
      </c>
      <c r="Q37" s="112">
        <f>Q38</f>
        <v>0</v>
      </c>
      <c r="R37" s="42" t="str">
        <f t="shared" si="3"/>
        <v>%</v>
      </c>
      <c r="S37" s="37">
        <f>S38</f>
        <v>48966900</v>
      </c>
      <c r="T37" s="112">
        <f>T38</f>
        <v>0</v>
      </c>
      <c r="U37" s="42" t="str">
        <f t="shared" si="4"/>
        <v>%</v>
      </c>
      <c r="V37" s="37">
        <f>V38</f>
        <v>28250000</v>
      </c>
      <c r="W37" s="112">
        <f>W38</f>
        <v>0</v>
      </c>
      <c r="X37" s="42" t="str">
        <f t="shared" si="5"/>
        <v>%</v>
      </c>
      <c r="Y37" s="37">
        <f>Y38</f>
        <v>47123100</v>
      </c>
      <c r="Z37" s="113">
        <f t="shared" si="6"/>
        <v>100</v>
      </c>
      <c r="AA37" s="103" t="str">
        <f t="shared" si="7"/>
        <v>%</v>
      </c>
      <c r="AB37" s="53">
        <f t="shared" si="11"/>
        <v>100</v>
      </c>
      <c r="AC37" s="52" t="s">
        <v>47</v>
      </c>
      <c r="AD37" s="54">
        <f t="shared" si="8"/>
        <v>155840000</v>
      </c>
      <c r="AE37" s="55">
        <f>AE38</f>
        <v>97.021192880048957</v>
      </c>
      <c r="AF37" s="66" t="s">
        <v>47</v>
      </c>
      <c r="AG37" s="102">
        <f t="shared" ref="AG37" si="20">H37+Z37</f>
        <v>200</v>
      </c>
      <c r="AH37" s="103" t="s">
        <v>47</v>
      </c>
      <c r="AI37" s="54">
        <f t="shared" si="9"/>
        <v>155840000</v>
      </c>
      <c r="AJ37" s="48"/>
      <c r="AK37" s="30" t="s">
        <v>47</v>
      </c>
      <c r="AL37" s="69"/>
      <c r="AM37" s="11"/>
      <c r="AP37" s="20"/>
    </row>
    <row r="38" spans="1:42" ht="99" customHeight="1" x14ac:dyDescent="0.2">
      <c r="A38" s="12"/>
      <c r="B38" s="88" t="s">
        <v>122</v>
      </c>
      <c r="C38" s="89" t="s">
        <v>123</v>
      </c>
      <c r="D38" s="89" t="s">
        <v>143</v>
      </c>
      <c r="E38" s="81">
        <f>E39/E39*100</f>
        <v>100</v>
      </c>
      <c r="F38" s="82" t="s">
        <v>47</v>
      </c>
      <c r="G38" s="84">
        <f>G39+G40</f>
        <v>481874100</v>
      </c>
      <c r="H38" s="81">
        <f>H39/H39*100</f>
        <v>100</v>
      </c>
      <c r="I38" s="82" t="s">
        <v>47</v>
      </c>
      <c r="J38" s="84">
        <f>J39+J40</f>
        <v>0</v>
      </c>
      <c r="K38" s="81">
        <f>K39/K39*100</f>
        <v>100</v>
      </c>
      <c r="L38" s="82" t="s">
        <v>47</v>
      </c>
      <c r="M38" s="84">
        <f>M39+M40</f>
        <v>160624700</v>
      </c>
      <c r="N38" s="81">
        <f>N39/N39*100</f>
        <v>100</v>
      </c>
      <c r="O38" s="42" t="str">
        <f t="shared" si="2"/>
        <v>%</v>
      </c>
      <c r="P38" s="38">
        <v>31500000</v>
      </c>
      <c r="Q38" s="81">
        <v>0</v>
      </c>
      <c r="R38" s="42" t="str">
        <f t="shared" si="3"/>
        <v>%</v>
      </c>
      <c r="S38" s="38">
        <f>S39+S40</f>
        <v>48966900</v>
      </c>
      <c r="T38" s="41">
        <v>0</v>
      </c>
      <c r="U38" s="42" t="str">
        <f t="shared" si="4"/>
        <v>%</v>
      </c>
      <c r="V38" s="38">
        <f>V39+V40</f>
        <v>28250000</v>
      </c>
      <c r="W38" s="41">
        <v>0</v>
      </c>
      <c r="X38" s="42" t="str">
        <f t="shared" si="5"/>
        <v>%</v>
      </c>
      <c r="Y38" s="38">
        <f>Y39+Y40</f>
        <v>47123100</v>
      </c>
      <c r="Z38" s="53">
        <f t="shared" si="6"/>
        <v>100</v>
      </c>
      <c r="AA38" s="42" t="str">
        <f t="shared" si="7"/>
        <v>%</v>
      </c>
      <c r="AB38" s="53">
        <f t="shared" si="11"/>
        <v>100</v>
      </c>
      <c r="AC38" s="52" t="s">
        <v>47</v>
      </c>
      <c r="AD38" s="51">
        <f t="shared" si="8"/>
        <v>155840000</v>
      </c>
      <c r="AE38" s="50">
        <f t="shared" si="13"/>
        <v>97.021192880048957</v>
      </c>
      <c r="AF38" s="52" t="s">
        <v>47</v>
      </c>
      <c r="AG38" s="53">
        <f t="shared" si="10"/>
        <v>200</v>
      </c>
      <c r="AH38" s="42" t="s">
        <v>47</v>
      </c>
      <c r="AI38" s="51">
        <f t="shared" si="9"/>
        <v>155840000</v>
      </c>
      <c r="AJ38" s="50"/>
      <c r="AK38" s="52" t="s">
        <v>47</v>
      </c>
      <c r="AL38" s="50"/>
      <c r="AM38" s="11"/>
      <c r="AP38" s="20"/>
    </row>
    <row r="39" spans="1:42" ht="120" x14ac:dyDescent="0.2">
      <c r="A39" s="12"/>
      <c r="B39" s="13"/>
      <c r="C39" s="90" t="s">
        <v>124</v>
      </c>
      <c r="D39" s="91" t="s">
        <v>140</v>
      </c>
      <c r="E39" s="92">
        <v>9</v>
      </c>
      <c r="F39" s="94" t="s">
        <v>132</v>
      </c>
      <c r="G39" s="78">
        <f>M39*3</f>
        <v>65444100</v>
      </c>
      <c r="H39" s="92">
        <v>9</v>
      </c>
      <c r="I39" s="94" t="s">
        <v>132</v>
      </c>
      <c r="J39" s="78">
        <v>0</v>
      </c>
      <c r="K39" s="92">
        <v>9</v>
      </c>
      <c r="L39" s="94" t="s">
        <v>132</v>
      </c>
      <c r="M39" s="78">
        <v>21814700</v>
      </c>
      <c r="N39" s="16">
        <v>9</v>
      </c>
      <c r="O39" s="43" t="str">
        <f t="shared" si="2"/>
        <v>Layanan</v>
      </c>
      <c r="P39" s="18">
        <v>0</v>
      </c>
      <c r="Q39" s="16">
        <v>0</v>
      </c>
      <c r="R39" s="43" t="str">
        <f t="shared" si="3"/>
        <v>Layanan</v>
      </c>
      <c r="S39" s="18">
        <v>3705000</v>
      </c>
      <c r="T39" s="16">
        <v>0</v>
      </c>
      <c r="U39" s="43" t="str">
        <f t="shared" si="4"/>
        <v>Layanan</v>
      </c>
      <c r="V39" s="18">
        <v>5210000</v>
      </c>
      <c r="W39" s="16">
        <v>0</v>
      </c>
      <c r="X39" s="43" t="str">
        <f t="shared" si="5"/>
        <v>Layanan</v>
      </c>
      <c r="Y39" s="18">
        <v>9015000</v>
      </c>
      <c r="Z39" s="49">
        <f t="shared" si="6"/>
        <v>9</v>
      </c>
      <c r="AA39" s="43" t="str">
        <f t="shared" si="7"/>
        <v>Layanan</v>
      </c>
      <c r="AB39" s="49">
        <f t="shared" si="11"/>
        <v>100</v>
      </c>
      <c r="AC39" s="30" t="s">
        <v>47</v>
      </c>
      <c r="AD39" s="36">
        <f t="shared" si="8"/>
        <v>17930000</v>
      </c>
      <c r="AE39" s="48">
        <f t="shared" si="13"/>
        <v>82.192283185191641</v>
      </c>
      <c r="AF39" s="30" t="s">
        <v>47</v>
      </c>
      <c r="AG39" s="49">
        <v>5</v>
      </c>
      <c r="AH39" s="17" t="s">
        <v>50</v>
      </c>
      <c r="AI39" s="36">
        <f t="shared" si="9"/>
        <v>17930000</v>
      </c>
      <c r="AJ39" s="48"/>
      <c r="AK39" s="30" t="s">
        <v>47</v>
      </c>
      <c r="AL39" s="48"/>
      <c r="AM39" s="11"/>
      <c r="AP39" s="20"/>
    </row>
    <row r="40" spans="1:42" ht="75" x14ac:dyDescent="0.2">
      <c r="A40" s="12"/>
      <c r="B40" s="13"/>
      <c r="C40" s="90" t="s">
        <v>125</v>
      </c>
      <c r="D40" s="90" t="s">
        <v>141</v>
      </c>
      <c r="E40" s="109">
        <v>64</v>
      </c>
      <c r="F40" s="94" t="s">
        <v>142</v>
      </c>
      <c r="G40" s="78">
        <f>M40*3</f>
        <v>416430000</v>
      </c>
      <c r="H40" s="110">
        <f>13+21</f>
        <v>34</v>
      </c>
      <c r="I40" s="94" t="s">
        <v>142</v>
      </c>
      <c r="J40" s="78">
        <v>0</v>
      </c>
      <c r="K40" s="93">
        <v>13</v>
      </c>
      <c r="L40" s="94" t="s">
        <v>142</v>
      </c>
      <c r="M40" s="78">
        <v>138810000</v>
      </c>
      <c r="N40" s="16">
        <v>0</v>
      </c>
      <c r="O40" s="94" t="str">
        <f t="shared" si="2"/>
        <v>Desa/Kelurahan</v>
      </c>
      <c r="P40" s="18">
        <v>31500000</v>
      </c>
      <c r="Q40" s="16">
        <v>0</v>
      </c>
      <c r="R40" s="94" t="str">
        <f t="shared" si="3"/>
        <v>Desa/Kelurahan</v>
      </c>
      <c r="S40" s="18">
        <v>45261900</v>
      </c>
      <c r="T40" s="16">
        <v>0</v>
      </c>
      <c r="U40" s="94" t="str">
        <f t="shared" si="4"/>
        <v>Desa/Kelurahan</v>
      </c>
      <c r="V40" s="18">
        <v>23040000</v>
      </c>
      <c r="W40" s="16">
        <v>0</v>
      </c>
      <c r="X40" s="94" t="str">
        <f t="shared" si="5"/>
        <v>Desa/Kelurahan</v>
      </c>
      <c r="Y40" s="18">
        <v>38108100</v>
      </c>
      <c r="Z40" s="49">
        <f t="shared" si="6"/>
        <v>0</v>
      </c>
      <c r="AA40" s="94" t="str">
        <f t="shared" si="7"/>
        <v>Desa/Kelurahan</v>
      </c>
      <c r="AB40" s="48">
        <f>Z40/K40*100</f>
        <v>0</v>
      </c>
      <c r="AC40" s="30" t="s">
        <v>47</v>
      </c>
      <c r="AD40" s="36">
        <f t="shared" si="8"/>
        <v>137910000</v>
      </c>
      <c r="AE40" s="48">
        <f>AD40/M40*100</f>
        <v>99.351631726820827</v>
      </c>
      <c r="AF40" s="30" t="s">
        <v>47</v>
      </c>
      <c r="AG40" s="49">
        <f t="shared" ref="AG40" si="21">H40+Z40</f>
        <v>34</v>
      </c>
      <c r="AH40" s="94" t="s">
        <v>126</v>
      </c>
      <c r="AI40" s="36">
        <f t="shared" si="9"/>
        <v>137910000</v>
      </c>
      <c r="AJ40" s="48"/>
      <c r="AK40" s="30" t="s">
        <v>47</v>
      </c>
      <c r="AL40" s="48"/>
      <c r="AM40" s="11"/>
      <c r="AP40" s="20"/>
    </row>
    <row r="41" spans="1:42" ht="132.75" customHeight="1" x14ac:dyDescent="0.2">
      <c r="A41" s="12"/>
      <c r="B41" s="88" t="s">
        <v>127</v>
      </c>
      <c r="C41" s="95" t="s">
        <v>128</v>
      </c>
      <c r="D41" s="96" t="s">
        <v>150</v>
      </c>
      <c r="E41" s="81">
        <f>E42</f>
        <v>100</v>
      </c>
      <c r="F41" s="82" t="s">
        <v>47</v>
      </c>
      <c r="G41" s="84">
        <f>G42</f>
        <v>397505000</v>
      </c>
      <c r="H41" s="81">
        <f>H42</f>
        <v>100</v>
      </c>
      <c r="I41" s="82" t="s">
        <v>47</v>
      </c>
      <c r="J41" s="84">
        <f>J42</f>
        <v>0</v>
      </c>
      <c r="K41" s="81">
        <f>K42</f>
        <v>100</v>
      </c>
      <c r="L41" s="82" t="s">
        <v>47</v>
      </c>
      <c r="M41" s="84">
        <f>M42</f>
        <v>130275000</v>
      </c>
      <c r="N41" s="46">
        <f>N42</f>
        <v>100</v>
      </c>
      <c r="O41" s="42" t="str">
        <f t="shared" si="2"/>
        <v>%</v>
      </c>
      <c r="P41" s="38">
        <f>P42</f>
        <v>25500000</v>
      </c>
      <c r="Q41" s="41">
        <f>Q42</f>
        <v>0</v>
      </c>
      <c r="R41" s="42" t="str">
        <f t="shared" si="3"/>
        <v>%</v>
      </c>
      <c r="S41" s="38">
        <f>S42</f>
        <v>30000000</v>
      </c>
      <c r="T41" s="41">
        <f>T42</f>
        <v>0</v>
      </c>
      <c r="U41" s="42" t="str">
        <f t="shared" si="4"/>
        <v>%</v>
      </c>
      <c r="V41" s="38">
        <f>V42</f>
        <v>30000000</v>
      </c>
      <c r="W41" s="41">
        <f>W42</f>
        <v>0</v>
      </c>
      <c r="X41" s="42" t="str">
        <f t="shared" si="5"/>
        <v>%</v>
      </c>
      <c r="Y41" s="38">
        <f>Y42</f>
        <v>30000000</v>
      </c>
      <c r="Z41" s="53">
        <f t="shared" si="6"/>
        <v>100</v>
      </c>
      <c r="AA41" s="42" t="str">
        <f t="shared" si="7"/>
        <v>%</v>
      </c>
      <c r="AB41" s="53">
        <f>AB42</f>
        <v>100</v>
      </c>
      <c r="AC41" s="52" t="s">
        <v>47</v>
      </c>
      <c r="AD41" s="51">
        <f t="shared" si="8"/>
        <v>115500000</v>
      </c>
      <c r="AE41" s="50">
        <f>AE42</f>
        <v>88.658606793321809</v>
      </c>
      <c r="AF41" s="52" t="s">
        <v>47</v>
      </c>
      <c r="AG41" s="53">
        <f>AG42</f>
        <v>200</v>
      </c>
      <c r="AH41" s="42" t="s">
        <v>47</v>
      </c>
      <c r="AI41" s="51">
        <f t="shared" si="9"/>
        <v>115500000</v>
      </c>
      <c r="AJ41" s="48"/>
      <c r="AK41" s="30"/>
      <c r="AL41" s="48"/>
      <c r="AM41" s="11"/>
      <c r="AP41" s="20"/>
    </row>
    <row r="42" spans="1:42" ht="126" x14ac:dyDescent="0.2">
      <c r="A42" s="12"/>
      <c r="B42" s="95" t="s">
        <v>129</v>
      </c>
      <c r="C42" s="97" t="s">
        <v>130</v>
      </c>
      <c r="D42" s="96" t="s">
        <v>150</v>
      </c>
      <c r="E42" s="81">
        <f>E43/E43*100</f>
        <v>100</v>
      </c>
      <c r="F42" s="82" t="s">
        <v>47</v>
      </c>
      <c r="G42" s="84">
        <f>G43</f>
        <v>397505000</v>
      </c>
      <c r="H42" s="81">
        <f>H43/H43*100</f>
        <v>100</v>
      </c>
      <c r="I42" s="82" t="s">
        <v>47</v>
      </c>
      <c r="J42" s="84">
        <f>J43</f>
        <v>0</v>
      </c>
      <c r="K42" s="81">
        <f>K43/K43*100</f>
        <v>100</v>
      </c>
      <c r="L42" s="82" t="s">
        <v>47</v>
      </c>
      <c r="M42" s="84">
        <f>M43</f>
        <v>130275000</v>
      </c>
      <c r="N42" s="81">
        <f>N43/N43*100</f>
        <v>100</v>
      </c>
      <c r="O42" s="42" t="str">
        <f t="shared" si="2"/>
        <v>%</v>
      </c>
      <c r="P42" s="38">
        <v>25500000</v>
      </c>
      <c r="Q42" s="41">
        <v>0</v>
      </c>
      <c r="R42" s="42" t="str">
        <f t="shared" si="3"/>
        <v>%</v>
      </c>
      <c r="S42" s="38">
        <v>30000000</v>
      </c>
      <c r="T42" s="41">
        <v>0</v>
      </c>
      <c r="U42" s="42" t="str">
        <f t="shared" si="4"/>
        <v>%</v>
      </c>
      <c r="V42" s="38">
        <v>30000000</v>
      </c>
      <c r="W42" s="41">
        <v>0</v>
      </c>
      <c r="X42" s="42" t="str">
        <f t="shared" si="5"/>
        <v>%</v>
      </c>
      <c r="Y42" s="38">
        <v>30000000</v>
      </c>
      <c r="Z42" s="53">
        <f t="shared" si="6"/>
        <v>100</v>
      </c>
      <c r="AA42" s="42" t="str">
        <f t="shared" si="7"/>
        <v>%</v>
      </c>
      <c r="AB42" s="53">
        <f>Z42/K42*100</f>
        <v>100</v>
      </c>
      <c r="AC42" s="52" t="s">
        <v>47</v>
      </c>
      <c r="AD42" s="51">
        <f t="shared" si="8"/>
        <v>115500000</v>
      </c>
      <c r="AE42" s="50">
        <f>AD42/M42*100</f>
        <v>88.658606793321809</v>
      </c>
      <c r="AF42" s="52" t="s">
        <v>47</v>
      </c>
      <c r="AG42" s="49">
        <f>H42+Z42</f>
        <v>200</v>
      </c>
      <c r="AH42" s="17" t="s">
        <v>47</v>
      </c>
      <c r="AI42" s="51">
        <f t="shared" si="9"/>
        <v>115500000</v>
      </c>
      <c r="AJ42" s="48"/>
      <c r="AK42" s="30" t="s">
        <v>47</v>
      </c>
      <c r="AL42" s="48"/>
      <c r="AM42" s="11"/>
      <c r="AP42" s="20"/>
    </row>
    <row r="43" spans="1:42" ht="144" customHeight="1" x14ac:dyDescent="0.2">
      <c r="A43" s="12"/>
      <c r="B43" s="98"/>
      <c r="C43" s="90" t="s">
        <v>131</v>
      </c>
      <c r="D43" s="90" t="s">
        <v>149</v>
      </c>
      <c r="E43" s="93">
        <v>14</v>
      </c>
      <c r="F43" s="94" t="s">
        <v>132</v>
      </c>
      <c r="G43" s="78">
        <f>130275000+133615000+133615000</f>
        <v>397505000</v>
      </c>
      <c r="H43" s="93">
        <v>14</v>
      </c>
      <c r="I43" s="94" t="s">
        <v>132</v>
      </c>
      <c r="J43" s="84">
        <v>0</v>
      </c>
      <c r="K43" s="93">
        <v>14</v>
      </c>
      <c r="L43" s="94" t="s">
        <v>132</v>
      </c>
      <c r="M43" s="78">
        <v>130275000</v>
      </c>
      <c r="N43" s="16">
        <v>14</v>
      </c>
      <c r="O43" s="94" t="str">
        <f t="shared" si="2"/>
        <v>Layanan</v>
      </c>
      <c r="P43" s="18">
        <v>25500000</v>
      </c>
      <c r="Q43" s="16">
        <v>0</v>
      </c>
      <c r="R43" s="94" t="str">
        <f t="shared" si="3"/>
        <v>Layanan</v>
      </c>
      <c r="S43" s="18">
        <v>30000000</v>
      </c>
      <c r="T43" s="16">
        <v>0</v>
      </c>
      <c r="U43" s="94" t="str">
        <f t="shared" si="4"/>
        <v>Layanan</v>
      </c>
      <c r="V43" s="18">
        <v>15000000</v>
      </c>
      <c r="W43" s="16">
        <v>0</v>
      </c>
      <c r="X43" s="94" t="str">
        <f t="shared" si="5"/>
        <v>Layanan</v>
      </c>
      <c r="Y43" s="18">
        <v>34650000</v>
      </c>
      <c r="Z43" s="49">
        <f t="shared" si="6"/>
        <v>14</v>
      </c>
      <c r="AA43" s="94" t="str">
        <f t="shared" si="7"/>
        <v>Layanan</v>
      </c>
      <c r="AB43" s="49">
        <f>Z43/K43*100</f>
        <v>100</v>
      </c>
      <c r="AC43" s="30" t="s">
        <v>47</v>
      </c>
      <c r="AD43" s="36">
        <f t="shared" si="8"/>
        <v>105150000</v>
      </c>
      <c r="AE43" s="48">
        <f>AD43/M43*100</f>
        <v>80.713874496257915</v>
      </c>
      <c r="AF43" s="30" t="s">
        <v>47</v>
      </c>
      <c r="AG43" s="49">
        <v>3</v>
      </c>
      <c r="AH43" s="94" t="s">
        <v>132</v>
      </c>
      <c r="AI43" s="36">
        <f t="shared" si="9"/>
        <v>105150000</v>
      </c>
      <c r="AJ43" s="48"/>
      <c r="AK43" s="30" t="s">
        <v>47</v>
      </c>
      <c r="AL43" s="48"/>
      <c r="AM43" s="11"/>
      <c r="AP43" s="20"/>
    </row>
    <row r="44" spans="1:42" ht="125.1" customHeight="1" x14ac:dyDescent="0.2">
      <c r="A44" s="12"/>
      <c r="B44" s="95" t="s">
        <v>133</v>
      </c>
      <c r="C44" s="98" t="s">
        <v>134</v>
      </c>
      <c r="D44" s="99" t="s">
        <v>148</v>
      </c>
      <c r="E44" s="86">
        <v>100</v>
      </c>
      <c r="F44" s="86" t="s">
        <v>47</v>
      </c>
      <c r="G44" s="84">
        <f>G45</f>
        <v>38425000</v>
      </c>
      <c r="H44" s="86">
        <v>100</v>
      </c>
      <c r="I44" s="86" t="s">
        <v>47</v>
      </c>
      <c r="J44" s="84">
        <f>J45</f>
        <v>0</v>
      </c>
      <c r="K44" s="100">
        <f>5984/5984*100</f>
        <v>100</v>
      </c>
      <c r="L44" s="101" t="s">
        <v>47</v>
      </c>
      <c r="M44" s="84">
        <f>M45</f>
        <v>38425000</v>
      </c>
      <c r="N44" s="41">
        <f>N45</f>
        <v>0</v>
      </c>
      <c r="O44" s="42" t="str">
        <f t="shared" si="2"/>
        <v>%</v>
      </c>
      <c r="P44" s="84">
        <f>P45</f>
        <v>4500000</v>
      </c>
      <c r="Q44" s="41">
        <f>4589/4589*100</f>
        <v>100</v>
      </c>
      <c r="R44" s="42" t="str">
        <f t="shared" si="3"/>
        <v>%</v>
      </c>
      <c r="S44" s="84">
        <f>S45</f>
        <v>6000000</v>
      </c>
      <c r="T44" s="41">
        <f>T45</f>
        <v>0</v>
      </c>
      <c r="U44" s="42" t="str">
        <f t="shared" si="4"/>
        <v>%</v>
      </c>
      <c r="V44" s="84">
        <f>V45</f>
        <v>6000000</v>
      </c>
      <c r="W44" s="41">
        <f>W45</f>
        <v>0</v>
      </c>
      <c r="X44" s="42" t="str">
        <f t="shared" si="5"/>
        <v>%</v>
      </c>
      <c r="Y44" s="84">
        <f>Y45</f>
        <v>20055000</v>
      </c>
      <c r="Z44" s="53">
        <f t="shared" si="6"/>
        <v>100</v>
      </c>
      <c r="AA44" s="103" t="str">
        <f t="shared" si="7"/>
        <v>%</v>
      </c>
      <c r="AB44" s="50">
        <f>AB45</f>
        <v>0</v>
      </c>
      <c r="AC44" s="52" t="s">
        <v>47</v>
      </c>
      <c r="AD44" s="51">
        <f t="shared" si="8"/>
        <v>36555000</v>
      </c>
      <c r="AE44" s="50">
        <f>AE45</f>
        <v>95.133376707872472</v>
      </c>
      <c r="AF44" s="52" t="s">
        <v>47</v>
      </c>
      <c r="AG44" s="53">
        <f>AG45</f>
        <v>0</v>
      </c>
      <c r="AH44" s="103"/>
      <c r="AI44" s="51">
        <f t="shared" si="9"/>
        <v>36555000</v>
      </c>
      <c r="AJ44" s="50"/>
      <c r="AK44" s="52" t="s">
        <v>47</v>
      </c>
      <c r="AL44" s="48"/>
      <c r="AM44" s="11"/>
      <c r="AP44" s="20"/>
    </row>
    <row r="45" spans="1:42" ht="157.5" x14ac:dyDescent="0.2">
      <c r="A45" s="12"/>
      <c r="B45" s="98" t="s">
        <v>135</v>
      </c>
      <c r="C45" s="95" t="s">
        <v>136</v>
      </c>
      <c r="D45" s="95" t="s">
        <v>145</v>
      </c>
      <c r="E45" s="100">
        <f>E46/E46*100</f>
        <v>100</v>
      </c>
      <c r="F45" s="86" t="s">
        <v>47</v>
      </c>
      <c r="G45" s="84">
        <f>G46</f>
        <v>38425000</v>
      </c>
      <c r="H45" s="86">
        <v>0</v>
      </c>
      <c r="I45" s="86" t="s">
        <v>47</v>
      </c>
      <c r="J45" s="84">
        <f>J46</f>
        <v>0</v>
      </c>
      <c r="K45" s="100">
        <f>K46/K46*100</f>
        <v>100</v>
      </c>
      <c r="L45" s="101" t="s">
        <v>47</v>
      </c>
      <c r="M45" s="84">
        <f>M46</f>
        <v>38425000</v>
      </c>
      <c r="N45" s="41">
        <v>0</v>
      </c>
      <c r="O45" s="42" t="str">
        <f t="shared" si="2"/>
        <v>%</v>
      </c>
      <c r="P45" s="84">
        <f>P46</f>
        <v>4500000</v>
      </c>
      <c r="Q45" s="41">
        <v>0</v>
      </c>
      <c r="R45" s="42" t="str">
        <f t="shared" si="3"/>
        <v>%</v>
      </c>
      <c r="S45" s="84">
        <f>S46</f>
        <v>6000000</v>
      </c>
      <c r="T45" s="41">
        <v>0</v>
      </c>
      <c r="U45" s="42" t="str">
        <f t="shared" si="4"/>
        <v>%</v>
      </c>
      <c r="V45" s="84">
        <f>V46</f>
        <v>6000000</v>
      </c>
      <c r="W45" s="41">
        <v>0</v>
      </c>
      <c r="X45" s="42" t="str">
        <f t="shared" si="5"/>
        <v>%</v>
      </c>
      <c r="Y45" s="84">
        <f>Y46</f>
        <v>20055000</v>
      </c>
      <c r="Z45" s="53">
        <f t="shared" si="6"/>
        <v>0</v>
      </c>
      <c r="AA45" s="103" t="str">
        <f t="shared" si="7"/>
        <v>%</v>
      </c>
      <c r="AB45" s="50">
        <f>Z45/K45*100</f>
        <v>0</v>
      </c>
      <c r="AC45" s="52" t="s">
        <v>47</v>
      </c>
      <c r="AD45" s="51">
        <f t="shared" si="8"/>
        <v>36555000</v>
      </c>
      <c r="AE45" s="50">
        <f>AD45/M45*100</f>
        <v>95.133376707872472</v>
      </c>
      <c r="AF45" s="52" t="s">
        <v>47</v>
      </c>
      <c r="AG45" s="53">
        <f>H45+Z45</f>
        <v>0</v>
      </c>
      <c r="AH45" s="103" t="s">
        <v>47</v>
      </c>
      <c r="AI45" s="51">
        <f t="shared" si="9"/>
        <v>36555000</v>
      </c>
      <c r="AJ45" s="50"/>
      <c r="AK45" s="52"/>
      <c r="AL45" s="50"/>
      <c r="AM45" s="11"/>
      <c r="AP45" s="20"/>
    </row>
    <row r="46" spans="1:42" ht="90" x14ac:dyDescent="0.2">
      <c r="A46" s="12"/>
      <c r="B46" s="13"/>
      <c r="C46" s="90" t="s">
        <v>137</v>
      </c>
      <c r="D46" s="90" t="s">
        <v>146</v>
      </c>
      <c r="E46" s="109">
        <v>40</v>
      </c>
      <c r="F46" s="77" t="s">
        <v>147</v>
      </c>
      <c r="G46" s="78">
        <v>38425000</v>
      </c>
      <c r="H46" s="110">
        <v>0</v>
      </c>
      <c r="I46" s="94" t="s">
        <v>147</v>
      </c>
      <c r="J46" s="78">
        <v>0</v>
      </c>
      <c r="K46" s="93">
        <v>4</v>
      </c>
      <c r="L46" s="94" t="s">
        <v>147</v>
      </c>
      <c r="M46" s="78">
        <v>38425000</v>
      </c>
      <c r="N46" s="16">
        <v>0</v>
      </c>
      <c r="O46" s="17" t="str">
        <f t="shared" si="2"/>
        <v>PD</v>
      </c>
      <c r="P46" s="18">
        <v>4500000</v>
      </c>
      <c r="Q46" s="16">
        <v>0</v>
      </c>
      <c r="R46" s="17" t="str">
        <f t="shared" si="3"/>
        <v>PD</v>
      </c>
      <c r="S46" s="18">
        <v>6000000</v>
      </c>
      <c r="T46" s="16">
        <v>0</v>
      </c>
      <c r="U46" s="17" t="str">
        <f t="shared" si="4"/>
        <v>PD</v>
      </c>
      <c r="V46" s="18">
        <v>6000000</v>
      </c>
      <c r="W46" s="16">
        <v>0</v>
      </c>
      <c r="X46" s="17" t="str">
        <f t="shared" si="5"/>
        <v>PD</v>
      </c>
      <c r="Y46" s="18">
        <v>20055000</v>
      </c>
      <c r="Z46" s="49">
        <f t="shared" si="6"/>
        <v>0</v>
      </c>
      <c r="AA46" s="43" t="str">
        <f t="shared" si="7"/>
        <v>PD</v>
      </c>
      <c r="AB46" s="49">
        <f>Z46/K46*100</f>
        <v>0</v>
      </c>
      <c r="AC46" s="30" t="s">
        <v>47</v>
      </c>
      <c r="AD46" s="36">
        <f t="shared" si="8"/>
        <v>36555000</v>
      </c>
      <c r="AE46" s="48">
        <f>AD46/M46*100</f>
        <v>95.133376707872472</v>
      </c>
      <c r="AF46" s="30"/>
      <c r="AG46" s="49">
        <f t="shared" ref="AG46" si="22">H46+Z46</f>
        <v>0</v>
      </c>
      <c r="AH46" s="43" t="s">
        <v>138</v>
      </c>
      <c r="AI46" s="36">
        <f t="shared" si="9"/>
        <v>36555000</v>
      </c>
      <c r="AJ46" s="48"/>
      <c r="AK46" s="30" t="s">
        <v>47</v>
      </c>
      <c r="AL46" s="48"/>
      <c r="AM46" s="11"/>
      <c r="AP46" s="20"/>
    </row>
    <row r="47" spans="1:42" ht="15" x14ac:dyDescent="0.2">
      <c r="A47" s="154" t="s">
        <v>22</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6"/>
      <c r="AB47" s="72">
        <f>AVERAGE(AB13:AB46)</f>
        <v>88.235294117647058</v>
      </c>
      <c r="AC47" s="58"/>
      <c r="AD47" s="56"/>
      <c r="AE47" s="72">
        <f>AVERAGE(AE13,AE17,AE24,AE29,AE34,AE38)</f>
        <v>85.394209228486318</v>
      </c>
      <c r="AF47" s="58"/>
      <c r="AG47" s="57"/>
      <c r="AH47" s="58"/>
      <c r="AI47" s="57"/>
      <c r="AJ47" s="57"/>
      <c r="AK47" s="58"/>
      <c r="AL47" s="59"/>
      <c r="AM47" s="11"/>
    </row>
    <row r="48" spans="1:42" ht="15" x14ac:dyDescent="0.2">
      <c r="A48" s="154" t="s">
        <v>23</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6"/>
      <c r="AB48" s="26" t="str">
        <f>IF(AB47&gt;=91,"Sangat Tinggi",IF(AB47&gt;=76,"Tinggi",IF(AB47&gt;=66,"Sedang",IF(AB47&gt;=51,"Rendah",IF(AB47&lt;=50.99,"Sangat Rendah")))))</f>
        <v>Tinggi</v>
      </c>
      <c r="AC48" s="58"/>
      <c r="AD48" s="60"/>
      <c r="AE48" s="26" t="str">
        <f>IF(AE47&gt;=91,"Sangat Tinggi",IF(AE47&gt;=76,"Tinggi",IF(AE47&gt;=66,"Sedang",IF(AE47&gt;=51,"Rendah",IF(AE47&lt;=50,"Sangat Rendah")))))</f>
        <v>Tinggi</v>
      </c>
      <c r="AF48" s="58"/>
      <c r="AG48" s="61"/>
      <c r="AH48" s="58"/>
      <c r="AI48" s="62"/>
      <c r="AJ48" s="61"/>
      <c r="AK48" s="58"/>
      <c r="AL48" s="63"/>
      <c r="AM48" s="11"/>
    </row>
    <row r="49" spans="1:39" ht="15" x14ac:dyDescent="0.2">
      <c r="A49" s="146" t="s">
        <v>24</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1"/>
    </row>
    <row r="50" spans="1:39" ht="15" x14ac:dyDescent="0.2">
      <c r="A50" s="146" t="s">
        <v>25</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1"/>
    </row>
    <row r="51" spans="1:39" ht="15" x14ac:dyDescent="0.2">
      <c r="A51" s="146" t="s">
        <v>26</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1"/>
    </row>
    <row r="52" spans="1:39" ht="15" x14ac:dyDescent="0.2">
      <c r="A52" s="146" t="s">
        <v>27</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27"/>
    </row>
    <row r="53" spans="1:39" ht="15" x14ac:dyDescent="0.2">
      <c r="A53" s="28"/>
      <c r="B53" s="28"/>
      <c r="C53" s="28"/>
      <c r="D53" s="28"/>
      <c r="E53" s="28"/>
      <c r="F53" s="28"/>
      <c r="G53" s="28"/>
      <c r="H53" s="64"/>
      <c r="I53" s="28"/>
      <c r="J53" s="28"/>
      <c r="K53" s="28"/>
      <c r="L53" s="28"/>
      <c r="M53" s="28"/>
      <c r="N53" s="28"/>
      <c r="O53" s="28"/>
      <c r="P53" s="28"/>
      <c r="Q53" s="28"/>
      <c r="R53" s="28"/>
      <c r="S53" s="28"/>
      <c r="T53" s="28"/>
      <c r="U53" s="28"/>
      <c r="V53" s="28"/>
      <c r="W53" s="28"/>
      <c r="X53" s="28"/>
      <c r="Y53" s="28"/>
      <c r="Z53" s="28"/>
      <c r="AA53" s="29"/>
      <c r="AB53" s="28"/>
      <c r="AC53" s="29"/>
      <c r="AD53" s="28"/>
      <c r="AE53" s="28"/>
      <c r="AF53" s="29"/>
      <c r="AG53" s="28"/>
      <c r="AH53" s="29"/>
      <c r="AI53" s="28"/>
      <c r="AJ53" s="28"/>
      <c r="AK53" s="29"/>
      <c r="AL53" s="28"/>
    </row>
    <row r="54" spans="1:39" ht="15" x14ac:dyDescent="0.2">
      <c r="A54" s="28"/>
      <c r="B54" s="28"/>
      <c r="C54" s="28"/>
      <c r="D54" s="28"/>
      <c r="E54" s="28"/>
      <c r="F54" s="28"/>
      <c r="G54" s="28"/>
      <c r="H54" s="64"/>
      <c r="I54" s="28"/>
      <c r="J54" s="28"/>
      <c r="K54" s="28"/>
      <c r="L54" s="28"/>
      <c r="M54" s="28"/>
      <c r="N54" s="28"/>
      <c r="O54" s="28"/>
      <c r="P54" s="28"/>
      <c r="Q54" s="28"/>
      <c r="R54" s="28"/>
      <c r="S54" s="28"/>
      <c r="T54" s="28"/>
      <c r="U54" s="28"/>
      <c r="V54" s="28"/>
      <c r="W54" s="28"/>
      <c r="X54" s="28"/>
      <c r="Y54" s="28"/>
      <c r="Z54" s="158" t="s">
        <v>54</v>
      </c>
      <c r="AA54" s="158"/>
      <c r="AB54" s="158"/>
      <c r="AC54" s="158"/>
      <c r="AD54" s="158"/>
      <c r="AE54" s="158"/>
      <c r="AF54" s="29"/>
      <c r="AG54" s="28"/>
      <c r="AH54" s="158" t="s">
        <v>55</v>
      </c>
      <c r="AI54" s="158"/>
      <c r="AJ54" s="158"/>
      <c r="AK54" s="158"/>
      <c r="AL54" s="158"/>
      <c r="AM54" s="158"/>
    </row>
    <row r="55" spans="1:39" ht="15.75" x14ac:dyDescent="0.25">
      <c r="A55" s="34"/>
      <c r="B55" s="35"/>
      <c r="C55" s="28"/>
      <c r="D55" s="28"/>
      <c r="E55" s="28"/>
      <c r="F55" s="28"/>
      <c r="G55" s="28"/>
      <c r="H55" s="64"/>
      <c r="I55" s="28"/>
      <c r="J55" s="28"/>
      <c r="K55" s="28"/>
      <c r="L55" s="28"/>
      <c r="M55" s="28"/>
      <c r="N55" s="28"/>
      <c r="O55" s="28"/>
      <c r="P55" s="28"/>
      <c r="Q55" s="28"/>
      <c r="R55" s="28"/>
      <c r="S55" s="28"/>
      <c r="T55" s="28"/>
      <c r="U55" s="28"/>
      <c r="V55" s="28"/>
      <c r="W55" s="28"/>
      <c r="X55" s="28"/>
      <c r="Y55" s="28"/>
      <c r="Z55" s="158" t="s">
        <v>152</v>
      </c>
      <c r="AA55" s="158"/>
      <c r="AB55" s="158"/>
      <c r="AC55" s="158"/>
      <c r="AD55" s="158"/>
      <c r="AE55" s="158"/>
      <c r="AF55" s="29"/>
      <c r="AG55" s="28"/>
      <c r="AH55" s="158" t="s">
        <v>153</v>
      </c>
      <c r="AI55" s="158"/>
      <c r="AJ55" s="158"/>
      <c r="AK55" s="158"/>
      <c r="AL55" s="158"/>
      <c r="AM55" s="158"/>
    </row>
    <row r="56" spans="1:39" ht="15" x14ac:dyDescent="0.2">
      <c r="Z56" s="158" t="s">
        <v>60</v>
      </c>
      <c r="AA56" s="158"/>
      <c r="AB56" s="158"/>
      <c r="AC56" s="158"/>
      <c r="AD56" s="158"/>
      <c r="AE56" s="158"/>
      <c r="AH56" s="158" t="s">
        <v>56</v>
      </c>
      <c r="AI56" s="158"/>
      <c r="AJ56" s="158"/>
      <c r="AK56" s="158"/>
      <c r="AL56" s="158"/>
      <c r="AM56" s="158"/>
    </row>
    <row r="57" spans="1:39" ht="15" x14ac:dyDescent="0.2">
      <c r="Z57" s="158" t="s">
        <v>57</v>
      </c>
      <c r="AA57" s="158"/>
      <c r="AB57" s="158"/>
      <c r="AC57" s="158"/>
      <c r="AD57" s="158"/>
      <c r="AE57" s="158"/>
      <c r="AH57" s="158" t="s">
        <v>57</v>
      </c>
      <c r="AI57" s="158"/>
      <c r="AJ57" s="158"/>
      <c r="AK57" s="158"/>
      <c r="AL57" s="158"/>
      <c r="AM57" s="158"/>
    </row>
    <row r="58" spans="1:39" ht="51" x14ac:dyDescent="0.2">
      <c r="A58" s="31" t="s">
        <v>28</v>
      </c>
      <c r="B58" s="31" t="s">
        <v>29</v>
      </c>
      <c r="C58" s="31" t="s">
        <v>30</v>
      </c>
      <c r="Z58" s="28"/>
      <c r="AA58" s="29"/>
      <c r="AB58" s="28"/>
      <c r="AC58" s="29"/>
      <c r="AD58" s="28"/>
      <c r="AH58" s="28"/>
      <c r="AI58" s="29"/>
      <c r="AJ58" s="28"/>
      <c r="AK58" s="29"/>
      <c r="AL58" s="28"/>
    </row>
    <row r="59" spans="1:39" ht="25.5" x14ac:dyDescent="0.25">
      <c r="A59" s="32" t="s">
        <v>31</v>
      </c>
      <c r="B59" s="32" t="s">
        <v>32</v>
      </c>
      <c r="C59" s="32" t="s">
        <v>33</v>
      </c>
      <c r="Z59" s="159" t="s">
        <v>61</v>
      </c>
      <c r="AA59" s="159"/>
      <c r="AB59" s="159"/>
      <c r="AC59" s="159"/>
      <c r="AD59" s="159"/>
      <c r="AE59" s="159"/>
      <c r="AH59" s="159" t="s">
        <v>58</v>
      </c>
      <c r="AI59" s="159"/>
      <c r="AJ59" s="159"/>
      <c r="AK59" s="159"/>
      <c r="AL59" s="159"/>
      <c r="AM59" s="159"/>
    </row>
    <row r="60" spans="1:39" ht="25.5" x14ac:dyDescent="0.2">
      <c r="A60" s="32" t="s">
        <v>34</v>
      </c>
      <c r="B60" s="32" t="s">
        <v>35</v>
      </c>
      <c r="C60" s="32" t="s">
        <v>36</v>
      </c>
      <c r="Z60" s="160" t="s">
        <v>62</v>
      </c>
      <c r="AA60" s="160"/>
      <c r="AB60" s="160"/>
      <c r="AC60" s="160"/>
      <c r="AD60" s="160"/>
      <c r="AE60" s="160"/>
      <c r="AH60" s="160" t="s">
        <v>59</v>
      </c>
      <c r="AI60" s="160"/>
      <c r="AJ60" s="160"/>
      <c r="AK60" s="160"/>
      <c r="AL60" s="160"/>
      <c r="AM60" s="160"/>
    </row>
    <row r="61" spans="1:39" ht="25.5" x14ac:dyDescent="0.2">
      <c r="A61" s="32" t="s">
        <v>37</v>
      </c>
      <c r="B61" s="32" t="s">
        <v>38</v>
      </c>
      <c r="C61" s="32" t="s">
        <v>39</v>
      </c>
    </row>
    <row r="62" spans="1:39" ht="25.5" x14ac:dyDescent="0.2">
      <c r="A62" s="32" t="s">
        <v>40</v>
      </c>
      <c r="B62" s="32" t="s">
        <v>41</v>
      </c>
      <c r="C62" s="32" t="s">
        <v>42</v>
      </c>
    </row>
    <row r="63" spans="1:39" ht="25.5" x14ac:dyDescent="0.2">
      <c r="A63" s="32" t="s">
        <v>43</v>
      </c>
      <c r="B63" s="33" t="s">
        <v>44</v>
      </c>
      <c r="C63" s="32" t="s">
        <v>45</v>
      </c>
    </row>
  </sheetData>
  <mergeCells count="82">
    <mergeCell ref="Z57:AE57"/>
    <mergeCell ref="AH57:AM57"/>
    <mergeCell ref="Z59:AE59"/>
    <mergeCell ref="AH59:AM59"/>
    <mergeCell ref="Z60:AE60"/>
    <mergeCell ref="AH60:AM60"/>
    <mergeCell ref="Z54:AE54"/>
    <mergeCell ref="AH54:AM54"/>
    <mergeCell ref="Z55:AE55"/>
    <mergeCell ref="AH55:AM55"/>
    <mergeCell ref="Z56:AE56"/>
    <mergeCell ref="AH56:AM56"/>
    <mergeCell ref="A48:AA48"/>
    <mergeCell ref="A50:AL50"/>
    <mergeCell ref="A51:AL51"/>
    <mergeCell ref="T11:U12"/>
    <mergeCell ref="V11:V12"/>
    <mergeCell ref="W11:X12"/>
    <mergeCell ref="Y11:Y12"/>
    <mergeCell ref="A10:A12"/>
    <mergeCell ref="B10:B12"/>
    <mergeCell ref="C10:C12"/>
    <mergeCell ref="D10:D12"/>
    <mergeCell ref="Q11:R12"/>
    <mergeCell ref="S11:S12"/>
    <mergeCell ref="Z12:AA12"/>
    <mergeCell ref="AB12:AC12"/>
    <mergeCell ref="AE12:AF12"/>
    <mergeCell ref="A52:AL52"/>
    <mergeCell ref="A49:AL49"/>
    <mergeCell ref="E11:F12"/>
    <mergeCell ref="G11:G12"/>
    <mergeCell ref="H11:I12"/>
    <mergeCell ref="J11:J12"/>
    <mergeCell ref="K11:L12"/>
    <mergeCell ref="M11:M12"/>
    <mergeCell ref="N11:O12"/>
    <mergeCell ref="P11:P12"/>
    <mergeCell ref="AG12:AH12"/>
    <mergeCell ref="AJ12:AK12"/>
    <mergeCell ref="Z11:AA11"/>
    <mergeCell ref="AG11:AH11"/>
    <mergeCell ref="A47:AA47"/>
    <mergeCell ref="AJ11:AK11"/>
    <mergeCell ref="AB11:AC11"/>
    <mergeCell ref="E10:G10"/>
    <mergeCell ref="H10:J10"/>
    <mergeCell ref="AG10:AI10"/>
    <mergeCell ref="AJ10:AL10"/>
    <mergeCell ref="K10:M10"/>
    <mergeCell ref="N10:P10"/>
    <mergeCell ref="Q10:S10"/>
    <mergeCell ref="T10:V10"/>
    <mergeCell ref="W10:Y10"/>
    <mergeCell ref="Z10:AF10"/>
    <mergeCell ref="AE11:AF11"/>
    <mergeCell ref="AM7:AM8"/>
    <mergeCell ref="K9:M9"/>
    <mergeCell ref="N9:P9"/>
    <mergeCell ref="Q9:S9"/>
    <mergeCell ref="T9:V9"/>
    <mergeCell ref="W9:Y9"/>
    <mergeCell ref="AG9:AI9"/>
    <mergeCell ref="AJ9:AL9"/>
    <mergeCell ref="K7:M8"/>
    <mergeCell ref="N7:Y8"/>
    <mergeCell ref="AG7:AI8"/>
    <mergeCell ref="AJ7:AL8"/>
    <mergeCell ref="Z7:AF8"/>
    <mergeCell ref="H7:J9"/>
    <mergeCell ref="A6:AL6"/>
    <mergeCell ref="Z9:AF9"/>
    <mergeCell ref="A1:AL1"/>
    <mergeCell ref="A2:AL2"/>
    <mergeCell ref="A3:AL3"/>
    <mergeCell ref="A4:AL4"/>
    <mergeCell ref="A5:AL5"/>
    <mergeCell ref="A7:A9"/>
    <mergeCell ref="B7:B9"/>
    <mergeCell ref="C7:C9"/>
    <mergeCell ref="D7:D9"/>
    <mergeCell ref="E7:G9"/>
  </mergeCells>
  <printOptions horizontalCentered="1"/>
  <pageMargins left="0.23622047244094491" right="0.23622047244094491" top="3.937007874015748E-2" bottom="3.937007874015748E-2" header="0" footer="0"/>
  <pageSetup paperSize="9" scale="28" orientation="landscape" horizontalDpi="4294967293" r:id="rId1"/>
  <rowBreaks count="2" manualBreakCount="2">
    <brk id="25" max="38" man="1"/>
    <brk id="42"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Disdukcapil</vt:lpstr>
      <vt:lpstr>Disdukcapil!Print_Area</vt:lpstr>
      <vt:lpstr>Disdukcapil!Print_Titles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W10 PRO</cp:lastModifiedBy>
  <cp:lastPrinted>2020-05-13T03:19:08Z</cp:lastPrinted>
  <dcterms:created xsi:type="dcterms:W3CDTF">2020-03-18T05:59:44Z</dcterms:created>
  <dcterms:modified xsi:type="dcterms:W3CDTF">2021-12-28T00:21:50Z</dcterms:modified>
</cp:coreProperties>
</file>