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D:\DATA PINDAHAN\2021\Pengendalian dan Evaluasi Renja PD dan RKPD\TRIWULAN IV\"/>
    </mc:Choice>
  </mc:AlternateContent>
  <bookViews>
    <workbookView xWindow="9825" yWindow="-15" windowWidth="9750" windowHeight="10065"/>
  </bookViews>
  <sheets>
    <sheet name="Inspektorat" sheetId="1" r:id="rId1"/>
  </sheets>
  <externalReferences>
    <externalReference r:id="rId2"/>
    <externalReference r:id="rId3"/>
  </externalReferences>
  <definedNames>
    <definedName name="_xlnm.Print_Area" localSheetId="0">Inspektorat!$A$1:$AM$86</definedName>
    <definedName name="_xlnm.Print_Titles" localSheetId="0">Inspektorat!$7:$12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6" i="1" l="1"/>
  <c r="Y53" i="1" l="1"/>
  <c r="Y52" i="1" s="1"/>
  <c r="Y47" i="1"/>
  <c r="M43" i="1"/>
  <c r="V43" i="1"/>
  <c r="Z18" i="1"/>
  <c r="Y14" i="1"/>
  <c r="W14" i="1"/>
  <c r="T14" i="1"/>
  <c r="X55" i="1"/>
  <c r="X54" i="1"/>
  <c r="X53" i="1"/>
  <c r="X52" i="1"/>
  <c r="X51" i="1"/>
  <c r="Y50" i="1"/>
  <c r="X50" i="1"/>
  <c r="X49" i="1"/>
  <c r="X48" i="1"/>
  <c r="X47" i="1"/>
  <c r="X46" i="1"/>
  <c r="X45" i="1"/>
  <c r="X44" i="1"/>
  <c r="X43" i="1"/>
  <c r="X42" i="1"/>
  <c r="X41" i="1"/>
  <c r="X40" i="1"/>
  <c r="Y39" i="1"/>
  <c r="X39" i="1"/>
  <c r="X38" i="1"/>
  <c r="X37" i="1"/>
  <c r="X36" i="1"/>
  <c r="Y35" i="1"/>
  <c r="X35" i="1"/>
  <c r="X34" i="1"/>
  <c r="Y33" i="1"/>
  <c r="X33" i="1"/>
  <c r="X32" i="1"/>
  <c r="X31" i="1"/>
  <c r="X30" i="1"/>
  <c r="X29" i="1"/>
  <c r="X28" i="1"/>
  <c r="X27" i="1"/>
  <c r="Y26" i="1"/>
  <c r="X26" i="1"/>
  <c r="X25" i="1"/>
  <c r="X24" i="1"/>
  <c r="X23" i="1"/>
  <c r="Y22" i="1"/>
  <c r="X22" i="1"/>
  <c r="X21" i="1"/>
  <c r="X20" i="1"/>
  <c r="X19" i="1"/>
  <c r="X18" i="1"/>
  <c r="Y17" i="1"/>
  <c r="X17" i="1"/>
  <c r="W17" i="1"/>
  <c r="X16" i="1"/>
  <c r="X15" i="1"/>
  <c r="X14" i="1"/>
  <c r="X13" i="1"/>
  <c r="Y43" i="1" l="1"/>
  <c r="Y13" i="1"/>
  <c r="H17" i="1"/>
  <c r="H14" i="1"/>
  <c r="V53" i="1" l="1"/>
  <c r="V52" i="1" s="1"/>
  <c r="V50" i="1"/>
  <c r="V47" i="1"/>
  <c r="AK44" i="1"/>
  <c r="AK45" i="1"/>
  <c r="AK46" i="1"/>
  <c r="AK43" i="1"/>
  <c r="V39" i="1"/>
  <c r="V35" i="1"/>
  <c r="V33" i="1"/>
  <c r="V26" i="1"/>
  <c r="V22" i="1"/>
  <c r="T17" i="1"/>
  <c r="V17" i="1"/>
  <c r="V14" i="1"/>
  <c r="U55" i="1"/>
  <c r="U54" i="1"/>
  <c r="U53" i="1"/>
  <c r="U52" i="1"/>
  <c r="U51" i="1"/>
  <c r="U50" i="1"/>
  <c r="U49" i="1"/>
  <c r="U48" i="1"/>
  <c r="U47" i="1"/>
  <c r="U46" i="1"/>
  <c r="U45" i="1"/>
  <c r="U44" i="1"/>
  <c r="U43" i="1"/>
  <c r="U42" i="1"/>
  <c r="U41" i="1"/>
  <c r="U40" i="1"/>
  <c r="U39" i="1"/>
  <c r="U38" i="1"/>
  <c r="U37" i="1"/>
  <c r="U36" i="1"/>
  <c r="U35" i="1"/>
  <c r="U34" i="1"/>
  <c r="U33" i="1"/>
  <c r="U32" i="1"/>
  <c r="U31" i="1"/>
  <c r="U30" i="1"/>
  <c r="U29" i="1"/>
  <c r="U28" i="1"/>
  <c r="U27" i="1"/>
  <c r="U26" i="1"/>
  <c r="U25" i="1"/>
  <c r="U24" i="1"/>
  <c r="U23" i="1"/>
  <c r="U22" i="1"/>
  <c r="U21" i="1"/>
  <c r="U20" i="1"/>
  <c r="U19" i="1"/>
  <c r="U18" i="1"/>
  <c r="U17" i="1"/>
  <c r="U16" i="1"/>
  <c r="U15" i="1"/>
  <c r="U14" i="1"/>
  <c r="U13" i="1"/>
  <c r="V13" i="1" l="1"/>
  <c r="E42" i="1"/>
  <c r="E41" i="1"/>
  <c r="E40" i="1"/>
  <c r="O35" i="1"/>
  <c r="E35" i="1"/>
  <c r="E33" i="1"/>
  <c r="O33" i="1"/>
  <c r="E38" i="1"/>
  <c r="E37" i="1"/>
  <c r="E36" i="1"/>
  <c r="E34" i="1"/>
  <c r="E28" i="1"/>
  <c r="E29" i="1"/>
  <c r="E30" i="1"/>
  <c r="E31" i="1"/>
  <c r="E32" i="1"/>
  <c r="E27" i="1"/>
  <c r="E20" i="1"/>
  <c r="G55" i="1" l="1"/>
  <c r="G54" i="1"/>
  <c r="G51" i="1"/>
  <c r="G50" i="1" s="1"/>
  <c r="G49" i="1"/>
  <c r="G48" i="1"/>
  <c r="G42" i="1"/>
  <c r="G41" i="1"/>
  <c r="G40" i="1"/>
  <c r="G38" i="1"/>
  <c r="G37" i="1"/>
  <c r="G36" i="1"/>
  <c r="G34" i="1"/>
  <c r="G33" i="1" s="1"/>
  <c r="G32" i="1"/>
  <c r="G31" i="1"/>
  <c r="G30" i="1"/>
  <c r="G29" i="1"/>
  <c r="G28" i="1"/>
  <c r="G27" i="1"/>
  <c r="G25" i="1"/>
  <c r="G24" i="1"/>
  <c r="G23" i="1"/>
  <c r="G21" i="1"/>
  <c r="G20" i="1"/>
  <c r="G19" i="1"/>
  <c r="G18" i="1"/>
  <c r="G16" i="1"/>
  <c r="G15" i="1"/>
  <c r="G47" i="1" l="1"/>
  <c r="G53" i="1"/>
  <c r="G43" i="1"/>
  <c r="G39" i="1"/>
  <c r="G35" i="1"/>
  <c r="G26" i="1"/>
  <c r="G22" i="1"/>
  <c r="G17" i="1"/>
  <c r="G14" i="1"/>
  <c r="B67" i="1"/>
  <c r="B66" i="1"/>
  <c r="B65" i="1"/>
  <c r="B63" i="1"/>
  <c r="B62" i="1"/>
  <c r="B61" i="1"/>
  <c r="G52" i="1" l="1"/>
  <c r="G13" i="1"/>
  <c r="AK55" i="1" l="1"/>
  <c r="AK54" i="1"/>
  <c r="AK53" i="1"/>
  <c r="AK52" i="1"/>
  <c r="AK51" i="1"/>
  <c r="AK50" i="1"/>
  <c r="AK49" i="1"/>
  <c r="AK48" i="1"/>
  <c r="AK47" i="1"/>
  <c r="AK42" i="1"/>
  <c r="AK41" i="1"/>
  <c r="AK40" i="1"/>
  <c r="AK39" i="1"/>
  <c r="AK38" i="1"/>
  <c r="AK37" i="1"/>
  <c r="AK36" i="1"/>
  <c r="AK35" i="1"/>
  <c r="AK34" i="1"/>
  <c r="AK33" i="1"/>
  <c r="AK32" i="1"/>
  <c r="AK31" i="1"/>
  <c r="AK30" i="1"/>
  <c r="AK29" i="1"/>
  <c r="AK28" i="1"/>
  <c r="AK27" i="1"/>
  <c r="AK26" i="1"/>
  <c r="AK25" i="1"/>
  <c r="AK24" i="1"/>
  <c r="AK23" i="1"/>
  <c r="AK22" i="1"/>
  <c r="AK21" i="1"/>
  <c r="AK20" i="1"/>
  <c r="AK19" i="1"/>
  <c r="AK18" i="1"/>
  <c r="AK17" i="1"/>
  <c r="AK16" i="1"/>
  <c r="AK15" i="1"/>
  <c r="AK14" i="1"/>
  <c r="AK13" i="1"/>
  <c r="AI46" i="1"/>
  <c r="AI45" i="1"/>
  <c r="AI44" i="1"/>
  <c r="Z44" i="1"/>
  <c r="AG44" i="1" s="1"/>
  <c r="AJ44" i="1" s="1"/>
  <c r="AA44" i="1"/>
  <c r="AH44" i="1" s="1"/>
  <c r="Z45" i="1"/>
  <c r="AG45" i="1" s="1"/>
  <c r="AJ45" i="1" s="1"/>
  <c r="AA45" i="1"/>
  <c r="AH45" i="1" s="1"/>
  <c r="Z46" i="1"/>
  <c r="AG46" i="1" s="1"/>
  <c r="AJ46" i="1" s="1"/>
  <c r="AA46" i="1"/>
  <c r="AH46" i="1" s="1"/>
  <c r="Z43" i="1"/>
  <c r="AG43" i="1" s="1"/>
  <c r="AJ43" i="1" s="1"/>
  <c r="AB45" i="1"/>
  <c r="AB44" i="1" l="1"/>
  <c r="AB46" i="1"/>
  <c r="S54" i="1"/>
  <c r="S53" i="1" s="1"/>
  <c r="S52" i="1" s="1"/>
  <c r="S50" i="1"/>
  <c r="S47" i="1"/>
  <c r="S43" i="1" l="1"/>
  <c r="S40" i="1"/>
  <c r="S41" i="1"/>
  <c r="S37" i="1"/>
  <c r="S35" i="1" s="1"/>
  <c r="S33" i="1"/>
  <c r="S26" i="1"/>
  <c r="P26" i="1"/>
  <c r="S22" i="1"/>
  <c r="S18" i="1"/>
  <c r="S17" i="1" s="1"/>
  <c r="S14" i="1"/>
  <c r="S39" i="1" l="1"/>
  <c r="S13" i="1"/>
  <c r="Q17" i="1"/>
  <c r="Q14"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13" i="1"/>
  <c r="O14" i="1"/>
  <c r="O15" i="1"/>
  <c r="O16" i="1"/>
  <c r="O17" i="1"/>
  <c r="O18" i="1"/>
  <c r="O19" i="1"/>
  <c r="O20" i="1"/>
  <c r="O21" i="1"/>
  <c r="O22" i="1"/>
  <c r="O23" i="1"/>
  <c r="O24" i="1"/>
  <c r="O25" i="1"/>
  <c r="O26" i="1"/>
  <c r="O27" i="1"/>
  <c r="O28" i="1"/>
  <c r="O29" i="1"/>
  <c r="O13" i="1"/>
  <c r="R44" i="1" l="1"/>
  <c r="R45" i="1"/>
  <c r="R46" i="1"/>
  <c r="O44" i="1"/>
  <c r="O45" i="1"/>
  <c r="O46" i="1"/>
  <c r="R47" i="1"/>
  <c r="R48" i="1"/>
  <c r="R49" i="1"/>
  <c r="R50" i="1"/>
  <c r="R51" i="1"/>
  <c r="R52" i="1"/>
  <c r="R53" i="1"/>
  <c r="R54" i="1"/>
  <c r="R55" i="1"/>
  <c r="O47" i="1"/>
  <c r="O48" i="1"/>
  <c r="O49" i="1"/>
  <c r="O50" i="1"/>
  <c r="O51" i="1"/>
  <c r="O52" i="1"/>
  <c r="O53" i="1"/>
  <c r="O54" i="1"/>
  <c r="O55" i="1"/>
  <c r="R43" i="1"/>
  <c r="O43" i="1"/>
  <c r="AD55" i="1" l="1"/>
  <c r="AD54" i="1"/>
  <c r="AD51" i="1"/>
  <c r="AD49" i="1"/>
  <c r="AD48" i="1"/>
  <c r="AD42" i="1"/>
  <c r="AD41" i="1"/>
  <c r="AD40" i="1"/>
  <c r="AD38" i="1"/>
  <c r="AD37" i="1"/>
  <c r="AD36" i="1"/>
  <c r="AD34" i="1"/>
  <c r="AD32" i="1"/>
  <c r="AD31" i="1"/>
  <c r="AD30" i="1"/>
  <c r="AD29" i="1"/>
  <c r="AD28" i="1"/>
  <c r="AD27" i="1"/>
  <c r="AD25" i="1"/>
  <c r="AD24" i="1"/>
  <c r="AD23" i="1"/>
  <c r="AD21" i="1"/>
  <c r="AD20" i="1"/>
  <c r="AD19" i="1"/>
  <c r="AD18" i="1"/>
  <c r="AD16" i="1"/>
  <c r="AD15" i="1"/>
  <c r="AA55" i="1"/>
  <c r="AH55" i="1" s="1"/>
  <c r="AA54" i="1"/>
  <c r="AH54" i="1" s="1"/>
  <c r="AA53" i="1"/>
  <c r="AH53" i="1" s="1"/>
  <c r="AA52" i="1"/>
  <c r="AH52" i="1" s="1"/>
  <c r="AA51" i="1"/>
  <c r="AH51" i="1" s="1"/>
  <c r="AA50" i="1"/>
  <c r="AH50" i="1" s="1"/>
  <c r="AA49" i="1"/>
  <c r="AH49" i="1" s="1"/>
  <c r="AA48" i="1"/>
  <c r="AH48" i="1" s="1"/>
  <c r="AA47" i="1"/>
  <c r="AH47" i="1" s="1"/>
  <c r="AA43" i="1"/>
  <c r="AH43" i="1" s="1"/>
  <c r="AA42" i="1"/>
  <c r="AH42" i="1" s="1"/>
  <c r="AA41" i="1"/>
  <c r="AH41" i="1" s="1"/>
  <c r="AA40" i="1"/>
  <c r="AH40" i="1" s="1"/>
  <c r="AA39" i="1"/>
  <c r="AH39" i="1" s="1"/>
  <c r="AA38" i="1"/>
  <c r="AH38" i="1" s="1"/>
  <c r="AA37" i="1"/>
  <c r="AH37" i="1" s="1"/>
  <c r="AA36" i="1"/>
  <c r="AH36" i="1" s="1"/>
  <c r="AA35" i="1"/>
  <c r="AH35" i="1" s="1"/>
  <c r="AA34" i="1"/>
  <c r="AH34" i="1" s="1"/>
  <c r="AA33" i="1"/>
  <c r="AH33" i="1" s="1"/>
  <c r="AA32" i="1"/>
  <c r="AH32" i="1" s="1"/>
  <c r="AA31" i="1"/>
  <c r="AH31" i="1" s="1"/>
  <c r="AA30" i="1"/>
  <c r="AH30" i="1" s="1"/>
  <c r="AA29" i="1"/>
  <c r="AH29" i="1" s="1"/>
  <c r="AA28" i="1"/>
  <c r="AH28" i="1" s="1"/>
  <c r="AA27" i="1"/>
  <c r="AH27" i="1" s="1"/>
  <c r="AA26" i="1"/>
  <c r="AH26" i="1" s="1"/>
  <c r="AA25" i="1"/>
  <c r="AH25" i="1" s="1"/>
  <c r="AA24" i="1"/>
  <c r="AH24" i="1" s="1"/>
  <c r="AA23" i="1"/>
  <c r="AH23" i="1" s="1"/>
  <c r="AA22" i="1"/>
  <c r="AH22" i="1" s="1"/>
  <c r="AA21" i="1"/>
  <c r="AH21" i="1" s="1"/>
  <c r="AA20" i="1"/>
  <c r="AH20" i="1" s="1"/>
  <c r="AA19" i="1"/>
  <c r="AH19" i="1" s="1"/>
  <c r="AA18" i="1"/>
  <c r="AH18" i="1" s="1"/>
  <c r="AA17" i="1"/>
  <c r="AH17" i="1" s="1"/>
  <c r="AA16" i="1"/>
  <c r="AH16" i="1" s="1"/>
  <c r="AA15" i="1"/>
  <c r="AH15" i="1" s="1"/>
  <c r="AA14" i="1"/>
  <c r="AH14" i="1" s="1"/>
  <c r="AA13" i="1"/>
  <c r="AH13" i="1" s="1"/>
  <c r="Z55" i="1"/>
  <c r="Z54" i="1"/>
  <c r="Z53" i="1"/>
  <c r="Z52" i="1"/>
  <c r="Z51" i="1"/>
  <c r="Z50" i="1"/>
  <c r="Z49" i="1"/>
  <c r="Z48" i="1"/>
  <c r="Z47" i="1"/>
  <c r="AB43" i="1"/>
  <c r="Z42" i="1"/>
  <c r="Z41" i="1"/>
  <c r="Z40" i="1"/>
  <c r="Z39" i="1"/>
  <c r="Z38" i="1"/>
  <c r="Z37" i="1"/>
  <c r="Z36" i="1"/>
  <c r="Z35" i="1"/>
  <c r="Z34" i="1"/>
  <c r="Z33" i="1"/>
  <c r="Z32" i="1"/>
  <c r="Z31" i="1"/>
  <c r="Z30" i="1"/>
  <c r="Z29" i="1"/>
  <c r="Z28" i="1"/>
  <c r="Z27" i="1"/>
  <c r="Z25" i="1"/>
  <c r="Z24" i="1"/>
  <c r="Z23" i="1"/>
  <c r="Z22" i="1"/>
  <c r="Z21" i="1"/>
  <c r="Z20" i="1"/>
  <c r="Z19" i="1"/>
  <c r="Z16" i="1"/>
  <c r="Z15" i="1"/>
  <c r="Z13" i="1"/>
  <c r="AB16" i="1" l="1"/>
  <c r="AG16" i="1"/>
  <c r="AJ16" i="1" s="1"/>
  <c r="AB18" i="1"/>
  <c r="AG18" i="1"/>
  <c r="AJ18" i="1" s="1"/>
  <c r="AB23" i="1"/>
  <c r="AG23" i="1"/>
  <c r="AJ23" i="1" s="1"/>
  <c r="AB31" i="1"/>
  <c r="AG31" i="1"/>
  <c r="AJ31" i="1" s="1"/>
  <c r="AB15" i="1"/>
  <c r="AG15" i="1"/>
  <c r="AJ15" i="1" s="1"/>
  <c r="AB20" i="1"/>
  <c r="AG20" i="1"/>
  <c r="AJ20" i="1" s="1"/>
  <c r="AB24" i="1"/>
  <c r="AG24" i="1"/>
  <c r="AJ24" i="1" s="1"/>
  <c r="AB28" i="1"/>
  <c r="AG28" i="1"/>
  <c r="AJ28" i="1" s="1"/>
  <c r="AB32" i="1"/>
  <c r="AG32" i="1"/>
  <c r="AJ32" i="1" s="1"/>
  <c r="AB36" i="1"/>
  <c r="AG36" i="1"/>
  <c r="AJ36" i="1" s="1"/>
  <c r="AB40" i="1"/>
  <c r="AG40" i="1"/>
  <c r="AJ40" i="1" s="1"/>
  <c r="AB47" i="1"/>
  <c r="AG47" i="1"/>
  <c r="AJ47" i="1" s="1"/>
  <c r="AB51" i="1"/>
  <c r="AG51" i="1"/>
  <c r="AJ51" i="1" s="1"/>
  <c r="AB55" i="1"/>
  <c r="AG55" i="1"/>
  <c r="AJ55" i="1" s="1"/>
  <c r="AE19" i="1"/>
  <c r="AI19" i="1"/>
  <c r="AL19" i="1" s="1"/>
  <c r="AE24" i="1"/>
  <c r="AI24" i="1"/>
  <c r="AL24" i="1" s="1"/>
  <c r="AE29" i="1"/>
  <c r="AI29" i="1"/>
  <c r="AL29" i="1" s="1"/>
  <c r="AE34" i="1"/>
  <c r="AI34" i="1"/>
  <c r="AL34" i="1" s="1"/>
  <c r="AE40" i="1"/>
  <c r="AI40" i="1"/>
  <c r="AL40" i="1" s="1"/>
  <c r="AE49" i="1"/>
  <c r="AI49" i="1"/>
  <c r="AL49" i="1" s="1"/>
  <c r="AB25" i="1"/>
  <c r="AG25" i="1"/>
  <c r="AJ25" i="1" s="1"/>
  <c r="AB29" i="1"/>
  <c r="AG29" i="1"/>
  <c r="AJ29" i="1" s="1"/>
  <c r="AB33" i="1"/>
  <c r="AG33" i="1"/>
  <c r="AJ33" i="1" s="1"/>
  <c r="AB37" i="1"/>
  <c r="AG37" i="1"/>
  <c r="AJ37" i="1" s="1"/>
  <c r="AB41" i="1"/>
  <c r="AG41" i="1"/>
  <c r="AJ41" i="1" s="1"/>
  <c r="AB48" i="1"/>
  <c r="AG48" i="1"/>
  <c r="AJ48" i="1" s="1"/>
  <c r="AB52" i="1"/>
  <c r="AG52" i="1"/>
  <c r="AJ52" i="1" s="1"/>
  <c r="AE15" i="1"/>
  <c r="AI15" i="1"/>
  <c r="AL15" i="1" s="1"/>
  <c r="AE20" i="1"/>
  <c r="AI20" i="1"/>
  <c r="AL20" i="1" s="1"/>
  <c r="AE25" i="1"/>
  <c r="AI25" i="1"/>
  <c r="AL25" i="1" s="1"/>
  <c r="AE30" i="1"/>
  <c r="AI30" i="1"/>
  <c r="AL30" i="1" s="1"/>
  <c r="AE36" i="1"/>
  <c r="AI36" i="1"/>
  <c r="AL36" i="1" s="1"/>
  <c r="AE41" i="1"/>
  <c r="AI41" i="1"/>
  <c r="AL41" i="1" s="1"/>
  <c r="AE51" i="1"/>
  <c r="AI51" i="1"/>
  <c r="AL51" i="1" s="1"/>
  <c r="AB21" i="1"/>
  <c r="AG21" i="1"/>
  <c r="AJ21" i="1" s="1"/>
  <c r="AB26" i="1"/>
  <c r="AG26" i="1"/>
  <c r="AJ26" i="1" s="1"/>
  <c r="AB30" i="1"/>
  <c r="AG30" i="1"/>
  <c r="AJ30" i="1" s="1"/>
  <c r="AB34" i="1"/>
  <c r="AG34" i="1"/>
  <c r="AJ34" i="1" s="1"/>
  <c r="AB38" i="1"/>
  <c r="AG38" i="1"/>
  <c r="AJ38" i="1" s="1"/>
  <c r="AB42" i="1"/>
  <c r="AG42" i="1"/>
  <c r="AJ42" i="1" s="1"/>
  <c r="AB49" i="1"/>
  <c r="AG49" i="1"/>
  <c r="AJ49" i="1" s="1"/>
  <c r="AB53" i="1"/>
  <c r="AG53" i="1"/>
  <c r="AJ53" i="1" s="1"/>
  <c r="AE16" i="1"/>
  <c r="AI16" i="1"/>
  <c r="AL16" i="1" s="1"/>
  <c r="AE21" i="1"/>
  <c r="AI21" i="1"/>
  <c r="AL21" i="1" s="1"/>
  <c r="AE27" i="1"/>
  <c r="AI27" i="1"/>
  <c r="AL27" i="1" s="1"/>
  <c r="AE31" i="1"/>
  <c r="AI31" i="1"/>
  <c r="AL31" i="1" s="1"/>
  <c r="AE37" i="1"/>
  <c r="AI37" i="1"/>
  <c r="AL37" i="1" s="1"/>
  <c r="AE42" i="1"/>
  <c r="AI42" i="1"/>
  <c r="AL42" i="1" s="1"/>
  <c r="AE54" i="1"/>
  <c r="AI54" i="1"/>
  <c r="AL54" i="1" s="1"/>
  <c r="AB22" i="1"/>
  <c r="AG22" i="1"/>
  <c r="AJ22" i="1" s="1"/>
  <c r="AB13" i="1"/>
  <c r="AG13" i="1"/>
  <c r="AJ13" i="1" s="1"/>
  <c r="AB19" i="1"/>
  <c r="AG19" i="1"/>
  <c r="AJ19" i="1" s="1"/>
  <c r="AB27" i="1"/>
  <c r="AG27" i="1"/>
  <c r="AJ27" i="1" s="1"/>
  <c r="AB35" i="1"/>
  <c r="AG35" i="1"/>
  <c r="AJ35" i="1" s="1"/>
  <c r="AB39" i="1"/>
  <c r="AG39" i="1"/>
  <c r="AJ39" i="1" s="1"/>
  <c r="AB50" i="1"/>
  <c r="AG50" i="1"/>
  <c r="AJ50" i="1" s="1"/>
  <c r="AB54" i="1"/>
  <c r="AG54" i="1"/>
  <c r="AJ54" i="1" s="1"/>
  <c r="AE18" i="1"/>
  <c r="AI18" i="1"/>
  <c r="AL18" i="1" s="1"/>
  <c r="AE23" i="1"/>
  <c r="AI23" i="1"/>
  <c r="AL23" i="1" s="1"/>
  <c r="AE28" i="1"/>
  <c r="AI28" i="1"/>
  <c r="AL28" i="1" s="1"/>
  <c r="AE32" i="1"/>
  <c r="AI32" i="1"/>
  <c r="AL32" i="1" s="1"/>
  <c r="AE38" i="1"/>
  <c r="AI38" i="1"/>
  <c r="AL38" i="1" s="1"/>
  <c r="AE48" i="1"/>
  <c r="AI48" i="1"/>
  <c r="AL48" i="1" s="1"/>
  <c r="AE55" i="1"/>
  <c r="AI55" i="1"/>
  <c r="AL55" i="1" s="1"/>
  <c r="N17" i="1"/>
  <c r="Z17" i="1" s="1"/>
  <c r="AG17" i="1" s="1"/>
  <c r="AJ17" i="1" s="1"/>
  <c r="K17" i="1"/>
  <c r="N14" i="1"/>
  <c r="Z14" i="1" s="1"/>
  <c r="AG14" i="1" s="1"/>
  <c r="AJ14" i="1" s="1"/>
  <c r="K14" i="1"/>
  <c r="AB14" i="1" l="1"/>
  <c r="AB17" i="1"/>
  <c r="P53" i="1"/>
  <c r="P50" i="1"/>
  <c r="AD50" i="1" s="1"/>
  <c r="AI50" i="1" s="1"/>
  <c r="AL50" i="1" s="1"/>
  <c r="P47" i="1"/>
  <c r="AD47" i="1" s="1"/>
  <c r="AI47" i="1" s="1"/>
  <c r="AL47" i="1" s="1"/>
  <c r="P39" i="1"/>
  <c r="AD39" i="1" s="1"/>
  <c r="AI39" i="1" s="1"/>
  <c r="AL39" i="1" s="1"/>
  <c r="M39" i="1"/>
  <c r="P35" i="1"/>
  <c r="AD35" i="1" s="1"/>
  <c r="AI35" i="1" s="1"/>
  <c r="AL35" i="1" s="1"/>
  <c r="P33" i="1"/>
  <c r="AD33" i="1" s="1"/>
  <c r="AI33" i="1" s="1"/>
  <c r="AL33" i="1" s="1"/>
  <c r="AD26" i="1"/>
  <c r="AI26" i="1" s="1"/>
  <c r="AL26" i="1" s="1"/>
  <c r="P22" i="1"/>
  <c r="AD22" i="1" s="1"/>
  <c r="AI22" i="1" s="1"/>
  <c r="AL22" i="1" s="1"/>
  <c r="P17" i="1"/>
  <c r="AD17" i="1" s="1"/>
  <c r="AI17" i="1" s="1"/>
  <c r="AL17" i="1" s="1"/>
  <c r="P14" i="1"/>
  <c r="AD14" i="1" s="1"/>
  <c r="AI14" i="1" s="1"/>
  <c r="AL14" i="1" s="1"/>
  <c r="M53" i="1"/>
  <c r="M52" i="1" s="1"/>
  <c r="M50" i="1"/>
  <c r="M47" i="1"/>
  <c r="M35" i="1"/>
  <c r="M33" i="1"/>
  <c r="M26" i="1"/>
  <c r="M22" i="1"/>
  <c r="M17" i="1"/>
  <c r="M14" i="1"/>
  <c r="AB56" i="1" l="1"/>
  <c r="AE39" i="1"/>
  <c r="AE17" i="1"/>
  <c r="AE26" i="1"/>
  <c r="AE35" i="1"/>
  <c r="AE50" i="1"/>
  <c r="AE14" i="1"/>
  <c r="AE22" i="1"/>
  <c r="AE33" i="1"/>
  <c r="AE47" i="1"/>
  <c r="P52" i="1"/>
  <c r="AD52" i="1" s="1"/>
  <c r="AD53" i="1"/>
  <c r="P43" i="1"/>
  <c r="AD43" i="1" s="1"/>
  <c r="AI43" i="1" s="1"/>
  <c r="AL43" i="1" s="1"/>
  <c r="P13" i="1"/>
  <c r="M13" i="1"/>
  <c r="AP21" i="1"/>
  <c r="AP20" i="1"/>
  <c r="AP19" i="1"/>
  <c r="AP18" i="1"/>
  <c r="AE53" i="1" l="1"/>
  <c r="AI53" i="1"/>
  <c r="AL53" i="1" s="1"/>
  <c r="AE52" i="1"/>
  <c r="AI52" i="1"/>
  <c r="AL52" i="1" s="1"/>
  <c r="AP13" i="1"/>
  <c r="AD13" i="1"/>
  <c r="AE43" i="1"/>
  <c r="AB57" i="1"/>
  <c r="AE13" i="1" l="1"/>
  <c r="AE56" i="1" s="1"/>
  <c r="AE57" i="1" s="1"/>
  <c r="AI13" i="1"/>
  <c r="AL13" i="1" s="1"/>
</calcChain>
</file>

<file path=xl/comments1.xml><?xml version="1.0" encoding="utf-8"?>
<comments xmlns="http://schemas.openxmlformats.org/spreadsheetml/2006/main">
  <authors>
    <author>W10 PRO</author>
    <author>Ultimate</author>
  </authors>
  <commentList>
    <comment ref="K48" authorId="0" shapeId="0">
      <text>
        <r>
          <rPr>
            <b/>
            <sz val="12"/>
            <color indexed="81"/>
            <rFont val="Tahoma"/>
            <family val="2"/>
          </rPr>
          <t>baru+lama</t>
        </r>
      </text>
    </comment>
    <comment ref="K55" authorId="1" shapeId="0">
      <text>
        <r>
          <rPr>
            <sz val="16"/>
            <color indexed="81"/>
            <rFont val="Tahoma"/>
            <family val="2"/>
          </rPr>
          <t>Target akan dituliskan saat triwulan 4</t>
        </r>
      </text>
    </comment>
  </commentList>
</comments>
</file>

<file path=xl/sharedStrings.xml><?xml version="1.0" encoding="utf-8"?>
<sst xmlns="http://schemas.openxmlformats.org/spreadsheetml/2006/main" count="408" uniqueCount="162">
  <si>
    <t>EVALUASI TERHADAP HASIL RENCANA KERJA PERANGKAT DAERAH LINGKUP KABUPATEN</t>
  </si>
  <si>
    <t>RENCANA KERJA PERANGKAT DAERAH</t>
  </si>
  <si>
    <t>Indikator dan Target Kinerja Perangkat Daerah Kabupaten yang Mengacu Pada Sasaran RKPD Kabupaten</t>
  </si>
  <si>
    <t>No</t>
  </si>
  <si>
    <t>Sasaran</t>
  </si>
  <si>
    <t>Program/Kegiatan</t>
  </si>
  <si>
    <r>
      <t>Indikator Kinerja Program (</t>
    </r>
    <r>
      <rPr>
        <b/>
        <i/>
        <sz val="12"/>
        <color theme="1"/>
        <rFont val="Arial"/>
        <family val="2"/>
      </rPr>
      <t>Outcome</t>
    </r>
    <r>
      <rPr>
        <b/>
        <sz val="12"/>
        <color theme="1"/>
        <rFont val="Arial"/>
        <family val="2"/>
      </rPr>
      <t>)/Kegiatan (</t>
    </r>
    <r>
      <rPr>
        <b/>
        <i/>
        <sz val="12"/>
        <color theme="1"/>
        <rFont val="Arial"/>
        <family val="2"/>
      </rPr>
      <t>Output</t>
    </r>
    <r>
      <rPr>
        <b/>
        <sz val="12"/>
        <color theme="1"/>
        <rFont val="Arial"/>
        <family val="2"/>
      </rPr>
      <t>)</t>
    </r>
  </si>
  <si>
    <t>Target Renstra Perangkat Daerah Pada Tahun 2023</t>
  </si>
  <si>
    <t>Target Kinerja dan Anggaran Renja Perangkat Daerah Tahun Berjalan (Tahun 2020) yang Dievaluasi</t>
  </si>
  <si>
    <t>Realisasi Kinerja Pada Triwulan</t>
  </si>
  <si>
    <t>SKPD Penanggung Jawab</t>
  </si>
  <si>
    <t>I</t>
  </si>
  <si>
    <t>II</t>
  </si>
  <si>
    <t>III</t>
  </si>
  <si>
    <t>IV</t>
  </si>
  <si>
    <t>K</t>
  </si>
  <si>
    <t>Rp</t>
  </si>
  <si>
    <t>[kolom (8-11)(K)]</t>
  </si>
  <si>
    <t>[kolom (8-11)(Rp)]</t>
  </si>
  <si>
    <t>[kolom (6)(K) + kolom (12)(K)]</t>
  </si>
  <si>
    <t>[kolom (6)(Rp) + kolom (12)(Rp)]</t>
  </si>
  <si>
    <t>[kolom (13)(K) : kolom (5)(K)] x 100%</t>
  </si>
  <si>
    <t>[Kolom (13)(Rp) : Kolom (5)(Rp)] x 100%</t>
  </si>
  <si>
    <t>Meningkatnya akuntabilitas Instansi Pemerintah dan Kualitas Pelayanan Publik</t>
  </si>
  <si>
    <t>Meningkatnya Kinerja Keuangan dan Kinerja Birokrasi</t>
  </si>
  <si>
    <t>Rata-rata Capaian Kinerja (%)</t>
  </si>
  <si>
    <t>Predikat Kinerja</t>
  </si>
  <si>
    <t>Faktor penghambat pencapaian kinerja:</t>
  </si>
  <si>
    <t>Tindak lanjut yang diperlukan dalam triwulan berikutnya*):</t>
  </si>
  <si>
    <t>Tindak lanjut yang diperlukan dalam Renja Perangkat Daerah Kabupaten berikutnya*):</t>
  </si>
  <si>
    <t>No.</t>
  </si>
  <si>
    <t xml:space="preserve">INTERVAL NILAI REALISASI KINERJA </t>
  </si>
  <si>
    <t xml:space="preserve">KRITERIA PENILAIAN REALISASI KINERJA </t>
  </si>
  <si>
    <r>
      <t>(1)</t>
    </r>
    <r>
      <rPr>
        <sz val="7"/>
        <color rgb="FF000000"/>
        <rFont val="Arial Narrow"/>
        <family val="2"/>
      </rPr>
      <t xml:space="preserve">             </t>
    </r>
    <r>
      <rPr>
        <sz val="10"/>
        <color rgb="FF000000"/>
        <rFont val="Arial Narrow"/>
        <family val="2"/>
      </rPr>
      <t> </t>
    </r>
  </si>
  <si>
    <r>
      <t xml:space="preserve">91% </t>
    </r>
    <r>
      <rPr>
        <sz val="12"/>
        <color rgb="FF000000"/>
        <rFont val="Arial Narrow"/>
        <family val="2"/>
      </rPr>
      <t>≤</t>
    </r>
    <r>
      <rPr>
        <sz val="10"/>
        <color rgb="FF000000"/>
        <rFont val="Arial Narrow"/>
        <family val="2"/>
      </rPr>
      <t xml:space="preserve"> 100%</t>
    </r>
  </si>
  <si>
    <t>Sangat tinggi</t>
  </si>
  <si>
    <r>
      <t>(2)</t>
    </r>
    <r>
      <rPr>
        <sz val="7"/>
        <color rgb="FF000000"/>
        <rFont val="Arial Narrow"/>
        <family val="2"/>
      </rPr>
      <t xml:space="preserve">             </t>
    </r>
    <r>
      <rPr>
        <sz val="10"/>
        <color rgb="FF000000"/>
        <rFont val="Arial Narrow"/>
        <family val="2"/>
      </rPr>
      <t> </t>
    </r>
  </si>
  <si>
    <r>
      <t xml:space="preserve">76% </t>
    </r>
    <r>
      <rPr>
        <sz val="12"/>
        <color rgb="FF000000"/>
        <rFont val="Arial Narrow"/>
        <family val="2"/>
      </rPr>
      <t xml:space="preserve">≤ </t>
    </r>
    <r>
      <rPr>
        <sz val="10"/>
        <color rgb="FF000000"/>
        <rFont val="Arial Narrow"/>
        <family val="2"/>
      </rPr>
      <t xml:space="preserve">90% </t>
    </r>
  </si>
  <si>
    <t>Tinggi</t>
  </si>
  <si>
    <r>
      <t>(3)</t>
    </r>
    <r>
      <rPr>
        <sz val="7"/>
        <color rgb="FF000000"/>
        <rFont val="Arial Narrow"/>
        <family val="2"/>
      </rPr>
      <t xml:space="preserve">             </t>
    </r>
    <r>
      <rPr>
        <sz val="10"/>
        <color rgb="FF000000"/>
        <rFont val="Arial Narrow"/>
        <family val="2"/>
      </rPr>
      <t> </t>
    </r>
  </si>
  <si>
    <r>
      <t xml:space="preserve">66% </t>
    </r>
    <r>
      <rPr>
        <sz val="12"/>
        <color rgb="FF000000"/>
        <rFont val="Arial Narrow"/>
        <family val="2"/>
      </rPr>
      <t xml:space="preserve">≤ </t>
    </r>
    <r>
      <rPr>
        <sz val="10"/>
        <color rgb="FF000000"/>
        <rFont val="Arial Narrow"/>
        <family val="2"/>
      </rPr>
      <t>75%</t>
    </r>
  </si>
  <si>
    <t>Sedang</t>
  </si>
  <si>
    <r>
      <t>(4)</t>
    </r>
    <r>
      <rPr>
        <sz val="7"/>
        <color rgb="FF000000"/>
        <rFont val="Arial Narrow"/>
        <family val="2"/>
      </rPr>
      <t xml:space="preserve">             </t>
    </r>
    <r>
      <rPr>
        <sz val="10"/>
        <color rgb="FF000000"/>
        <rFont val="Arial Narrow"/>
        <family val="2"/>
      </rPr>
      <t> </t>
    </r>
  </si>
  <si>
    <r>
      <t xml:space="preserve">51% </t>
    </r>
    <r>
      <rPr>
        <sz val="12"/>
        <color rgb="FF000000"/>
        <rFont val="Arial Narrow"/>
        <family val="2"/>
      </rPr>
      <t xml:space="preserve">≤ </t>
    </r>
    <r>
      <rPr>
        <sz val="10"/>
        <color rgb="FF000000"/>
        <rFont val="Arial Narrow"/>
        <family val="2"/>
      </rPr>
      <t>65%</t>
    </r>
  </si>
  <si>
    <t>Rendah</t>
  </si>
  <si>
    <r>
      <t>(5)</t>
    </r>
    <r>
      <rPr>
        <sz val="7"/>
        <color rgb="FF000000"/>
        <rFont val="Arial Narrow"/>
        <family val="2"/>
      </rPr>
      <t xml:space="preserve">             </t>
    </r>
    <r>
      <rPr>
        <sz val="10"/>
        <color rgb="FF000000"/>
        <rFont val="Arial Narrow"/>
        <family val="2"/>
      </rPr>
      <t> </t>
    </r>
  </si>
  <si>
    <r>
      <t>≤</t>
    </r>
    <r>
      <rPr>
        <sz val="10"/>
        <color rgb="FF000000"/>
        <rFont val="Arial Narrow"/>
        <family val="2"/>
      </rPr>
      <t xml:space="preserve"> 50%</t>
    </r>
  </si>
  <si>
    <t>Sangat Rendah</t>
  </si>
  <si>
    <t>Bln</t>
  </si>
  <si>
    <t>%</t>
  </si>
  <si>
    <t>Lap</t>
  </si>
  <si>
    <t>INSPEKTORAT</t>
  </si>
  <si>
    <t>Laporan hasil survei penilaian integritas</t>
  </si>
  <si>
    <t>Dok</t>
  </si>
  <si>
    <t>[kolom (12)(K) : kolom (7)(K)] x 100%</t>
  </si>
  <si>
    <t>[kolom (12)(Rp) : kolom (7)(Rp)] x 100%</t>
  </si>
  <si>
    <t>Realisasi dan Tingkat Capaian Kinerja dan Anggaran Renja Perangkat Daerah yang Dievaluasi</t>
  </si>
  <si>
    <t>Disusun</t>
  </si>
  <si>
    <t>Dievaluasi</t>
  </si>
  <si>
    <t>Kepala Bappelitbangda</t>
  </si>
  <si>
    <t>Kabupaten Hulu Sungai Selatan</t>
  </si>
  <si>
    <t>M. ARLIYAN SYAHRIAL, M.Pd</t>
  </si>
  <si>
    <t>NIP. 19700423 199303 1 006</t>
  </si>
  <si>
    <t>Inspektur</t>
  </si>
  <si>
    <t xml:space="preserve">Faktor pendorong keberhasilan pencapaian: </t>
  </si>
  <si>
    <t>Ir. RUSMAJAYA, MT</t>
  </si>
  <si>
    <t>NIP. 19630212 199203 1 009</t>
  </si>
  <si>
    <t>Realisasi Capaian Kinerja Renstra Perangkat Daerah sampai dengan Renja Perangkat Daerah Tahun Lalu (2020)</t>
  </si>
  <si>
    <t>Realisasi Kinerja dan Anggaran Renstra Perangkat Daerah s/d Tahun 2021</t>
  </si>
  <si>
    <t>Tingkat Capaian Kinerja dan Realisasi Anggaran Renstra Perangkat Daerah s/d Tahun 2021 (%)</t>
  </si>
  <si>
    <t>Administrasi Keuangan Perangkat Daerah</t>
  </si>
  <si>
    <t>Koordinasi dan Penyusunan Laporan Keuangan Bulanan/Triwulanan/Semesteran SKPD</t>
  </si>
  <si>
    <t>Penyusunan Pelaporan dan Analisis Prognosis Realisasi Anggaran</t>
  </si>
  <si>
    <t>Administrasi Kepegawaian Perangkat Daerah</t>
  </si>
  <si>
    <t>Pendidikan dan Pelatihan Pegawai Berdasarkan Tugas dan Fungsi</t>
  </si>
  <si>
    <t>Bimbingan Teknis Implementasi Peraturan Perundang- Undangan</t>
  </si>
  <si>
    <t>Administrasi Umum Perangkat Daerah</t>
  </si>
  <si>
    <t>Penyediaan Komponen Instalasi Listrik/Penerangan Bangunan Kantor</t>
  </si>
  <si>
    <t xml:space="preserve">Pengadaan Pakaian Dinas Beserta Atribut Kelengkapannya </t>
  </si>
  <si>
    <t>Koordinasi dan Penyusunan Laporan Keuangan Akhir Tahun SKPD</t>
  </si>
  <si>
    <t>Penyediaan Gaji dan Tunjangan ASN</t>
  </si>
  <si>
    <t>Evaluasi Kinerja Perangkat Daerah</t>
  </si>
  <si>
    <t>Penyediaan Peralatan dan Perlengkapan Kantor</t>
  </si>
  <si>
    <t>Penyediaan Bahan Logistik Kantor</t>
  </si>
  <si>
    <t xml:space="preserve">Penyediaan Barang Cetakan dan Penggandaan </t>
  </si>
  <si>
    <t>Penyediaan Bahan Bacaan dan Peraturan Perundang-undangan</t>
  </si>
  <si>
    <t>Penyelenggaraan Rapat Koordinasi dan Konsultasi SKPD</t>
  </si>
  <si>
    <t>Pengadaan Barang Milik Daerah Penunjang Urusan Pemerintah Daerah</t>
  </si>
  <si>
    <t>Pengadaan Peralatan dan Mesin Lainnya</t>
  </si>
  <si>
    <t>Penyediaan Jasa Surat Menyurat</t>
  </si>
  <si>
    <t>Penyediaan Jasa Komunikasi, Sumber Daya Air dan Listrik</t>
  </si>
  <si>
    <t>Penyediaan Jasa Penunjang Urusan Pemerintahan Daerah</t>
  </si>
  <si>
    <t>Penyediaan Jasa Pelayanan Umum Kantor</t>
  </si>
  <si>
    <t>Pemeliharaan/Rehabilitasi Gedung Kantor dan Bangunan Lainnya</t>
  </si>
  <si>
    <t>Pemeliharaan/Rehabilitasi Sarana dan Prasarana Gedung Kantor atau Bangunan Lainnya</t>
  </si>
  <si>
    <t>Penyelenggaraan Pengawasan Internal</t>
  </si>
  <si>
    <t>Pengawasan Kinerja Pemerintah</t>
  </si>
  <si>
    <t>Penyelenggaraan Pengawasan dengan Tujuan Tertentu</t>
  </si>
  <si>
    <t>Pengawasan Dengan Tujuan Tertentu</t>
  </si>
  <si>
    <t>Pendampingan dan Asistensi</t>
  </si>
  <si>
    <t>Pendampingan dan Asistensi Urusan Pemerintahan Daerah</t>
  </si>
  <si>
    <t>Pendampingan, Asistensi dan Verifikasi Penegakan Integritas</t>
  </si>
  <si>
    <t>Penyusunan Dokumen Perencanaan Perangkat Daerah</t>
  </si>
  <si>
    <t>Perencanaan, Penganggaran, dan Evaluasi Kinerja Perangkat Daerah</t>
  </si>
  <si>
    <t>Program Penunjang Urusan Pemerintahan Daerah Kabupaten/Kota</t>
  </si>
  <si>
    <t>Program Penyelenggaraan Pengawasan</t>
  </si>
  <si>
    <t>Program Perumusan Kebijakan, Pendampingan Dan Asistensi</t>
  </si>
  <si>
    <t>Penyediaan Jasa Pemeliharaan, Biaya Pemeliharaan, Pajak, dan Perizinan Kendaraan Dinas Operasional atau Lapangan</t>
  </si>
  <si>
    <t>Pemeliharaan Barang Milik Daerah Penunjang Urusan Pemerintahan Daerah</t>
  </si>
  <si>
    <t>Tingkat kepuasan pelayanan</t>
  </si>
  <si>
    <t>Persentase Penurunan temuan bersifat keuangan hasil pemeriksaan inspektorat Kab. HSS</t>
  </si>
  <si>
    <t>Persentase penurunan temuan pihak eksternal yang menimbulkan kerugian keuangan negara/daerah</t>
  </si>
  <si>
    <t>Persentase penyelesaian rekomendasi hasil pemeriksaan inspektorat dalam periode tertentu</t>
  </si>
  <si>
    <t>Persentase penyelesaian rekomendasi hasil pemeriksaan pihak eksternal dalam periode tertentu</t>
  </si>
  <si>
    <t>Jumlah dokumen Perencanaan dan Evaluasi Kinerja Inspektorat Daerah yang berkualitas</t>
  </si>
  <si>
    <t>Jumlah dokumen administrasi keuangan sesuai dengan standar</t>
  </si>
  <si>
    <t>Pemenuhan Layanan administrasi kepegawaian sesuai kebutuhan</t>
  </si>
  <si>
    <t>Pemenuhan Layanan administrasi umum sesuai kebutuhan</t>
  </si>
  <si>
    <t>Jumlah penyediaan jasa penunjang urusan pemerintahan daerah sesuai kebutuhan</t>
  </si>
  <si>
    <t>Pemenuhan pemeliharaan sarana prasarana peralatan dan gedung kantor</t>
  </si>
  <si>
    <t xml:space="preserve"> Persentase Program Kerja Pengawasan Tahunan (PKPT) yang diselesaikan</t>
  </si>
  <si>
    <t>Persentase Penyelenggaraan Pengawasan Dengan tujuan Tertentu</t>
  </si>
  <si>
    <t xml:space="preserve"> Persentase Pengaduan Masyarakat yang ditindaklanjuti dan diselesaikan</t>
  </si>
  <si>
    <t>Laporan Rekapitulasi Pendampingan dan Asistensi Urusan Pemerintah Daerah</t>
  </si>
  <si>
    <t>Laporan Rekapitulasi Hasil Pengawasan Dengan Tujuan Tertentu</t>
  </si>
  <si>
    <t>Jumlah Laporan Pengawasan Kinerja Pemerintah Daerah</t>
  </si>
  <si>
    <t>Jumlah Laporan Reviu Laporan Kinerja</t>
  </si>
  <si>
    <t>Persentase Pengaduan Masyarakat, Permintaaan Asistensi dan Pendampingan yang ditindaklanjuti dan diselesaikan</t>
  </si>
  <si>
    <t>Jumlah dokumen perencanaan kinerja Inspektorat Daerah yang berkualitas</t>
  </si>
  <si>
    <t>Jumlah dokumen evaluasi kinerja Inspektoat Daerah yang berkualitas</t>
  </si>
  <si>
    <t>-</t>
  </si>
  <si>
    <t>Komitmen pemenuhan pencapaian indikator kinerja organisasi Inspektorat Daerah Kab. HSS</t>
  </si>
  <si>
    <t>Menyesuaikan anggaran dengan upaya pencapaian indikator kinerja organisasi Inspektorat Dareah Kab. HSS</t>
  </si>
  <si>
    <t>Bulan</t>
  </si>
  <si>
    <t>Reviu Laporan Kinerja</t>
  </si>
  <si>
    <t>Orang</t>
  </si>
  <si>
    <t>Inspektorat Daerah</t>
  </si>
  <si>
    <t>Jumlah Pemenuhan peralatan dan perlengkapan kantor sesuai kebutuhan</t>
  </si>
  <si>
    <t>Org</t>
  </si>
  <si>
    <t>Stel</t>
  </si>
  <si>
    <t>Jumlah penyediaan komponen instalasi listrik/penerangan bangunan kantor sesuai kebutuhan</t>
  </si>
  <si>
    <t>Jumlah penyediaan peralatan dan perlengkapan kantor sesuai kebutuhan</t>
  </si>
  <si>
    <t>Jumlah penyediaan bahan logistik kantor sesuai kebutuhan</t>
  </si>
  <si>
    <t>Jumlah penyediaan barang cetak dan penggandaan sesuai kebutuhan</t>
  </si>
  <si>
    <t>Jumlah penyediaan Bahan bacaan dan Peraturan Perundangan-undangan sesuai kebutuhan</t>
  </si>
  <si>
    <t>Jumlah Rapat Koordinasi dan Konsultasi SKPD sesuai kebutuhan</t>
  </si>
  <si>
    <t>Jumlah Peralatan dan Perlengkapan Kantor sesuai kebutuhan</t>
  </si>
  <si>
    <t>Jumlah Penyediaan Jasa Surat Menyurat sesuai kebutuhan</t>
  </si>
  <si>
    <t xml:space="preserve">Jumlah penyediaan Jasa Komunikasi, Sumber Daya Air dan Listrik </t>
  </si>
  <si>
    <t>Jumlah penyediaan jasa pelayanan umum kantor</t>
  </si>
  <si>
    <t>Jumlah jasa pemeliharaan, biaya pemeliharan, pajak dan perizinan kendaraan dinas operasional atau lapangan</t>
  </si>
  <si>
    <t>Jumlah jasa Pemeliharaan/Rehabilitasi Gedung Kantor dan Bangunan Lainnya</t>
  </si>
  <si>
    <t>Jumlah jasa pemeliharaan sarana dan prasarana gedung kantor</t>
  </si>
  <si>
    <t>Jumlah PNS yang menerima gaji dan tunjangan</t>
  </si>
  <si>
    <t xml:space="preserve"> Jumlah dokumen laporan keuangan akhir tahun</t>
  </si>
  <si>
    <t>Laporan keuangan sesuai kebutuhan</t>
  </si>
  <si>
    <t>Jumlah  dokumen administrasi Keuangan sesuai standar</t>
  </si>
  <si>
    <t>Jumlah Pakaian Seragam Pengawasan</t>
  </si>
  <si>
    <t>Jumlah APIP Yang Memiliki Sertifikat Pengawasan</t>
  </si>
  <si>
    <t>Jumlah APIP Yang Mengikuti Pelatihan Teknis</t>
  </si>
  <si>
    <t>PERIODE PELAKSANAAN TRIWULAN IV TAHUN 2021</t>
  </si>
  <si>
    <t>Kandangan,        Desember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</si>
</sst>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_);_(* \(#,##0\);_(* &quot;-&quot;_);_(@_)"/>
    <numFmt numFmtId="165" formatCode="_(* #,##0.00_);_(* \(#,##0.00\);_(* &quot;-&quot;??_);_(@_)"/>
    <numFmt numFmtId="166" formatCode="_(* #,##0_);_(* \(#,##0\);_(* &quot;-&quot;??_);_(@_)"/>
  </numFmts>
  <fonts count="18" x14ac:knownFonts="1">
    <font>
      <sz val="11"/>
      <color theme="1"/>
      <name val="Calibri"/>
      <family val="2"/>
      <scheme val="minor"/>
    </font>
    <font>
      <sz val="11"/>
      <color theme="1"/>
      <name val="Calibri"/>
      <family val="2"/>
      <scheme val="minor"/>
    </font>
    <font>
      <b/>
      <sz val="18"/>
      <color theme="1"/>
      <name val="Arial"/>
      <family val="2"/>
    </font>
    <font>
      <sz val="18"/>
      <color theme="1"/>
      <name val="Arial"/>
      <family val="2"/>
    </font>
    <font>
      <sz val="11"/>
      <color theme="1"/>
      <name val="Arial"/>
      <family val="2"/>
    </font>
    <font>
      <b/>
      <sz val="14"/>
      <color theme="1"/>
      <name val="Arial"/>
      <family val="2"/>
    </font>
    <font>
      <b/>
      <sz val="12"/>
      <color theme="1"/>
      <name val="Arial"/>
      <family val="2"/>
    </font>
    <font>
      <b/>
      <i/>
      <sz val="12"/>
      <color theme="1"/>
      <name val="Arial"/>
      <family val="2"/>
    </font>
    <font>
      <sz val="12"/>
      <color theme="1"/>
      <name val="Arial"/>
      <family val="2"/>
    </font>
    <font>
      <sz val="11"/>
      <color rgb="FF000000"/>
      <name val="Calibri"/>
      <family val="2"/>
    </font>
    <font>
      <sz val="10"/>
      <color rgb="FF000000"/>
      <name val="Arial Narrow"/>
      <family val="2"/>
    </font>
    <font>
      <sz val="7"/>
      <color rgb="FF000000"/>
      <name val="Arial Narrow"/>
      <family val="2"/>
    </font>
    <font>
      <sz val="12"/>
      <color rgb="FF000000"/>
      <name val="Arial Narrow"/>
      <family val="2"/>
    </font>
    <font>
      <b/>
      <sz val="12"/>
      <color indexed="81"/>
      <name val="Tahoma"/>
      <family val="2"/>
    </font>
    <font>
      <b/>
      <u/>
      <sz val="12"/>
      <color theme="1"/>
      <name val="Arial"/>
      <family val="2"/>
    </font>
    <font>
      <sz val="8"/>
      <name val="Calibri"/>
      <family val="2"/>
      <scheme val="minor"/>
    </font>
    <font>
      <b/>
      <sz val="11"/>
      <color theme="1"/>
      <name val="Arial"/>
      <family val="2"/>
    </font>
    <font>
      <sz val="16"/>
      <color indexed="81"/>
      <name val="Tahoma"/>
      <family val="2"/>
    </font>
  </fonts>
  <fills count="6">
    <fill>
      <patternFill patternType="none"/>
    </fill>
    <fill>
      <patternFill patternType="gray125"/>
    </fill>
    <fill>
      <patternFill patternType="solid">
        <fgColor theme="4"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FFFFFF"/>
        <bgColor rgb="FFFFFFFF"/>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165" fontId="1" fillId="0" borderId="0" applyFont="0" applyFill="0" applyBorder="0" applyAlignment="0" applyProtection="0"/>
    <xf numFmtId="0" fontId="9" fillId="0" borderId="0"/>
    <xf numFmtId="9" fontId="1" fillId="0" borderId="0" applyFont="0" applyFill="0" applyBorder="0" applyAlignment="0" applyProtection="0"/>
  </cellStyleXfs>
  <cellXfs count="151">
    <xf numFmtId="0" fontId="0" fillId="0" borderId="0" xfId="0"/>
    <xf numFmtId="0" fontId="3" fillId="0" borderId="0" xfId="0" applyFont="1" applyFill="1"/>
    <xf numFmtId="0" fontId="4" fillId="0" borderId="0" xfId="0" applyFont="1" applyFill="1"/>
    <xf numFmtId="0" fontId="2" fillId="0" borderId="0" xfId="0" applyFont="1" applyFill="1" applyAlignment="1"/>
    <xf numFmtId="0" fontId="4" fillId="0" borderId="0" xfId="0" applyFont="1" applyFill="1" applyAlignment="1">
      <alignment horizontal="center"/>
    </xf>
    <xf numFmtId="0" fontId="6" fillId="2" borderId="15" xfId="0" applyFont="1" applyFill="1" applyBorder="1" applyAlignment="1">
      <alignment vertical="top" wrapText="1"/>
    </xf>
    <xf numFmtId="0" fontId="6" fillId="3" borderId="2" xfId="0" applyFont="1" applyFill="1" applyBorder="1" applyAlignment="1">
      <alignment horizontal="center"/>
    </xf>
    <xf numFmtId="0" fontId="4" fillId="3" borderId="0" xfId="0" applyFont="1" applyFill="1"/>
    <xf numFmtId="0" fontId="6" fillId="3" borderId="2" xfId="0" applyFont="1" applyFill="1" applyBorder="1" applyAlignment="1">
      <alignment horizontal="center" vertical="top" wrapText="1"/>
    </xf>
    <xf numFmtId="0" fontId="4" fillId="3" borderId="11" xfId="0" applyFont="1" applyFill="1" applyBorder="1"/>
    <xf numFmtId="0" fontId="6" fillId="3" borderId="2" xfId="0" applyFont="1" applyFill="1" applyBorder="1" applyAlignment="1">
      <alignment horizontal="center" vertical="center"/>
    </xf>
    <xf numFmtId="0" fontId="4" fillId="0" borderId="11" xfId="0" applyFont="1" applyFill="1" applyBorder="1"/>
    <xf numFmtId="0" fontId="6" fillId="0" borderId="11" xfId="0" applyFont="1" applyFill="1" applyBorder="1" applyAlignment="1">
      <alignment horizontal="center" vertical="top"/>
    </xf>
    <xf numFmtId="0" fontId="6" fillId="0" borderId="11" xfId="0" applyFont="1" applyFill="1" applyBorder="1" applyAlignment="1">
      <alignment horizontal="left" vertical="top" wrapText="1"/>
    </xf>
    <xf numFmtId="0" fontId="6" fillId="0" borderId="2" xfId="0" applyFont="1" applyFill="1" applyBorder="1" applyAlignment="1">
      <alignment horizontal="left" vertical="top" wrapText="1"/>
    </xf>
    <xf numFmtId="0" fontId="8" fillId="0" borderId="2" xfId="0" applyFont="1" applyFill="1" applyBorder="1" applyAlignment="1">
      <alignment horizontal="center" vertical="top" wrapText="1"/>
    </xf>
    <xf numFmtId="9" fontId="8" fillId="0" borderId="2" xfId="0" applyNumberFormat="1" applyFont="1" applyFill="1" applyBorder="1" applyAlignment="1">
      <alignment horizontal="center" vertical="top"/>
    </xf>
    <xf numFmtId="166" fontId="8" fillId="0" borderId="2" xfId="1" quotePrefix="1" applyNumberFormat="1" applyFont="1" applyFill="1" applyBorder="1" applyAlignment="1">
      <alignment vertical="top"/>
    </xf>
    <xf numFmtId="0" fontId="6" fillId="0" borderId="11" xfId="0" applyFont="1" applyFill="1" applyBorder="1" applyAlignment="1">
      <alignment horizontal="center" vertical="top" wrapText="1"/>
    </xf>
    <xf numFmtId="166" fontId="8" fillId="0" borderId="0" xfId="1" quotePrefix="1" applyNumberFormat="1" applyFont="1" applyFill="1" applyBorder="1" applyAlignment="1">
      <alignment vertical="top"/>
    </xf>
    <xf numFmtId="0" fontId="8" fillId="0" borderId="2" xfId="0" applyFont="1" applyFill="1" applyBorder="1" applyAlignment="1">
      <alignment horizontal="left" vertical="top" wrapText="1"/>
    </xf>
    <xf numFmtId="0" fontId="8" fillId="0" borderId="11" xfId="0" applyFont="1" applyFill="1" applyBorder="1" applyAlignment="1">
      <alignment horizontal="center" vertical="top" wrapText="1"/>
    </xf>
    <xf numFmtId="0" fontId="8" fillId="4" borderId="2" xfId="0" applyFont="1" applyFill="1" applyBorder="1" applyAlignment="1">
      <alignment horizontal="left"/>
    </xf>
    <xf numFmtId="0" fontId="4" fillId="0" borderId="15" xfId="0" applyFont="1" applyFill="1" applyBorder="1"/>
    <xf numFmtId="0" fontId="8" fillId="0" borderId="0" xfId="0" applyFont="1" applyFill="1"/>
    <xf numFmtId="0" fontId="8" fillId="0" borderId="0" xfId="0" applyFont="1" applyFill="1" applyAlignment="1">
      <alignment horizontal="center"/>
    </xf>
    <xf numFmtId="0" fontId="8" fillId="0" borderId="2" xfId="0" applyFont="1" applyFill="1" applyBorder="1" applyAlignment="1">
      <alignment horizontal="center" vertical="top"/>
    </xf>
    <xf numFmtId="0" fontId="10" fillId="5" borderId="16" xfId="2" applyFont="1" applyFill="1" applyBorder="1" applyAlignment="1">
      <alignment horizontal="center" vertical="center" wrapText="1"/>
    </xf>
    <xf numFmtId="0" fontId="10" fillId="0" borderId="16" xfId="2" applyFont="1" applyFill="1" applyBorder="1" applyAlignment="1">
      <alignment horizontal="center" vertical="center" wrapText="1"/>
    </xf>
    <xf numFmtId="0" fontId="12" fillId="0" borderId="16" xfId="2" applyFont="1" applyFill="1" applyBorder="1" applyAlignment="1">
      <alignment horizontal="center" vertical="center" wrapText="1"/>
    </xf>
    <xf numFmtId="0" fontId="6" fillId="0" borderId="0" xfId="0" applyFont="1" applyFill="1" applyBorder="1"/>
    <xf numFmtId="0" fontId="8" fillId="0" borderId="0" xfId="0" applyFont="1" applyFill="1" applyBorder="1"/>
    <xf numFmtId="164" fontId="8" fillId="0" borderId="2" xfId="0" applyNumberFormat="1" applyFont="1" applyFill="1" applyBorder="1" applyAlignment="1">
      <alignment vertical="top"/>
    </xf>
    <xf numFmtId="166" fontId="6" fillId="0" borderId="2" xfId="1" quotePrefix="1" applyNumberFormat="1" applyFont="1" applyFill="1" applyBorder="1" applyAlignment="1">
      <alignment vertical="top"/>
    </xf>
    <xf numFmtId="1" fontId="8" fillId="0" borderId="2" xfId="0" applyNumberFormat="1" applyFont="1" applyFill="1" applyBorder="1" applyAlignment="1">
      <alignment horizontal="center" vertical="top" wrapText="1"/>
    </xf>
    <xf numFmtId="0" fontId="6" fillId="0" borderId="2" xfId="0" applyFont="1" applyFill="1" applyBorder="1" applyAlignment="1">
      <alignment horizontal="center" vertical="top" wrapText="1"/>
    </xf>
    <xf numFmtId="9" fontId="6" fillId="0" borderId="2" xfId="0" applyNumberFormat="1" applyFont="1" applyFill="1" applyBorder="1" applyAlignment="1">
      <alignment horizontal="center" vertical="top"/>
    </xf>
    <xf numFmtId="0" fontId="6" fillId="0" borderId="6" xfId="0" applyFont="1" applyFill="1" applyBorder="1" applyAlignment="1">
      <alignment horizontal="center" vertical="top"/>
    </xf>
    <xf numFmtId="0" fontId="6" fillId="0" borderId="6" xfId="0" applyFont="1" applyFill="1" applyBorder="1" applyAlignment="1">
      <alignment horizontal="left" vertical="top" wrapText="1"/>
    </xf>
    <xf numFmtId="1" fontId="6" fillId="0" borderId="2" xfId="0" applyNumberFormat="1" applyFont="1" applyFill="1" applyBorder="1" applyAlignment="1">
      <alignment horizontal="center" vertical="top" wrapText="1"/>
    </xf>
    <xf numFmtId="0" fontId="4" fillId="3" borderId="15" xfId="0" applyFont="1" applyFill="1" applyBorder="1"/>
    <xf numFmtId="2" fontId="6" fillId="0" borderId="2" xfId="0" applyNumberFormat="1" applyFont="1" applyFill="1" applyBorder="1" applyAlignment="1">
      <alignment horizontal="center" vertical="top" wrapText="1"/>
    </xf>
    <xf numFmtId="0" fontId="8" fillId="4" borderId="13" xfId="0" applyFont="1" applyFill="1" applyBorder="1" applyAlignment="1">
      <alignment horizontal="center"/>
    </xf>
    <xf numFmtId="0" fontId="8" fillId="4" borderId="12" xfId="0" applyFont="1" applyFill="1" applyBorder="1"/>
    <xf numFmtId="0" fontId="8" fillId="4" borderId="13" xfId="0" applyFont="1" applyFill="1" applyBorder="1" applyAlignment="1">
      <alignment horizontal="left"/>
    </xf>
    <xf numFmtId="0" fontId="8" fillId="4" borderId="13" xfId="0" applyFont="1" applyFill="1" applyBorder="1"/>
    <xf numFmtId="0" fontId="8" fillId="4" borderId="14" xfId="0" applyFont="1" applyFill="1" applyBorder="1"/>
    <xf numFmtId="2" fontId="8" fillId="0" borderId="2" xfId="0" applyNumberFormat="1" applyFont="1" applyFill="1" applyBorder="1" applyAlignment="1">
      <alignment horizontal="center" vertical="top"/>
    </xf>
    <xf numFmtId="1" fontId="8" fillId="0" borderId="2" xfId="0" applyNumberFormat="1" applyFont="1" applyFill="1" applyBorder="1" applyAlignment="1">
      <alignment horizontal="center" vertical="top"/>
    </xf>
    <xf numFmtId="1" fontId="6" fillId="0" borderId="2" xfId="0" applyNumberFormat="1" applyFont="1" applyFill="1" applyBorder="1" applyAlignment="1">
      <alignment horizontal="center" vertical="top"/>
    </xf>
    <xf numFmtId="164" fontId="6" fillId="0" borderId="2" xfId="0" applyNumberFormat="1" applyFont="1" applyFill="1" applyBorder="1" applyAlignment="1">
      <alignment vertical="top"/>
    </xf>
    <xf numFmtId="2" fontId="6" fillId="0" borderId="2" xfId="0" applyNumberFormat="1" applyFont="1" applyFill="1" applyBorder="1" applyAlignment="1">
      <alignment horizontal="center" vertical="top"/>
    </xf>
    <xf numFmtId="0" fontId="6" fillId="0" borderId="2" xfId="0" applyFont="1" applyFill="1" applyBorder="1" applyAlignment="1">
      <alignment horizontal="center" vertical="top"/>
    </xf>
    <xf numFmtId="9" fontId="8" fillId="0" borderId="2" xfId="0" applyNumberFormat="1" applyFont="1" applyFill="1" applyBorder="1" applyAlignment="1">
      <alignment horizontal="center" vertical="top" wrapText="1"/>
    </xf>
    <xf numFmtId="3" fontId="8" fillId="0" borderId="2" xfId="1" quotePrefix="1" applyNumberFormat="1" applyFont="1" applyFill="1" applyBorder="1" applyAlignment="1">
      <alignment vertical="top"/>
    </xf>
    <xf numFmtId="0" fontId="6" fillId="0" borderId="0" xfId="0" applyFont="1" applyFill="1" applyAlignment="1">
      <alignment vertical="top" wrapText="1"/>
    </xf>
    <xf numFmtId="0" fontId="8" fillId="0" borderId="6" xfId="0" applyFont="1" applyFill="1" applyBorder="1" applyAlignment="1">
      <alignment horizontal="left" vertical="top" wrapText="1"/>
    </xf>
    <xf numFmtId="166" fontId="8" fillId="0" borderId="6" xfId="1" quotePrefix="1" applyNumberFormat="1" applyFont="1" applyFill="1" applyBorder="1" applyAlignment="1">
      <alignment vertical="top"/>
    </xf>
    <xf numFmtId="164" fontId="8" fillId="0" borderId="6" xfId="0" applyNumberFormat="1" applyFont="1" applyFill="1" applyBorder="1" applyAlignment="1">
      <alignment vertical="top"/>
    </xf>
    <xf numFmtId="2" fontId="8" fillId="4" borderId="15" xfId="0" applyNumberFormat="1" applyFont="1" applyFill="1" applyBorder="1" applyAlignment="1">
      <alignment horizontal="center" vertical="center"/>
    </xf>
    <xf numFmtId="0" fontId="8" fillId="4" borderId="1" xfId="0" applyFont="1" applyFill="1" applyBorder="1" applyAlignment="1">
      <alignment horizontal="center"/>
    </xf>
    <xf numFmtId="2" fontId="8" fillId="4" borderId="9" xfId="0" applyNumberFormat="1" applyFont="1" applyFill="1" applyBorder="1" applyAlignment="1">
      <alignment horizontal="right"/>
    </xf>
    <xf numFmtId="2" fontId="8" fillId="4" borderId="1" xfId="0" applyNumberFormat="1" applyFont="1" applyFill="1" applyBorder="1" applyAlignment="1">
      <alignment horizontal="right"/>
    </xf>
    <xf numFmtId="2" fontId="8" fillId="4" borderId="10" xfId="0" applyNumberFormat="1" applyFont="1" applyFill="1" applyBorder="1" applyAlignment="1">
      <alignment horizontal="right"/>
    </xf>
    <xf numFmtId="0" fontId="6" fillId="0" borderId="15" xfId="0" applyFont="1" applyFill="1" applyBorder="1" applyAlignment="1">
      <alignment horizontal="center" vertical="top" wrapText="1"/>
    </xf>
    <xf numFmtId="9" fontId="6" fillId="0" borderId="15" xfId="0" applyNumberFormat="1" applyFont="1" applyFill="1" applyBorder="1" applyAlignment="1">
      <alignment horizontal="center" vertical="top"/>
    </xf>
    <xf numFmtId="1" fontId="6" fillId="0" borderId="15" xfId="0" applyNumberFormat="1" applyFont="1" applyFill="1" applyBorder="1" applyAlignment="1">
      <alignment horizontal="center" vertical="top" wrapText="1"/>
    </xf>
    <xf numFmtId="166" fontId="8" fillId="0" borderId="2" xfId="1" applyNumberFormat="1" applyFont="1" applyFill="1" applyBorder="1" applyAlignment="1">
      <alignment vertical="top"/>
    </xf>
    <xf numFmtId="0" fontId="6" fillId="0" borderId="2" xfId="0" applyNumberFormat="1" applyFont="1" applyFill="1" applyBorder="1" applyAlignment="1">
      <alignment horizontal="center" vertical="top"/>
    </xf>
    <xf numFmtId="0" fontId="8" fillId="0" borderId="2" xfId="0" applyNumberFormat="1" applyFont="1" applyFill="1" applyBorder="1" applyAlignment="1">
      <alignment horizontal="center" vertical="top"/>
    </xf>
    <xf numFmtId="0" fontId="8" fillId="0" borderId="2" xfId="0" applyNumberFormat="1" applyFont="1" applyFill="1" applyBorder="1" applyAlignment="1">
      <alignment horizontal="center" vertical="top" wrapText="1"/>
    </xf>
    <xf numFmtId="0" fontId="16" fillId="0" borderId="11" xfId="0" applyFont="1" applyFill="1" applyBorder="1"/>
    <xf numFmtId="0" fontId="16" fillId="0" borderId="0" xfId="0" applyFont="1" applyFill="1"/>
    <xf numFmtId="166" fontId="6" fillId="0" borderId="0" xfId="1" quotePrefix="1" applyNumberFormat="1" applyFont="1" applyFill="1" applyBorder="1" applyAlignment="1">
      <alignment vertical="top"/>
    </xf>
    <xf numFmtId="0" fontId="6" fillId="0" borderId="15" xfId="0" applyFont="1" applyFill="1" applyBorder="1" applyAlignment="1">
      <alignment horizontal="left" vertical="top" wrapText="1"/>
    </xf>
    <xf numFmtId="0" fontId="8" fillId="0" borderId="11" xfId="0" applyFont="1" applyFill="1" applyBorder="1" applyAlignment="1">
      <alignment horizontal="center" vertical="top"/>
    </xf>
    <xf numFmtId="0" fontId="8" fillId="0" borderId="11" xfId="0" applyFont="1" applyFill="1" applyBorder="1" applyAlignment="1">
      <alignment horizontal="left" vertical="top" wrapText="1"/>
    </xf>
    <xf numFmtId="0" fontId="8" fillId="4" borderId="13" xfId="0" applyFont="1" applyFill="1" applyBorder="1" applyAlignment="1">
      <alignment horizontal="left" vertical="top"/>
    </xf>
    <xf numFmtId="0" fontId="6" fillId="0" borderId="2" xfId="0" applyFont="1" applyBorder="1" applyAlignment="1">
      <alignment vertical="top" wrapText="1"/>
    </xf>
    <xf numFmtId="0" fontId="6" fillId="0" borderId="15" xfId="0" applyFont="1" applyFill="1" applyBorder="1" applyAlignment="1">
      <alignment horizontal="center" vertical="top"/>
    </xf>
    <xf numFmtId="0" fontId="8" fillId="4" borderId="12" xfId="0" quotePrefix="1" applyFont="1" applyFill="1" applyBorder="1" applyAlignment="1">
      <alignment horizontal="center" vertical="center"/>
    </xf>
    <xf numFmtId="10" fontId="6" fillId="0" borderId="2" xfId="3" applyNumberFormat="1" applyFont="1" applyFill="1" applyBorder="1" applyAlignment="1">
      <alignment horizontal="center" vertical="top"/>
    </xf>
    <xf numFmtId="10" fontId="8" fillId="0" borderId="2" xfId="3" applyNumberFormat="1" applyFont="1" applyFill="1" applyBorder="1" applyAlignment="1">
      <alignment horizontal="center" vertical="top"/>
    </xf>
    <xf numFmtId="0" fontId="4" fillId="0" borderId="0" xfId="0" applyFont="1" applyFill="1" applyBorder="1"/>
    <xf numFmtId="0" fontId="8" fillId="0" borderId="0" xfId="0" quotePrefix="1" applyFont="1" applyFill="1" applyBorder="1" applyAlignment="1">
      <alignment horizontal="center" vertical="center"/>
    </xf>
    <xf numFmtId="0" fontId="8" fillId="0" borderId="0" xfId="0" applyFont="1" applyFill="1" applyBorder="1" applyAlignment="1">
      <alignment horizontal="left" vertical="top"/>
    </xf>
    <xf numFmtId="166" fontId="6" fillId="0" borderId="6" xfId="1" quotePrefix="1" applyNumberFormat="1" applyFont="1" applyFill="1" applyBorder="1" applyAlignment="1">
      <alignment vertical="top"/>
    </xf>
    <xf numFmtId="166" fontId="6" fillId="0" borderId="11" xfId="1" quotePrefix="1" applyNumberFormat="1" applyFont="1" applyFill="1" applyBorder="1" applyAlignment="1">
      <alignment vertical="top"/>
    </xf>
    <xf numFmtId="166" fontId="6" fillId="0" borderId="15" xfId="1" quotePrefix="1" applyNumberFormat="1" applyFont="1" applyFill="1" applyBorder="1" applyAlignment="1">
      <alignment vertical="top"/>
    </xf>
    <xf numFmtId="164" fontId="6" fillId="0" borderId="6" xfId="0" applyNumberFormat="1" applyFont="1" applyFill="1" applyBorder="1" applyAlignment="1">
      <alignment vertical="top"/>
    </xf>
    <xf numFmtId="2" fontId="6" fillId="0" borderId="6" xfId="0" applyNumberFormat="1" applyFont="1" applyFill="1" applyBorder="1" applyAlignment="1">
      <alignment horizontal="center" vertical="top"/>
    </xf>
    <xf numFmtId="164" fontId="6" fillId="0" borderId="11" xfId="0" applyNumberFormat="1" applyFont="1" applyFill="1" applyBorder="1" applyAlignment="1">
      <alignment vertical="top"/>
    </xf>
    <xf numFmtId="2" fontId="6" fillId="0" borderId="11" xfId="0" applyNumberFormat="1" applyFont="1" applyFill="1" applyBorder="1" applyAlignment="1">
      <alignment horizontal="center" vertical="top"/>
    </xf>
    <xf numFmtId="164" fontId="6" fillId="0" borderId="15" xfId="0" applyNumberFormat="1" applyFont="1" applyFill="1" applyBorder="1" applyAlignment="1">
      <alignment vertical="top"/>
    </xf>
    <xf numFmtId="2" fontId="6" fillId="0" borderId="15" xfId="0" applyNumberFormat="1" applyFont="1" applyFill="1" applyBorder="1" applyAlignment="1">
      <alignment horizontal="center" vertical="top"/>
    </xf>
    <xf numFmtId="10" fontId="8" fillId="0" borderId="6" xfId="3" applyNumberFormat="1" applyFont="1" applyFill="1" applyBorder="1" applyAlignment="1">
      <alignment horizontal="center" vertical="top"/>
    </xf>
    <xf numFmtId="10" fontId="8" fillId="0" borderId="11" xfId="3" applyNumberFormat="1" applyFont="1" applyFill="1" applyBorder="1" applyAlignment="1">
      <alignment horizontal="center" vertical="top"/>
    </xf>
    <xf numFmtId="10" fontId="8" fillId="0" borderId="15" xfId="3" applyNumberFormat="1" applyFont="1" applyFill="1" applyBorder="1" applyAlignment="1">
      <alignment horizontal="center" vertical="top"/>
    </xf>
    <xf numFmtId="0" fontId="8" fillId="4" borderId="13" xfId="0" applyFont="1" applyFill="1" applyBorder="1" applyAlignment="1">
      <alignment horizontal="left" vertical="top" wrapText="1"/>
    </xf>
    <xf numFmtId="0" fontId="8" fillId="4" borderId="14" xfId="0" applyFont="1" applyFill="1" applyBorder="1" applyAlignment="1">
      <alignment horizontal="left" vertical="top" wrapText="1"/>
    </xf>
    <xf numFmtId="0" fontId="8" fillId="4" borderId="12" xfId="0" applyFont="1" applyFill="1" applyBorder="1" applyAlignment="1">
      <alignment horizontal="right"/>
    </xf>
    <xf numFmtId="0" fontId="8" fillId="4" borderId="13" xfId="0" applyFont="1" applyFill="1" applyBorder="1" applyAlignment="1">
      <alignment horizontal="right"/>
    </xf>
    <xf numFmtId="0" fontId="8" fillId="4" borderId="14" xfId="0" applyFont="1" applyFill="1" applyBorder="1" applyAlignment="1">
      <alignment horizontal="right"/>
    </xf>
    <xf numFmtId="0" fontId="8" fillId="4" borderId="12" xfId="0" applyFont="1" applyFill="1" applyBorder="1" applyAlignment="1">
      <alignment horizontal="left" vertical="top"/>
    </xf>
    <xf numFmtId="0" fontId="8" fillId="4" borderId="13" xfId="0" applyFont="1" applyFill="1" applyBorder="1" applyAlignment="1">
      <alignment horizontal="left" vertical="top"/>
    </xf>
    <xf numFmtId="0" fontId="6" fillId="3" borderId="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2" xfId="0" applyFont="1" applyFill="1" applyBorder="1" applyAlignment="1">
      <alignment horizontal="center" vertical="top" wrapText="1"/>
    </xf>
    <xf numFmtId="0" fontId="6" fillId="3" borderId="14" xfId="0" applyFont="1" applyFill="1" applyBorder="1" applyAlignment="1">
      <alignment horizontal="center" vertical="top" wrapText="1"/>
    </xf>
    <xf numFmtId="0" fontId="8" fillId="4" borderId="9" xfId="0" applyFont="1" applyFill="1" applyBorder="1" applyAlignment="1">
      <alignment horizontal="right"/>
    </xf>
    <xf numFmtId="0" fontId="8" fillId="4" borderId="1" xfId="0" applyFont="1" applyFill="1" applyBorder="1" applyAlignment="1">
      <alignment horizontal="right"/>
    </xf>
    <xf numFmtId="0" fontId="8" fillId="4" borderId="10" xfId="0" applyFont="1" applyFill="1" applyBorder="1" applyAlignment="1">
      <alignment horizontal="right"/>
    </xf>
    <xf numFmtId="0" fontId="6" fillId="3" borderId="13" xfId="0" applyFont="1" applyFill="1" applyBorder="1" applyAlignment="1">
      <alignment horizontal="center" vertical="top" wrapText="1"/>
    </xf>
    <xf numFmtId="0" fontId="6" fillId="3" borderId="12" xfId="0" applyFont="1" applyFill="1" applyBorder="1" applyAlignment="1">
      <alignment horizontal="center"/>
    </xf>
    <xf numFmtId="0" fontId="6" fillId="3" borderId="13" xfId="0" applyFont="1" applyFill="1" applyBorder="1" applyAlignment="1">
      <alignment horizontal="center"/>
    </xf>
    <xf numFmtId="0" fontId="6" fillId="3" borderId="14" xfId="0" applyFont="1" applyFill="1" applyBorder="1" applyAlignment="1">
      <alignment horizontal="center"/>
    </xf>
    <xf numFmtId="0" fontId="6" fillId="3" borderId="12" xfId="0" applyFont="1" applyFill="1" applyBorder="1" applyAlignment="1">
      <alignment horizontal="center" vertical="top"/>
    </xf>
    <xf numFmtId="0" fontId="6" fillId="3" borderId="13" xfId="0" applyFont="1" applyFill="1" applyBorder="1" applyAlignment="1">
      <alignment horizontal="center" vertical="top"/>
    </xf>
    <xf numFmtId="0" fontId="6" fillId="3" borderId="14" xfId="0" applyFont="1" applyFill="1" applyBorder="1" applyAlignment="1">
      <alignment horizontal="center" vertical="top"/>
    </xf>
    <xf numFmtId="0" fontId="6" fillId="2" borderId="6"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5" fillId="0" borderId="1" xfId="0" applyFont="1" applyFill="1" applyBorder="1" applyAlignment="1">
      <alignment horizontal="left"/>
    </xf>
    <xf numFmtId="0" fontId="2" fillId="0" borderId="0" xfId="0" applyFont="1" applyFill="1" applyAlignment="1">
      <alignment horizontal="center"/>
    </xf>
    <xf numFmtId="0" fontId="2" fillId="0" borderId="0" xfId="0" applyFont="1" applyFill="1" applyAlignment="1">
      <alignment horizontal="center" vertical="top"/>
    </xf>
    <xf numFmtId="0" fontId="5" fillId="0" borderId="0" xfId="0" applyFont="1" applyFill="1" applyAlignment="1">
      <alignment horizontal="left" vertical="top"/>
    </xf>
    <xf numFmtId="0" fontId="6" fillId="2" borderId="6"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5" xfId="0" applyFont="1" applyFill="1" applyBorder="1" applyAlignment="1">
      <alignment horizontal="center" vertical="center" wrapText="1"/>
    </xf>
    <xf numFmtId="0" fontId="8" fillId="0" borderId="0" xfId="0" applyFont="1" applyFill="1" applyAlignment="1">
      <alignment horizontal="center"/>
    </xf>
    <xf numFmtId="0" fontId="14" fillId="0" borderId="0" xfId="0" applyFont="1" applyFill="1" applyAlignment="1">
      <alignment horizontal="center"/>
    </xf>
    <xf numFmtId="0" fontId="8" fillId="0" borderId="0" xfId="0" applyFont="1" applyFill="1" applyAlignment="1">
      <alignment horizontal="center" vertical="top"/>
    </xf>
  </cellXfs>
  <cellStyles count="4">
    <cellStyle name="Comma" xfId="1" builtinId="3"/>
    <cellStyle name="Normal" xfId="0" builtinId="0"/>
    <cellStyle name="Normal 2"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20Itkab%20HSS/PengBhnPernc/Tahun%202021/41.%20Coaching%20Clinic/04.%20Coaching%20clinic%20(17%20Juli%202021)/perbaikan/1.%20DATA/Cascding%20Kinerja/CASCADING%20ITDA%202022%20-%20JULI%202021%20comme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20Itkab%20HSS/PengBhnPernc/Tahun%202021/38.%20Evaluasi%20Renja%20Tw%20II%202021/INSPEKTORAT%20DAERAH%20kertas%20kerja%20lkj%202021%20Itkab%20HSS%20TW%202%20kirim%2029%20juli%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cading ITKAB 2022"/>
    </sheetNames>
    <sheetDataSet>
      <sheetData sheetId="0" refreshError="1">
        <row r="10">
          <cell r="AR10">
            <v>123790000</v>
          </cell>
        </row>
        <row r="11">
          <cell r="AR11">
            <v>190295000</v>
          </cell>
        </row>
        <row r="16">
          <cell r="AR16">
            <v>171115000</v>
          </cell>
        </row>
        <row r="21">
          <cell r="AR21">
            <v>478372000</v>
          </cell>
        </row>
        <row r="24">
          <cell r="AR24">
            <v>126522600</v>
          </cell>
        </row>
        <row r="40">
          <cell r="AR40">
            <v>6158000</v>
          </cell>
        </row>
        <row r="41">
          <cell r="AR41">
            <v>1605350</v>
          </cell>
        </row>
        <row r="42">
          <cell r="AR42">
            <v>6306344406</v>
          </cell>
        </row>
        <row r="43">
          <cell r="AR43">
            <v>2159000</v>
          </cell>
        </row>
        <row r="44">
          <cell r="AR44">
            <v>1750100</v>
          </cell>
        </row>
        <row r="45">
          <cell r="AR45">
            <v>1109100</v>
          </cell>
        </row>
        <row r="46">
          <cell r="AR46">
            <v>30000000</v>
          </cell>
        </row>
        <row r="47">
          <cell r="AR47">
            <v>513000000</v>
          </cell>
        </row>
        <row r="48">
          <cell r="AR48">
            <v>79742800</v>
          </cell>
        </row>
        <row r="49">
          <cell r="AR49">
            <v>4874000</v>
          </cell>
        </row>
        <row r="50">
          <cell r="AR50">
            <v>113555100</v>
          </cell>
        </row>
        <row r="51">
          <cell r="AR51">
            <v>43983000</v>
          </cell>
        </row>
        <row r="53">
          <cell r="AR53">
            <v>5400000</v>
          </cell>
        </row>
        <row r="54">
          <cell r="AR54">
            <v>331805000</v>
          </cell>
        </row>
        <row r="55">
          <cell r="AR55">
            <v>92301800</v>
          </cell>
        </row>
        <row r="56">
          <cell r="AR56">
            <v>440000</v>
          </cell>
        </row>
        <row r="57">
          <cell r="AR57">
            <v>82266886</v>
          </cell>
        </row>
        <row r="58">
          <cell r="AR58">
            <v>6500000</v>
          </cell>
        </row>
        <row r="59">
          <cell r="AR59">
            <v>150550000</v>
          </cell>
        </row>
        <row r="60">
          <cell r="AR60">
            <v>258850000</v>
          </cell>
        </row>
        <row r="61">
          <cell r="AR61">
            <v>26970800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gi surat"/>
      <sheetName val="Program"/>
      <sheetName val="kegiatan"/>
      <sheetName val="sub kegiatan"/>
      <sheetName val="Permasalahan Capaian"/>
    </sheetNames>
    <sheetDataSet>
      <sheetData sheetId="0" refreshError="1"/>
      <sheetData sheetId="1" refreshError="1"/>
      <sheetData sheetId="2" refreshError="1"/>
      <sheetData sheetId="3" refreshError="1"/>
      <sheetData sheetId="4" refreshError="1">
        <row r="4">
          <cell r="C4" t="str">
            <v>Adanya Surat Edaran Bersama terkait Pemberlakuan Pembatasan Kegiatan Masyarakat Untuk Pengendalian Penyebaran Corona Virus Disease 2019 terkait pelaksanaan kegiatan Program Penyelenggaraan Pengawasan dan Program Perumusan Kebijakan, Pendampingan Dan Asistensi Tahun 2021</v>
          </cell>
          <cell r="D4" t="str">
            <v>Tetap melaksanakan Program Penyelenggaraan Pengawasan dan Program Perumusan Kebijakan, Pendampingan Dan Asistensi Tahun 2021 berdasarkan PKPT Tahun 2021 dengan tetap memperhatikan Prosedur Kesehatan dan masukan dari Tim Satgas COVID-19</v>
          </cell>
        </row>
        <row r="5">
          <cell r="C5" t="str">
            <v>Adanya permintaan pengawasan di luar Program Kerja Pengawasan Tahunan (PKPT) 2021 yang harus segera ditindaklanjuti, selain keterbatasan tenaga APIP yang sesuai kompetensi dan peraturan/juknis pemenuhannya</v>
          </cell>
          <cell r="D5" t="str">
            <v>Tetap melaksanakan Program Penyelenggaraan Pengawasan dan Program Perumusan Kebijakan, Pendampingan Dan Asistensi Tahun 2021 berdasarkan PKPT Tahun 2021 dengan tetap memperhatikan Prosedur Kesehatan dan masukan dari Tim Satgas COVID-19, selain mengikutsertakan staf Inspektorat Daerah Kab. HSS yang memiliki kompetensi dalam bidang tertentu</v>
          </cell>
        </row>
        <row r="6">
          <cell r="C6" t="str">
            <v>Dalam diklat untuk tenaga APIP harus mengikuti kalender diklat instansi penyelenggara</v>
          </cell>
          <cell r="D6" t="str">
            <v>Tetap mengupayakan keikutsertaan APIP Inspektorat Daerah Kabupaten Hulu Sungai Selatan berdasarkan kalender diklat instansi penyelenggara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S82"/>
  <sheetViews>
    <sheetView showGridLines="0" tabSelected="1" showRuler="0" view="pageBreakPreview" topLeftCell="A52" zoomScale="70" zoomScaleNormal="40" zoomScaleSheetLayoutView="70" zoomScalePageLayoutView="55" workbookViewId="0">
      <selection activeCell="H27" sqref="H27"/>
    </sheetView>
  </sheetViews>
  <sheetFormatPr defaultColWidth="9.140625" defaultRowHeight="14.25" x14ac:dyDescent="0.2"/>
  <cols>
    <col min="1" max="1" width="6.42578125" style="2" customWidth="1"/>
    <col min="2" max="2" width="18" style="2" customWidth="1"/>
    <col min="3" max="3" width="20.5703125" style="2" customWidth="1"/>
    <col min="4" max="4" width="15" style="2" customWidth="1"/>
    <col min="5" max="6" width="7.7109375" style="2" customWidth="1"/>
    <col min="7" max="7" width="18.28515625" style="2" customWidth="1"/>
    <col min="8" max="8" width="7.42578125" style="2" customWidth="1"/>
    <col min="9" max="9" width="7.7109375" style="2" customWidth="1"/>
    <col min="10" max="10" width="21.42578125" style="2" customWidth="1"/>
    <col min="11" max="11" width="9" style="2" customWidth="1"/>
    <col min="12" max="12" width="7.5703125" style="2" customWidth="1"/>
    <col min="13" max="13" width="21.5703125" style="2" customWidth="1"/>
    <col min="14" max="14" width="11.5703125" style="2" customWidth="1"/>
    <col min="15" max="15" width="8" style="2" customWidth="1"/>
    <col min="16" max="16" width="18.28515625" style="2" customWidth="1"/>
    <col min="17" max="18" width="7.7109375" style="2" customWidth="1"/>
    <col min="19" max="19" width="20.42578125" style="2" customWidth="1"/>
    <col min="20" max="20" width="7.7109375" style="2" customWidth="1"/>
    <col min="21" max="21" width="8" style="2" customWidth="1"/>
    <col min="22" max="22" width="18.28515625" style="2" customWidth="1"/>
    <col min="23" max="23" width="9" style="2" customWidth="1"/>
    <col min="24" max="24" width="7.5703125" style="2" customWidth="1"/>
    <col min="25" max="25" width="17.85546875" style="2" customWidth="1"/>
    <col min="26" max="26" width="8" style="2" customWidth="1"/>
    <col min="27" max="27" width="5.5703125" style="4" customWidth="1"/>
    <col min="28" max="28" width="9" style="2" customWidth="1"/>
    <col min="29" max="29" width="5.5703125" style="4" customWidth="1"/>
    <col min="30" max="30" width="22.28515625" style="2" customWidth="1"/>
    <col min="31" max="31" width="8" style="2" customWidth="1"/>
    <col min="32" max="32" width="5.5703125" style="4" customWidth="1"/>
    <col min="33" max="33" width="8" style="2" customWidth="1"/>
    <col min="34" max="34" width="5.5703125" style="4" customWidth="1"/>
    <col min="35" max="35" width="20.28515625" style="2" customWidth="1"/>
    <col min="36" max="36" width="10.85546875" style="2" customWidth="1"/>
    <col min="37" max="37" width="5.5703125" style="4" customWidth="1"/>
    <col min="38" max="38" width="10" style="2" customWidth="1"/>
    <col min="39" max="39" width="15" style="2" customWidth="1"/>
    <col min="40" max="40" width="9.140625" style="2"/>
    <col min="41" max="45" width="19.5703125" style="2" customWidth="1"/>
    <col min="46" max="16384" width="9.140625" style="2"/>
  </cols>
  <sheetData>
    <row r="1" spans="1:45" ht="23.25" x14ac:dyDescent="0.35">
      <c r="A1" s="141" t="s">
        <v>0</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
    </row>
    <row r="2" spans="1:45" ht="23.25" x14ac:dyDescent="0.35">
      <c r="A2" s="141" t="s">
        <v>1</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3"/>
    </row>
    <row r="3" spans="1:45" ht="23.25" x14ac:dyDescent="0.35">
      <c r="A3" s="141" t="s">
        <v>51</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3"/>
    </row>
    <row r="4" spans="1:45" ht="23.25" x14ac:dyDescent="0.35">
      <c r="A4" s="142" t="s">
        <v>160</v>
      </c>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
    </row>
    <row r="5" spans="1:45" ht="18" x14ac:dyDescent="0.2">
      <c r="A5" s="143" t="s">
        <v>2</v>
      </c>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row>
    <row r="6" spans="1:45" ht="18" x14ac:dyDescent="0.25">
      <c r="A6" s="140" t="s">
        <v>51</v>
      </c>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row>
    <row r="7" spans="1:45" ht="81" customHeight="1" x14ac:dyDescent="0.2">
      <c r="A7" s="144" t="s">
        <v>3</v>
      </c>
      <c r="B7" s="144" t="s">
        <v>4</v>
      </c>
      <c r="C7" s="126" t="s">
        <v>5</v>
      </c>
      <c r="D7" s="126" t="s">
        <v>6</v>
      </c>
      <c r="E7" s="131" t="s">
        <v>7</v>
      </c>
      <c r="F7" s="132"/>
      <c r="G7" s="133"/>
      <c r="H7" s="131" t="s">
        <v>67</v>
      </c>
      <c r="I7" s="132"/>
      <c r="J7" s="133"/>
      <c r="K7" s="131" t="s">
        <v>8</v>
      </c>
      <c r="L7" s="132"/>
      <c r="M7" s="133"/>
      <c r="N7" s="131" t="s">
        <v>9</v>
      </c>
      <c r="O7" s="132"/>
      <c r="P7" s="132"/>
      <c r="Q7" s="132"/>
      <c r="R7" s="132"/>
      <c r="S7" s="132"/>
      <c r="T7" s="132"/>
      <c r="U7" s="132"/>
      <c r="V7" s="132"/>
      <c r="W7" s="132"/>
      <c r="X7" s="132"/>
      <c r="Y7" s="133"/>
      <c r="Z7" s="131" t="s">
        <v>56</v>
      </c>
      <c r="AA7" s="132"/>
      <c r="AB7" s="132"/>
      <c r="AC7" s="132"/>
      <c r="AD7" s="132"/>
      <c r="AE7" s="132"/>
      <c r="AF7" s="133"/>
      <c r="AG7" s="131" t="s">
        <v>68</v>
      </c>
      <c r="AH7" s="132"/>
      <c r="AI7" s="133"/>
      <c r="AJ7" s="131" t="s">
        <v>69</v>
      </c>
      <c r="AK7" s="132"/>
      <c r="AL7" s="132"/>
      <c r="AM7" s="126" t="s">
        <v>10</v>
      </c>
      <c r="AO7" s="4"/>
      <c r="AP7" s="4"/>
      <c r="AQ7" s="4"/>
      <c r="AR7" s="4"/>
      <c r="AS7" s="4"/>
    </row>
    <row r="8" spans="1:45" ht="18" customHeight="1" x14ac:dyDescent="0.2">
      <c r="A8" s="145"/>
      <c r="B8" s="145"/>
      <c r="C8" s="127"/>
      <c r="D8" s="127"/>
      <c r="E8" s="137"/>
      <c r="F8" s="138"/>
      <c r="G8" s="139"/>
      <c r="H8" s="137"/>
      <c r="I8" s="138"/>
      <c r="J8" s="139"/>
      <c r="K8" s="134"/>
      <c r="L8" s="135"/>
      <c r="M8" s="136"/>
      <c r="N8" s="134"/>
      <c r="O8" s="135"/>
      <c r="P8" s="135"/>
      <c r="Q8" s="135"/>
      <c r="R8" s="135"/>
      <c r="S8" s="135"/>
      <c r="T8" s="135"/>
      <c r="U8" s="135"/>
      <c r="V8" s="135"/>
      <c r="W8" s="135"/>
      <c r="X8" s="135"/>
      <c r="Y8" s="136"/>
      <c r="Z8" s="134"/>
      <c r="AA8" s="135"/>
      <c r="AB8" s="135"/>
      <c r="AC8" s="135"/>
      <c r="AD8" s="135"/>
      <c r="AE8" s="135"/>
      <c r="AF8" s="136"/>
      <c r="AG8" s="134"/>
      <c r="AH8" s="135"/>
      <c r="AI8" s="136"/>
      <c r="AJ8" s="134"/>
      <c r="AK8" s="135"/>
      <c r="AL8" s="135"/>
      <c r="AM8" s="127"/>
    </row>
    <row r="9" spans="1:45" ht="15.75" customHeight="1" x14ac:dyDescent="0.2">
      <c r="A9" s="146"/>
      <c r="B9" s="146"/>
      <c r="C9" s="147"/>
      <c r="D9" s="147"/>
      <c r="E9" s="134"/>
      <c r="F9" s="135"/>
      <c r="G9" s="136"/>
      <c r="H9" s="134"/>
      <c r="I9" s="135"/>
      <c r="J9" s="136"/>
      <c r="K9" s="128">
        <v>2021</v>
      </c>
      <c r="L9" s="129"/>
      <c r="M9" s="130"/>
      <c r="N9" s="128" t="s">
        <v>11</v>
      </c>
      <c r="O9" s="129"/>
      <c r="P9" s="130"/>
      <c r="Q9" s="128" t="s">
        <v>12</v>
      </c>
      <c r="R9" s="129"/>
      <c r="S9" s="130"/>
      <c r="T9" s="128" t="s">
        <v>13</v>
      </c>
      <c r="U9" s="129"/>
      <c r="V9" s="130"/>
      <c r="W9" s="128" t="s">
        <v>14</v>
      </c>
      <c r="X9" s="129"/>
      <c r="Y9" s="130"/>
      <c r="Z9" s="128">
        <v>2021</v>
      </c>
      <c r="AA9" s="129"/>
      <c r="AB9" s="129"/>
      <c r="AC9" s="129"/>
      <c r="AD9" s="129"/>
      <c r="AE9" s="129"/>
      <c r="AF9" s="130"/>
      <c r="AG9" s="128">
        <v>2021</v>
      </c>
      <c r="AH9" s="129"/>
      <c r="AI9" s="130"/>
      <c r="AJ9" s="128">
        <v>2021</v>
      </c>
      <c r="AK9" s="129"/>
      <c r="AL9" s="130"/>
      <c r="AM9" s="5"/>
    </row>
    <row r="10" spans="1:45" s="7" customFormat="1" ht="15.75" x14ac:dyDescent="0.25">
      <c r="A10" s="109">
        <v>1</v>
      </c>
      <c r="B10" s="109">
        <v>2</v>
      </c>
      <c r="C10" s="109">
        <v>3</v>
      </c>
      <c r="D10" s="109">
        <v>4</v>
      </c>
      <c r="E10" s="114">
        <v>5</v>
      </c>
      <c r="F10" s="119"/>
      <c r="G10" s="115"/>
      <c r="H10" s="114">
        <v>6</v>
      </c>
      <c r="I10" s="119"/>
      <c r="J10" s="115"/>
      <c r="K10" s="123">
        <v>7</v>
      </c>
      <c r="L10" s="124"/>
      <c r="M10" s="125"/>
      <c r="N10" s="123">
        <v>8</v>
      </c>
      <c r="O10" s="124"/>
      <c r="P10" s="125"/>
      <c r="Q10" s="123">
        <v>9</v>
      </c>
      <c r="R10" s="124"/>
      <c r="S10" s="125"/>
      <c r="T10" s="123">
        <v>10</v>
      </c>
      <c r="U10" s="124"/>
      <c r="V10" s="125"/>
      <c r="W10" s="123">
        <v>11</v>
      </c>
      <c r="X10" s="124"/>
      <c r="Y10" s="125"/>
      <c r="Z10" s="120">
        <v>12</v>
      </c>
      <c r="AA10" s="121"/>
      <c r="AB10" s="121"/>
      <c r="AC10" s="121"/>
      <c r="AD10" s="121"/>
      <c r="AE10" s="121"/>
      <c r="AF10" s="122"/>
      <c r="AG10" s="120">
        <v>13</v>
      </c>
      <c r="AH10" s="121"/>
      <c r="AI10" s="122"/>
      <c r="AJ10" s="120">
        <v>14</v>
      </c>
      <c r="AK10" s="121"/>
      <c r="AL10" s="122"/>
      <c r="AM10" s="6">
        <v>15</v>
      </c>
    </row>
    <row r="11" spans="1:45" s="7" customFormat="1" ht="87" customHeight="1" x14ac:dyDescent="0.2">
      <c r="A11" s="111"/>
      <c r="B11" s="111"/>
      <c r="C11" s="111"/>
      <c r="D11" s="111"/>
      <c r="E11" s="105" t="s">
        <v>15</v>
      </c>
      <c r="F11" s="106"/>
      <c r="G11" s="109" t="s">
        <v>16</v>
      </c>
      <c r="H11" s="105" t="s">
        <v>15</v>
      </c>
      <c r="I11" s="106"/>
      <c r="J11" s="109" t="s">
        <v>16</v>
      </c>
      <c r="K11" s="105" t="s">
        <v>15</v>
      </c>
      <c r="L11" s="106"/>
      <c r="M11" s="109" t="s">
        <v>16</v>
      </c>
      <c r="N11" s="105" t="s">
        <v>15</v>
      </c>
      <c r="O11" s="106"/>
      <c r="P11" s="109" t="s">
        <v>16</v>
      </c>
      <c r="Q11" s="105" t="s">
        <v>15</v>
      </c>
      <c r="R11" s="106"/>
      <c r="S11" s="109" t="s">
        <v>16</v>
      </c>
      <c r="T11" s="105" t="s">
        <v>15</v>
      </c>
      <c r="U11" s="106"/>
      <c r="V11" s="109" t="s">
        <v>16</v>
      </c>
      <c r="W11" s="105" t="s">
        <v>15</v>
      </c>
      <c r="X11" s="106"/>
      <c r="Y11" s="109" t="s">
        <v>16</v>
      </c>
      <c r="Z11" s="114" t="s">
        <v>17</v>
      </c>
      <c r="AA11" s="115"/>
      <c r="AB11" s="114" t="s">
        <v>54</v>
      </c>
      <c r="AC11" s="115"/>
      <c r="AD11" s="8" t="s">
        <v>18</v>
      </c>
      <c r="AE11" s="114" t="s">
        <v>55</v>
      </c>
      <c r="AF11" s="115"/>
      <c r="AG11" s="114" t="s">
        <v>19</v>
      </c>
      <c r="AH11" s="115"/>
      <c r="AI11" s="8" t="s">
        <v>20</v>
      </c>
      <c r="AJ11" s="114" t="s">
        <v>21</v>
      </c>
      <c r="AK11" s="115"/>
      <c r="AL11" s="8" t="s">
        <v>22</v>
      </c>
      <c r="AM11" s="9"/>
    </row>
    <row r="12" spans="1:45" s="7" customFormat="1" ht="15.75" x14ac:dyDescent="0.2">
      <c r="A12" s="110"/>
      <c r="B12" s="110"/>
      <c r="C12" s="110"/>
      <c r="D12" s="110"/>
      <c r="E12" s="107"/>
      <c r="F12" s="108"/>
      <c r="G12" s="110"/>
      <c r="H12" s="107"/>
      <c r="I12" s="108"/>
      <c r="J12" s="110"/>
      <c r="K12" s="107"/>
      <c r="L12" s="108"/>
      <c r="M12" s="110"/>
      <c r="N12" s="107"/>
      <c r="O12" s="108"/>
      <c r="P12" s="110"/>
      <c r="Q12" s="107"/>
      <c r="R12" s="108"/>
      <c r="S12" s="110"/>
      <c r="T12" s="107"/>
      <c r="U12" s="108"/>
      <c r="V12" s="110"/>
      <c r="W12" s="107"/>
      <c r="X12" s="108"/>
      <c r="Y12" s="110"/>
      <c r="Z12" s="112" t="s">
        <v>15</v>
      </c>
      <c r="AA12" s="113"/>
      <c r="AB12" s="112" t="s">
        <v>15</v>
      </c>
      <c r="AC12" s="113"/>
      <c r="AD12" s="10" t="s">
        <v>16</v>
      </c>
      <c r="AE12" s="112" t="s">
        <v>16</v>
      </c>
      <c r="AF12" s="113"/>
      <c r="AG12" s="112" t="s">
        <v>15</v>
      </c>
      <c r="AH12" s="113"/>
      <c r="AI12" s="10" t="s">
        <v>16</v>
      </c>
      <c r="AJ12" s="112" t="s">
        <v>15</v>
      </c>
      <c r="AK12" s="113"/>
      <c r="AL12" s="10" t="s">
        <v>16</v>
      </c>
      <c r="AM12" s="40"/>
    </row>
    <row r="13" spans="1:45" ht="110.25" x14ac:dyDescent="0.2">
      <c r="A13" s="37">
        <v>1</v>
      </c>
      <c r="B13" s="13" t="s">
        <v>23</v>
      </c>
      <c r="C13" s="14" t="s">
        <v>104</v>
      </c>
      <c r="D13" s="78" t="s">
        <v>109</v>
      </c>
      <c r="E13" s="35">
        <v>100</v>
      </c>
      <c r="F13" s="36" t="s">
        <v>49</v>
      </c>
      <c r="G13" s="33">
        <f>SUM(G14,G17,G22,G26,G33,G35,G39)</f>
        <v>24201405436</v>
      </c>
      <c r="H13" s="35">
        <v>100</v>
      </c>
      <c r="I13" s="36" t="s">
        <v>49</v>
      </c>
      <c r="J13" s="33"/>
      <c r="K13" s="35">
        <v>100</v>
      </c>
      <c r="L13" s="36" t="s">
        <v>49</v>
      </c>
      <c r="M13" s="33">
        <f>SUM(M14,M17,M22,M26,M33,M35,M39)</f>
        <v>8029199452</v>
      </c>
      <c r="N13" s="39">
        <v>25</v>
      </c>
      <c r="O13" s="36" t="str">
        <f>L13</f>
        <v>%</v>
      </c>
      <c r="P13" s="33">
        <f>SUM(P14,P17,P22,P26,P33,P35,P39)</f>
        <v>1179329912</v>
      </c>
      <c r="Q13" s="39">
        <v>25</v>
      </c>
      <c r="R13" s="36" t="str">
        <f>L13</f>
        <v>%</v>
      </c>
      <c r="S13" s="33">
        <f>SUM(S14,S17,S22,S26,S33,S35,S39)</f>
        <v>1999301996</v>
      </c>
      <c r="T13" s="39">
        <v>25</v>
      </c>
      <c r="U13" s="36" t="str">
        <f>L13</f>
        <v>%</v>
      </c>
      <c r="V13" s="33">
        <f>SUM(V14,V17,V22,V26,V33,V35,V39)</f>
        <v>1266068450</v>
      </c>
      <c r="W13" s="39">
        <v>25</v>
      </c>
      <c r="X13" s="36" t="str">
        <f>O13</f>
        <v>%</v>
      </c>
      <c r="Y13" s="33">
        <f>SUM(Y14,Y17,Y22,Y26,Y33,Y35,Y39)</f>
        <v>1748092829</v>
      </c>
      <c r="Z13" s="51">
        <f>SUM(N13,Q13,T13,W13)</f>
        <v>100</v>
      </c>
      <c r="AA13" s="68" t="str">
        <f>L13</f>
        <v>%</v>
      </c>
      <c r="AB13" s="51">
        <f>Z13/K13*100</f>
        <v>100</v>
      </c>
      <c r="AC13" s="52" t="s">
        <v>49</v>
      </c>
      <c r="AD13" s="50">
        <f>SUM(P13,S13,V13,Y13)</f>
        <v>6192793187</v>
      </c>
      <c r="AE13" s="51">
        <f>AD13/M13*100</f>
        <v>77.128401455482987</v>
      </c>
      <c r="AF13" s="52" t="s">
        <v>49</v>
      </c>
      <c r="AG13" s="51">
        <f>H13+Z13</f>
        <v>200</v>
      </c>
      <c r="AH13" s="36" t="str">
        <f>AA13</f>
        <v>%</v>
      </c>
      <c r="AI13" s="50">
        <f>J13+AD13</f>
        <v>6192793187</v>
      </c>
      <c r="AJ13" s="51">
        <f>(AG13/E13)*100</f>
        <v>200</v>
      </c>
      <c r="AK13" s="52" t="str">
        <f>AF13</f>
        <v>%</v>
      </c>
      <c r="AL13" s="81">
        <f>(AI13/G13)</f>
        <v>0.25588568413419971</v>
      </c>
      <c r="AM13" s="18" t="s">
        <v>136</v>
      </c>
      <c r="AP13" s="19">
        <f>P13+S13+V13+Y13</f>
        <v>6192793187</v>
      </c>
    </row>
    <row r="14" spans="1:45" ht="140.25" customHeight="1" x14ac:dyDescent="0.2">
      <c r="A14" s="37">
        <v>2</v>
      </c>
      <c r="B14" s="38" t="s">
        <v>24</v>
      </c>
      <c r="C14" s="14" t="s">
        <v>103</v>
      </c>
      <c r="D14" s="14" t="s">
        <v>114</v>
      </c>
      <c r="E14" s="35">
        <v>15</v>
      </c>
      <c r="F14" s="65" t="s">
        <v>53</v>
      </c>
      <c r="G14" s="33">
        <f>SUM(G15:G16)</f>
        <v>25026000</v>
      </c>
      <c r="H14" s="64">
        <f>SUM(H15:H16)</f>
        <v>15</v>
      </c>
      <c r="I14" s="65" t="s">
        <v>53</v>
      </c>
      <c r="J14" s="33"/>
      <c r="K14" s="64">
        <f>SUM(K15:K16)</f>
        <v>15</v>
      </c>
      <c r="L14" s="65" t="s">
        <v>53</v>
      </c>
      <c r="M14" s="33">
        <f>SUM(M15:M16)</f>
        <v>9499300</v>
      </c>
      <c r="N14" s="64">
        <f>SUM(N15:N16)</f>
        <v>1</v>
      </c>
      <c r="O14" s="36" t="str">
        <f t="shared" ref="O14:O29" si="0">L14</f>
        <v>Dok</v>
      </c>
      <c r="P14" s="33">
        <f>SUM(P15:P16)</f>
        <v>0</v>
      </c>
      <c r="Q14" s="64">
        <f>SUM(Q15:Q16)</f>
        <v>3</v>
      </c>
      <c r="R14" s="36" t="str">
        <f t="shared" ref="R14:R42" si="1">L14</f>
        <v>Dok</v>
      </c>
      <c r="S14" s="33">
        <f>SUM(S15:S16)</f>
        <v>1460625</v>
      </c>
      <c r="T14" s="64">
        <f>SUM(T15:T16)</f>
        <v>3</v>
      </c>
      <c r="U14" s="36" t="str">
        <f t="shared" ref="U14:U55" si="2">L14</f>
        <v>Dok</v>
      </c>
      <c r="V14" s="33">
        <f>SUM(V15:V16)</f>
        <v>0</v>
      </c>
      <c r="W14" s="64">
        <f>SUM(W15:W16)</f>
        <v>8</v>
      </c>
      <c r="X14" s="36" t="str">
        <f t="shared" ref="X14:X55" si="3">O14</f>
        <v>Dok</v>
      </c>
      <c r="Y14" s="33">
        <f>SUM(Y15:Y16)</f>
        <v>2867750</v>
      </c>
      <c r="Z14" s="49">
        <f t="shared" ref="Z14:Z55" si="4">SUM(N14,Q14,T14,W14)</f>
        <v>15</v>
      </c>
      <c r="AA14" s="68" t="str">
        <f t="shared" ref="AA14:AA55" si="5">L14</f>
        <v>Dok</v>
      </c>
      <c r="AB14" s="51">
        <f t="shared" ref="AB14:AB55" si="6">Z14/K14*100</f>
        <v>100</v>
      </c>
      <c r="AC14" s="52" t="s">
        <v>49</v>
      </c>
      <c r="AD14" s="50">
        <f t="shared" ref="AD14:AD55" si="7">SUM(P14,S14,V14,Y14)</f>
        <v>4328375</v>
      </c>
      <c r="AE14" s="51">
        <f t="shared" ref="AE14:AE55" si="8">AD14/M14*100</f>
        <v>45.565199541018814</v>
      </c>
      <c r="AF14" s="52" t="s">
        <v>49</v>
      </c>
      <c r="AG14" s="51">
        <f t="shared" ref="AG14:AG55" si="9">H14+Z14</f>
        <v>30</v>
      </c>
      <c r="AH14" s="36" t="str">
        <f t="shared" ref="AH14:AH55" si="10">AA14</f>
        <v>Dok</v>
      </c>
      <c r="AI14" s="50">
        <f t="shared" ref="AI14:AI55" si="11">J14+AD14</f>
        <v>4328375</v>
      </c>
      <c r="AJ14" s="51">
        <f>(AG14/E14)*100</f>
        <v>200</v>
      </c>
      <c r="AK14" s="52" t="str">
        <f t="shared" ref="AK14:AK55" si="12">AF14</f>
        <v>%</v>
      </c>
      <c r="AL14" s="82">
        <f t="shared" ref="AL14:AL55" si="13">(AI14/G14)</f>
        <v>0.17295512666826501</v>
      </c>
      <c r="AM14" s="18"/>
      <c r="AP14" s="19"/>
    </row>
    <row r="15" spans="1:45" ht="105" x14ac:dyDescent="0.2">
      <c r="A15" s="12"/>
      <c r="B15" s="13"/>
      <c r="C15" s="20" t="s">
        <v>102</v>
      </c>
      <c r="D15" s="20" t="s">
        <v>128</v>
      </c>
      <c r="E15" s="15">
        <v>15</v>
      </c>
      <c r="F15" s="16" t="s">
        <v>53</v>
      </c>
      <c r="G15" s="17">
        <f>M15+2*'[1]Cacading ITKAB 2022'!$AR$40</f>
        <v>20315400</v>
      </c>
      <c r="H15" s="15">
        <v>5</v>
      </c>
      <c r="I15" s="16" t="s">
        <v>53</v>
      </c>
      <c r="J15" s="17"/>
      <c r="K15" s="15">
        <v>5</v>
      </c>
      <c r="L15" s="16" t="s">
        <v>53</v>
      </c>
      <c r="M15" s="17">
        <v>7999400</v>
      </c>
      <c r="N15" s="15">
        <v>0</v>
      </c>
      <c r="O15" s="16" t="str">
        <f t="shared" si="0"/>
        <v>Dok</v>
      </c>
      <c r="P15" s="17">
        <v>0</v>
      </c>
      <c r="Q15" s="15">
        <v>1</v>
      </c>
      <c r="R15" s="16" t="str">
        <f t="shared" si="1"/>
        <v>Dok</v>
      </c>
      <c r="S15" s="17">
        <v>1069000</v>
      </c>
      <c r="T15" s="15">
        <v>1</v>
      </c>
      <c r="U15" s="16" t="str">
        <f t="shared" si="2"/>
        <v>Dok</v>
      </c>
      <c r="V15" s="17">
        <v>0</v>
      </c>
      <c r="W15" s="15">
        <v>3</v>
      </c>
      <c r="X15" s="16" t="str">
        <f t="shared" si="3"/>
        <v>Dok</v>
      </c>
      <c r="Y15" s="17">
        <v>2419750</v>
      </c>
      <c r="Z15" s="48">
        <f t="shared" si="4"/>
        <v>5</v>
      </c>
      <c r="AA15" s="69" t="str">
        <f t="shared" si="5"/>
        <v>Dok</v>
      </c>
      <c r="AB15" s="48">
        <f t="shared" si="6"/>
        <v>100</v>
      </c>
      <c r="AC15" s="26" t="s">
        <v>49</v>
      </c>
      <c r="AD15" s="32">
        <f t="shared" si="7"/>
        <v>3488750</v>
      </c>
      <c r="AE15" s="47">
        <f t="shared" si="8"/>
        <v>43.612645948446129</v>
      </c>
      <c r="AF15" s="26" t="s">
        <v>49</v>
      </c>
      <c r="AG15" s="48">
        <f t="shared" si="9"/>
        <v>10</v>
      </c>
      <c r="AH15" s="16" t="str">
        <f t="shared" si="10"/>
        <v>Dok</v>
      </c>
      <c r="AI15" s="32">
        <f t="shared" si="11"/>
        <v>3488750</v>
      </c>
      <c r="AJ15" s="47">
        <f>(AG15/E15)*100</f>
        <v>66.666666666666657</v>
      </c>
      <c r="AK15" s="26" t="str">
        <f t="shared" si="12"/>
        <v>%</v>
      </c>
      <c r="AL15" s="82">
        <f t="shared" si="13"/>
        <v>0.17172932848971717</v>
      </c>
      <c r="AM15" s="11"/>
      <c r="AP15" s="19"/>
    </row>
    <row r="16" spans="1:45" ht="91.5" customHeight="1" x14ac:dyDescent="0.2">
      <c r="A16" s="12"/>
      <c r="B16" s="13"/>
      <c r="C16" s="20" t="s">
        <v>81</v>
      </c>
      <c r="D16" s="20" t="s">
        <v>129</v>
      </c>
      <c r="E16" s="15">
        <v>30</v>
      </c>
      <c r="F16" s="16" t="s">
        <v>53</v>
      </c>
      <c r="G16" s="17">
        <f>M16+2*'[1]Cacading ITKAB 2022'!$AR$41</f>
        <v>4710600</v>
      </c>
      <c r="H16" s="15">
        <v>10</v>
      </c>
      <c r="I16" s="16" t="s">
        <v>53</v>
      </c>
      <c r="J16" s="17"/>
      <c r="K16" s="15">
        <v>10</v>
      </c>
      <c r="L16" s="16" t="s">
        <v>53</v>
      </c>
      <c r="M16" s="17">
        <v>1499900</v>
      </c>
      <c r="N16" s="15">
        <v>1</v>
      </c>
      <c r="O16" s="16" t="str">
        <f t="shared" si="0"/>
        <v>Dok</v>
      </c>
      <c r="P16" s="17">
        <v>0</v>
      </c>
      <c r="Q16" s="15">
        <v>2</v>
      </c>
      <c r="R16" s="16" t="str">
        <f t="shared" si="1"/>
        <v>Dok</v>
      </c>
      <c r="S16" s="17">
        <v>391625</v>
      </c>
      <c r="T16" s="15">
        <v>2</v>
      </c>
      <c r="U16" s="16" t="str">
        <f t="shared" si="2"/>
        <v>Dok</v>
      </c>
      <c r="V16" s="17">
        <v>0</v>
      </c>
      <c r="W16" s="15">
        <v>5</v>
      </c>
      <c r="X16" s="16" t="str">
        <f t="shared" si="3"/>
        <v>Dok</v>
      </c>
      <c r="Y16" s="17">
        <v>448000</v>
      </c>
      <c r="Z16" s="48">
        <f t="shared" si="4"/>
        <v>10</v>
      </c>
      <c r="AA16" s="69" t="str">
        <f t="shared" si="5"/>
        <v>Dok</v>
      </c>
      <c r="AB16" s="48">
        <f t="shared" si="6"/>
        <v>100</v>
      </c>
      <c r="AC16" s="26" t="s">
        <v>49</v>
      </c>
      <c r="AD16" s="32">
        <f t="shared" si="7"/>
        <v>839625</v>
      </c>
      <c r="AE16" s="47">
        <f t="shared" si="8"/>
        <v>55.978731915461033</v>
      </c>
      <c r="AF16" s="26" t="s">
        <v>49</v>
      </c>
      <c r="AG16" s="48">
        <f t="shared" si="9"/>
        <v>20</v>
      </c>
      <c r="AH16" s="16" t="str">
        <f t="shared" si="10"/>
        <v>Dok</v>
      </c>
      <c r="AI16" s="32">
        <f t="shared" si="11"/>
        <v>839625</v>
      </c>
      <c r="AJ16" s="47">
        <f t="shared" ref="AJ16:AJ55" si="14">(AG16/E16)*100</f>
        <v>66.666666666666657</v>
      </c>
      <c r="AK16" s="26" t="str">
        <f t="shared" si="12"/>
        <v>%</v>
      </c>
      <c r="AL16" s="82">
        <f t="shared" si="13"/>
        <v>0.17824162527066617</v>
      </c>
      <c r="AM16" s="11"/>
      <c r="AP16" s="19"/>
    </row>
    <row r="17" spans="1:42" ht="113.25" customHeight="1" x14ac:dyDescent="0.2">
      <c r="A17" s="12"/>
      <c r="B17" s="13"/>
      <c r="C17" s="14" t="s">
        <v>70</v>
      </c>
      <c r="D17" s="14" t="s">
        <v>115</v>
      </c>
      <c r="E17" s="35">
        <v>14</v>
      </c>
      <c r="F17" s="65" t="s">
        <v>53</v>
      </c>
      <c r="G17" s="33">
        <f>SUM(G18:G21)</f>
        <v>18826157404</v>
      </c>
      <c r="H17" s="66">
        <f>SUM(H19:H21)</f>
        <v>14</v>
      </c>
      <c r="I17" s="65" t="s">
        <v>53</v>
      </c>
      <c r="J17" s="33"/>
      <c r="K17" s="66">
        <f>SUM(K19:K21)</f>
        <v>14</v>
      </c>
      <c r="L17" s="65" t="s">
        <v>53</v>
      </c>
      <c r="M17" s="33">
        <f>SUM(M18:M21)</f>
        <v>6203432192</v>
      </c>
      <c r="N17" s="66">
        <f>SUM(N19:N21)</f>
        <v>3</v>
      </c>
      <c r="O17" s="36" t="str">
        <f t="shared" si="0"/>
        <v>Dok</v>
      </c>
      <c r="P17" s="33">
        <f>SUM(P18:P21)</f>
        <v>1165330452</v>
      </c>
      <c r="Q17" s="66">
        <f>SUM(Q19:Q21)</f>
        <v>4</v>
      </c>
      <c r="R17" s="36" t="str">
        <f t="shared" si="1"/>
        <v>Dok</v>
      </c>
      <c r="S17" s="33">
        <f>SUM(S18:S21)</f>
        <v>1853095624</v>
      </c>
      <c r="T17" s="66">
        <f>SUM(T19:T21)</f>
        <v>3</v>
      </c>
      <c r="U17" s="36" t="str">
        <f t="shared" si="2"/>
        <v>Dok</v>
      </c>
      <c r="V17" s="33">
        <f>SUM(V18:V21)</f>
        <v>1165621763</v>
      </c>
      <c r="W17" s="66">
        <f>SUM(W19:W21)</f>
        <v>4</v>
      </c>
      <c r="X17" s="36" t="str">
        <f t="shared" si="3"/>
        <v>Dok</v>
      </c>
      <c r="Y17" s="33">
        <f>SUM(Y18:Y21)</f>
        <v>996620775</v>
      </c>
      <c r="Z17" s="49">
        <f t="shared" si="4"/>
        <v>14</v>
      </c>
      <c r="AA17" s="68" t="str">
        <f t="shared" si="5"/>
        <v>Dok</v>
      </c>
      <c r="AB17" s="51">
        <f t="shared" si="6"/>
        <v>100</v>
      </c>
      <c r="AC17" s="52" t="s">
        <v>49</v>
      </c>
      <c r="AD17" s="50">
        <f t="shared" si="7"/>
        <v>5180668614</v>
      </c>
      <c r="AE17" s="51">
        <f t="shared" si="8"/>
        <v>83.512940154017244</v>
      </c>
      <c r="AF17" s="52" t="s">
        <v>49</v>
      </c>
      <c r="AG17" s="49">
        <f t="shared" si="9"/>
        <v>28</v>
      </c>
      <c r="AH17" s="36" t="str">
        <f t="shared" si="10"/>
        <v>Dok</v>
      </c>
      <c r="AI17" s="50">
        <f t="shared" si="11"/>
        <v>5180668614</v>
      </c>
      <c r="AJ17" s="47">
        <f t="shared" si="14"/>
        <v>200</v>
      </c>
      <c r="AK17" s="52" t="str">
        <f t="shared" si="12"/>
        <v>%</v>
      </c>
      <c r="AL17" s="82">
        <f t="shared" si="13"/>
        <v>0.27518460102215342</v>
      </c>
      <c r="AM17" s="11"/>
      <c r="AP17" s="19"/>
    </row>
    <row r="18" spans="1:42" ht="81" customHeight="1" x14ac:dyDescent="0.2">
      <c r="A18" s="12"/>
      <c r="B18" s="13"/>
      <c r="C18" s="20" t="s">
        <v>80</v>
      </c>
      <c r="D18" s="20" t="s">
        <v>153</v>
      </c>
      <c r="E18" s="15">
        <v>52</v>
      </c>
      <c r="F18" s="16" t="s">
        <v>138</v>
      </c>
      <c r="G18" s="17">
        <f>M18+2*'[1]Cacading ITKAB 2022'!$AR$42</f>
        <v>18811121304</v>
      </c>
      <c r="H18" s="34">
        <v>45</v>
      </c>
      <c r="I18" s="16" t="s">
        <v>138</v>
      </c>
      <c r="J18" s="17"/>
      <c r="K18" s="34">
        <v>45</v>
      </c>
      <c r="L18" s="16" t="s">
        <v>138</v>
      </c>
      <c r="M18" s="17">
        <v>6198432492</v>
      </c>
      <c r="N18" s="34">
        <v>45</v>
      </c>
      <c r="O18" s="16" t="str">
        <f t="shared" si="0"/>
        <v>Org</v>
      </c>
      <c r="P18" s="17">
        <v>1165330452</v>
      </c>
      <c r="Q18" s="34">
        <v>45</v>
      </c>
      <c r="R18" s="16" t="str">
        <f t="shared" si="1"/>
        <v>Org</v>
      </c>
      <c r="S18" s="17">
        <f>3017796076-P18</f>
        <v>1852465624</v>
      </c>
      <c r="T18" s="34">
        <v>45</v>
      </c>
      <c r="U18" s="16" t="str">
        <f t="shared" si="2"/>
        <v>Org</v>
      </c>
      <c r="V18" s="17">
        <v>1165621763</v>
      </c>
      <c r="W18" s="34">
        <v>45</v>
      </c>
      <c r="X18" s="16" t="str">
        <f t="shared" si="3"/>
        <v>Org</v>
      </c>
      <c r="Y18" s="17">
        <v>992435575</v>
      </c>
      <c r="Z18" s="48">
        <f>AVERAGE(N18,Q18,T18,W18)</f>
        <v>45</v>
      </c>
      <c r="AA18" s="69" t="str">
        <f t="shared" si="5"/>
        <v>Org</v>
      </c>
      <c r="AB18" s="48">
        <f t="shared" si="6"/>
        <v>100</v>
      </c>
      <c r="AC18" s="26" t="s">
        <v>49</v>
      </c>
      <c r="AD18" s="32">
        <f t="shared" si="7"/>
        <v>5175853414</v>
      </c>
      <c r="AE18" s="47">
        <f t="shared" si="8"/>
        <v>83.50261813257157</v>
      </c>
      <c r="AF18" s="26" t="s">
        <v>49</v>
      </c>
      <c r="AG18" s="48">
        <f t="shared" si="9"/>
        <v>90</v>
      </c>
      <c r="AH18" s="16" t="str">
        <f t="shared" si="10"/>
        <v>Org</v>
      </c>
      <c r="AI18" s="32">
        <f t="shared" si="11"/>
        <v>5175853414</v>
      </c>
      <c r="AJ18" s="47">
        <f t="shared" si="14"/>
        <v>173.07692307692309</v>
      </c>
      <c r="AK18" s="26" t="str">
        <f t="shared" si="12"/>
        <v>%</v>
      </c>
      <c r="AL18" s="82">
        <f t="shared" si="13"/>
        <v>0.27514858526266617</v>
      </c>
      <c r="AM18" s="21"/>
      <c r="AP18" s="19">
        <f>P18+S18+V18+Y18</f>
        <v>5175853414</v>
      </c>
    </row>
    <row r="19" spans="1:42" ht="75" x14ac:dyDescent="0.2">
      <c r="A19" s="12"/>
      <c r="B19" s="13"/>
      <c r="C19" s="20" t="s">
        <v>79</v>
      </c>
      <c r="D19" s="20" t="s">
        <v>154</v>
      </c>
      <c r="E19" s="15">
        <v>1</v>
      </c>
      <c r="F19" s="16" t="s">
        <v>53</v>
      </c>
      <c r="G19" s="17">
        <f>M19+2*'[1]Cacading ITKAB 2022'!$AR$43</f>
        <v>6317800</v>
      </c>
      <c r="H19" s="34">
        <v>1</v>
      </c>
      <c r="I19" s="16" t="s">
        <v>53</v>
      </c>
      <c r="J19" s="17"/>
      <c r="K19" s="34">
        <v>1</v>
      </c>
      <c r="L19" s="16" t="s">
        <v>53</v>
      </c>
      <c r="M19" s="17">
        <v>1999800</v>
      </c>
      <c r="N19" s="34">
        <v>0</v>
      </c>
      <c r="O19" s="16" t="str">
        <f t="shared" si="0"/>
        <v>Dok</v>
      </c>
      <c r="P19" s="17">
        <v>0</v>
      </c>
      <c r="Q19" s="34">
        <v>0</v>
      </c>
      <c r="R19" s="16" t="str">
        <f t="shared" si="1"/>
        <v>Dok</v>
      </c>
      <c r="S19" s="17">
        <v>630000</v>
      </c>
      <c r="T19" s="34">
        <v>0</v>
      </c>
      <c r="U19" s="16" t="str">
        <f t="shared" si="2"/>
        <v>Dok</v>
      </c>
      <c r="V19" s="17">
        <v>0</v>
      </c>
      <c r="W19" s="34">
        <v>1</v>
      </c>
      <c r="X19" s="16" t="str">
        <f t="shared" si="3"/>
        <v>Dok</v>
      </c>
      <c r="Y19" s="17">
        <v>1635900</v>
      </c>
      <c r="Z19" s="48">
        <f t="shared" si="4"/>
        <v>1</v>
      </c>
      <c r="AA19" s="69" t="str">
        <f t="shared" si="5"/>
        <v>Dok</v>
      </c>
      <c r="AB19" s="48">
        <f t="shared" si="6"/>
        <v>100</v>
      </c>
      <c r="AC19" s="26" t="s">
        <v>49</v>
      </c>
      <c r="AD19" s="32">
        <f t="shared" si="7"/>
        <v>2265900</v>
      </c>
      <c r="AE19" s="47">
        <f t="shared" si="8"/>
        <v>113.3063306330633</v>
      </c>
      <c r="AF19" s="26" t="s">
        <v>49</v>
      </c>
      <c r="AG19" s="48">
        <f t="shared" si="9"/>
        <v>2</v>
      </c>
      <c r="AH19" s="16" t="str">
        <f t="shared" si="10"/>
        <v>Dok</v>
      </c>
      <c r="AI19" s="32">
        <f t="shared" si="11"/>
        <v>2265900</v>
      </c>
      <c r="AJ19" s="47">
        <f t="shared" si="14"/>
        <v>200</v>
      </c>
      <c r="AK19" s="26" t="str">
        <f t="shared" si="12"/>
        <v>%</v>
      </c>
      <c r="AL19" s="82">
        <f t="shared" si="13"/>
        <v>0.35865332869036692</v>
      </c>
      <c r="AM19" s="11"/>
      <c r="AP19" s="19">
        <f>P19+S19+V19+Y19</f>
        <v>2265900</v>
      </c>
    </row>
    <row r="20" spans="1:42" ht="90" x14ac:dyDescent="0.2">
      <c r="A20" s="12"/>
      <c r="B20" s="13"/>
      <c r="C20" s="20" t="s">
        <v>71</v>
      </c>
      <c r="D20" s="20" t="s">
        <v>155</v>
      </c>
      <c r="E20" s="34">
        <f>K20*3</f>
        <v>36</v>
      </c>
      <c r="F20" s="16" t="s">
        <v>50</v>
      </c>
      <c r="G20" s="17">
        <f>M20+2*'[1]Cacading ITKAB 2022'!$AR$44</f>
        <v>5000200</v>
      </c>
      <c r="H20" s="34">
        <v>12</v>
      </c>
      <c r="I20" s="16" t="s">
        <v>50</v>
      </c>
      <c r="J20" s="17"/>
      <c r="K20" s="34">
        <v>12</v>
      </c>
      <c r="L20" s="16" t="s">
        <v>50</v>
      </c>
      <c r="M20" s="17">
        <v>1500000</v>
      </c>
      <c r="N20" s="34">
        <v>3</v>
      </c>
      <c r="O20" s="16" t="str">
        <f t="shared" si="0"/>
        <v>Lap</v>
      </c>
      <c r="P20" s="17">
        <v>0</v>
      </c>
      <c r="Q20" s="34">
        <v>3</v>
      </c>
      <c r="R20" s="16" t="str">
        <f t="shared" si="1"/>
        <v>Lap</v>
      </c>
      <c r="S20" s="17">
        <v>0</v>
      </c>
      <c r="T20" s="34">
        <v>3</v>
      </c>
      <c r="U20" s="16" t="str">
        <f t="shared" si="2"/>
        <v>Lap</v>
      </c>
      <c r="V20" s="17">
        <v>0</v>
      </c>
      <c r="W20" s="34">
        <v>3</v>
      </c>
      <c r="X20" s="16" t="str">
        <f t="shared" si="3"/>
        <v>Lap</v>
      </c>
      <c r="Y20" s="17">
        <v>1191000</v>
      </c>
      <c r="Z20" s="48">
        <f t="shared" si="4"/>
        <v>12</v>
      </c>
      <c r="AA20" s="69" t="str">
        <f t="shared" si="5"/>
        <v>Lap</v>
      </c>
      <c r="AB20" s="48">
        <f t="shared" si="6"/>
        <v>100</v>
      </c>
      <c r="AC20" s="26" t="s">
        <v>49</v>
      </c>
      <c r="AD20" s="32">
        <f t="shared" si="7"/>
        <v>1191000</v>
      </c>
      <c r="AE20" s="47">
        <f t="shared" si="8"/>
        <v>79.400000000000006</v>
      </c>
      <c r="AF20" s="26" t="s">
        <v>49</v>
      </c>
      <c r="AG20" s="48">
        <f t="shared" si="9"/>
        <v>24</v>
      </c>
      <c r="AH20" s="16" t="str">
        <f t="shared" si="10"/>
        <v>Lap</v>
      </c>
      <c r="AI20" s="32">
        <f t="shared" si="11"/>
        <v>1191000</v>
      </c>
      <c r="AJ20" s="47">
        <f t="shared" si="14"/>
        <v>66.666666666666657</v>
      </c>
      <c r="AK20" s="26" t="str">
        <f t="shared" si="12"/>
        <v>%</v>
      </c>
      <c r="AL20" s="82">
        <f t="shared" si="13"/>
        <v>0.23819047238110475</v>
      </c>
      <c r="AM20" s="11"/>
      <c r="AP20" s="19">
        <f>P20+S20+V20+Y20</f>
        <v>1191000</v>
      </c>
    </row>
    <row r="21" spans="1:42" ht="102" customHeight="1" x14ac:dyDescent="0.2">
      <c r="A21" s="12"/>
      <c r="B21" s="13"/>
      <c r="C21" s="20" t="s">
        <v>72</v>
      </c>
      <c r="D21" s="20" t="s">
        <v>156</v>
      </c>
      <c r="E21" s="34">
        <v>3</v>
      </c>
      <c r="F21" s="16" t="s">
        <v>50</v>
      </c>
      <c r="G21" s="17">
        <f>M21+2*'[1]Cacading ITKAB 2022'!$AR$45</f>
        <v>3718100</v>
      </c>
      <c r="H21" s="34">
        <v>1</v>
      </c>
      <c r="I21" s="16" t="s">
        <v>50</v>
      </c>
      <c r="J21" s="17"/>
      <c r="K21" s="34">
        <v>1</v>
      </c>
      <c r="L21" s="16" t="s">
        <v>50</v>
      </c>
      <c r="M21" s="17">
        <v>1499900</v>
      </c>
      <c r="N21" s="34">
        <v>0</v>
      </c>
      <c r="O21" s="16" t="str">
        <f t="shared" si="0"/>
        <v>Lap</v>
      </c>
      <c r="P21" s="17">
        <v>0</v>
      </c>
      <c r="Q21" s="34">
        <v>1</v>
      </c>
      <c r="R21" s="16" t="str">
        <f t="shared" si="1"/>
        <v>Lap</v>
      </c>
      <c r="S21" s="17">
        <v>0</v>
      </c>
      <c r="T21" s="34">
        <v>0</v>
      </c>
      <c r="U21" s="16" t="str">
        <f t="shared" si="2"/>
        <v>Lap</v>
      </c>
      <c r="V21" s="17">
        <v>0</v>
      </c>
      <c r="W21" s="34">
        <v>0</v>
      </c>
      <c r="X21" s="16" t="str">
        <f t="shared" si="3"/>
        <v>Lap</v>
      </c>
      <c r="Y21" s="17">
        <v>1358300</v>
      </c>
      <c r="Z21" s="48">
        <f t="shared" si="4"/>
        <v>1</v>
      </c>
      <c r="AA21" s="69" t="str">
        <f t="shared" si="5"/>
        <v>Lap</v>
      </c>
      <c r="AB21" s="48">
        <f t="shared" si="6"/>
        <v>100</v>
      </c>
      <c r="AC21" s="26" t="s">
        <v>49</v>
      </c>
      <c r="AD21" s="32">
        <f t="shared" si="7"/>
        <v>1358300</v>
      </c>
      <c r="AE21" s="47">
        <f t="shared" si="8"/>
        <v>90.559370624708308</v>
      </c>
      <c r="AF21" s="26" t="s">
        <v>49</v>
      </c>
      <c r="AG21" s="48">
        <f t="shared" si="9"/>
        <v>2</v>
      </c>
      <c r="AH21" s="16" t="str">
        <f t="shared" si="10"/>
        <v>Lap</v>
      </c>
      <c r="AI21" s="32">
        <f t="shared" si="11"/>
        <v>1358300</v>
      </c>
      <c r="AJ21" s="47">
        <f t="shared" si="14"/>
        <v>66.666666666666657</v>
      </c>
      <c r="AK21" s="26" t="str">
        <f t="shared" si="12"/>
        <v>%</v>
      </c>
      <c r="AL21" s="82">
        <f t="shared" si="13"/>
        <v>0.36532099728355882</v>
      </c>
      <c r="AM21" s="11"/>
      <c r="AP21" s="19">
        <f>P21+S21+V21+Y21</f>
        <v>1358300</v>
      </c>
    </row>
    <row r="22" spans="1:42" ht="94.5" x14ac:dyDescent="0.2">
      <c r="A22" s="12"/>
      <c r="B22" s="13"/>
      <c r="C22" s="14" t="s">
        <v>73</v>
      </c>
      <c r="D22" s="14" t="s">
        <v>116</v>
      </c>
      <c r="E22" s="35">
        <v>100</v>
      </c>
      <c r="F22" s="65" t="s">
        <v>49</v>
      </c>
      <c r="G22" s="33">
        <f>SUM(G23:G25)</f>
        <v>1714116800</v>
      </c>
      <c r="H22" s="66">
        <v>100</v>
      </c>
      <c r="I22" s="65" t="s">
        <v>49</v>
      </c>
      <c r="J22" s="67"/>
      <c r="K22" s="66">
        <v>100</v>
      </c>
      <c r="L22" s="65" t="s">
        <v>49</v>
      </c>
      <c r="M22" s="33">
        <f>SUM(M23:M25)</f>
        <v>468631200</v>
      </c>
      <c r="N22" s="66">
        <v>25</v>
      </c>
      <c r="O22" s="36" t="str">
        <f t="shared" si="0"/>
        <v>%</v>
      </c>
      <c r="P22" s="33">
        <f>SUM(P23:P25)</f>
        <v>0</v>
      </c>
      <c r="Q22" s="35">
        <v>25</v>
      </c>
      <c r="R22" s="36" t="str">
        <f t="shared" si="1"/>
        <v>%</v>
      </c>
      <c r="S22" s="33">
        <f>SUM(S23:S25)</f>
        <v>0</v>
      </c>
      <c r="T22" s="35">
        <v>25</v>
      </c>
      <c r="U22" s="36" t="str">
        <f t="shared" si="2"/>
        <v>%</v>
      </c>
      <c r="V22" s="33">
        <f>SUM(V23:V25)</f>
        <v>27000000</v>
      </c>
      <c r="W22" s="35">
        <v>25</v>
      </c>
      <c r="X22" s="36" t="str">
        <f t="shared" si="3"/>
        <v>%</v>
      </c>
      <c r="Y22" s="33">
        <f>SUM(Y23:Y25)</f>
        <v>54965000</v>
      </c>
      <c r="Z22" s="49">
        <f t="shared" si="4"/>
        <v>100</v>
      </c>
      <c r="AA22" s="68" t="str">
        <f t="shared" si="5"/>
        <v>%</v>
      </c>
      <c r="AB22" s="51">
        <f t="shared" si="6"/>
        <v>100</v>
      </c>
      <c r="AC22" s="52" t="s">
        <v>49</v>
      </c>
      <c r="AD22" s="50">
        <f t="shared" si="7"/>
        <v>81965000</v>
      </c>
      <c r="AE22" s="51">
        <f t="shared" si="8"/>
        <v>17.490299408148669</v>
      </c>
      <c r="AF22" s="52" t="s">
        <v>49</v>
      </c>
      <c r="AG22" s="49">
        <f t="shared" si="9"/>
        <v>200</v>
      </c>
      <c r="AH22" s="36" t="str">
        <f t="shared" si="10"/>
        <v>%</v>
      </c>
      <c r="AI22" s="50">
        <f t="shared" si="11"/>
        <v>81965000</v>
      </c>
      <c r="AJ22" s="47">
        <f t="shared" si="14"/>
        <v>200</v>
      </c>
      <c r="AK22" s="52" t="str">
        <f t="shared" si="12"/>
        <v>%</v>
      </c>
      <c r="AL22" s="82">
        <f t="shared" si="13"/>
        <v>4.7817628296974862E-2</v>
      </c>
      <c r="AM22" s="11"/>
      <c r="AP22" s="19"/>
    </row>
    <row r="23" spans="1:42" ht="69.75" customHeight="1" x14ac:dyDescent="0.2">
      <c r="A23" s="12"/>
      <c r="B23" s="13"/>
      <c r="C23" s="20" t="s">
        <v>78</v>
      </c>
      <c r="D23" s="20" t="s">
        <v>157</v>
      </c>
      <c r="E23" s="15">
        <v>50</v>
      </c>
      <c r="F23" s="16" t="s">
        <v>139</v>
      </c>
      <c r="G23" s="17">
        <f>M23+2*'[1]Cacading ITKAB 2022'!$AR$46</f>
        <v>88800000</v>
      </c>
      <c r="H23" s="15">
        <v>45</v>
      </c>
      <c r="I23" s="16" t="s">
        <v>139</v>
      </c>
      <c r="J23" s="33"/>
      <c r="K23" s="15">
        <v>45</v>
      </c>
      <c r="L23" s="16" t="s">
        <v>139</v>
      </c>
      <c r="M23" s="17">
        <v>28800000</v>
      </c>
      <c r="N23" s="15">
        <v>0</v>
      </c>
      <c r="O23" s="16" t="str">
        <f t="shared" si="0"/>
        <v>Stel</v>
      </c>
      <c r="P23" s="17">
        <v>0</v>
      </c>
      <c r="Q23" s="15">
        <v>0</v>
      </c>
      <c r="R23" s="16" t="str">
        <f t="shared" si="1"/>
        <v>Stel</v>
      </c>
      <c r="S23" s="17">
        <v>0</v>
      </c>
      <c r="T23" s="15">
        <v>45</v>
      </c>
      <c r="U23" s="16" t="str">
        <f t="shared" si="2"/>
        <v>Stel</v>
      </c>
      <c r="V23" s="17">
        <v>27000000</v>
      </c>
      <c r="W23" s="15">
        <v>0</v>
      </c>
      <c r="X23" s="16" t="str">
        <f t="shared" si="3"/>
        <v>Stel</v>
      </c>
      <c r="Y23" s="17">
        <v>0</v>
      </c>
      <c r="Z23" s="48">
        <f t="shared" si="4"/>
        <v>45</v>
      </c>
      <c r="AA23" s="69" t="str">
        <f t="shared" si="5"/>
        <v>Stel</v>
      </c>
      <c r="AB23" s="48">
        <f t="shared" si="6"/>
        <v>100</v>
      </c>
      <c r="AC23" s="26" t="s">
        <v>49</v>
      </c>
      <c r="AD23" s="32">
        <f t="shared" si="7"/>
        <v>27000000</v>
      </c>
      <c r="AE23" s="47">
        <f t="shared" si="8"/>
        <v>93.75</v>
      </c>
      <c r="AF23" s="26" t="s">
        <v>49</v>
      </c>
      <c r="AG23" s="48">
        <f t="shared" si="9"/>
        <v>90</v>
      </c>
      <c r="AH23" s="16" t="str">
        <f t="shared" si="10"/>
        <v>Stel</v>
      </c>
      <c r="AI23" s="32">
        <f t="shared" si="11"/>
        <v>27000000</v>
      </c>
      <c r="AJ23" s="47">
        <f t="shared" si="14"/>
        <v>180</v>
      </c>
      <c r="AK23" s="26" t="str">
        <f t="shared" si="12"/>
        <v>%</v>
      </c>
      <c r="AL23" s="82">
        <f t="shared" si="13"/>
        <v>0.30405405405405406</v>
      </c>
      <c r="AM23" s="11"/>
      <c r="AP23" s="19"/>
    </row>
    <row r="24" spans="1:42" ht="118.5" customHeight="1" x14ac:dyDescent="0.2">
      <c r="A24" s="12"/>
      <c r="B24" s="13"/>
      <c r="C24" s="20" t="s">
        <v>74</v>
      </c>
      <c r="D24" s="20" t="s">
        <v>158</v>
      </c>
      <c r="E24" s="15">
        <v>32</v>
      </c>
      <c r="F24" s="16" t="s">
        <v>135</v>
      </c>
      <c r="G24" s="17">
        <f>M24+2*'[1]Cacading ITKAB 2022'!$AR$47</f>
        <v>1384000000</v>
      </c>
      <c r="H24" s="34">
        <v>75</v>
      </c>
      <c r="I24" s="16" t="s">
        <v>135</v>
      </c>
      <c r="J24" s="17"/>
      <c r="K24" s="34">
        <v>75</v>
      </c>
      <c r="L24" s="16" t="s">
        <v>135</v>
      </c>
      <c r="M24" s="17">
        <v>358000000</v>
      </c>
      <c r="N24" s="34">
        <v>0</v>
      </c>
      <c r="O24" s="16" t="str">
        <f t="shared" si="0"/>
        <v>Orang</v>
      </c>
      <c r="P24" s="17">
        <v>0</v>
      </c>
      <c r="Q24" s="34">
        <v>0</v>
      </c>
      <c r="R24" s="16" t="str">
        <f t="shared" si="1"/>
        <v>Orang</v>
      </c>
      <c r="S24" s="17">
        <v>0</v>
      </c>
      <c r="T24" s="34">
        <v>0</v>
      </c>
      <c r="U24" s="16" t="str">
        <f t="shared" si="2"/>
        <v>Orang</v>
      </c>
      <c r="V24" s="17">
        <v>0</v>
      </c>
      <c r="W24" s="34">
        <v>0</v>
      </c>
      <c r="X24" s="16" t="str">
        <f t="shared" si="3"/>
        <v>Orang</v>
      </c>
      <c r="Y24" s="17">
        <v>29900000</v>
      </c>
      <c r="Z24" s="48">
        <f t="shared" si="4"/>
        <v>0</v>
      </c>
      <c r="AA24" s="69" t="str">
        <f t="shared" si="5"/>
        <v>Orang</v>
      </c>
      <c r="AB24" s="48">
        <f t="shared" si="6"/>
        <v>0</v>
      </c>
      <c r="AC24" s="26" t="s">
        <v>49</v>
      </c>
      <c r="AD24" s="32">
        <f t="shared" si="7"/>
        <v>29900000</v>
      </c>
      <c r="AE24" s="47">
        <f t="shared" si="8"/>
        <v>8.3519553072625694</v>
      </c>
      <c r="AF24" s="26" t="s">
        <v>49</v>
      </c>
      <c r="AG24" s="48">
        <f t="shared" si="9"/>
        <v>75</v>
      </c>
      <c r="AH24" s="16" t="str">
        <f t="shared" si="10"/>
        <v>Orang</v>
      </c>
      <c r="AI24" s="32">
        <f t="shared" si="11"/>
        <v>29900000</v>
      </c>
      <c r="AJ24" s="47">
        <f t="shared" si="14"/>
        <v>234.375</v>
      </c>
      <c r="AK24" s="26" t="str">
        <f t="shared" si="12"/>
        <v>%</v>
      </c>
      <c r="AL24" s="82">
        <f t="shared" si="13"/>
        <v>2.1604046242774566E-2</v>
      </c>
      <c r="AM24" s="11"/>
      <c r="AP24" s="19"/>
    </row>
    <row r="25" spans="1:42" ht="91.5" customHeight="1" x14ac:dyDescent="0.2">
      <c r="A25" s="12"/>
      <c r="B25" s="13"/>
      <c r="C25" s="20" t="s">
        <v>75</v>
      </c>
      <c r="D25" s="20" t="s">
        <v>159</v>
      </c>
      <c r="E25" s="34">
        <v>50</v>
      </c>
      <c r="F25" s="16" t="s">
        <v>135</v>
      </c>
      <c r="G25" s="17">
        <f>M25+2*'[1]Cacading ITKAB 2022'!$AR$48</f>
        <v>241316800</v>
      </c>
      <c r="H25" s="34">
        <v>5</v>
      </c>
      <c r="I25" s="16" t="s">
        <v>135</v>
      </c>
      <c r="J25" s="17"/>
      <c r="K25" s="34">
        <v>5</v>
      </c>
      <c r="L25" s="16" t="s">
        <v>135</v>
      </c>
      <c r="M25" s="17">
        <v>81831200</v>
      </c>
      <c r="N25" s="34">
        <v>0</v>
      </c>
      <c r="O25" s="16" t="str">
        <f t="shared" si="0"/>
        <v>Orang</v>
      </c>
      <c r="P25" s="17">
        <v>0</v>
      </c>
      <c r="Q25" s="34">
        <v>0</v>
      </c>
      <c r="R25" s="16" t="str">
        <f t="shared" si="1"/>
        <v>Orang</v>
      </c>
      <c r="S25" s="17">
        <v>0</v>
      </c>
      <c r="T25" s="34">
        <v>0</v>
      </c>
      <c r="U25" s="16" t="str">
        <f t="shared" si="2"/>
        <v>Orang</v>
      </c>
      <c r="V25" s="17">
        <v>0</v>
      </c>
      <c r="W25" s="34">
        <v>0</v>
      </c>
      <c r="X25" s="16" t="str">
        <f t="shared" si="3"/>
        <v>Orang</v>
      </c>
      <c r="Y25" s="17">
        <v>25065000</v>
      </c>
      <c r="Z25" s="48">
        <f t="shared" si="4"/>
        <v>0</v>
      </c>
      <c r="AA25" s="69" t="str">
        <f t="shared" si="5"/>
        <v>Orang</v>
      </c>
      <c r="AB25" s="48">
        <f t="shared" si="6"/>
        <v>0</v>
      </c>
      <c r="AC25" s="26" t="s">
        <v>49</v>
      </c>
      <c r="AD25" s="32">
        <f t="shared" si="7"/>
        <v>25065000</v>
      </c>
      <c r="AE25" s="47">
        <f t="shared" si="8"/>
        <v>30.63012640655398</v>
      </c>
      <c r="AF25" s="26" t="s">
        <v>49</v>
      </c>
      <c r="AG25" s="48">
        <f t="shared" si="9"/>
        <v>5</v>
      </c>
      <c r="AH25" s="16" t="str">
        <f t="shared" si="10"/>
        <v>Orang</v>
      </c>
      <c r="AI25" s="32">
        <f t="shared" si="11"/>
        <v>25065000</v>
      </c>
      <c r="AJ25" s="47">
        <f t="shared" si="14"/>
        <v>10</v>
      </c>
      <c r="AK25" s="26" t="str">
        <f t="shared" si="12"/>
        <v>%</v>
      </c>
      <c r="AL25" s="82">
        <f t="shared" si="13"/>
        <v>0.10386761302984293</v>
      </c>
      <c r="AM25" s="11"/>
      <c r="AP25" s="19"/>
    </row>
    <row r="26" spans="1:42" ht="114.75" customHeight="1" x14ac:dyDescent="0.2">
      <c r="A26" s="12"/>
      <c r="B26" s="13"/>
      <c r="C26" s="14" t="s">
        <v>76</v>
      </c>
      <c r="D26" s="14" t="s">
        <v>117</v>
      </c>
      <c r="E26" s="35">
        <v>100</v>
      </c>
      <c r="F26" s="65" t="s">
        <v>49</v>
      </c>
      <c r="G26" s="33">
        <f>SUM(G27:G32)</f>
        <v>1585852636</v>
      </c>
      <c r="H26" s="66">
        <v>100</v>
      </c>
      <c r="I26" s="65" t="s">
        <v>49</v>
      </c>
      <c r="J26" s="67"/>
      <c r="K26" s="66">
        <v>100</v>
      </c>
      <c r="L26" s="65" t="s">
        <v>49</v>
      </c>
      <c r="M26" s="33">
        <f>SUM(M27:M32)</f>
        <v>533143136</v>
      </c>
      <c r="N26" s="66">
        <v>100</v>
      </c>
      <c r="O26" s="36" t="str">
        <f t="shared" si="0"/>
        <v>%</v>
      </c>
      <c r="P26" s="33">
        <f>SUM(P27:P32)</f>
        <v>0</v>
      </c>
      <c r="Q26" s="39">
        <v>100</v>
      </c>
      <c r="R26" s="36" t="str">
        <f t="shared" si="1"/>
        <v>%</v>
      </c>
      <c r="S26" s="33">
        <f>SUM(S27:S32)</f>
        <v>57930186</v>
      </c>
      <c r="T26" s="39">
        <v>100</v>
      </c>
      <c r="U26" s="36" t="str">
        <f t="shared" si="2"/>
        <v>%</v>
      </c>
      <c r="V26" s="33">
        <f>SUM(V27:V32)</f>
        <v>46899871</v>
      </c>
      <c r="W26" s="39">
        <v>100</v>
      </c>
      <c r="X26" s="36" t="str">
        <f t="shared" si="3"/>
        <v>%</v>
      </c>
      <c r="Y26" s="33">
        <f>SUM(Y27:Y32)</f>
        <v>159778326</v>
      </c>
      <c r="Z26" s="49">
        <f>AVERAGE(N26,Q26,T26,W26)</f>
        <v>100</v>
      </c>
      <c r="AA26" s="68" t="str">
        <f t="shared" si="5"/>
        <v>%</v>
      </c>
      <c r="AB26" s="51">
        <f t="shared" si="6"/>
        <v>100</v>
      </c>
      <c r="AC26" s="52" t="s">
        <v>49</v>
      </c>
      <c r="AD26" s="50">
        <f t="shared" si="7"/>
        <v>264608383</v>
      </c>
      <c r="AE26" s="51">
        <f t="shared" si="8"/>
        <v>49.631771494850497</v>
      </c>
      <c r="AF26" s="52" t="s">
        <v>49</v>
      </c>
      <c r="AG26" s="49">
        <f t="shared" si="9"/>
        <v>200</v>
      </c>
      <c r="AH26" s="36" t="str">
        <f t="shared" si="10"/>
        <v>%</v>
      </c>
      <c r="AI26" s="50">
        <f t="shared" si="11"/>
        <v>264608383</v>
      </c>
      <c r="AJ26" s="47">
        <f t="shared" si="14"/>
        <v>200</v>
      </c>
      <c r="AK26" s="52" t="str">
        <f t="shared" si="12"/>
        <v>%</v>
      </c>
      <c r="AL26" s="82">
        <f t="shared" si="13"/>
        <v>0.16685559363663346</v>
      </c>
      <c r="AM26" s="11"/>
      <c r="AP26" s="19"/>
    </row>
    <row r="27" spans="1:42" ht="135" x14ac:dyDescent="0.2">
      <c r="A27" s="12"/>
      <c r="B27" s="13"/>
      <c r="C27" s="20" t="s">
        <v>77</v>
      </c>
      <c r="D27" s="20" t="s">
        <v>140</v>
      </c>
      <c r="E27" s="15">
        <f>K27*3</f>
        <v>36</v>
      </c>
      <c r="F27" s="16" t="s">
        <v>48</v>
      </c>
      <c r="G27" s="17">
        <f>M27+2*'[1]Cacading ITKAB 2022'!$AR$49</f>
        <v>18060125</v>
      </c>
      <c r="H27" s="34">
        <v>12</v>
      </c>
      <c r="I27" s="16" t="s">
        <v>48</v>
      </c>
      <c r="J27" s="17"/>
      <c r="K27" s="34">
        <v>12</v>
      </c>
      <c r="L27" s="16" t="s">
        <v>48</v>
      </c>
      <c r="M27" s="17">
        <v>8312125</v>
      </c>
      <c r="N27" s="34">
        <v>3</v>
      </c>
      <c r="O27" s="16" t="str">
        <f t="shared" si="0"/>
        <v>Bln</v>
      </c>
      <c r="P27" s="17">
        <v>0</v>
      </c>
      <c r="Q27" s="34">
        <v>3</v>
      </c>
      <c r="R27" s="16" t="str">
        <f t="shared" si="1"/>
        <v>Bln</v>
      </c>
      <c r="S27" s="17">
        <v>0</v>
      </c>
      <c r="T27" s="34">
        <v>3</v>
      </c>
      <c r="U27" s="16" t="str">
        <f t="shared" si="2"/>
        <v>Bln</v>
      </c>
      <c r="V27" s="17">
        <v>0</v>
      </c>
      <c r="W27" s="34">
        <v>3</v>
      </c>
      <c r="X27" s="16" t="str">
        <f t="shared" si="3"/>
        <v>Bln</v>
      </c>
      <c r="Y27" s="17">
        <v>8276000</v>
      </c>
      <c r="Z27" s="48">
        <f t="shared" si="4"/>
        <v>12</v>
      </c>
      <c r="AA27" s="69" t="str">
        <f t="shared" si="5"/>
        <v>Bln</v>
      </c>
      <c r="AB27" s="48">
        <f t="shared" si="6"/>
        <v>100</v>
      </c>
      <c r="AC27" s="26" t="s">
        <v>49</v>
      </c>
      <c r="AD27" s="32">
        <f t="shared" si="7"/>
        <v>8276000</v>
      </c>
      <c r="AE27" s="47">
        <f t="shared" si="8"/>
        <v>99.565393927545614</v>
      </c>
      <c r="AF27" s="26" t="s">
        <v>49</v>
      </c>
      <c r="AG27" s="48">
        <f t="shared" si="9"/>
        <v>24</v>
      </c>
      <c r="AH27" s="16" t="str">
        <f t="shared" si="10"/>
        <v>Bln</v>
      </c>
      <c r="AI27" s="32">
        <f t="shared" si="11"/>
        <v>8276000</v>
      </c>
      <c r="AJ27" s="47">
        <f t="shared" si="14"/>
        <v>66.666666666666657</v>
      </c>
      <c r="AK27" s="26" t="str">
        <f t="shared" si="12"/>
        <v>%</v>
      </c>
      <c r="AL27" s="82">
        <f t="shared" si="13"/>
        <v>0.45824710515569522</v>
      </c>
      <c r="AM27" s="11"/>
      <c r="AP27" s="19"/>
    </row>
    <row r="28" spans="1:42" ht="90" x14ac:dyDescent="0.2">
      <c r="A28" s="12"/>
      <c r="B28" s="13"/>
      <c r="C28" s="20" t="s">
        <v>82</v>
      </c>
      <c r="D28" s="20" t="s">
        <v>141</v>
      </c>
      <c r="E28" s="15">
        <f t="shared" ref="E28:E32" si="15">K28*3</f>
        <v>36</v>
      </c>
      <c r="F28" s="16" t="s">
        <v>48</v>
      </c>
      <c r="G28" s="17">
        <f>M28+2*'[1]Cacading ITKAB 2022'!$AR$50</f>
        <v>318960911</v>
      </c>
      <c r="H28" s="34">
        <v>12</v>
      </c>
      <c r="I28" s="16" t="s">
        <v>48</v>
      </c>
      <c r="J28" s="17"/>
      <c r="K28" s="34">
        <v>12</v>
      </c>
      <c r="L28" s="16" t="s">
        <v>48</v>
      </c>
      <c r="M28" s="17">
        <v>91850711</v>
      </c>
      <c r="N28" s="34">
        <v>3</v>
      </c>
      <c r="O28" s="16" t="str">
        <f t="shared" si="0"/>
        <v>Bln</v>
      </c>
      <c r="P28" s="17">
        <v>0</v>
      </c>
      <c r="Q28" s="34">
        <v>3</v>
      </c>
      <c r="R28" s="16" t="str">
        <f t="shared" si="1"/>
        <v>Bln</v>
      </c>
      <c r="S28" s="17">
        <v>29994000</v>
      </c>
      <c r="T28" s="34">
        <v>3</v>
      </c>
      <c r="U28" s="16" t="str">
        <f t="shared" si="2"/>
        <v>Bln</v>
      </c>
      <c r="V28" s="17">
        <v>975000</v>
      </c>
      <c r="W28" s="34">
        <v>3</v>
      </c>
      <c r="X28" s="16" t="str">
        <f t="shared" si="3"/>
        <v>Bln</v>
      </c>
      <c r="Y28" s="17">
        <v>53392000</v>
      </c>
      <c r="Z28" s="48">
        <f t="shared" si="4"/>
        <v>12</v>
      </c>
      <c r="AA28" s="69" t="str">
        <f t="shared" si="5"/>
        <v>Bln</v>
      </c>
      <c r="AB28" s="48">
        <f t="shared" si="6"/>
        <v>100</v>
      </c>
      <c r="AC28" s="26" t="s">
        <v>49</v>
      </c>
      <c r="AD28" s="32">
        <f t="shared" si="7"/>
        <v>84361000</v>
      </c>
      <c r="AE28" s="47">
        <f t="shared" si="8"/>
        <v>91.845777873183792</v>
      </c>
      <c r="AF28" s="26" t="s">
        <v>49</v>
      </c>
      <c r="AG28" s="48">
        <f t="shared" si="9"/>
        <v>24</v>
      </c>
      <c r="AH28" s="16" t="str">
        <f t="shared" si="10"/>
        <v>Bln</v>
      </c>
      <c r="AI28" s="32">
        <f t="shared" si="11"/>
        <v>84361000</v>
      </c>
      <c r="AJ28" s="47">
        <f t="shared" si="14"/>
        <v>66.666666666666657</v>
      </c>
      <c r="AK28" s="26" t="str">
        <f t="shared" si="12"/>
        <v>%</v>
      </c>
      <c r="AL28" s="82">
        <f t="shared" si="13"/>
        <v>0.26448695464128519</v>
      </c>
      <c r="AM28" s="11"/>
      <c r="AP28" s="19"/>
    </row>
    <row r="29" spans="1:42" ht="90" x14ac:dyDescent="0.2">
      <c r="A29" s="12"/>
      <c r="B29" s="13"/>
      <c r="C29" s="20" t="s">
        <v>83</v>
      </c>
      <c r="D29" s="20" t="s">
        <v>142</v>
      </c>
      <c r="E29" s="15">
        <f t="shared" si="15"/>
        <v>36</v>
      </c>
      <c r="F29" s="16" t="s">
        <v>48</v>
      </c>
      <c r="G29" s="17">
        <f>M29+2*'[1]Cacading ITKAB 2022'!$AR$51</f>
        <v>129666000</v>
      </c>
      <c r="H29" s="34">
        <v>12</v>
      </c>
      <c r="I29" s="16" t="s">
        <v>48</v>
      </c>
      <c r="J29" s="17"/>
      <c r="K29" s="34">
        <v>12</v>
      </c>
      <c r="L29" s="16" t="s">
        <v>48</v>
      </c>
      <c r="M29" s="17">
        <v>41700000</v>
      </c>
      <c r="N29" s="34">
        <v>3</v>
      </c>
      <c r="O29" s="16" t="str">
        <f t="shared" si="0"/>
        <v>Bln</v>
      </c>
      <c r="P29" s="17">
        <v>0</v>
      </c>
      <c r="Q29" s="34">
        <v>3</v>
      </c>
      <c r="R29" s="16" t="str">
        <f t="shared" si="1"/>
        <v>Bln</v>
      </c>
      <c r="S29" s="17">
        <v>0</v>
      </c>
      <c r="T29" s="34">
        <v>3</v>
      </c>
      <c r="U29" s="16" t="str">
        <f t="shared" si="2"/>
        <v>Bln</v>
      </c>
      <c r="V29" s="17">
        <v>3000000</v>
      </c>
      <c r="W29" s="34">
        <v>3</v>
      </c>
      <c r="X29" s="16" t="str">
        <f t="shared" si="3"/>
        <v>Bln</v>
      </c>
      <c r="Y29" s="17">
        <v>21213000</v>
      </c>
      <c r="Z29" s="48">
        <f t="shared" si="4"/>
        <v>12</v>
      </c>
      <c r="AA29" s="69" t="str">
        <f t="shared" si="5"/>
        <v>Bln</v>
      </c>
      <c r="AB29" s="48">
        <f t="shared" si="6"/>
        <v>100</v>
      </c>
      <c r="AC29" s="26" t="s">
        <v>49</v>
      </c>
      <c r="AD29" s="32">
        <f t="shared" si="7"/>
        <v>24213000</v>
      </c>
      <c r="AE29" s="47">
        <f t="shared" si="8"/>
        <v>58.064748201438853</v>
      </c>
      <c r="AF29" s="26" t="s">
        <v>49</v>
      </c>
      <c r="AG29" s="48">
        <f t="shared" si="9"/>
        <v>24</v>
      </c>
      <c r="AH29" s="16" t="str">
        <f t="shared" si="10"/>
        <v>Bln</v>
      </c>
      <c r="AI29" s="32">
        <f t="shared" si="11"/>
        <v>24213000</v>
      </c>
      <c r="AJ29" s="47">
        <f t="shared" si="14"/>
        <v>66.666666666666657</v>
      </c>
      <c r="AK29" s="26" t="str">
        <f t="shared" si="12"/>
        <v>%</v>
      </c>
      <c r="AL29" s="82">
        <f t="shared" si="13"/>
        <v>0.18673360788487345</v>
      </c>
      <c r="AM29" s="11"/>
      <c r="AP29" s="19"/>
    </row>
    <row r="30" spans="1:42" ht="105" x14ac:dyDescent="0.2">
      <c r="A30" s="12"/>
      <c r="B30" s="13"/>
      <c r="C30" s="20" t="s">
        <v>84</v>
      </c>
      <c r="D30" s="20" t="s">
        <v>143</v>
      </c>
      <c r="E30" s="15">
        <f t="shared" si="15"/>
        <v>36</v>
      </c>
      <c r="F30" s="16" t="s">
        <v>48</v>
      </c>
      <c r="G30" s="17">
        <f>M30*2</f>
        <v>106950600</v>
      </c>
      <c r="H30" s="34">
        <v>12</v>
      </c>
      <c r="I30" s="16" t="s">
        <v>48</v>
      </c>
      <c r="J30" s="17"/>
      <c r="K30" s="34">
        <v>12</v>
      </c>
      <c r="L30" s="16" t="s">
        <v>48</v>
      </c>
      <c r="M30" s="17">
        <v>53475300</v>
      </c>
      <c r="N30" s="34">
        <v>3</v>
      </c>
      <c r="O30" s="16" t="s">
        <v>48</v>
      </c>
      <c r="P30" s="17">
        <v>0</v>
      </c>
      <c r="Q30" s="34">
        <v>3</v>
      </c>
      <c r="R30" s="16" t="str">
        <f t="shared" si="1"/>
        <v>Bln</v>
      </c>
      <c r="S30" s="17">
        <v>4696500</v>
      </c>
      <c r="T30" s="34">
        <v>3</v>
      </c>
      <c r="U30" s="16" t="str">
        <f t="shared" si="2"/>
        <v>Bln</v>
      </c>
      <c r="V30" s="17">
        <v>4036750</v>
      </c>
      <c r="W30" s="34">
        <v>3</v>
      </c>
      <c r="X30" s="16" t="str">
        <f t="shared" si="3"/>
        <v>Bln</v>
      </c>
      <c r="Y30" s="17">
        <v>12945500</v>
      </c>
      <c r="Z30" s="48">
        <f t="shared" si="4"/>
        <v>12</v>
      </c>
      <c r="AA30" s="69" t="str">
        <f t="shared" si="5"/>
        <v>Bln</v>
      </c>
      <c r="AB30" s="48">
        <f t="shared" si="6"/>
        <v>100</v>
      </c>
      <c r="AC30" s="26" t="s">
        <v>49</v>
      </c>
      <c r="AD30" s="32">
        <f t="shared" si="7"/>
        <v>21678750</v>
      </c>
      <c r="AE30" s="47">
        <f t="shared" si="8"/>
        <v>40.539744517562312</v>
      </c>
      <c r="AF30" s="26" t="s">
        <v>49</v>
      </c>
      <c r="AG30" s="47">
        <f t="shared" si="9"/>
        <v>24</v>
      </c>
      <c r="AH30" s="16" t="str">
        <f t="shared" si="10"/>
        <v>Bln</v>
      </c>
      <c r="AI30" s="32">
        <f t="shared" si="11"/>
        <v>21678750</v>
      </c>
      <c r="AJ30" s="47">
        <f t="shared" si="14"/>
        <v>66.666666666666657</v>
      </c>
      <c r="AK30" s="26" t="str">
        <f t="shared" si="12"/>
        <v>%</v>
      </c>
      <c r="AL30" s="82">
        <f t="shared" si="13"/>
        <v>0.20269872258781158</v>
      </c>
      <c r="AM30" s="11"/>
      <c r="AP30" s="19"/>
    </row>
    <row r="31" spans="1:42" ht="135" x14ac:dyDescent="0.2">
      <c r="A31" s="12"/>
      <c r="B31" s="13"/>
      <c r="C31" s="20" t="s">
        <v>85</v>
      </c>
      <c r="D31" s="20" t="s">
        <v>144</v>
      </c>
      <c r="E31" s="15">
        <f t="shared" si="15"/>
        <v>36</v>
      </c>
      <c r="F31" s="16" t="s">
        <v>48</v>
      </c>
      <c r="G31" s="17">
        <f>M31+2*'[1]Cacading ITKAB 2022'!$AR$53</f>
        <v>16800000</v>
      </c>
      <c r="H31" s="34">
        <v>12</v>
      </c>
      <c r="I31" s="16" t="s">
        <v>48</v>
      </c>
      <c r="J31" s="17"/>
      <c r="K31" s="34">
        <v>12</v>
      </c>
      <c r="L31" s="16" t="s">
        <v>48</v>
      </c>
      <c r="M31" s="17">
        <v>6000000</v>
      </c>
      <c r="N31" s="34">
        <v>3</v>
      </c>
      <c r="O31" s="16" t="s">
        <v>48</v>
      </c>
      <c r="P31" s="17">
        <v>0</v>
      </c>
      <c r="Q31" s="34">
        <v>3</v>
      </c>
      <c r="R31" s="16" t="str">
        <f t="shared" si="1"/>
        <v>Bln</v>
      </c>
      <c r="S31" s="17">
        <v>2050000</v>
      </c>
      <c r="T31" s="34">
        <v>3</v>
      </c>
      <c r="U31" s="16" t="str">
        <f t="shared" si="2"/>
        <v>Bln</v>
      </c>
      <c r="V31" s="17">
        <v>820000</v>
      </c>
      <c r="W31" s="34">
        <v>3</v>
      </c>
      <c r="X31" s="16" t="str">
        <f t="shared" si="3"/>
        <v>Bln</v>
      </c>
      <c r="Y31" s="17">
        <v>2050000</v>
      </c>
      <c r="Z31" s="48">
        <f t="shared" si="4"/>
        <v>12</v>
      </c>
      <c r="AA31" s="69" t="str">
        <f t="shared" si="5"/>
        <v>Bln</v>
      </c>
      <c r="AB31" s="48">
        <f t="shared" si="6"/>
        <v>100</v>
      </c>
      <c r="AC31" s="26" t="s">
        <v>49</v>
      </c>
      <c r="AD31" s="32">
        <f t="shared" si="7"/>
        <v>4920000</v>
      </c>
      <c r="AE31" s="47">
        <f t="shared" si="8"/>
        <v>82</v>
      </c>
      <c r="AF31" s="26" t="s">
        <v>49</v>
      </c>
      <c r="AG31" s="47">
        <f t="shared" si="9"/>
        <v>24</v>
      </c>
      <c r="AH31" s="16" t="str">
        <f t="shared" si="10"/>
        <v>Bln</v>
      </c>
      <c r="AI31" s="32">
        <f t="shared" si="11"/>
        <v>4920000</v>
      </c>
      <c r="AJ31" s="47">
        <f t="shared" si="14"/>
        <v>66.666666666666657</v>
      </c>
      <c r="AK31" s="26" t="str">
        <f t="shared" si="12"/>
        <v>%</v>
      </c>
      <c r="AL31" s="82">
        <f t="shared" si="13"/>
        <v>0.29285714285714287</v>
      </c>
      <c r="AM31" s="11"/>
      <c r="AP31" s="19"/>
    </row>
    <row r="32" spans="1:42" ht="90" x14ac:dyDescent="0.2">
      <c r="A32" s="12"/>
      <c r="B32" s="13"/>
      <c r="C32" s="20" t="s">
        <v>86</v>
      </c>
      <c r="D32" s="20" t="s">
        <v>145</v>
      </c>
      <c r="E32" s="15">
        <f t="shared" si="15"/>
        <v>36</v>
      </c>
      <c r="F32" s="16" t="s">
        <v>48</v>
      </c>
      <c r="G32" s="17">
        <f>M32+2*'[1]Cacading ITKAB 2022'!$AR$54</f>
        <v>995415000</v>
      </c>
      <c r="H32" s="34">
        <v>12</v>
      </c>
      <c r="I32" s="16" t="s">
        <v>48</v>
      </c>
      <c r="J32" s="17"/>
      <c r="K32" s="34">
        <v>12</v>
      </c>
      <c r="L32" s="16" t="s">
        <v>48</v>
      </c>
      <c r="M32" s="17">
        <v>331805000</v>
      </c>
      <c r="N32" s="34">
        <v>3</v>
      </c>
      <c r="O32" s="16" t="s">
        <v>48</v>
      </c>
      <c r="P32" s="17">
        <v>0</v>
      </c>
      <c r="Q32" s="34">
        <v>3</v>
      </c>
      <c r="R32" s="16" t="str">
        <f t="shared" si="1"/>
        <v>Bln</v>
      </c>
      <c r="S32" s="17">
        <v>21189686</v>
      </c>
      <c r="T32" s="34">
        <v>3</v>
      </c>
      <c r="U32" s="16" t="str">
        <f t="shared" si="2"/>
        <v>Bln</v>
      </c>
      <c r="V32" s="17">
        <v>38068121</v>
      </c>
      <c r="W32" s="34">
        <v>3</v>
      </c>
      <c r="X32" s="16" t="str">
        <f t="shared" si="3"/>
        <v>Bln</v>
      </c>
      <c r="Y32" s="17">
        <v>61901826</v>
      </c>
      <c r="Z32" s="48">
        <f t="shared" si="4"/>
        <v>12</v>
      </c>
      <c r="AA32" s="69" t="str">
        <f t="shared" si="5"/>
        <v>Bln</v>
      </c>
      <c r="AB32" s="48">
        <f t="shared" si="6"/>
        <v>100</v>
      </c>
      <c r="AC32" s="26" t="s">
        <v>49</v>
      </c>
      <c r="AD32" s="32">
        <f t="shared" si="7"/>
        <v>121159633</v>
      </c>
      <c r="AE32" s="47">
        <f t="shared" si="8"/>
        <v>36.515312608309095</v>
      </c>
      <c r="AF32" s="26" t="s">
        <v>49</v>
      </c>
      <c r="AG32" s="47">
        <f t="shared" si="9"/>
        <v>24</v>
      </c>
      <c r="AH32" s="16" t="str">
        <f t="shared" si="10"/>
        <v>Bln</v>
      </c>
      <c r="AI32" s="32">
        <f t="shared" si="11"/>
        <v>121159633</v>
      </c>
      <c r="AJ32" s="47">
        <f t="shared" si="14"/>
        <v>66.666666666666657</v>
      </c>
      <c r="AK32" s="26" t="str">
        <f t="shared" si="12"/>
        <v>%</v>
      </c>
      <c r="AL32" s="82">
        <f t="shared" si="13"/>
        <v>0.12171770869436366</v>
      </c>
      <c r="AM32" s="11"/>
      <c r="AP32" s="19"/>
    </row>
    <row r="33" spans="1:42" ht="126" x14ac:dyDescent="0.2">
      <c r="A33" s="12"/>
      <c r="B33" s="13"/>
      <c r="C33" s="14" t="s">
        <v>87</v>
      </c>
      <c r="D33" s="14" t="s">
        <v>137</v>
      </c>
      <c r="E33" s="35">
        <f t="shared" ref="E33:E38" si="16">K33*3</f>
        <v>36</v>
      </c>
      <c r="F33" s="65" t="s">
        <v>48</v>
      </c>
      <c r="G33" s="33">
        <f>SUM(G34)</f>
        <v>341429224</v>
      </c>
      <c r="H33" s="66">
        <v>12</v>
      </c>
      <c r="I33" s="65" t="s">
        <v>48</v>
      </c>
      <c r="J33" s="33"/>
      <c r="K33" s="66">
        <v>12</v>
      </c>
      <c r="L33" s="65" t="s">
        <v>48</v>
      </c>
      <c r="M33" s="33">
        <f>SUM(M34)</f>
        <v>156825624</v>
      </c>
      <c r="N33" s="66">
        <v>3</v>
      </c>
      <c r="O33" s="65" t="str">
        <f>L33</f>
        <v>Bln</v>
      </c>
      <c r="P33" s="33">
        <f>SUM(P34)</f>
        <v>0</v>
      </c>
      <c r="Q33" s="39">
        <v>3</v>
      </c>
      <c r="R33" s="36" t="str">
        <f t="shared" si="1"/>
        <v>Bln</v>
      </c>
      <c r="S33" s="33">
        <f>SUM(S34)</f>
        <v>47370000</v>
      </c>
      <c r="T33" s="39">
        <v>3</v>
      </c>
      <c r="U33" s="36" t="str">
        <f t="shared" si="2"/>
        <v>Bln</v>
      </c>
      <c r="V33" s="33">
        <f>SUM(V34)</f>
        <v>0</v>
      </c>
      <c r="W33" s="39">
        <v>3</v>
      </c>
      <c r="X33" s="36" t="str">
        <f t="shared" si="3"/>
        <v>Bln</v>
      </c>
      <c r="Y33" s="33">
        <f>SUM(Y34)</f>
        <v>103064240</v>
      </c>
      <c r="Z33" s="49">
        <f t="shared" si="4"/>
        <v>12</v>
      </c>
      <c r="AA33" s="68" t="str">
        <f t="shared" si="5"/>
        <v>Bln</v>
      </c>
      <c r="AB33" s="49">
        <f t="shared" si="6"/>
        <v>100</v>
      </c>
      <c r="AC33" s="52" t="s">
        <v>49</v>
      </c>
      <c r="AD33" s="50">
        <f t="shared" si="7"/>
        <v>150434240</v>
      </c>
      <c r="AE33" s="51">
        <f t="shared" si="8"/>
        <v>95.924528251837216</v>
      </c>
      <c r="AF33" s="52" t="s">
        <v>49</v>
      </c>
      <c r="AG33" s="51">
        <f t="shared" si="9"/>
        <v>24</v>
      </c>
      <c r="AH33" s="36" t="str">
        <f t="shared" si="10"/>
        <v>Bln</v>
      </c>
      <c r="AI33" s="50">
        <f t="shared" si="11"/>
        <v>150434240</v>
      </c>
      <c r="AJ33" s="47">
        <f t="shared" si="14"/>
        <v>66.666666666666657</v>
      </c>
      <c r="AK33" s="52" t="str">
        <f t="shared" si="12"/>
        <v>%</v>
      </c>
      <c r="AL33" s="82">
        <f t="shared" si="13"/>
        <v>0.44060153444861533</v>
      </c>
      <c r="AM33" s="11"/>
      <c r="AP33" s="19"/>
    </row>
    <row r="34" spans="1:42" ht="83.25" customHeight="1" x14ac:dyDescent="0.2">
      <c r="A34" s="12"/>
      <c r="B34" s="13"/>
      <c r="C34" s="20" t="s">
        <v>88</v>
      </c>
      <c r="D34" s="20" t="s">
        <v>146</v>
      </c>
      <c r="E34" s="15">
        <f t="shared" si="16"/>
        <v>36</v>
      </c>
      <c r="F34" s="16" t="s">
        <v>48</v>
      </c>
      <c r="G34" s="17">
        <f>M34+2*'[1]Cacading ITKAB 2022'!$AR$55</f>
        <v>341429224</v>
      </c>
      <c r="H34" s="34">
        <v>12</v>
      </c>
      <c r="I34" s="16" t="s">
        <v>48</v>
      </c>
      <c r="J34" s="17"/>
      <c r="K34" s="34">
        <v>12</v>
      </c>
      <c r="L34" s="16" t="s">
        <v>48</v>
      </c>
      <c r="M34" s="17">
        <v>156825624</v>
      </c>
      <c r="N34" s="34">
        <v>3</v>
      </c>
      <c r="O34" s="16" t="s">
        <v>48</v>
      </c>
      <c r="P34" s="17">
        <v>0</v>
      </c>
      <c r="Q34" s="15">
        <v>3</v>
      </c>
      <c r="R34" s="16" t="str">
        <f t="shared" si="1"/>
        <v>Bln</v>
      </c>
      <c r="S34" s="17">
        <v>47370000</v>
      </c>
      <c r="T34" s="15">
        <v>3</v>
      </c>
      <c r="U34" s="16" t="str">
        <f t="shared" si="2"/>
        <v>Bln</v>
      </c>
      <c r="V34" s="17">
        <v>0</v>
      </c>
      <c r="W34" s="15">
        <v>3</v>
      </c>
      <c r="X34" s="16" t="str">
        <f t="shared" si="3"/>
        <v>Bln</v>
      </c>
      <c r="Y34" s="17">
        <v>103064240</v>
      </c>
      <c r="Z34" s="48">
        <f t="shared" si="4"/>
        <v>12</v>
      </c>
      <c r="AA34" s="69" t="str">
        <f t="shared" si="5"/>
        <v>Bln</v>
      </c>
      <c r="AB34" s="48">
        <f t="shared" si="6"/>
        <v>100</v>
      </c>
      <c r="AC34" s="26" t="s">
        <v>49</v>
      </c>
      <c r="AD34" s="32">
        <f t="shared" si="7"/>
        <v>150434240</v>
      </c>
      <c r="AE34" s="47">
        <f t="shared" si="8"/>
        <v>95.924528251837216</v>
      </c>
      <c r="AF34" s="26" t="s">
        <v>49</v>
      </c>
      <c r="AG34" s="48">
        <f t="shared" si="9"/>
        <v>24</v>
      </c>
      <c r="AH34" s="16" t="str">
        <f t="shared" si="10"/>
        <v>Bln</v>
      </c>
      <c r="AI34" s="32">
        <f t="shared" si="11"/>
        <v>150434240</v>
      </c>
      <c r="AJ34" s="47">
        <f t="shared" si="14"/>
        <v>66.666666666666657</v>
      </c>
      <c r="AK34" s="26" t="str">
        <f t="shared" si="12"/>
        <v>%</v>
      </c>
      <c r="AL34" s="82">
        <f t="shared" si="13"/>
        <v>0.44060153444861533</v>
      </c>
      <c r="AM34" s="11"/>
      <c r="AP34" s="19"/>
    </row>
    <row r="35" spans="1:42" ht="109.5" customHeight="1" x14ac:dyDescent="0.2">
      <c r="A35" s="12"/>
      <c r="B35" s="13"/>
      <c r="C35" s="14" t="s">
        <v>91</v>
      </c>
      <c r="D35" s="14" t="s">
        <v>118</v>
      </c>
      <c r="E35" s="35">
        <f t="shared" si="16"/>
        <v>36</v>
      </c>
      <c r="F35" s="65" t="s">
        <v>133</v>
      </c>
      <c r="G35" s="33">
        <f>SUM(G36:G38)</f>
        <v>278091772</v>
      </c>
      <c r="H35" s="66">
        <v>12</v>
      </c>
      <c r="I35" s="65" t="s">
        <v>133</v>
      </c>
      <c r="J35" s="33"/>
      <c r="K35" s="66">
        <v>12</v>
      </c>
      <c r="L35" s="65" t="s">
        <v>48</v>
      </c>
      <c r="M35" s="33">
        <f>SUM(M36:M38)</f>
        <v>99678000</v>
      </c>
      <c r="N35" s="66">
        <v>3</v>
      </c>
      <c r="O35" s="65" t="str">
        <f>L35</f>
        <v>Bln</v>
      </c>
      <c r="P35" s="33">
        <f>SUM(P36:P38)</f>
        <v>4999460</v>
      </c>
      <c r="Q35" s="35">
        <v>3</v>
      </c>
      <c r="R35" s="36" t="str">
        <f t="shared" si="1"/>
        <v>Bln</v>
      </c>
      <c r="S35" s="33">
        <f>SUM(S36:S38)</f>
        <v>19817612</v>
      </c>
      <c r="T35" s="35">
        <v>3</v>
      </c>
      <c r="U35" s="36" t="str">
        <f t="shared" si="2"/>
        <v>Bln</v>
      </c>
      <c r="V35" s="33">
        <f>SUM(V36:V38)</f>
        <v>10575657</v>
      </c>
      <c r="W35" s="35">
        <v>3</v>
      </c>
      <c r="X35" s="36" t="str">
        <f t="shared" si="3"/>
        <v>Bln</v>
      </c>
      <c r="Y35" s="33">
        <f>SUM(Y36:Y38)</f>
        <v>25128301</v>
      </c>
      <c r="Z35" s="49">
        <f t="shared" si="4"/>
        <v>12</v>
      </c>
      <c r="AA35" s="68" t="str">
        <f t="shared" si="5"/>
        <v>Bln</v>
      </c>
      <c r="AB35" s="51">
        <f t="shared" si="6"/>
        <v>100</v>
      </c>
      <c r="AC35" s="52" t="s">
        <v>49</v>
      </c>
      <c r="AD35" s="50">
        <f t="shared" si="7"/>
        <v>60521030</v>
      </c>
      <c r="AE35" s="51">
        <f t="shared" si="8"/>
        <v>60.716537249944821</v>
      </c>
      <c r="AF35" s="52" t="s">
        <v>49</v>
      </c>
      <c r="AG35" s="49">
        <f t="shared" si="9"/>
        <v>24</v>
      </c>
      <c r="AH35" s="36" t="str">
        <f t="shared" si="10"/>
        <v>Bln</v>
      </c>
      <c r="AI35" s="50">
        <f t="shared" si="11"/>
        <v>60521030</v>
      </c>
      <c r="AJ35" s="47">
        <f t="shared" si="14"/>
        <v>66.666666666666657</v>
      </c>
      <c r="AK35" s="52" t="str">
        <f t="shared" si="12"/>
        <v>%</v>
      </c>
      <c r="AL35" s="82">
        <f t="shared" si="13"/>
        <v>0.21762970390939865</v>
      </c>
      <c r="AM35" s="11"/>
      <c r="AP35" s="19"/>
    </row>
    <row r="36" spans="1:42" ht="90" x14ac:dyDescent="0.2">
      <c r="A36" s="12"/>
      <c r="B36" s="13"/>
      <c r="C36" s="20" t="s">
        <v>89</v>
      </c>
      <c r="D36" s="20" t="s">
        <v>147</v>
      </c>
      <c r="E36" s="15">
        <f t="shared" si="16"/>
        <v>36</v>
      </c>
      <c r="F36" s="16" t="s">
        <v>48</v>
      </c>
      <c r="G36" s="54">
        <f>M36+2*'[1]Cacading ITKAB 2022'!$AR$56</f>
        <v>1320000</v>
      </c>
      <c r="H36" s="34">
        <v>12</v>
      </c>
      <c r="I36" s="16" t="s">
        <v>48</v>
      </c>
      <c r="J36" s="17"/>
      <c r="K36" s="34">
        <v>12</v>
      </c>
      <c r="L36" s="16" t="s">
        <v>48</v>
      </c>
      <c r="M36" s="54">
        <v>440000</v>
      </c>
      <c r="N36" s="34">
        <v>3</v>
      </c>
      <c r="O36" s="16" t="s">
        <v>48</v>
      </c>
      <c r="P36" s="17">
        <v>0</v>
      </c>
      <c r="Q36" s="34">
        <v>3</v>
      </c>
      <c r="R36" s="16" t="str">
        <f t="shared" si="1"/>
        <v>Bln</v>
      </c>
      <c r="S36" s="17">
        <v>173500</v>
      </c>
      <c r="T36" s="34">
        <v>3</v>
      </c>
      <c r="U36" s="16" t="str">
        <f t="shared" si="2"/>
        <v>Bln</v>
      </c>
      <c r="V36" s="17">
        <v>0</v>
      </c>
      <c r="W36" s="34">
        <v>3</v>
      </c>
      <c r="X36" s="16" t="str">
        <f t="shared" si="3"/>
        <v>Bln</v>
      </c>
      <c r="Y36" s="17">
        <v>34000</v>
      </c>
      <c r="Z36" s="48">
        <f t="shared" si="4"/>
        <v>12</v>
      </c>
      <c r="AA36" s="69" t="str">
        <f t="shared" si="5"/>
        <v>Bln</v>
      </c>
      <c r="AB36" s="48">
        <f t="shared" si="6"/>
        <v>100</v>
      </c>
      <c r="AC36" s="26" t="s">
        <v>49</v>
      </c>
      <c r="AD36" s="32">
        <f t="shared" si="7"/>
        <v>207500</v>
      </c>
      <c r="AE36" s="47">
        <f t="shared" si="8"/>
        <v>47.159090909090914</v>
      </c>
      <c r="AF36" s="26" t="s">
        <v>49</v>
      </c>
      <c r="AG36" s="48">
        <f t="shared" si="9"/>
        <v>24</v>
      </c>
      <c r="AH36" s="16" t="str">
        <f t="shared" si="10"/>
        <v>Bln</v>
      </c>
      <c r="AI36" s="32">
        <f t="shared" si="11"/>
        <v>207500</v>
      </c>
      <c r="AJ36" s="47">
        <f t="shared" si="14"/>
        <v>66.666666666666657</v>
      </c>
      <c r="AK36" s="26" t="str">
        <f t="shared" si="12"/>
        <v>%</v>
      </c>
      <c r="AL36" s="82">
        <f t="shared" si="13"/>
        <v>0.1571969696969697</v>
      </c>
      <c r="AM36" s="11"/>
      <c r="AP36" s="19"/>
    </row>
    <row r="37" spans="1:42" ht="105" x14ac:dyDescent="0.2">
      <c r="A37" s="12"/>
      <c r="B37" s="13"/>
      <c r="C37" s="20" t="s">
        <v>90</v>
      </c>
      <c r="D37" s="20" t="s">
        <v>148</v>
      </c>
      <c r="E37" s="15">
        <f t="shared" si="16"/>
        <v>36</v>
      </c>
      <c r="F37" s="16" t="s">
        <v>48</v>
      </c>
      <c r="G37" s="17">
        <f>M37+2*'[1]Cacading ITKAB 2022'!$AR$57</f>
        <v>254093772</v>
      </c>
      <c r="H37" s="34">
        <v>12</v>
      </c>
      <c r="I37" s="16" t="s">
        <v>48</v>
      </c>
      <c r="J37" s="17"/>
      <c r="K37" s="34">
        <v>12</v>
      </c>
      <c r="L37" s="16" t="s">
        <v>48</v>
      </c>
      <c r="M37" s="17">
        <v>89560000</v>
      </c>
      <c r="N37" s="34">
        <v>3</v>
      </c>
      <c r="O37" s="16" t="s">
        <v>48</v>
      </c>
      <c r="P37" s="17">
        <v>4999460</v>
      </c>
      <c r="Q37" s="34">
        <v>3</v>
      </c>
      <c r="R37" s="16" t="str">
        <f t="shared" si="1"/>
        <v>Bln</v>
      </c>
      <c r="S37" s="17">
        <f>24643572-P37</f>
        <v>19644112</v>
      </c>
      <c r="T37" s="34">
        <v>3</v>
      </c>
      <c r="U37" s="16" t="str">
        <f t="shared" si="2"/>
        <v>Bln</v>
      </c>
      <c r="V37" s="17">
        <v>10325657</v>
      </c>
      <c r="W37" s="34">
        <v>3</v>
      </c>
      <c r="X37" s="16" t="str">
        <f t="shared" si="3"/>
        <v>Bln</v>
      </c>
      <c r="Y37" s="17">
        <v>24795701</v>
      </c>
      <c r="Z37" s="48">
        <f t="shared" si="4"/>
        <v>12</v>
      </c>
      <c r="AA37" s="70" t="str">
        <f t="shared" si="5"/>
        <v>Bln</v>
      </c>
      <c r="AB37" s="48">
        <f t="shared" si="6"/>
        <v>100</v>
      </c>
      <c r="AC37" s="26" t="s">
        <v>49</v>
      </c>
      <c r="AD37" s="32">
        <f t="shared" si="7"/>
        <v>59764930</v>
      </c>
      <c r="AE37" s="47">
        <f t="shared" si="8"/>
        <v>66.731721750781603</v>
      </c>
      <c r="AF37" s="26" t="s">
        <v>49</v>
      </c>
      <c r="AG37" s="48">
        <f t="shared" si="9"/>
        <v>24</v>
      </c>
      <c r="AH37" s="53" t="str">
        <f t="shared" si="10"/>
        <v>Bln</v>
      </c>
      <c r="AI37" s="32">
        <f t="shared" si="11"/>
        <v>59764930</v>
      </c>
      <c r="AJ37" s="47">
        <f t="shared" si="14"/>
        <v>66.666666666666657</v>
      </c>
      <c r="AK37" s="26" t="str">
        <f t="shared" si="12"/>
        <v>%</v>
      </c>
      <c r="AL37" s="82">
        <f t="shared" si="13"/>
        <v>0.23520816559014285</v>
      </c>
      <c r="AM37" s="11"/>
      <c r="AP37" s="19"/>
    </row>
    <row r="38" spans="1:42" ht="75" x14ac:dyDescent="0.2">
      <c r="A38" s="12"/>
      <c r="B38" s="13"/>
      <c r="C38" s="20" t="s">
        <v>92</v>
      </c>
      <c r="D38" s="20" t="s">
        <v>149</v>
      </c>
      <c r="E38" s="15">
        <f t="shared" si="16"/>
        <v>36</v>
      </c>
      <c r="F38" s="16" t="s">
        <v>48</v>
      </c>
      <c r="G38" s="17">
        <f>M38+2*'[1]Cacading ITKAB 2022'!$AR$58</f>
        <v>22678000</v>
      </c>
      <c r="H38" s="34">
        <v>12</v>
      </c>
      <c r="I38" s="16" t="s">
        <v>48</v>
      </c>
      <c r="J38" s="17"/>
      <c r="K38" s="34">
        <v>12</v>
      </c>
      <c r="L38" s="16" t="s">
        <v>48</v>
      </c>
      <c r="M38" s="17">
        <v>9678000</v>
      </c>
      <c r="N38" s="34">
        <v>3</v>
      </c>
      <c r="O38" s="16" t="s">
        <v>48</v>
      </c>
      <c r="P38" s="17">
        <v>0</v>
      </c>
      <c r="Q38" s="34">
        <v>3</v>
      </c>
      <c r="R38" s="16" t="str">
        <f t="shared" si="1"/>
        <v>Bln</v>
      </c>
      <c r="S38" s="17">
        <v>0</v>
      </c>
      <c r="T38" s="34">
        <v>3</v>
      </c>
      <c r="U38" s="16" t="str">
        <f t="shared" si="2"/>
        <v>Bln</v>
      </c>
      <c r="V38" s="17">
        <v>250000</v>
      </c>
      <c r="W38" s="34">
        <v>3</v>
      </c>
      <c r="X38" s="16" t="str">
        <f t="shared" si="3"/>
        <v>Bln</v>
      </c>
      <c r="Y38" s="17">
        <v>298600</v>
      </c>
      <c r="Z38" s="48">
        <f t="shared" si="4"/>
        <v>12</v>
      </c>
      <c r="AA38" s="69" t="str">
        <f t="shared" si="5"/>
        <v>Bln</v>
      </c>
      <c r="AB38" s="48">
        <f t="shared" si="6"/>
        <v>100</v>
      </c>
      <c r="AC38" s="26" t="s">
        <v>49</v>
      </c>
      <c r="AD38" s="32">
        <f t="shared" si="7"/>
        <v>548600</v>
      </c>
      <c r="AE38" s="47">
        <f t="shared" si="8"/>
        <v>5.6685265550733623</v>
      </c>
      <c r="AF38" s="26" t="s">
        <v>49</v>
      </c>
      <c r="AG38" s="48">
        <f t="shared" si="9"/>
        <v>24</v>
      </c>
      <c r="AH38" s="16" t="str">
        <f t="shared" si="10"/>
        <v>Bln</v>
      </c>
      <c r="AI38" s="32">
        <f t="shared" si="11"/>
        <v>548600</v>
      </c>
      <c r="AJ38" s="47">
        <f t="shared" si="14"/>
        <v>66.666666666666657</v>
      </c>
      <c r="AK38" s="26" t="str">
        <f t="shared" si="12"/>
        <v>%</v>
      </c>
      <c r="AL38" s="82">
        <f t="shared" si="13"/>
        <v>2.4190845753593791E-2</v>
      </c>
      <c r="AM38" s="11"/>
      <c r="AP38" s="19"/>
    </row>
    <row r="39" spans="1:42" ht="126.75" customHeight="1" x14ac:dyDescent="0.2">
      <c r="A39" s="12"/>
      <c r="B39" s="13"/>
      <c r="C39" s="55" t="s">
        <v>108</v>
      </c>
      <c r="D39" s="14" t="s">
        <v>119</v>
      </c>
      <c r="E39" s="35">
        <v>100</v>
      </c>
      <c r="F39" s="65" t="s">
        <v>49</v>
      </c>
      <c r="G39" s="33">
        <f>SUM(G40:G42)</f>
        <v>1430731600</v>
      </c>
      <c r="H39" s="66">
        <v>100</v>
      </c>
      <c r="I39" s="65" t="s">
        <v>49</v>
      </c>
      <c r="J39" s="33"/>
      <c r="K39" s="66">
        <v>100</v>
      </c>
      <c r="L39" s="65" t="s">
        <v>49</v>
      </c>
      <c r="M39" s="33">
        <f>SUM(M40:M42)</f>
        <v>557990000</v>
      </c>
      <c r="N39" s="66">
        <v>25</v>
      </c>
      <c r="O39" s="65" t="s">
        <v>49</v>
      </c>
      <c r="P39" s="33">
        <f>SUM(P40:P42)</f>
        <v>9000000</v>
      </c>
      <c r="Q39" s="66">
        <v>25</v>
      </c>
      <c r="R39" s="36" t="str">
        <f t="shared" si="1"/>
        <v>%</v>
      </c>
      <c r="S39" s="33">
        <f>SUM(S40:S42)</f>
        <v>19627949</v>
      </c>
      <c r="T39" s="66">
        <v>25</v>
      </c>
      <c r="U39" s="36" t="str">
        <f t="shared" si="2"/>
        <v>%</v>
      </c>
      <c r="V39" s="33">
        <f>SUM(V40:V42)</f>
        <v>15971159</v>
      </c>
      <c r="W39" s="66">
        <v>25</v>
      </c>
      <c r="X39" s="36" t="str">
        <f t="shared" si="3"/>
        <v>%</v>
      </c>
      <c r="Y39" s="33">
        <f>SUM(Y40:Y42)</f>
        <v>405668437</v>
      </c>
      <c r="Z39" s="49">
        <f t="shared" si="4"/>
        <v>100</v>
      </c>
      <c r="AA39" s="68" t="str">
        <f t="shared" si="5"/>
        <v>%</v>
      </c>
      <c r="AB39" s="51">
        <f t="shared" si="6"/>
        <v>100</v>
      </c>
      <c r="AC39" s="52" t="s">
        <v>49</v>
      </c>
      <c r="AD39" s="50">
        <f t="shared" si="7"/>
        <v>450267545</v>
      </c>
      <c r="AE39" s="51">
        <f t="shared" si="8"/>
        <v>80.694554561909712</v>
      </c>
      <c r="AF39" s="52" t="s">
        <v>49</v>
      </c>
      <c r="AG39" s="49">
        <f t="shared" si="9"/>
        <v>200</v>
      </c>
      <c r="AH39" s="36" t="str">
        <f t="shared" si="10"/>
        <v>%</v>
      </c>
      <c r="AI39" s="50">
        <f t="shared" si="11"/>
        <v>450267545</v>
      </c>
      <c r="AJ39" s="47">
        <f t="shared" si="14"/>
        <v>200</v>
      </c>
      <c r="AK39" s="52" t="str">
        <f t="shared" si="12"/>
        <v>%</v>
      </c>
      <c r="AL39" s="82">
        <f t="shared" si="13"/>
        <v>0.31471140009768428</v>
      </c>
      <c r="AM39" s="11"/>
      <c r="AP39" s="19"/>
    </row>
    <row r="40" spans="1:42" ht="183" customHeight="1" x14ac:dyDescent="0.2">
      <c r="A40" s="12"/>
      <c r="B40" s="13"/>
      <c r="C40" s="20" t="s">
        <v>107</v>
      </c>
      <c r="D40" s="20" t="s">
        <v>150</v>
      </c>
      <c r="E40" s="15">
        <f>K40*3</f>
        <v>36</v>
      </c>
      <c r="F40" s="16" t="s">
        <v>48</v>
      </c>
      <c r="G40" s="17">
        <f>M40+2*'[1]Cacading ITKAB 2022'!$AR$59</f>
        <v>423600000</v>
      </c>
      <c r="H40" s="34">
        <v>12</v>
      </c>
      <c r="I40" s="16" t="s">
        <v>48</v>
      </c>
      <c r="J40" s="17"/>
      <c r="K40" s="34">
        <v>12</v>
      </c>
      <c r="L40" s="16" t="s">
        <v>48</v>
      </c>
      <c r="M40" s="17">
        <v>122500000</v>
      </c>
      <c r="N40" s="34">
        <v>3</v>
      </c>
      <c r="O40" s="16" t="s">
        <v>48</v>
      </c>
      <c r="P40" s="17">
        <v>4500000</v>
      </c>
      <c r="Q40" s="34">
        <v>3</v>
      </c>
      <c r="R40" s="16" t="str">
        <f t="shared" si="1"/>
        <v>Bln</v>
      </c>
      <c r="S40" s="17">
        <f>18947949-P40</f>
        <v>14447949</v>
      </c>
      <c r="T40" s="34">
        <v>3</v>
      </c>
      <c r="U40" s="16" t="str">
        <f t="shared" si="2"/>
        <v>Bln</v>
      </c>
      <c r="V40" s="17">
        <v>9521159</v>
      </c>
      <c r="W40" s="34">
        <v>3</v>
      </c>
      <c r="X40" s="16" t="str">
        <f t="shared" si="3"/>
        <v>Bln</v>
      </c>
      <c r="Y40" s="17">
        <v>17722437</v>
      </c>
      <c r="Z40" s="48">
        <f t="shared" si="4"/>
        <v>12</v>
      </c>
      <c r="AA40" s="69" t="str">
        <f t="shared" si="5"/>
        <v>Bln</v>
      </c>
      <c r="AB40" s="48">
        <f t="shared" si="6"/>
        <v>100</v>
      </c>
      <c r="AC40" s="26" t="s">
        <v>49</v>
      </c>
      <c r="AD40" s="32">
        <f t="shared" si="7"/>
        <v>46191545</v>
      </c>
      <c r="AE40" s="47">
        <f t="shared" si="8"/>
        <v>37.707383673469387</v>
      </c>
      <c r="AF40" s="26" t="s">
        <v>49</v>
      </c>
      <c r="AG40" s="48">
        <f t="shared" si="9"/>
        <v>24</v>
      </c>
      <c r="AH40" s="16" t="str">
        <f t="shared" si="10"/>
        <v>Bln</v>
      </c>
      <c r="AI40" s="32">
        <f t="shared" si="11"/>
        <v>46191545</v>
      </c>
      <c r="AJ40" s="47">
        <f t="shared" si="14"/>
        <v>66.666666666666657</v>
      </c>
      <c r="AK40" s="26" t="str">
        <f t="shared" si="12"/>
        <v>%</v>
      </c>
      <c r="AL40" s="82">
        <f t="shared" si="13"/>
        <v>0.10904519593956563</v>
      </c>
      <c r="AM40" s="11"/>
      <c r="AP40" s="19"/>
    </row>
    <row r="41" spans="1:42" ht="86.25" customHeight="1" x14ac:dyDescent="0.2">
      <c r="A41" s="12"/>
      <c r="B41" s="13"/>
      <c r="C41" s="20" t="s">
        <v>93</v>
      </c>
      <c r="D41" s="20" t="s">
        <v>151</v>
      </c>
      <c r="E41" s="15">
        <f>K41*3</f>
        <v>36</v>
      </c>
      <c r="F41" s="16" t="s">
        <v>48</v>
      </c>
      <c r="G41" s="17">
        <f>M41+2*'[1]Cacading ITKAB 2022'!$AR$60</f>
        <v>930290000</v>
      </c>
      <c r="H41" s="34">
        <v>12</v>
      </c>
      <c r="I41" s="16" t="s">
        <v>48</v>
      </c>
      <c r="J41" s="17"/>
      <c r="K41" s="34">
        <v>12</v>
      </c>
      <c r="L41" s="16" t="s">
        <v>48</v>
      </c>
      <c r="M41" s="17">
        <v>412590000</v>
      </c>
      <c r="N41" s="34">
        <v>3</v>
      </c>
      <c r="O41" s="16" t="s">
        <v>48</v>
      </c>
      <c r="P41" s="17">
        <v>4500000</v>
      </c>
      <c r="Q41" s="34">
        <v>3</v>
      </c>
      <c r="R41" s="16" t="str">
        <f t="shared" si="1"/>
        <v>Bln</v>
      </c>
      <c r="S41" s="17">
        <f>9000000-P41</f>
        <v>4500000</v>
      </c>
      <c r="T41" s="34">
        <v>3</v>
      </c>
      <c r="U41" s="16" t="str">
        <f t="shared" si="2"/>
        <v>Bln</v>
      </c>
      <c r="V41" s="17">
        <v>6000000</v>
      </c>
      <c r="W41" s="34">
        <v>3</v>
      </c>
      <c r="X41" s="16" t="str">
        <f t="shared" si="3"/>
        <v>Bln</v>
      </c>
      <c r="Y41" s="17">
        <v>379166000</v>
      </c>
      <c r="Z41" s="48">
        <f t="shared" si="4"/>
        <v>12</v>
      </c>
      <c r="AA41" s="69" t="str">
        <f t="shared" si="5"/>
        <v>Bln</v>
      </c>
      <c r="AB41" s="48">
        <f t="shared" si="6"/>
        <v>100</v>
      </c>
      <c r="AC41" s="26" t="s">
        <v>49</v>
      </c>
      <c r="AD41" s="32">
        <f t="shared" si="7"/>
        <v>394166000</v>
      </c>
      <c r="AE41" s="47">
        <f t="shared" si="8"/>
        <v>95.534550037567556</v>
      </c>
      <c r="AF41" s="26" t="s">
        <v>49</v>
      </c>
      <c r="AG41" s="48">
        <f t="shared" si="9"/>
        <v>24</v>
      </c>
      <c r="AH41" s="16" t="str">
        <f t="shared" si="10"/>
        <v>Bln</v>
      </c>
      <c r="AI41" s="32">
        <f t="shared" si="11"/>
        <v>394166000</v>
      </c>
      <c r="AJ41" s="47">
        <f t="shared" si="14"/>
        <v>66.666666666666657</v>
      </c>
      <c r="AK41" s="26" t="str">
        <f t="shared" si="12"/>
        <v>%</v>
      </c>
      <c r="AL41" s="82">
        <f t="shared" si="13"/>
        <v>0.4237022863838158</v>
      </c>
      <c r="AM41" s="11"/>
      <c r="AP41" s="19"/>
    </row>
    <row r="42" spans="1:42" ht="101.25" customHeight="1" x14ac:dyDescent="0.2">
      <c r="A42" s="12"/>
      <c r="B42" s="13"/>
      <c r="C42" s="56" t="s">
        <v>94</v>
      </c>
      <c r="D42" s="20" t="s">
        <v>152</v>
      </c>
      <c r="E42" s="15">
        <f>K42*3</f>
        <v>36</v>
      </c>
      <c r="F42" s="16" t="s">
        <v>48</v>
      </c>
      <c r="G42" s="57">
        <f>M42+2*'[1]Cacading ITKAB 2022'!$AR$61</f>
        <v>76841600</v>
      </c>
      <c r="H42" s="34">
        <v>12</v>
      </c>
      <c r="I42" s="16" t="s">
        <v>48</v>
      </c>
      <c r="J42" s="57"/>
      <c r="K42" s="34">
        <v>12</v>
      </c>
      <c r="L42" s="16" t="s">
        <v>48</v>
      </c>
      <c r="M42" s="57">
        <v>22900000</v>
      </c>
      <c r="N42" s="34">
        <v>3</v>
      </c>
      <c r="O42" s="16" t="s">
        <v>48</v>
      </c>
      <c r="P42" s="57">
        <v>0</v>
      </c>
      <c r="Q42" s="15">
        <v>3</v>
      </c>
      <c r="R42" s="16" t="str">
        <f t="shared" si="1"/>
        <v>Bln</v>
      </c>
      <c r="S42" s="57">
        <v>680000</v>
      </c>
      <c r="T42" s="15">
        <v>3</v>
      </c>
      <c r="U42" s="16" t="str">
        <f t="shared" si="2"/>
        <v>Bln</v>
      </c>
      <c r="V42" s="17">
        <v>450000</v>
      </c>
      <c r="W42" s="15">
        <v>3</v>
      </c>
      <c r="X42" s="16" t="str">
        <f t="shared" si="3"/>
        <v>Bln</v>
      </c>
      <c r="Y42" s="17">
        <v>8780000</v>
      </c>
      <c r="Z42" s="48">
        <f t="shared" si="4"/>
        <v>12</v>
      </c>
      <c r="AA42" s="69" t="str">
        <f t="shared" si="5"/>
        <v>Bln</v>
      </c>
      <c r="AB42" s="48">
        <f t="shared" si="6"/>
        <v>100</v>
      </c>
      <c r="AC42" s="26" t="s">
        <v>49</v>
      </c>
      <c r="AD42" s="58">
        <f t="shared" si="7"/>
        <v>9910000</v>
      </c>
      <c r="AE42" s="47">
        <f t="shared" si="8"/>
        <v>43.275109170305676</v>
      </c>
      <c r="AF42" s="26" t="s">
        <v>49</v>
      </c>
      <c r="AG42" s="48">
        <f t="shared" si="9"/>
        <v>24</v>
      </c>
      <c r="AH42" s="16" t="str">
        <f t="shared" si="10"/>
        <v>Bln</v>
      </c>
      <c r="AI42" s="58">
        <f t="shared" si="11"/>
        <v>9910000</v>
      </c>
      <c r="AJ42" s="47">
        <f t="shared" si="14"/>
        <v>66.666666666666657</v>
      </c>
      <c r="AK42" s="26" t="str">
        <f t="shared" si="12"/>
        <v>%</v>
      </c>
      <c r="AL42" s="82">
        <f t="shared" si="13"/>
        <v>0.12896660142422856</v>
      </c>
      <c r="AM42" s="11"/>
      <c r="AP42" s="19"/>
    </row>
    <row r="43" spans="1:42" ht="168.75" customHeight="1" x14ac:dyDescent="0.2">
      <c r="A43" s="37">
        <v>19</v>
      </c>
      <c r="B43" s="38" t="s">
        <v>24</v>
      </c>
      <c r="C43" s="38" t="s">
        <v>105</v>
      </c>
      <c r="D43" s="14" t="s">
        <v>110</v>
      </c>
      <c r="E43" s="35">
        <v>18</v>
      </c>
      <c r="F43" s="36" t="s">
        <v>49</v>
      </c>
      <c r="G43" s="86">
        <f>SUM(G47,G50)</f>
        <v>2516714700</v>
      </c>
      <c r="H43" s="41"/>
      <c r="I43" s="36" t="s">
        <v>49</v>
      </c>
      <c r="J43" s="86"/>
      <c r="K43" s="35">
        <v>23</v>
      </c>
      <c r="L43" s="36" t="s">
        <v>49</v>
      </c>
      <c r="M43" s="86">
        <f>SUM(M47,M50)</f>
        <v>1546314700</v>
      </c>
      <c r="N43" s="39">
        <v>0</v>
      </c>
      <c r="O43" s="36" t="str">
        <f>L43</f>
        <v>%</v>
      </c>
      <c r="P43" s="86">
        <f>SUM(P47,P50)</f>
        <v>0</v>
      </c>
      <c r="Q43" s="39">
        <v>0</v>
      </c>
      <c r="R43" s="36" t="str">
        <f>L43</f>
        <v>%</v>
      </c>
      <c r="S43" s="86">
        <f>SUM(S47,S50)</f>
        <v>278120000</v>
      </c>
      <c r="T43" s="41"/>
      <c r="U43" s="36" t="str">
        <f t="shared" si="2"/>
        <v>%</v>
      </c>
      <c r="V43" s="86">
        <f>SUM(V47,V50)</f>
        <v>123555000</v>
      </c>
      <c r="W43" s="41"/>
      <c r="X43" s="36" t="str">
        <f t="shared" si="3"/>
        <v>%</v>
      </c>
      <c r="Y43" s="86">
        <f>SUM(Y47,Y50)</f>
        <v>483170000</v>
      </c>
      <c r="Z43" s="51">
        <f>SUM(N43,Q43,T43,W43)</f>
        <v>0</v>
      </c>
      <c r="AA43" s="68" t="str">
        <f t="shared" si="5"/>
        <v>%</v>
      </c>
      <c r="AB43" s="51">
        <f t="shared" si="6"/>
        <v>0</v>
      </c>
      <c r="AC43" s="52" t="s">
        <v>49</v>
      </c>
      <c r="AD43" s="89">
        <f t="shared" si="7"/>
        <v>884845000</v>
      </c>
      <c r="AE43" s="90">
        <f t="shared" si="8"/>
        <v>57.222827927588092</v>
      </c>
      <c r="AF43" s="37" t="s">
        <v>49</v>
      </c>
      <c r="AG43" s="51">
        <f t="shared" si="9"/>
        <v>0</v>
      </c>
      <c r="AH43" s="36" t="str">
        <f t="shared" si="10"/>
        <v>%</v>
      </c>
      <c r="AI43" s="89">
        <f t="shared" si="11"/>
        <v>884845000</v>
      </c>
      <c r="AJ43" s="51">
        <f t="shared" si="14"/>
        <v>0</v>
      </c>
      <c r="AK43" s="36" t="str">
        <f>AH43</f>
        <v>%</v>
      </c>
      <c r="AL43" s="95">
        <f t="shared" si="13"/>
        <v>0.3515873293067347</v>
      </c>
      <c r="AM43" s="11"/>
      <c r="AP43" s="19"/>
    </row>
    <row r="44" spans="1:42" ht="198.75" customHeight="1" x14ac:dyDescent="0.2">
      <c r="A44" s="12"/>
      <c r="B44" s="13"/>
      <c r="C44" s="13"/>
      <c r="D44" s="14" t="s">
        <v>111</v>
      </c>
      <c r="E44" s="35">
        <v>100</v>
      </c>
      <c r="F44" s="36" t="s">
        <v>49</v>
      </c>
      <c r="G44" s="87"/>
      <c r="H44" s="41"/>
      <c r="I44" s="36" t="s">
        <v>49</v>
      </c>
      <c r="J44" s="87"/>
      <c r="K44" s="35">
        <v>100</v>
      </c>
      <c r="L44" s="36" t="s">
        <v>49</v>
      </c>
      <c r="M44" s="87"/>
      <c r="N44" s="39">
        <v>0</v>
      </c>
      <c r="O44" s="36" t="str">
        <f t="shared" ref="O44:O46" si="17">L44</f>
        <v>%</v>
      </c>
      <c r="P44" s="87"/>
      <c r="Q44" s="39">
        <v>100</v>
      </c>
      <c r="R44" s="36" t="str">
        <f t="shared" ref="R44:R46" si="18">L44</f>
        <v>%</v>
      </c>
      <c r="S44" s="87"/>
      <c r="T44" s="41"/>
      <c r="U44" s="36" t="str">
        <f t="shared" si="2"/>
        <v>%</v>
      </c>
      <c r="V44" s="87"/>
      <c r="W44" s="41"/>
      <c r="X44" s="36" t="str">
        <f t="shared" si="3"/>
        <v>%</v>
      </c>
      <c r="Y44" s="87"/>
      <c r="Z44" s="51">
        <f t="shared" ref="Z44:Z46" si="19">SUM(N44,Q44,T44,W44)</f>
        <v>100</v>
      </c>
      <c r="AA44" s="68" t="str">
        <f t="shared" ref="AA44:AA46" si="20">L44</f>
        <v>%</v>
      </c>
      <c r="AB44" s="49">
        <f t="shared" ref="AB44:AB46" si="21">Z44/K44*100</f>
        <v>100</v>
      </c>
      <c r="AC44" s="52" t="s">
        <v>49</v>
      </c>
      <c r="AD44" s="91"/>
      <c r="AE44" s="92"/>
      <c r="AF44" s="12"/>
      <c r="AG44" s="51">
        <f t="shared" si="9"/>
        <v>100</v>
      </c>
      <c r="AH44" s="36" t="str">
        <f t="shared" si="10"/>
        <v>%</v>
      </c>
      <c r="AI44" s="91">
        <f t="shared" si="11"/>
        <v>0</v>
      </c>
      <c r="AJ44" s="51">
        <f t="shared" si="14"/>
        <v>100</v>
      </c>
      <c r="AK44" s="36" t="str">
        <f t="shared" ref="AK44:AK46" si="22">AH44</f>
        <v>%</v>
      </c>
      <c r="AL44" s="96"/>
      <c r="AM44" s="11"/>
      <c r="AP44" s="19"/>
    </row>
    <row r="45" spans="1:42" ht="183.75" customHeight="1" x14ac:dyDescent="0.2">
      <c r="A45" s="12"/>
      <c r="B45" s="13"/>
      <c r="C45" s="13"/>
      <c r="D45" s="14" t="s">
        <v>112</v>
      </c>
      <c r="E45" s="35">
        <v>72</v>
      </c>
      <c r="F45" s="36" t="s">
        <v>49</v>
      </c>
      <c r="G45" s="87"/>
      <c r="H45" s="41"/>
      <c r="I45" s="36" t="s">
        <v>49</v>
      </c>
      <c r="J45" s="87"/>
      <c r="K45" s="35">
        <v>77</v>
      </c>
      <c r="L45" s="36" t="s">
        <v>49</v>
      </c>
      <c r="M45" s="87"/>
      <c r="N45" s="39">
        <v>100</v>
      </c>
      <c r="O45" s="36" t="str">
        <f t="shared" si="17"/>
        <v>%</v>
      </c>
      <c r="P45" s="87"/>
      <c r="Q45" s="41">
        <v>99.49</v>
      </c>
      <c r="R45" s="36" t="str">
        <f t="shared" si="18"/>
        <v>%</v>
      </c>
      <c r="S45" s="87"/>
      <c r="T45" s="41"/>
      <c r="U45" s="36" t="str">
        <f t="shared" si="2"/>
        <v>%</v>
      </c>
      <c r="V45" s="87"/>
      <c r="W45" s="41"/>
      <c r="X45" s="36" t="str">
        <f t="shared" si="3"/>
        <v>%</v>
      </c>
      <c r="Y45" s="87"/>
      <c r="Z45" s="51">
        <f t="shared" si="19"/>
        <v>199.49</v>
      </c>
      <c r="AA45" s="68" t="str">
        <f t="shared" si="20"/>
        <v>%</v>
      </c>
      <c r="AB45" s="51">
        <f t="shared" si="21"/>
        <v>259.0779220779221</v>
      </c>
      <c r="AC45" s="52" t="s">
        <v>49</v>
      </c>
      <c r="AD45" s="91"/>
      <c r="AE45" s="92"/>
      <c r="AF45" s="12"/>
      <c r="AG45" s="51">
        <f t="shared" si="9"/>
        <v>199.49</v>
      </c>
      <c r="AH45" s="36" t="str">
        <f t="shared" si="10"/>
        <v>%</v>
      </c>
      <c r="AI45" s="91">
        <f t="shared" si="11"/>
        <v>0</v>
      </c>
      <c r="AJ45" s="51">
        <f t="shared" si="14"/>
        <v>277.06944444444446</v>
      </c>
      <c r="AK45" s="36" t="str">
        <f t="shared" si="22"/>
        <v>%</v>
      </c>
      <c r="AL45" s="96"/>
      <c r="AM45" s="11"/>
      <c r="AP45" s="19"/>
    </row>
    <row r="46" spans="1:42" ht="186" customHeight="1" x14ac:dyDescent="0.2">
      <c r="A46" s="12"/>
      <c r="B46" s="74"/>
      <c r="C46" s="74"/>
      <c r="D46" s="14" t="s">
        <v>113</v>
      </c>
      <c r="E46" s="35">
        <v>100</v>
      </c>
      <c r="F46" s="36" t="s">
        <v>49</v>
      </c>
      <c r="G46" s="88"/>
      <c r="H46" s="41"/>
      <c r="I46" s="36" t="s">
        <v>49</v>
      </c>
      <c r="J46" s="88"/>
      <c r="K46" s="35">
        <v>100</v>
      </c>
      <c r="L46" s="36" t="s">
        <v>49</v>
      </c>
      <c r="M46" s="88"/>
      <c r="N46" s="41">
        <v>23.68</v>
      </c>
      <c r="O46" s="36" t="str">
        <f t="shared" si="17"/>
        <v>%</v>
      </c>
      <c r="P46" s="88"/>
      <c r="Q46" s="39">
        <v>0</v>
      </c>
      <c r="R46" s="36" t="str">
        <f t="shared" si="18"/>
        <v>%</v>
      </c>
      <c r="S46" s="88"/>
      <c r="T46" s="41"/>
      <c r="U46" s="36" t="str">
        <f t="shared" si="2"/>
        <v>%</v>
      </c>
      <c r="V46" s="88"/>
      <c r="W46" s="41"/>
      <c r="X46" s="36" t="str">
        <f t="shared" si="3"/>
        <v>%</v>
      </c>
      <c r="Y46" s="88"/>
      <c r="Z46" s="51">
        <f t="shared" si="19"/>
        <v>23.68</v>
      </c>
      <c r="AA46" s="68" t="str">
        <f t="shared" si="20"/>
        <v>%</v>
      </c>
      <c r="AB46" s="51">
        <f t="shared" si="21"/>
        <v>23.68</v>
      </c>
      <c r="AC46" s="52" t="s">
        <v>49</v>
      </c>
      <c r="AD46" s="93"/>
      <c r="AE46" s="94"/>
      <c r="AF46" s="79"/>
      <c r="AG46" s="51">
        <f t="shared" si="9"/>
        <v>23.68</v>
      </c>
      <c r="AH46" s="36" t="str">
        <f t="shared" si="10"/>
        <v>%</v>
      </c>
      <c r="AI46" s="93">
        <f t="shared" si="11"/>
        <v>0</v>
      </c>
      <c r="AJ46" s="51">
        <f t="shared" si="14"/>
        <v>23.68</v>
      </c>
      <c r="AK46" s="36" t="str">
        <f t="shared" si="22"/>
        <v>%</v>
      </c>
      <c r="AL46" s="97"/>
      <c r="AM46" s="11"/>
      <c r="AP46" s="19"/>
    </row>
    <row r="47" spans="1:42" s="72" customFormat="1" ht="198" customHeight="1" x14ac:dyDescent="0.25">
      <c r="A47" s="12"/>
      <c r="B47" s="13"/>
      <c r="C47" s="74" t="s">
        <v>95</v>
      </c>
      <c r="D47" s="14" t="s">
        <v>120</v>
      </c>
      <c r="E47" s="35">
        <v>100</v>
      </c>
      <c r="F47" s="36" t="s">
        <v>49</v>
      </c>
      <c r="G47" s="33">
        <f>SUM(G48:G49)</f>
        <v>1957544700</v>
      </c>
      <c r="H47" s="35"/>
      <c r="I47" s="36" t="s">
        <v>49</v>
      </c>
      <c r="J47" s="33"/>
      <c r="K47" s="35">
        <v>100</v>
      </c>
      <c r="L47" s="36" t="s">
        <v>49</v>
      </c>
      <c r="M47" s="33">
        <f>SUM(M48:M49)</f>
        <v>1329374700</v>
      </c>
      <c r="N47" s="35">
        <v>11.03</v>
      </c>
      <c r="O47" s="36" t="str">
        <f t="shared" ref="O47:O55" si="23">L47</f>
        <v>%</v>
      </c>
      <c r="P47" s="33">
        <f>SUM(P48:P49)</f>
        <v>0</v>
      </c>
      <c r="Q47" s="35">
        <v>18.38</v>
      </c>
      <c r="R47" s="36" t="str">
        <f t="shared" ref="R47:R55" si="24">L47</f>
        <v>%</v>
      </c>
      <c r="S47" s="33">
        <f>SUM(S48:S49)</f>
        <v>229800000</v>
      </c>
      <c r="T47" s="35"/>
      <c r="U47" s="36" t="str">
        <f t="shared" si="2"/>
        <v>%</v>
      </c>
      <c r="V47" s="33">
        <f>SUM(V48:V49)</f>
        <v>109720000</v>
      </c>
      <c r="W47" s="35"/>
      <c r="X47" s="36" t="str">
        <f t="shared" si="3"/>
        <v>%</v>
      </c>
      <c r="Y47" s="33">
        <f>SUM(Y48:Y49)</f>
        <v>387235000</v>
      </c>
      <c r="Z47" s="51">
        <f t="shared" si="4"/>
        <v>29.409999999999997</v>
      </c>
      <c r="AA47" s="68" t="str">
        <f t="shared" si="5"/>
        <v>%</v>
      </c>
      <c r="AB47" s="51">
        <f t="shared" si="6"/>
        <v>29.409999999999997</v>
      </c>
      <c r="AC47" s="52" t="s">
        <v>49</v>
      </c>
      <c r="AD47" s="50">
        <f t="shared" si="7"/>
        <v>726755000</v>
      </c>
      <c r="AE47" s="51">
        <f t="shared" si="8"/>
        <v>54.668935703379937</v>
      </c>
      <c r="AF47" s="52" t="s">
        <v>49</v>
      </c>
      <c r="AG47" s="49">
        <f t="shared" si="9"/>
        <v>29.409999999999997</v>
      </c>
      <c r="AH47" s="36" t="str">
        <f t="shared" si="10"/>
        <v>%</v>
      </c>
      <c r="AI47" s="50">
        <f t="shared" si="11"/>
        <v>726755000</v>
      </c>
      <c r="AJ47" s="51">
        <f t="shared" si="14"/>
        <v>29.409999999999997</v>
      </c>
      <c r="AK47" s="52" t="str">
        <f t="shared" si="12"/>
        <v>%</v>
      </c>
      <c r="AL47" s="81">
        <f t="shared" si="13"/>
        <v>0.37125844431547333</v>
      </c>
      <c r="AM47" s="71"/>
      <c r="AP47" s="73"/>
    </row>
    <row r="48" spans="1:42" ht="99.75" customHeight="1" x14ac:dyDescent="0.2">
      <c r="A48" s="12"/>
      <c r="B48" s="13"/>
      <c r="C48" s="20" t="s">
        <v>96</v>
      </c>
      <c r="D48" s="20" t="s">
        <v>125</v>
      </c>
      <c r="E48" s="15">
        <v>49</v>
      </c>
      <c r="F48" s="16" t="s">
        <v>50</v>
      </c>
      <c r="G48" s="17">
        <f>M48+2*'[1]Cacading ITKAB 2022'!$AR$10</f>
        <v>931080000</v>
      </c>
      <c r="H48" s="15"/>
      <c r="I48" s="16" t="s">
        <v>50</v>
      </c>
      <c r="J48" s="17"/>
      <c r="K48" s="15">
        <v>6</v>
      </c>
      <c r="L48" s="16" t="s">
        <v>50</v>
      </c>
      <c r="M48" s="17">
        <v>683500000</v>
      </c>
      <c r="N48" s="15">
        <v>6</v>
      </c>
      <c r="O48" s="16" t="str">
        <f t="shared" si="23"/>
        <v>Lap</v>
      </c>
      <c r="P48" s="17">
        <v>0</v>
      </c>
      <c r="Q48" s="15">
        <v>0</v>
      </c>
      <c r="R48" s="16" t="str">
        <f t="shared" si="24"/>
        <v>Lap</v>
      </c>
      <c r="S48" s="17">
        <v>64330000</v>
      </c>
      <c r="T48" s="15">
        <v>0</v>
      </c>
      <c r="U48" s="16" t="str">
        <f t="shared" si="2"/>
        <v>Lap</v>
      </c>
      <c r="V48" s="17">
        <v>66915000</v>
      </c>
      <c r="W48" s="15">
        <v>0</v>
      </c>
      <c r="X48" s="16" t="str">
        <f t="shared" si="3"/>
        <v>Lap</v>
      </c>
      <c r="Y48" s="17">
        <v>175950000</v>
      </c>
      <c r="Z48" s="48">
        <f t="shared" si="4"/>
        <v>6</v>
      </c>
      <c r="AA48" s="69" t="str">
        <f t="shared" si="5"/>
        <v>Lap</v>
      </c>
      <c r="AB48" s="48">
        <f>Z48/K48*100</f>
        <v>100</v>
      </c>
      <c r="AC48" s="26" t="s">
        <v>49</v>
      </c>
      <c r="AD48" s="32">
        <f t="shared" si="7"/>
        <v>307195000</v>
      </c>
      <c r="AE48" s="47">
        <f t="shared" si="8"/>
        <v>44.944403803950259</v>
      </c>
      <c r="AF48" s="26" t="s">
        <v>49</v>
      </c>
      <c r="AG48" s="48">
        <f t="shared" si="9"/>
        <v>6</v>
      </c>
      <c r="AH48" s="16" t="str">
        <f t="shared" si="10"/>
        <v>Lap</v>
      </c>
      <c r="AI48" s="32">
        <f t="shared" si="11"/>
        <v>307195000</v>
      </c>
      <c r="AJ48" s="47">
        <f t="shared" si="14"/>
        <v>12.244897959183673</v>
      </c>
      <c r="AK48" s="26" t="str">
        <f t="shared" si="12"/>
        <v>%</v>
      </c>
      <c r="AL48" s="82">
        <f t="shared" si="13"/>
        <v>0.3299340550758259</v>
      </c>
      <c r="AM48" s="11"/>
      <c r="AP48" s="19"/>
    </row>
    <row r="49" spans="1:42" ht="102.75" customHeight="1" x14ac:dyDescent="0.2">
      <c r="A49" s="12"/>
      <c r="B49" s="13"/>
      <c r="C49" s="20" t="s">
        <v>134</v>
      </c>
      <c r="D49" s="20" t="s">
        <v>126</v>
      </c>
      <c r="E49" s="15">
        <v>49</v>
      </c>
      <c r="F49" s="16" t="s">
        <v>50</v>
      </c>
      <c r="G49" s="17">
        <f>M49+2*'[1]Cacading ITKAB 2022'!$AR$11</f>
        <v>1026464700</v>
      </c>
      <c r="H49" s="15"/>
      <c r="I49" s="16" t="s">
        <v>50</v>
      </c>
      <c r="J49" s="17"/>
      <c r="K49" s="15">
        <v>49</v>
      </c>
      <c r="L49" s="16" t="s">
        <v>50</v>
      </c>
      <c r="M49" s="17">
        <v>645874700</v>
      </c>
      <c r="N49" s="15">
        <v>49</v>
      </c>
      <c r="O49" s="16" t="str">
        <f t="shared" si="23"/>
        <v>Lap</v>
      </c>
      <c r="P49" s="17">
        <v>0</v>
      </c>
      <c r="Q49" s="15">
        <v>0</v>
      </c>
      <c r="R49" s="16" t="str">
        <f t="shared" si="24"/>
        <v>Lap</v>
      </c>
      <c r="S49" s="17">
        <v>165470000</v>
      </c>
      <c r="T49" s="15">
        <v>0</v>
      </c>
      <c r="U49" s="16" t="str">
        <f t="shared" si="2"/>
        <v>Lap</v>
      </c>
      <c r="V49" s="17">
        <v>42805000</v>
      </c>
      <c r="W49" s="15">
        <v>0</v>
      </c>
      <c r="X49" s="16" t="str">
        <f t="shared" si="3"/>
        <v>Lap</v>
      </c>
      <c r="Y49" s="17">
        <v>211285000</v>
      </c>
      <c r="Z49" s="48">
        <f t="shared" si="4"/>
        <v>49</v>
      </c>
      <c r="AA49" s="69" t="str">
        <f t="shared" si="5"/>
        <v>Lap</v>
      </c>
      <c r="AB49" s="48">
        <f t="shared" si="6"/>
        <v>100</v>
      </c>
      <c r="AC49" s="26" t="s">
        <v>49</v>
      </c>
      <c r="AD49" s="32">
        <f t="shared" si="7"/>
        <v>419560000</v>
      </c>
      <c r="AE49" s="47">
        <f t="shared" si="8"/>
        <v>64.959968241518055</v>
      </c>
      <c r="AF49" s="26" t="s">
        <v>49</v>
      </c>
      <c r="AG49" s="48">
        <f t="shared" si="9"/>
        <v>49</v>
      </c>
      <c r="AH49" s="16" t="str">
        <f t="shared" si="10"/>
        <v>Lap</v>
      </c>
      <c r="AI49" s="32">
        <f t="shared" si="11"/>
        <v>419560000</v>
      </c>
      <c r="AJ49" s="48">
        <f t="shared" si="14"/>
        <v>100</v>
      </c>
      <c r="AK49" s="26" t="str">
        <f t="shared" si="12"/>
        <v>%</v>
      </c>
      <c r="AL49" s="82">
        <f t="shared" si="13"/>
        <v>0.40874274585380288</v>
      </c>
      <c r="AM49" s="11"/>
      <c r="AP49" s="19"/>
    </row>
    <row r="50" spans="1:42" ht="110.25" x14ac:dyDescent="0.2">
      <c r="A50" s="12"/>
      <c r="B50" s="13"/>
      <c r="C50" s="14" t="s">
        <v>97</v>
      </c>
      <c r="D50" s="14" t="s">
        <v>121</v>
      </c>
      <c r="E50" s="35">
        <v>100</v>
      </c>
      <c r="F50" s="36" t="s">
        <v>49</v>
      </c>
      <c r="G50" s="33">
        <f>SUM(G51)</f>
        <v>559170000</v>
      </c>
      <c r="H50" s="35"/>
      <c r="I50" s="36" t="s">
        <v>49</v>
      </c>
      <c r="J50" s="33"/>
      <c r="K50" s="35">
        <v>100</v>
      </c>
      <c r="L50" s="36" t="s">
        <v>49</v>
      </c>
      <c r="M50" s="33">
        <f>SUM(M51)</f>
        <v>216940000</v>
      </c>
      <c r="N50" s="35">
        <v>100</v>
      </c>
      <c r="O50" s="36" t="str">
        <f t="shared" si="23"/>
        <v>%</v>
      </c>
      <c r="P50" s="33">
        <f>SUM(P51)</f>
        <v>0</v>
      </c>
      <c r="Q50" s="35">
        <v>0</v>
      </c>
      <c r="R50" s="36" t="str">
        <f t="shared" si="24"/>
        <v>%</v>
      </c>
      <c r="S50" s="33">
        <f>SUM(S51)</f>
        <v>48320000</v>
      </c>
      <c r="T50" s="35">
        <v>0</v>
      </c>
      <c r="U50" s="36" t="str">
        <f t="shared" si="2"/>
        <v>%</v>
      </c>
      <c r="V50" s="33">
        <f>SUM(V51)</f>
        <v>13835000</v>
      </c>
      <c r="W50" s="35">
        <v>0</v>
      </c>
      <c r="X50" s="36" t="str">
        <f t="shared" si="3"/>
        <v>%</v>
      </c>
      <c r="Y50" s="33">
        <f>SUM(Y51)</f>
        <v>95935000</v>
      </c>
      <c r="Z50" s="49">
        <f t="shared" si="4"/>
        <v>100</v>
      </c>
      <c r="AA50" s="68" t="str">
        <f t="shared" si="5"/>
        <v>%</v>
      </c>
      <c r="AB50" s="49">
        <f t="shared" si="6"/>
        <v>100</v>
      </c>
      <c r="AC50" s="52" t="s">
        <v>49</v>
      </c>
      <c r="AD50" s="50">
        <f t="shared" si="7"/>
        <v>158090000</v>
      </c>
      <c r="AE50" s="51">
        <f t="shared" si="8"/>
        <v>72.872683691343227</v>
      </c>
      <c r="AF50" s="52" t="s">
        <v>49</v>
      </c>
      <c r="AG50" s="49">
        <f t="shared" si="9"/>
        <v>100</v>
      </c>
      <c r="AH50" s="36" t="str">
        <f t="shared" si="10"/>
        <v>%</v>
      </c>
      <c r="AI50" s="50">
        <f t="shared" si="11"/>
        <v>158090000</v>
      </c>
      <c r="AJ50" s="48">
        <f t="shared" si="14"/>
        <v>100</v>
      </c>
      <c r="AK50" s="52" t="str">
        <f t="shared" si="12"/>
        <v>%</v>
      </c>
      <c r="AL50" s="82">
        <f t="shared" si="13"/>
        <v>0.28272260672067528</v>
      </c>
      <c r="AM50" s="11"/>
      <c r="AP50" s="19"/>
    </row>
    <row r="51" spans="1:42" ht="108.75" customHeight="1" x14ac:dyDescent="0.2">
      <c r="A51" s="12"/>
      <c r="B51" s="13"/>
      <c r="C51" s="20" t="s">
        <v>98</v>
      </c>
      <c r="D51" s="20" t="s">
        <v>124</v>
      </c>
      <c r="E51" s="15">
        <v>12</v>
      </c>
      <c r="F51" s="16" t="s">
        <v>50</v>
      </c>
      <c r="G51" s="17">
        <f>M51+2*'[1]Cacading ITKAB 2022'!$AR$16</f>
        <v>559170000</v>
      </c>
      <c r="H51" s="15"/>
      <c r="I51" s="16" t="s">
        <v>50</v>
      </c>
      <c r="J51" s="17"/>
      <c r="K51" s="15">
        <v>1</v>
      </c>
      <c r="L51" s="16" t="s">
        <v>50</v>
      </c>
      <c r="M51" s="17">
        <v>216940000</v>
      </c>
      <c r="N51" s="15">
        <v>1</v>
      </c>
      <c r="O51" s="16" t="str">
        <f t="shared" si="23"/>
        <v>Lap</v>
      </c>
      <c r="P51" s="17">
        <v>0</v>
      </c>
      <c r="Q51" s="15">
        <v>0</v>
      </c>
      <c r="R51" s="16" t="str">
        <f t="shared" si="24"/>
        <v>Lap</v>
      </c>
      <c r="S51" s="17">
        <v>48320000</v>
      </c>
      <c r="T51" s="15">
        <v>0</v>
      </c>
      <c r="U51" s="16" t="str">
        <f t="shared" si="2"/>
        <v>Lap</v>
      </c>
      <c r="V51" s="17">
        <v>13835000</v>
      </c>
      <c r="W51" s="15">
        <v>0</v>
      </c>
      <c r="X51" s="16" t="str">
        <f t="shared" si="3"/>
        <v>Lap</v>
      </c>
      <c r="Y51" s="17">
        <v>95935000</v>
      </c>
      <c r="Z51" s="48">
        <f t="shared" si="4"/>
        <v>1</v>
      </c>
      <c r="AA51" s="69" t="str">
        <f t="shared" si="5"/>
        <v>Lap</v>
      </c>
      <c r="AB51" s="48">
        <f t="shared" si="6"/>
        <v>100</v>
      </c>
      <c r="AC51" s="26" t="s">
        <v>49</v>
      </c>
      <c r="AD51" s="32">
        <f t="shared" si="7"/>
        <v>158090000</v>
      </c>
      <c r="AE51" s="47">
        <f t="shared" si="8"/>
        <v>72.872683691343227</v>
      </c>
      <c r="AF51" s="26" t="s">
        <v>49</v>
      </c>
      <c r="AG51" s="48">
        <f t="shared" si="9"/>
        <v>1</v>
      </c>
      <c r="AH51" s="16" t="str">
        <f t="shared" si="10"/>
        <v>Lap</v>
      </c>
      <c r="AI51" s="32">
        <f t="shared" si="11"/>
        <v>158090000</v>
      </c>
      <c r="AJ51" s="47">
        <f t="shared" si="14"/>
        <v>8.3333333333333321</v>
      </c>
      <c r="AK51" s="26" t="str">
        <f t="shared" si="12"/>
        <v>%</v>
      </c>
      <c r="AL51" s="82">
        <f t="shared" si="13"/>
        <v>0.28272260672067528</v>
      </c>
      <c r="AM51" s="11"/>
      <c r="AP51" s="19"/>
    </row>
    <row r="52" spans="1:42" s="72" customFormat="1" ht="201.75" customHeight="1" x14ac:dyDescent="0.25">
      <c r="A52" s="12"/>
      <c r="B52" s="13"/>
      <c r="C52" s="14" t="s">
        <v>106</v>
      </c>
      <c r="D52" s="14" t="s">
        <v>127</v>
      </c>
      <c r="E52" s="35">
        <v>100</v>
      </c>
      <c r="F52" s="36" t="s">
        <v>49</v>
      </c>
      <c r="G52" s="33">
        <f>SUM(G53)</f>
        <v>2214602750</v>
      </c>
      <c r="H52" s="35"/>
      <c r="I52" s="36" t="s">
        <v>49</v>
      </c>
      <c r="J52" s="33"/>
      <c r="K52" s="35">
        <v>100</v>
      </c>
      <c r="L52" s="36" t="s">
        <v>49</v>
      </c>
      <c r="M52" s="33">
        <f>SUM(M53)</f>
        <v>1004813550</v>
      </c>
      <c r="N52" s="35">
        <v>100</v>
      </c>
      <c r="O52" s="36" t="str">
        <f t="shared" si="23"/>
        <v>%</v>
      </c>
      <c r="P52" s="33">
        <f>SUM(P53)</f>
        <v>152530000</v>
      </c>
      <c r="Q52" s="35">
        <v>0</v>
      </c>
      <c r="R52" s="36" t="str">
        <f t="shared" si="24"/>
        <v>%</v>
      </c>
      <c r="S52" s="33">
        <f>SUM(S53)</f>
        <v>198465000</v>
      </c>
      <c r="T52" s="35">
        <v>0</v>
      </c>
      <c r="U52" s="36" t="str">
        <f t="shared" si="2"/>
        <v>%</v>
      </c>
      <c r="V52" s="33">
        <f>SUM(V53)</f>
        <v>198252500</v>
      </c>
      <c r="W52" s="35">
        <v>0</v>
      </c>
      <c r="X52" s="36" t="str">
        <f t="shared" si="3"/>
        <v>%</v>
      </c>
      <c r="Y52" s="33">
        <f>SUM(Y53)</f>
        <v>208591000</v>
      </c>
      <c r="Z52" s="49">
        <f t="shared" si="4"/>
        <v>100</v>
      </c>
      <c r="AA52" s="68" t="str">
        <f t="shared" si="5"/>
        <v>%</v>
      </c>
      <c r="AB52" s="49">
        <f t="shared" si="6"/>
        <v>100</v>
      </c>
      <c r="AC52" s="52" t="s">
        <v>49</v>
      </c>
      <c r="AD52" s="50">
        <f t="shared" si="7"/>
        <v>757838500</v>
      </c>
      <c r="AE52" s="51">
        <f t="shared" si="8"/>
        <v>75.420808168838889</v>
      </c>
      <c r="AF52" s="52" t="s">
        <v>49</v>
      </c>
      <c r="AG52" s="49">
        <f t="shared" si="9"/>
        <v>100</v>
      </c>
      <c r="AH52" s="36" t="str">
        <f t="shared" si="10"/>
        <v>%</v>
      </c>
      <c r="AI52" s="50">
        <f t="shared" si="11"/>
        <v>757838500</v>
      </c>
      <c r="AJ52" s="48">
        <f t="shared" si="14"/>
        <v>100</v>
      </c>
      <c r="AK52" s="52" t="str">
        <f t="shared" si="12"/>
        <v>%</v>
      </c>
      <c r="AL52" s="82">
        <f t="shared" si="13"/>
        <v>0.3422006497553568</v>
      </c>
      <c r="AM52" s="71"/>
      <c r="AP52" s="73"/>
    </row>
    <row r="53" spans="1:42" ht="133.5" customHeight="1" x14ac:dyDescent="0.2">
      <c r="A53" s="12"/>
      <c r="B53" s="13"/>
      <c r="C53" s="14" t="s">
        <v>99</v>
      </c>
      <c r="D53" s="14" t="s">
        <v>122</v>
      </c>
      <c r="E53" s="35">
        <v>100</v>
      </c>
      <c r="F53" s="36" t="s">
        <v>49</v>
      </c>
      <c r="G53" s="33">
        <f>SUM(G54,G55)</f>
        <v>2214602750</v>
      </c>
      <c r="H53" s="35"/>
      <c r="I53" s="36" t="s">
        <v>49</v>
      </c>
      <c r="J53" s="33"/>
      <c r="K53" s="35">
        <v>100</v>
      </c>
      <c r="L53" s="36" t="s">
        <v>49</v>
      </c>
      <c r="M53" s="33">
        <f>SUM(M54,M55)</f>
        <v>1004813550</v>
      </c>
      <c r="N53" s="35">
        <v>100</v>
      </c>
      <c r="O53" s="36" t="str">
        <f t="shared" si="23"/>
        <v>%</v>
      </c>
      <c r="P53" s="33">
        <f>SUM(P54,P55)</f>
        <v>152530000</v>
      </c>
      <c r="Q53" s="35">
        <v>0</v>
      </c>
      <c r="R53" s="36" t="str">
        <f t="shared" si="24"/>
        <v>%</v>
      </c>
      <c r="S53" s="33">
        <f>SUM(S54,S55)</f>
        <v>198465000</v>
      </c>
      <c r="T53" s="35">
        <v>0</v>
      </c>
      <c r="U53" s="36" t="str">
        <f t="shared" si="2"/>
        <v>%</v>
      </c>
      <c r="V53" s="33">
        <f>SUM(V54,V55)</f>
        <v>198252500</v>
      </c>
      <c r="W53" s="35">
        <v>0</v>
      </c>
      <c r="X53" s="36" t="str">
        <f t="shared" si="3"/>
        <v>%</v>
      </c>
      <c r="Y53" s="33">
        <f>SUM(Y54,Y55)</f>
        <v>208591000</v>
      </c>
      <c r="Z53" s="49">
        <f t="shared" si="4"/>
        <v>100</v>
      </c>
      <c r="AA53" s="68" t="str">
        <f t="shared" si="5"/>
        <v>%</v>
      </c>
      <c r="AB53" s="49">
        <f t="shared" si="6"/>
        <v>100</v>
      </c>
      <c r="AC53" s="52" t="s">
        <v>49</v>
      </c>
      <c r="AD53" s="50">
        <f t="shared" si="7"/>
        <v>757838500</v>
      </c>
      <c r="AE53" s="51">
        <f t="shared" si="8"/>
        <v>75.420808168838889</v>
      </c>
      <c r="AF53" s="52" t="s">
        <v>49</v>
      </c>
      <c r="AG53" s="49">
        <f t="shared" si="9"/>
        <v>100</v>
      </c>
      <c r="AH53" s="36" t="str">
        <f t="shared" si="10"/>
        <v>%</v>
      </c>
      <c r="AI53" s="50">
        <f t="shared" si="11"/>
        <v>757838500</v>
      </c>
      <c r="AJ53" s="48">
        <f t="shared" si="14"/>
        <v>100</v>
      </c>
      <c r="AK53" s="52" t="str">
        <f t="shared" si="12"/>
        <v>%</v>
      </c>
      <c r="AL53" s="82">
        <f t="shared" si="13"/>
        <v>0.3422006497553568</v>
      </c>
      <c r="AM53" s="11"/>
      <c r="AP53" s="19"/>
    </row>
    <row r="54" spans="1:42" ht="120" x14ac:dyDescent="0.2">
      <c r="A54" s="75"/>
      <c r="B54" s="76"/>
      <c r="C54" s="20" t="s">
        <v>100</v>
      </c>
      <c r="D54" s="20" t="s">
        <v>123</v>
      </c>
      <c r="E54" s="15">
        <v>12</v>
      </c>
      <c r="F54" s="16" t="s">
        <v>50</v>
      </c>
      <c r="G54" s="17">
        <f>M54+2*'[1]Cacading ITKAB 2022'!$AR$21</f>
        <v>1911230250</v>
      </c>
      <c r="H54" s="15"/>
      <c r="I54" s="16" t="s">
        <v>50</v>
      </c>
      <c r="J54" s="17"/>
      <c r="K54" s="15">
        <v>3</v>
      </c>
      <c r="L54" s="16" t="s">
        <v>50</v>
      </c>
      <c r="M54" s="17">
        <v>954486250</v>
      </c>
      <c r="N54" s="15">
        <v>3</v>
      </c>
      <c r="O54" s="16" t="str">
        <f t="shared" si="23"/>
        <v>Lap</v>
      </c>
      <c r="P54" s="17">
        <v>152530000</v>
      </c>
      <c r="Q54" s="15">
        <v>0</v>
      </c>
      <c r="R54" s="16" t="str">
        <f t="shared" si="24"/>
        <v>Lap</v>
      </c>
      <c r="S54" s="17">
        <f>350995000-P54</f>
        <v>198465000</v>
      </c>
      <c r="T54" s="15">
        <v>0</v>
      </c>
      <c r="U54" s="16" t="str">
        <f t="shared" si="2"/>
        <v>Lap</v>
      </c>
      <c r="V54" s="17">
        <v>196190000</v>
      </c>
      <c r="W54" s="15">
        <v>0</v>
      </c>
      <c r="X54" s="16" t="str">
        <f t="shared" si="3"/>
        <v>Lap</v>
      </c>
      <c r="Y54" s="17">
        <v>200028500</v>
      </c>
      <c r="Z54" s="48">
        <f t="shared" si="4"/>
        <v>3</v>
      </c>
      <c r="AA54" s="69" t="str">
        <f t="shared" si="5"/>
        <v>Lap</v>
      </c>
      <c r="AB54" s="48">
        <f t="shared" si="6"/>
        <v>100</v>
      </c>
      <c r="AC54" s="26" t="s">
        <v>49</v>
      </c>
      <c r="AD54" s="32">
        <f t="shared" si="7"/>
        <v>747213500</v>
      </c>
      <c r="AE54" s="47">
        <f t="shared" si="8"/>
        <v>78.284365018354123</v>
      </c>
      <c r="AF54" s="26" t="s">
        <v>49</v>
      </c>
      <c r="AG54" s="48">
        <f t="shared" si="9"/>
        <v>3</v>
      </c>
      <c r="AH54" s="16" t="str">
        <f t="shared" si="10"/>
        <v>Lap</v>
      </c>
      <c r="AI54" s="32">
        <f t="shared" si="11"/>
        <v>747213500</v>
      </c>
      <c r="AJ54" s="48">
        <f t="shared" si="14"/>
        <v>25</v>
      </c>
      <c r="AK54" s="26" t="str">
        <f t="shared" si="12"/>
        <v>%</v>
      </c>
      <c r="AL54" s="82">
        <f t="shared" si="13"/>
        <v>0.39095943568285402</v>
      </c>
      <c r="AM54" s="11"/>
      <c r="AP54" s="19"/>
    </row>
    <row r="55" spans="1:42" ht="86.25" customHeight="1" x14ac:dyDescent="0.2">
      <c r="A55" s="79"/>
      <c r="B55" s="74"/>
      <c r="C55" s="20" t="s">
        <v>101</v>
      </c>
      <c r="D55" s="20" t="s">
        <v>52</v>
      </c>
      <c r="E55" s="15">
        <v>3</v>
      </c>
      <c r="F55" s="16" t="s">
        <v>50</v>
      </c>
      <c r="G55" s="17">
        <f>M55+2*'[1]Cacading ITKAB 2022'!$AR$24</f>
        <v>303372500</v>
      </c>
      <c r="H55" s="15"/>
      <c r="I55" s="16" t="s">
        <v>50</v>
      </c>
      <c r="J55" s="17"/>
      <c r="K55" s="15">
        <v>1</v>
      </c>
      <c r="L55" s="16" t="s">
        <v>50</v>
      </c>
      <c r="M55" s="17">
        <v>50327300</v>
      </c>
      <c r="N55" s="15">
        <v>0</v>
      </c>
      <c r="O55" s="16" t="str">
        <f t="shared" si="23"/>
        <v>Lap</v>
      </c>
      <c r="P55" s="17">
        <v>0</v>
      </c>
      <c r="Q55" s="15">
        <v>0</v>
      </c>
      <c r="R55" s="16" t="str">
        <f t="shared" si="24"/>
        <v>Lap</v>
      </c>
      <c r="S55" s="17">
        <v>0</v>
      </c>
      <c r="T55" s="15">
        <v>0</v>
      </c>
      <c r="U55" s="16" t="str">
        <f t="shared" si="2"/>
        <v>Lap</v>
      </c>
      <c r="V55" s="17">
        <v>2062500</v>
      </c>
      <c r="W55" s="15">
        <v>0</v>
      </c>
      <c r="X55" s="16" t="str">
        <f t="shared" si="3"/>
        <v>Lap</v>
      </c>
      <c r="Y55" s="17">
        <v>8562500</v>
      </c>
      <c r="Z55" s="48">
        <f t="shared" si="4"/>
        <v>0</v>
      </c>
      <c r="AA55" s="69" t="str">
        <f t="shared" si="5"/>
        <v>Lap</v>
      </c>
      <c r="AB55" s="47">
        <f t="shared" si="6"/>
        <v>0</v>
      </c>
      <c r="AC55" s="26" t="s">
        <v>49</v>
      </c>
      <c r="AD55" s="32">
        <f t="shared" si="7"/>
        <v>10625000</v>
      </c>
      <c r="AE55" s="47">
        <f t="shared" si="8"/>
        <v>21.111802143170806</v>
      </c>
      <c r="AF55" s="26" t="s">
        <v>49</v>
      </c>
      <c r="AG55" s="48">
        <f t="shared" si="9"/>
        <v>0</v>
      </c>
      <c r="AH55" s="16" t="str">
        <f t="shared" si="10"/>
        <v>Lap</v>
      </c>
      <c r="AI55" s="32">
        <f t="shared" si="11"/>
        <v>10625000</v>
      </c>
      <c r="AJ55" s="48">
        <f t="shared" si="14"/>
        <v>0</v>
      </c>
      <c r="AK55" s="26" t="str">
        <f t="shared" si="12"/>
        <v>%</v>
      </c>
      <c r="AL55" s="82">
        <f t="shared" si="13"/>
        <v>3.5022950333336078E-2</v>
      </c>
      <c r="AM55" s="11"/>
      <c r="AP55" s="19"/>
    </row>
    <row r="56" spans="1:42" ht="15" x14ac:dyDescent="0.2">
      <c r="A56" s="116" t="s">
        <v>25</v>
      </c>
      <c r="B56" s="117"/>
      <c r="C56" s="117"/>
      <c r="D56" s="117"/>
      <c r="E56" s="117"/>
      <c r="F56" s="117"/>
      <c r="G56" s="117"/>
      <c r="H56" s="117"/>
      <c r="I56" s="117"/>
      <c r="J56" s="117"/>
      <c r="K56" s="117"/>
      <c r="L56" s="117"/>
      <c r="M56" s="117"/>
      <c r="N56" s="117"/>
      <c r="O56" s="117"/>
      <c r="P56" s="117"/>
      <c r="Q56" s="117"/>
      <c r="R56" s="117"/>
      <c r="S56" s="117"/>
      <c r="T56" s="117"/>
      <c r="U56" s="117"/>
      <c r="V56" s="117"/>
      <c r="W56" s="117"/>
      <c r="X56" s="117"/>
      <c r="Y56" s="117"/>
      <c r="Z56" s="117"/>
      <c r="AA56" s="118"/>
      <c r="AB56" s="59">
        <f>AVERAGE(AB13:AB55)</f>
        <v>90.980649350649344</v>
      </c>
      <c r="AC56" s="60"/>
      <c r="AD56" s="61"/>
      <c r="AE56" s="59">
        <f>AVERAGE(AE13,AE43,AE52)</f>
        <v>69.924012517303325</v>
      </c>
      <c r="AF56" s="60"/>
      <c r="AG56" s="62"/>
      <c r="AH56" s="60"/>
      <c r="AI56" s="62"/>
      <c r="AJ56" s="62"/>
      <c r="AK56" s="60"/>
      <c r="AL56" s="63"/>
      <c r="AM56" s="11"/>
    </row>
    <row r="57" spans="1:42" ht="15" x14ac:dyDescent="0.2">
      <c r="A57" s="100" t="s">
        <v>26</v>
      </c>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2"/>
      <c r="AB57" s="22" t="str">
        <f>IF(AB56&gt;=91,"Sangat Tinggi",IF(AB56&gt;=76,"Tinggi",IF(AB56&gt;=66,"Sedang",IF(AB56&gt;=51,"Rendah",IF(AB56&lt;=50,"Sangat Rendah")))))</f>
        <v>Tinggi</v>
      </c>
      <c r="AC57" s="42"/>
      <c r="AD57" s="43"/>
      <c r="AE57" s="22" t="str">
        <f>IF(AE56&gt;=91,"Sangat Tinggi",IF(AE56&gt;=76,"Tinggi",IF(AE56&gt;=66,"Sedang",IF(AE56&gt;=51,"Rendah",IF(AE56&lt;=50,"Sangat Rendah")))))</f>
        <v>Sedang</v>
      </c>
      <c r="AF57" s="42"/>
      <c r="AG57" s="44"/>
      <c r="AH57" s="42"/>
      <c r="AI57" s="45"/>
      <c r="AJ57" s="44"/>
      <c r="AK57" s="42"/>
      <c r="AL57" s="46"/>
      <c r="AM57" s="11"/>
    </row>
    <row r="58" spans="1:42" ht="15" x14ac:dyDescent="0.2">
      <c r="A58" s="103" t="s">
        <v>64</v>
      </c>
      <c r="B58" s="10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1"/>
    </row>
    <row r="59" spans="1:42" ht="15" x14ac:dyDescent="0.2">
      <c r="A59" s="80" t="s">
        <v>130</v>
      </c>
      <c r="B59" s="77" t="s">
        <v>131</v>
      </c>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11"/>
    </row>
    <row r="60" spans="1:42" ht="15" x14ac:dyDescent="0.2">
      <c r="A60" s="103" t="s">
        <v>27</v>
      </c>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4"/>
      <c r="AL60" s="104"/>
      <c r="AM60" s="11"/>
    </row>
    <row r="61" spans="1:42" ht="15" x14ac:dyDescent="0.2">
      <c r="A61" s="80" t="s">
        <v>130</v>
      </c>
      <c r="B61" s="77" t="str">
        <f>'[2]Permasalahan Capaian'!C4</f>
        <v>Adanya Surat Edaran Bersama terkait Pemberlakuan Pembatasan Kegiatan Masyarakat Untuk Pengendalian Penyebaran Corona Virus Disease 2019 terkait pelaksanaan kegiatan Program Penyelenggaraan Pengawasan dan Program Perumusan Kebijakan, Pendampingan Dan Asistensi Tahun 2021</v>
      </c>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11"/>
    </row>
    <row r="62" spans="1:42" ht="15" x14ac:dyDescent="0.2">
      <c r="A62" s="80" t="s">
        <v>130</v>
      </c>
      <c r="B62" s="77" t="str">
        <f>'[2]Permasalahan Capaian'!C5</f>
        <v>Adanya permintaan pengawasan di luar Program Kerja Pengawasan Tahunan (PKPT) 2021 yang harus segera ditindaklanjuti, selain keterbatasan tenaga APIP yang sesuai kompetensi dan peraturan/juknis pemenuhannya</v>
      </c>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11"/>
    </row>
    <row r="63" spans="1:42" ht="15" x14ac:dyDescent="0.2">
      <c r="A63" s="80" t="s">
        <v>130</v>
      </c>
      <c r="B63" s="77" t="str">
        <f>'[2]Permasalahan Capaian'!C6</f>
        <v>Dalam diklat untuk tenaga APIP harus mengikuti kalender diklat instansi penyelenggara</v>
      </c>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11"/>
    </row>
    <row r="64" spans="1:42" ht="15" x14ac:dyDescent="0.2">
      <c r="A64" s="103" t="s">
        <v>28</v>
      </c>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1"/>
    </row>
    <row r="65" spans="1:39" ht="15" x14ac:dyDescent="0.2">
      <c r="A65" s="80" t="s">
        <v>130</v>
      </c>
      <c r="B65" s="77" t="str">
        <f>'[2]Permasalahan Capaian'!D4</f>
        <v>Tetap melaksanakan Program Penyelenggaraan Pengawasan dan Program Perumusan Kebijakan, Pendampingan Dan Asistensi Tahun 2021 berdasarkan PKPT Tahun 2021 dengan tetap memperhatikan Prosedur Kesehatan dan masukan dari Tim Satgas COVID-19</v>
      </c>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11"/>
    </row>
    <row r="66" spans="1:39" ht="34.5" customHeight="1" x14ac:dyDescent="0.2">
      <c r="A66" s="80" t="s">
        <v>130</v>
      </c>
      <c r="B66" s="98" t="str">
        <f>'[2]Permasalahan Capaian'!D5</f>
        <v>Tetap melaksanakan Program Penyelenggaraan Pengawasan dan Program Perumusan Kebijakan, Pendampingan Dan Asistensi Tahun 2021 berdasarkan PKPT Tahun 2021 dengan tetap memperhatikan Prosedur Kesehatan dan masukan dari Tim Satgas COVID-19, selain mengikutsertakan staf Inspektorat Daerah Kab. HSS yang memiliki kompetensi dalam bidang tertentu</v>
      </c>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98"/>
      <c r="AL66" s="99"/>
      <c r="AM66" s="11"/>
    </row>
    <row r="67" spans="1:39" ht="15" x14ac:dyDescent="0.2">
      <c r="A67" s="80" t="s">
        <v>130</v>
      </c>
      <c r="B67" s="77" t="str">
        <f>'[2]Permasalahan Capaian'!D6</f>
        <v>Tetap mengupayakan keikutsertaan APIP Inspektorat Daerah Kabupaten Hulu Sungai Selatan berdasarkan kalender diklat instansi penyelenggara</v>
      </c>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11"/>
    </row>
    <row r="68" spans="1:39" ht="15" x14ac:dyDescent="0.2">
      <c r="A68" s="103" t="s">
        <v>29</v>
      </c>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c r="AL68" s="104"/>
      <c r="AM68" s="23"/>
    </row>
    <row r="69" spans="1:39" ht="15" x14ac:dyDescent="0.2">
      <c r="A69" s="80" t="s">
        <v>130</v>
      </c>
      <c r="B69" s="77" t="s">
        <v>132</v>
      </c>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11"/>
    </row>
    <row r="70" spans="1:39" ht="15" x14ac:dyDescent="0.2">
      <c r="A70" s="84"/>
      <c r="B70" s="85"/>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c r="AG70" s="85"/>
      <c r="AH70" s="85"/>
      <c r="AI70" s="85"/>
      <c r="AJ70" s="85"/>
      <c r="AK70" s="85"/>
      <c r="AL70" s="85"/>
      <c r="AM70" s="83"/>
    </row>
    <row r="71" spans="1:39" ht="15" x14ac:dyDescent="0.2">
      <c r="A71" s="84"/>
      <c r="B71" s="85"/>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83"/>
    </row>
    <row r="72" spans="1:39" ht="15" x14ac:dyDescent="0.2">
      <c r="A72" s="84"/>
      <c r="B72" s="85"/>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c r="AJ72" s="85"/>
      <c r="AK72" s="85"/>
      <c r="AL72" s="85"/>
      <c r="AM72" s="83"/>
    </row>
    <row r="73" spans="1:39" ht="1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148" t="s">
        <v>57</v>
      </c>
      <c r="AA73" s="148"/>
      <c r="AB73" s="148"/>
      <c r="AC73" s="148"/>
      <c r="AD73" s="148"/>
      <c r="AE73" s="148"/>
      <c r="AF73" s="25"/>
      <c r="AG73" s="24"/>
      <c r="AH73" s="148" t="s">
        <v>58</v>
      </c>
      <c r="AI73" s="148"/>
      <c r="AJ73" s="148"/>
      <c r="AK73" s="148"/>
      <c r="AL73" s="148"/>
      <c r="AM73" s="148"/>
    </row>
    <row r="74" spans="1:39" ht="15.75" x14ac:dyDescent="0.25">
      <c r="A74" s="30"/>
      <c r="B74" s="31"/>
      <c r="C74" s="24"/>
      <c r="D74" s="24"/>
      <c r="E74" s="24"/>
      <c r="F74" s="24"/>
      <c r="G74" s="24"/>
      <c r="H74" s="24"/>
      <c r="I74" s="24"/>
      <c r="J74" s="24"/>
      <c r="K74" s="24"/>
      <c r="L74" s="24"/>
      <c r="M74" s="24"/>
      <c r="N74" s="24"/>
      <c r="O74" s="24"/>
      <c r="P74" s="24"/>
      <c r="Q74" s="24"/>
      <c r="R74" s="24"/>
      <c r="S74" s="24"/>
      <c r="T74" s="24"/>
      <c r="U74" s="24"/>
      <c r="V74" s="24"/>
      <c r="W74" s="24"/>
      <c r="X74" s="24"/>
      <c r="Y74" s="24"/>
      <c r="Z74" s="148" t="s">
        <v>161</v>
      </c>
      <c r="AA74" s="148"/>
      <c r="AB74" s="148"/>
      <c r="AC74" s="148"/>
      <c r="AD74" s="148"/>
      <c r="AE74" s="148"/>
      <c r="AF74" s="25"/>
      <c r="AG74" s="24"/>
      <c r="AH74" s="148" t="s">
        <v>161</v>
      </c>
      <c r="AI74" s="148"/>
      <c r="AJ74" s="148"/>
      <c r="AK74" s="148"/>
      <c r="AL74" s="148"/>
      <c r="AM74" s="148"/>
    </row>
    <row r="75" spans="1:39" ht="15" x14ac:dyDescent="0.2">
      <c r="Z75" s="148" t="s">
        <v>63</v>
      </c>
      <c r="AA75" s="148"/>
      <c r="AB75" s="148"/>
      <c r="AC75" s="148"/>
      <c r="AD75" s="148"/>
      <c r="AE75" s="148"/>
      <c r="AH75" s="148" t="s">
        <v>59</v>
      </c>
      <c r="AI75" s="148"/>
      <c r="AJ75" s="148"/>
      <c r="AK75" s="148"/>
      <c r="AL75" s="148"/>
      <c r="AM75" s="148"/>
    </row>
    <row r="76" spans="1:39" ht="15" x14ac:dyDescent="0.2">
      <c r="Z76" s="148" t="s">
        <v>60</v>
      </c>
      <c r="AA76" s="148"/>
      <c r="AB76" s="148"/>
      <c r="AC76" s="148"/>
      <c r="AD76" s="148"/>
      <c r="AE76" s="148"/>
      <c r="AH76" s="148" t="s">
        <v>60</v>
      </c>
      <c r="AI76" s="148"/>
      <c r="AJ76" s="148"/>
      <c r="AK76" s="148"/>
      <c r="AL76" s="148"/>
      <c r="AM76" s="148"/>
    </row>
    <row r="77" spans="1:39" ht="25.5" x14ac:dyDescent="0.2">
      <c r="A77" s="27" t="s">
        <v>30</v>
      </c>
      <c r="B77" s="27" t="s">
        <v>31</v>
      </c>
      <c r="C77" s="27" t="s">
        <v>32</v>
      </c>
      <c r="Z77" s="24"/>
      <c r="AA77" s="25"/>
      <c r="AB77" s="24"/>
      <c r="AC77" s="25"/>
      <c r="AD77" s="24"/>
      <c r="AH77" s="24"/>
      <c r="AI77" s="25"/>
      <c r="AJ77" s="24"/>
      <c r="AK77" s="25"/>
      <c r="AL77" s="24"/>
    </row>
    <row r="78" spans="1:39" ht="25.5" x14ac:dyDescent="0.25">
      <c r="A78" s="28" t="s">
        <v>33</v>
      </c>
      <c r="B78" s="28" t="s">
        <v>34</v>
      </c>
      <c r="C78" s="28" t="s">
        <v>35</v>
      </c>
      <c r="Z78" s="149" t="s">
        <v>65</v>
      </c>
      <c r="AA78" s="149"/>
      <c r="AB78" s="149"/>
      <c r="AC78" s="149"/>
      <c r="AD78" s="149"/>
      <c r="AE78" s="149"/>
      <c r="AH78" s="149" t="s">
        <v>61</v>
      </c>
      <c r="AI78" s="149"/>
      <c r="AJ78" s="149"/>
      <c r="AK78" s="149"/>
      <c r="AL78" s="149"/>
      <c r="AM78" s="149"/>
    </row>
    <row r="79" spans="1:39" ht="25.5" x14ac:dyDescent="0.2">
      <c r="A79" s="28" t="s">
        <v>36</v>
      </c>
      <c r="B79" s="28" t="s">
        <v>37</v>
      </c>
      <c r="C79" s="28" t="s">
        <v>38</v>
      </c>
      <c r="Z79" s="150" t="s">
        <v>66</v>
      </c>
      <c r="AA79" s="150"/>
      <c r="AB79" s="150"/>
      <c r="AC79" s="150"/>
      <c r="AD79" s="150"/>
      <c r="AE79" s="150"/>
      <c r="AH79" s="150" t="s">
        <v>62</v>
      </c>
      <c r="AI79" s="150"/>
      <c r="AJ79" s="150"/>
      <c r="AK79" s="150"/>
      <c r="AL79" s="150"/>
      <c r="AM79" s="150"/>
    </row>
    <row r="80" spans="1:39" ht="25.5" x14ac:dyDescent="0.2">
      <c r="A80" s="28" t="s">
        <v>39</v>
      </c>
      <c r="B80" s="28" t="s">
        <v>40</v>
      </c>
      <c r="C80" s="28" t="s">
        <v>41</v>
      </c>
    </row>
    <row r="81" spans="1:3" ht="25.5" x14ac:dyDescent="0.2">
      <c r="A81" s="28" t="s">
        <v>42</v>
      </c>
      <c r="B81" s="28" t="s">
        <v>43</v>
      </c>
      <c r="C81" s="28" t="s">
        <v>44</v>
      </c>
    </row>
    <row r="82" spans="1:3" ht="25.5" x14ac:dyDescent="0.2">
      <c r="A82" s="28" t="s">
        <v>45</v>
      </c>
      <c r="B82" s="29" t="s">
        <v>46</v>
      </c>
      <c r="C82" s="28" t="s">
        <v>47</v>
      </c>
    </row>
  </sheetData>
  <mergeCells count="83">
    <mergeCell ref="Z76:AE76"/>
    <mergeCell ref="AH76:AM76"/>
    <mergeCell ref="Z78:AE78"/>
    <mergeCell ref="AH78:AM78"/>
    <mergeCell ref="Z79:AE79"/>
    <mergeCell ref="AH79:AM79"/>
    <mergeCell ref="Z73:AE73"/>
    <mergeCell ref="AH73:AM73"/>
    <mergeCell ref="Z74:AE74"/>
    <mergeCell ref="AH74:AM74"/>
    <mergeCell ref="Z75:AE75"/>
    <mergeCell ref="AH75:AM75"/>
    <mergeCell ref="H7:J9"/>
    <mergeCell ref="A6:AL6"/>
    <mergeCell ref="Z9:AF9"/>
    <mergeCell ref="A1:AL1"/>
    <mergeCell ref="A2:AL2"/>
    <mergeCell ref="A3:AL3"/>
    <mergeCell ref="A4:AL4"/>
    <mergeCell ref="A5:AL5"/>
    <mergeCell ref="A7:A9"/>
    <mergeCell ref="B7:B9"/>
    <mergeCell ref="C7:C9"/>
    <mergeCell ref="D7:D9"/>
    <mergeCell ref="E7:G9"/>
    <mergeCell ref="AM7:AM8"/>
    <mergeCell ref="K9:M9"/>
    <mergeCell ref="N9:P9"/>
    <mergeCell ref="Q9:S9"/>
    <mergeCell ref="T9:V9"/>
    <mergeCell ref="W9:Y9"/>
    <mergeCell ref="AG9:AI9"/>
    <mergeCell ref="AJ9:AL9"/>
    <mergeCell ref="K7:M8"/>
    <mergeCell ref="N7:Y8"/>
    <mergeCell ref="AG7:AI8"/>
    <mergeCell ref="AJ7:AL8"/>
    <mergeCell ref="Z7:AF8"/>
    <mergeCell ref="AJ11:AK11"/>
    <mergeCell ref="AB11:AC11"/>
    <mergeCell ref="E10:G10"/>
    <mergeCell ref="H10:J10"/>
    <mergeCell ref="AG10:AI10"/>
    <mergeCell ref="AJ10:AL10"/>
    <mergeCell ref="K10:M10"/>
    <mergeCell ref="N10:P10"/>
    <mergeCell ref="Q10:S10"/>
    <mergeCell ref="T10:V10"/>
    <mergeCell ref="W10:Y10"/>
    <mergeCell ref="Z10:AF10"/>
    <mergeCell ref="AE11:AF11"/>
    <mergeCell ref="AE12:AF12"/>
    <mergeCell ref="A68:AL68"/>
    <mergeCell ref="A58:AL58"/>
    <mergeCell ref="E11:F12"/>
    <mergeCell ref="G11:G12"/>
    <mergeCell ref="H11:I12"/>
    <mergeCell ref="J11:J12"/>
    <mergeCell ref="K11:L12"/>
    <mergeCell ref="M11:M12"/>
    <mergeCell ref="N11:O12"/>
    <mergeCell ref="P11:P12"/>
    <mergeCell ref="AG12:AH12"/>
    <mergeCell ref="AJ12:AK12"/>
    <mergeCell ref="Z11:AA11"/>
    <mergeCell ref="AG11:AH11"/>
    <mergeCell ref="A56:AA56"/>
    <mergeCell ref="B66:AL66"/>
    <mergeCell ref="A57:AA57"/>
    <mergeCell ref="A60:AL60"/>
    <mergeCell ref="A64:AL64"/>
    <mergeCell ref="T11:U12"/>
    <mergeCell ref="V11:V12"/>
    <mergeCell ref="W11:X12"/>
    <mergeCell ref="Y11:Y12"/>
    <mergeCell ref="A10:A12"/>
    <mergeCell ref="B10:B12"/>
    <mergeCell ref="C10:C12"/>
    <mergeCell ref="D10:D12"/>
    <mergeCell ref="Q11:R12"/>
    <mergeCell ref="S11:S12"/>
    <mergeCell ref="Z12:AA12"/>
    <mergeCell ref="AB12:AC12"/>
  </mergeCells>
  <phoneticPr fontId="15" type="noConversion"/>
  <printOptions horizontalCentered="1"/>
  <pageMargins left="0.23622047244094491" right="0.23622047244094491" top="3.937007874015748E-2" bottom="3.937007874015748E-2" header="0" footer="0"/>
  <pageSetup paperSize="14" scale="33" orientation="landscape"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Inspektorat</vt:lpstr>
      <vt:lpstr>Inspektorat!Print_Area</vt:lpstr>
      <vt:lpstr>Inspektorat!Print_Titles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W10 PRO</dc:creator>
  <cp:lastModifiedBy>W10 PRO</cp:lastModifiedBy>
  <dcterms:created xsi:type="dcterms:W3CDTF">2020-03-18T05:59:44Z</dcterms:created>
  <dcterms:modified xsi:type="dcterms:W3CDTF">2021-12-28T00:44:37Z</dcterms:modified>
</cp:coreProperties>
</file>