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xr:revisionPtr revIDLastSave="0" documentId="13_ncr:1_{3332F396-281F-4265-A0B9-AE3BB018DFA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ungai Raya" sheetId="1" r:id="rId1"/>
    <sheet name="Sungai Raya OK" sheetId="2" r:id="rId2"/>
  </sheets>
  <definedNames>
    <definedName name="_xlnm.Print_Area" localSheetId="0">'Sungai Raya'!$A$1:$AM$79</definedName>
    <definedName name="_xlnm.Print_Area" localSheetId="1">'Sungai Raya OK'!$A$1:$AM$82</definedName>
    <definedName name="_xlnm.Print_Titles" localSheetId="0">'Sungai Raya'!$7:$12</definedName>
    <definedName name="_xlnm.Print_Titles" localSheetId="1">'Sungai Raya OK'!$7:$12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2" i="2" l="1"/>
  <c r="U24" i="2"/>
  <c r="Z44" i="2"/>
  <c r="AB44" i="2" s="1"/>
  <c r="AG44" i="2" l="1"/>
  <c r="V18" i="2"/>
  <c r="AB46" i="2" l="1"/>
  <c r="AA46" i="2"/>
  <c r="O46" i="2"/>
  <c r="R46" i="2" s="1"/>
  <c r="U46" i="2" s="1"/>
  <c r="X46" i="2" s="1"/>
  <c r="O44" i="2"/>
  <c r="R44" i="2" s="1"/>
  <c r="U44" i="2" s="1"/>
  <c r="X44" i="2" s="1"/>
  <c r="AA44" i="2"/>
  <c r="AH44" i="2" s="1"/>
  <c r="M57" i="2"/>
  <c r="M56" i="2" s="1"/>
  <c r="M17" i="2"/>
  <c r="O19" i="2"/>
  <c r="R19" i="2" s="1"/>
  <c r="U19" i="2" s="1"/>
  <c r="X19" i="2" s="1"/>
  <c r="AA19" i="2"/>
  <c r="AH19" i="2" s="1"/>
  <c r="J56" i="2"/>
  <c r="J57" i="2"/>
  <c r="E61" i="2"/>
  <c r="E60" i="2"/>
  <c r="E58" i="2"/>
  <c r="J53" i="2"/>
  <c r="J52" i="2" s="1"/>
  <c r="J49" i="2"/>
  <c r="J50" i="2"/>
  <c r="J42" i="2" l="1"/>
  <c r="J43" i="2"/>
  <c r="J47" i="2"/>
  <c r="J40" i="2"/>
  <c r="J38" i="2"/>
  <c r="J37" i="2" s="1"/>
  <c r="J33" i="2"/>
  <c r="J29" i="2"/>
  <c r="J22" i="2"/>
  <c r="J17" i="2"/>
  <c r="J14" i="2"/>
  <c r="J13" i="2" l="1"/>
  <c r="E18" i="2"/>
  <c r="G20" i="2" l="1"/>
  <c r="G17" i="2" s="1"/>
  <c r="G16" i="2"/>
  <c r="G15" i="2"/>
  <c r="G33" i="2" l="1"/>
  <c r="G57" i="2"/>
  <c r="G56" i="2" s="1"/>
  <c r="G53" i="2"/>
  <c r="G52" i="2" s="1"/>
  <c r="G50" i="2"/>
  <c r="G49" i="2" s="1"/>
  <c r="G47" i="2"/>
  <c r="G43" i="2"/>
  <c r="G42" i="2" s="1"/>
  <c r="G40" i="2"/>
  <c r="G38" i="2"/>
  <c r="G29" i="2"/>
  <c r="G22" i="2"/>
  <c r="G14" i="2"/>
  <c r="AD61" i="2"/>
  <c r="AE61" i="2" s="1"/>
  <c r="AA61" i="2"/>
  <c r="AH61" i="2" s="1"/>
  <c r="Z61" i="2"/>
  <c r="AG61" i="2" s="1"/>
  <c r="U61" i="2"/>
  <c r="X61" i="2" s="1"/>
  <c r="AD60" i="2"/>
  <c r="AI60" i="2" s="1"/>
  <c r="AL60" i="2" s="1"/>
  <c r="AA60" i="2"/>
  <c r="AH60" i="2" s="1"/>
  <c r="Z60" i="2"/>
  <c r="U60" i="2"/>
  <c r="X60" i="2" s="1"/>
  <c r="AD59" i="2"/>
  <c r="AE59" i="2" s="1"/>
  <c r="AA59" i="2"/>
  <c r="AH59" i="2" s="1"/>
  <c r="Z59" i="2"/>
  <c r="AG59" i="2" s="1"/>
  <c r="U59" i="2"/>
  <c r="X59" i="2" s="1"/>
  <c r="AD58" i="2"/>
  <c r="AI58" i="2" s="1"/>
  <c r="AL58" i="2" s="1"/>
  <c r="AA58" i="2"/>
  <c r="AH58" i="2" s="1"/>
  <c r="Z58" i="2"/>
  <c r="U58" i="2"/>
  <c r="X58" i="2" s="1"/>
  <c r="AA57" i="2"/>
  <c r="AH57" i="2" s="1"/>
  <c r="Z57" i="2"/>
  <c r="AG57" i="2" s="1"/>
  <c r="Y57" i="2"/>
  <c r="Y56" i="2" s="1"/>
  <c r="V57" i="2"/>
  <c r="V56" i="2" s="1"/>
  <c r="S57" i="2"/>
  <c r="S56" i="2" s="1"/>
  <c r="P57" i="2"/>
  <c r="P56" i="2" s="1"/>
  <c r="O57" i="2"/>
  <c r="R57" i="2" s="1"/>
  <c r="U57" i="2" s="1"/>
  <c r="X57" i="2" s="1"/>
  <c r="AA56" i="2"/>
  <c r="AH56" i="2" s="1"/>
  <c r="Z56" i="2"/>
  <c r="AG56" i="2" s="1"/>
  <c r="O56" i="2"/>
  <c r="R56" i="2" s="1"/>
  <c r="U56" i="2" s="1"/>
  <c r="X56" i="2" s="1"/>
  <c r="AD55" i="2"/>
  <c r="AI55" i="2" s="1"/>
  <c r="AL55" i="2" s="1"/>
  <c r="AA55" i="2"/>
  <c r="AH55" i="2" s="1"/>
  <c r="Z55" i="2"/>
  <c r="O55" i="2"/>
  <c r="R55" i="2" s="1"/>
  <c r="U55" i="2" s="1"/>
  <c r="X55" i="2" s="1"/>
  <c r="AD54" i="2"/>
  <c r="AE54" i="2" s="1"/>
  <c r="AA54" i="2"/>
  <c r="AH54" i="2" s="1"/>
  <c r="Z54" i="2"/>
  <c r="AG54" i="2" s="1"/>
  <c r="O54" i="2"/>
  <c r="R54" i="2" s="1"/>
  <c r="U54" i="2" s="1"/>
  <c r="X54" i="2" s="1"/>
  <c r="AA53" i="2"/>
  <c r="AH53" i="2" s="1"/>
  <c r="Z53" i="2"/>
  <c r="Y53" i="2"/>
  <c r="Y52" i="2" s="1"/>
  <c r="V53" i="2"/>
  <c r="V52" i="2" s="1"/>
  <c r="S53" i="2"/>
  <c r="S52" i="2" s="1"/>
  <c r="P53" i="2"/>
  <c r="O53" i="2"/>
  <c r="R53" i="2" s="1"/>
  <c r="U53" i="2" s="1"/>
  <c r="X53" i="2" s="1"/>
  <c r="M53" i="2"/>
  <c r="M52" i="2" s="1"/>
  <c r="AA52" i="2"/>
  <c r="AH52" i="2" s="1"/>
  <c r="Z52" i="2"/>
  <c r="AB52" i="2" s="1"/>
  <c r="O52" i="2"/>
  <c r="R52" i="2" s="1"/>
  <c r="U52" i="2" s="1"/>
  <c r="X52" i="2" s="1"/>
  <c r="AD51" i="2"/>
  <c r="AE51" i="2" s="1"/>
  <c r="AA51" i="2"/>
  <c r="AH51" i="2" s="1"/>
  <c r="Z51" i="2"/>
  <c r="AG51" i="2" s="1"/>
  <c r="O51" i="2"/>
  <c r="R51" i="2" s="1"/>
  <c r="U51" i="2" s="1"/>
  <c r="X51" i="2" s="1"/>
  <c r="AA50" i="2"/>
  <c r="AH50" i="2" s="1"/>
  <c r="Z50" i="2"/>
  <c r="AB50" i="2" s="1"/>
  <c r="Y50" i="2"/>
  <c r="Y49" i="2" s="1"/>
  <c r="V50" i="2"/>
  <c r="V49" i="2" s="1"/>
  <c r="S50" i="2"/>
  <c r="S49" i="2" s="1"/>
  <c r="P50" i="2"/>
  <c r="O50" i="2"/>
  <c r="R50" i="2" s="1"/>
  <c r="U50" i="2" s="1"/>
  <c r="X50" i="2" s="1"/>
  <c r="M50" i="2"/>
  <c r="M49" i="2" s="1"/>
  <c r="AA49" i="2"/>
  <c r="AH49" i="2" s="1"/>
  <c r="Z49" i="2"/>
  <c r="O49" i="2"/>
  <c r="R49" i="2" s="1"/>
  <c r="U49" i="2" s="1"/>
  <c r="X49" i="2" s="1"/>
  <c r="AD48" i="2"/>
  <c r="AE48" i="2" s="1"/>
  <c r="AA48" i="2"/>
  <c r="AH48" i="2" s="1"/>
  <c r="Z48" i="2"/>
  <c r="AG48" i="2" s="1"/>
  <c r="O48" i="2"/>
  <c r="R48" i="2" s="1"/>
  <c r="U48" i="2" s="1"/>
  <c r="X48" i="2" s="1"/>
  <c r="AA47" i="2"/>
  <c r="AH47" i="2" s="1"/>
  <c r="Z47" i="2"/>
  <c r="Y47" i="2"/>
  <c r="V47" i="2"/>
  <c r="S47" i="2"/>
  <c r="P47" i="2"/>
  <c r="O47" i="2"/>
  <c r="R47" i="2" s="1"/>
  <c r="U47" i="2" s="1"/>
  <c r="X47" i="2" s="1"/>
  <c r="M47" i="2"/>
  <c r="AD45" i="2"/>
  <c r="AA45" i="2"/>
  <c r="AH45" i="2" s="1"/>
  <c r="Z45" i="2"/>
  <c r="O45" i="2"/>
  <c r="R45" i="2" s="1"/>
  <c r="U45" i="2" s="1"/>
  <c r="X45" i="2" s="1"/>
  <c r="AA43" i="2"/>
  <c r="AH43" i="2" s="1"/>
  <c r="Z43" i="2"/>
  <c r="AB43" i="2" s="1"/>
  <c r="Y43" i="2"/>
  <c r="Y42" i="2" s="1"/>
  <c r="V43" i="2"/>
  <c r="V42" i="2" s="1"/>
  <c r="S43" i="2"/>
  <c r="S42" i="2" s="1"/>
  <c r="P43" i="2"/>
  <c r="O43" i="2"/>
  <c r="R43" i="2" s="1"/>
  <c r="U43" i="2" s="1"/>
  <c r="X43" i="2" s="1"/>
  <c r="M43" i="2"/>
  <c r="M42" i="2" s="1"/>
  <c r="AA42" i="2"/>
  <c r="AH42" i="2" s="1"/>
  <c r="Z42" i="2"/>
  <c r="O42" i="2"/>
  <c r="R42" i="2" s="1"/>
  <c r="U42" i="2" s="1"/>
  <c r="X42" i="2" s="1"/>
  <c r="AD41" i="2"/>
  <c r="AA41" i="2"/>
  <c r="AH41" i="2" s="1"/>
  <c r="Z41" i="2"/>
  <c r="O41" i="2"/>
  <c r="R41" i="2" s="1"/>
  <c r="U41" i="2" s="1"/>
  <c r="X41" i="2" s="1"/>
  <c r="AA40" i="2"/>
  <c r="AH40" i="2" s="1"/>
  <c r="Z40" i="2"/>
  <c r="AG40" i="2" s="1"/>
  <c r="Y40" i="2"/>
  <c r="Y37" i="2" s="1"/>
  <c r="V40" i="2"/>
  <c r="V37" i="2" s="1"/>
  <c r="S40" i="2"/>
  <c r="S37" i="2" s="1"/>
  <c r="P40" i="2"/>
  <c r="O40" i="2"/>
  <c r="R40" i="2" s="1"/>
  <c r="U40" i="2" s="1"/>
  <c r="X40" i="2" s="1"/>
  <c r="M40" i="2"/>
  <c r="AD39" i="2"/>
  <c r="AI39" i="2" s="1"/>
  <c r="AL39" i="2" s="1"/>
  <c r="AA39" i="2"/>
  <c r="AH39" i="2" s="1"/>
  <c r="Z39" i="2"/>
  <c r="AB39" i="2" s="1"/>
  <c r="O39" i="2"/>
  <c r="R39" i="2" s="1"/>
  <c r="U39" i="2" s="1"/>
  <c r="X39" i="2" s="1"/>
  <c r="AA38" i="2"/>
  <c r="AH38" i="2" s="1"/>
  <c r="Z38" i="2"/>
  <c r="AG38" i="2" s="1"/>
  <c r="Y38" i="2"/>
  <c r="V38" i="2"/>
  <c r="S38" i="2"/>
  <c r="P38" i="2"/>
  <c r="O38" i="2"/>
  <c r="R38" i="2" s="1"/>
  <c r="U38" i="2" s="1"/>
  <c r="X38" i="2" s="1"/>
  <c r="M38" i="2"/>
  <c r="AA37" i="2"/>
  <c r="AH37" i="2" s="1"/>
  <c r="Z37" i="2"/>
  <c r="AB37" i="2" s="1"/>
  <c r="O37" i="2"/>
  <c r="R37" i="2" s="1"/>
  <c r="U37" i="2" s="1"/>
  <c r="X37" i="2" s="1"/>
  <c r="AA36" i="2"/>
  <c r="AH36" i="2" s="1"/>
  <c r="Z36" i="2"/>
  <c r="AB36" i="2" s="1"/>
  <c r="AD36" i="2"/>
  <c r="AI36" i="2" s="1"/>
  <c r="AL36" i="2" s="1"/>
  <c r="O36" i="2"/>
  <c r="R36" i="2" s="1"/>
  <c r="U36" i="2" s="1"/>
  <c r="X36" i="2" s="1"/>
  <c r="AD35" i="2"/>
  <c r="AE35" i="2" s="1"/>
  <c r="AA35" i="2"/>
  <c r="AH35" i="2" s="1"/>
  <c r="Z35" i="2"/>
  <c r="O35" i="2"/>
  <c r="R35" i="2" s="1"/>
  <c r="U35" i="2" s="1"/>
  <c r="X35" i="2" s="1"/>
  <c r="AD34" i="2"/>
  <c r="AI34" i="2" s="1"/>
  <c r="AL34" i="2" s="1"/>
  <c r="AA34" i="2"/>
  <c r="AH34" i="2" s="1"/>
  <c r="Z34" i="2"/>
  <c r="AG34" i="2" s="1"/>
  <c r="O34" i="2"/>
  <c r="R34" i="2" s="1"/>
  <c r="U34" i="2" s="1"/>
  <c r="X34" i="2" s="1"/>
  <c r="AA33" i="2"/>
  <c r="AH33" i="2" s="1"/>
  <c r="Z33" i="2"/>
  <c r="AG33" i="2" s="1"/>
  <c r="V33" i="2"/>
  <c r="S33" i="2"/>
  <c r="P33" i="2"/>
  <c r="O33" i="2"/>
  <c r="R33" i="2" s="1"/>
  <c r="U33" i="2" s="1"/>
  <c r="X33" i="2" s="1"/>
  <c r="M33" i="2"/>
  <c r="AD32" i="2"/>
  <c r="AE32" i="2" s="1"/>
  <c r="AA32" i="2"/>
  <c r="AH32" i="2" s="1"/>
  <c r="Z32" i="2"/>
  <c r="AG32" i="2" s="1"/>
  <c r="O32" i="2"/>
  <c r="R32" i="2" s="1"/>
  <c r="U32" i="2" s="1"/>
  <c r="X32" i="2" s="1"/>
  <c r="AD31" i="2"/>
  <c r="AA31" i="2"/>
  <c r="AH31" i="2" s="1"/>
  <c r="Z31" i="2"/>
  <c r="AB31" i="2" s="1"/>
  <c r="O31" i="2"/>
  <c r="R31" i="2" s="1"/>
  <c r="U31" i="2" s="1"/>
  <c r="X31" i="2" s="1"/>
  <c r="AD30" i="2"/>
  <c r="AI30" i="2" s="1"/>
  <c r="AL30" i="2" s="1"/>
  <c r="AA30" i="2"/>
  <c r="AH30" i="2" s="1"/>
  <c r="Z30" i="2"/>
  <c r="O30" i="2"/>
  <c r="R30" i="2" s="1"/>
  <c r="U30" i="2" s="1"/>
  <c r="X30" i="2" s="1"/>
  <c r="AA29" i="2"/>
  <c r="AH29" i="2" s="1"/>
  <c r="Z29" i="2"/>
  <c r="AG29" i="2" s="1"/>
  <c r="Y29" i="2"/>
  <c r="V29" i="2"/>
  <c r="S29" i="2"/>
  <c r="P29" i="2"/>
  <c r="O29" i="2"/>
  <c r="R29" i="2" s="1"/>
  <c r="U29" i="2" s="1"/>
  <c r="X29" i="2" s="1"/>
  <c r="M29" i="2"/>
  <c r="AD28" i="2"/>
  <c r="AE28" i="2" s="1"/>
  <c r="AA28" i="2"/>
  <c r="AH28" i="2" s="1"/>
  <c r="Z28" i="2"/>
  <c r="AG28" i="2" s="1"/>
  <c r="O28" i="2"/>
  <c r="R28" i="2" s="1"/>
  <c r="U28" i="2" s="1"/>
  <c r="X28" i="2" s="1"/>
  <c r="AD27" i="2"/>
  <c r="AE27" i="2" s="1"/>
  <c r="AA27" i="2"/>
  <c r="AH27" i="2" s="1"/>
  <c r="Z27" i="2"/>
  <c r="AB27" i="2" s="1"/>
  <c r="O27" i="2"/>
  <c r="R27" i="2" s="1"/>
  <c r="U27" i="2" s="1"/>
  <c r="X27" i="2" s="1"/>
  <c r="AD26" i="2"/>
  <c r="AE26" i="2" s="1"/>
  <c r="AA26" i="2"/>
  <c r="AH26" i="2" s="1"/>
  <c r="Z26" i="2"/>
  <c r="AG26" i="2" s="1"/>
  <c r="O26" i="2"/>
  <c r="R26" i="2" s="1"/>
  <c r="U26" i="2" s="1"/>
  <c r="X26" i="2" s="1"/>
  <c r="AD25" i="2"/>
  <c r="AE25" i="2" s="1"/>
  <c r="AA25" i="2"/>
  <c r="AH25" i="2" s="1"/>
  <c r="Z25" i="2"/>
  <c r="AB25" i="2" s="1"/>
  <c r="O25" i="2"/>
  <c r="R25" i="2" s="1"/>
  <c r="U25" i="2" s="1"/>
  <c r="X25" i="2" s="1"/>
  <c r="AD24" i="2"/>
  <c r="AE24" i="2" s="1"/>
  <c r="AA24" i="2"/>
  <c r="AH24" i="2" s="1"/>
  <c r="Z24" i="2"/>
  <c r="AG24" i="2" s="1"/>
  <c r="O24" i="2"/>
  <c r="R24" i="2" s="1"/>
  <c r="X24" i="2" s="1"/>
  <c r="AD23" i="2"/>
  <c r="AE23" i="2" s="1"/>
  <c r="AA23" i="2"/>
  <c r="AH23" i="2" s="1"/>
  <c r="Z23" i="2"/>
  <c r="AB23" i="2" s="1"/>
  <c r="O23" i="2"/>
  <c r="R23" i="2" s="1"/>
  <c r="U23" i="2" s="1"/>
  <c r="X23" i="2" s="1"/>
  <c r="AA22" i="2"/>
  <c r="AH22" i="2" s="1"/>
  <c r="Z22" i="2"/>
  <c r="AG22" i="2" s="1"/>
  <c r="Y22" i="2"/>
  <c r="V22" i="2"/>
  <c r="S22" i="2"/>
  <c r="P22" i="2"/>
  <c r="O22" i="2"/>
  <c r="R22" i="2" s="1"/>
  <c r="U22" i="2" s="1"/>
  <c r="X22" i="2" s="1"/>
  <c r="M22" i="2"/>
  <c r="AP21" i="2"/>
  <c r="AD21" i="2"/>
  <c r="AE21" i="2" s="1"/>
  <c r="AA21" i="2"/>
  <c r="AH21" i="2" s="1"/>
  <c r="Z21" i="2"/>
  <c r="AG21" i="2" s="1"/>
  <c r="O21" i="2"/>
  <c r="R21" i="2" s="1"/>
  <c r="U21" i="2" s="1"/>
  <c r="X21" i="2" s="1"/>
  <c r="AP20" i="2"/>
  <c r="AD20" i="2"/>
  <c r="AI20" i="2" s="1"/>
  <c r="AL20" i="2" s="1"/>
  <c r="AA20" i="2"/>
  <c r="AH20" i="2" s="1"/>
  <c r="Z20" i="2"/>
  <c r="O20" i="2"/>
  <c r="R20" i="2" s="1"/>
  <c r="U20" i="2" s="1"/>
  <c r="X20" i="2" s="1"/>
  <c r="AD18" i="2"/>
  <c r="AE18" i="2" s="1"/>
  <c r="AA18" i="2"/>
  <c r="AH18" i="2" s="1"/>
  <c r="Z18" i="2"/>
  <c r="AB18" i="2" s="1"/>
  <c r="O18" i="2"/>
  <c r="R18" i="2" s="1"/>
  <c r="U18" i="2" s="1"/>
  <c r="X18" i="2" s="1"/>
  <c r="AA17" i="2"/>
  <c r="AH17" i="2" s="1"/>
  <c r="V17" i="2"/>
  <c r="S17" i="2"/>
  <c r="P17" i="2"/>
  <c r="O17" i="2"/>
  <c r="R17" i="2" s="1"/>
  <c r="U17" i="2" s="1"/>
  <c r="X17" i="2" s="1"/>
  <c r="AD16" i="2"/>
  <c r="AI16" i="2" s="1"/>
  <c r="AL16" i="2" s="1"/>
  <c r="AA16" i="2"/>
  <c r="AH16" i="2" s="1"/>
  <c r="Z16" i="2"/>
  <c r="AG16" i="2" s="1"/>
  <c r="O16" i="2"/>
  <c r="R16" i="2" s="1"/>
  <c r="U16" i="2" s="1"/>
  <c r="X16" i="2" s="1"/>
  <c r="AD15" i="2"/>
  <c r="AI15" i="2" s="1"/>
  <c r="AL15" i="2" s="1"/>
  <c r="AA15" i="2"/>
  <c r="AH15" i="2" s="1"/>
  <c r="Z15" i="2"/>
  <c r="O15" i="2"/>
  <c r="R15" i="2" s="1"/>
  <c r="U15" i="2" s="1"/>
  <c r="X15" i="2" s="1"/>
  <c r="AA14" i="2"/>
  <c r="AH14" i="2" s="1"/>
  <c r="Y14" i="2"/>
  <c r="V14" i="2"/>
  <c r="S14" i="2"/>
  <c r="P14" i="2"/>
  <c r="O14" i="2"/>
  <c r="R14" i="2" s="1"/>
  <c r="U14" i="2" s="1"/>
  <c r="X14" i="2" s="1"/>
  <c r="M14" i="2"/>
  <c r="M13" i="2" s="1"/>
  <c r="AA13" i="2"/>
  <c r="AH13" i="2" s="1"/>
  <c r="Z13" i="2"/>
  <c r="AG13" i="2" s="1"/>
  <c r="O13" i="2"/>
  <c r="R13" i="2" s="1"/>
  <c r="U13" i="2" s="1"/>
  <c r="X13" i="2" s="1"/>
  <c r="S13" i="2" l="1"/>
  <c r="V13" i="2"/>
  <c r="AE20" i="2"/>
  <c r="Z14" i="2"/>
  <c r="G13" i="2"/>
  <c r="AG23" i="2"/>
  <c r="AG18" i="2"/>
  <c r="AG27" i="2"/>
  <c r="M37" i="2"/>
  <c r="AG43" i="2"/>
  <c r="AI48" i="2"/>
  <c r="AL48" i="2" s="1"/>
  <c r="G37" i="2"/>
  <c r="AG37" i="2"/>
  <c r="AD56" i="2"/>
  <c r="AI56" i="2" s="1"/>
  <c r="AL56" i="2" s="1"/>
  <c r="AB22" i="2"/>
  <c r="AB24" i="2"/>
  <c r="AI25" i="2"/>
  <c r="AL25" i="2" s="1"/>
  <c r="AB28" i="2"/>
  <c r="AI32" i="2"/>
  <c r="AL32" i="2" s="1"/>
  <c r="AB33" i="2"/>
  <c r="AB34" i="2"/>
  <c r="AD38" i="2"/>
  <c r="AB38" i="2"/>
  <c r="AB40" i="2"/>
  <c r="AB48" i="2"/>
  <c r="AB51" i="2"/>
  <c r="AB56" i="2"/>
  <c r="AB57" i="2"/>
  <c r="AB59" i="2"/>
  <c r="AD14" i="2"/>
  <c r="AI14" i="2" s="1"/>
  <c r="AL14" i="2" s="1"/>
  <c r="AE15" i="2"/>
  <c r="AB16" i="2"/>
  <c r="AE16" i="2"/>
  <c r="Z17" i="2"/>
  <c r="AI18" i="2"/>
  <c r="AL18" i="2" s="1"/>
  <c r="AB21" i="2"/>
  <c r="AD22" i="2"/>
  <c r="AE22" i="2" s="1"/>
  <c r="AI23" i="2"/>
  <c r="AL23" i="2" s="1"/>
  <c r="AG25" i="2"/>
  <c r="AB26" i="2"/>
  <c r="AI27" i="2"/>
  <c r="AL27" i="2" s="1"/>
  <c r="AD29" i="2"/>
  <c r="AI29" i="2" s="1"/>
  <c r="AL29" i="2" s="1"/>
  <c r="AB29" i="2"/>
  <c r="AE30" i="2"/>
  <c r="AB32" i="2"/>
  <c r="Y33" i="2"/>
  <c r="AD33" i="2" s="1"/>
  <c r="AE33" i="2" s="1"/>
  <c r="AG36" i="2"/>
  <c r="AE39" i="2"/>
  <c r="AD53" i="2"/>
  <c r="AB54" i="2"/>
  <c r="AE55" i="2"/>
  <c r="AE58" i="2"/>
  <c r="AE60" i="2"/>
  <c r="AB61" i="2"/>
  <c r="AE34" i="2"/>
  <c r="AB15" i="2"/>
  <c r="AG15" i="2"/>
  <c r="AI31" i="2"/>
  <c r="AL31" i="2" s="1"/>
  <c r="AE31" i="2"/>
  <c r="AB35" i="2"/>
  <c r="AG35" i="2"/>
  <c r="AD43" i="2"/>
  <c r="P42" i="2"/>
  <c r="AD42" i="2" s="1"/>
  <c r="P13" i="2"/>
  <c r="AB20" i="2"/>
  <c r="AG20" i="2"/>
  <c r="AD40" i="2"/>
  <c r="P37" i="2"/>
  <c r="AD37" i="2" s="1"/>
  <c r="AI41" i="2"/>
  <c r="AL41" i="2" s="1"/>
  <c r="AE41" i="2"/>
  <c r="AB42" i="2"/>
  <c r="AG42" i="2"/>
  <c r="AB47" i="2"/>
  <c r="AG47" i="2"/>
  <c r="AB13" i="2"/>
  <c r="AP18" i="2"/>
  <c r="Y17" i="2"/>
  <c r="AB30" i="2"/>
  <c r="AG30" i="2"/>
  <c r="AI45" i="2"/>
  <c r="AL45" i="2" s="1"/>
  <c r="AE45" i="2"/>
  <c r="AB53" i="2"/>
  <c r="AG53" i="2"/>
  <c r="AI35" i="2"/>
  <c r="AL35" i="2" s="1"/>
  <c r="AE36" i="2"/>
  <c r="AI28" i="2"/>
  <c r="AL28" i="2" s="1"/>
  <c r="AG31" i="2"/>
  <c r="AB41" i="2"/>
  <c r="AG41" i="2"/>
  <c r="AB45" i="2"/>
  <c r="AG45" i="2"/>
  <c r="AB49" i="2"/>
  <c r="AG49" i="2"/>
  <c r="AB55" i="2"/>
  <c r="AG55" i="2"/>
  <c r="AB58" i="2"/>
  <c r="AG58" i="2"/>
  <c r="AI21" i="2"/>
  <c r="AL21" i="2" s="1"/>
  <c r="AI24" i="2"/>
  <c r="AL24" i="2" s="1"/>
  <c r="AI26" i="2"/>
  <c r="AL26" i="2" s="1"/>
  <c r="AG39" i="2"/>
  <c r="AD47" i="2"/>
  <c r="AD50" i="2"/>
  <c r="P49" i="2"/>
  <c r="AD49" i="2" s="1"/>
  <c r="AG50" i="2"/>
  <c r="AB60" i="2"/>
  <c r="AG60" i="2"/>
  <c r="AI51" i="2"/>
  <c r="AL51" i="2" s="1"/>
  <c r="AI54" i="2"/>
  <c r="AL54" i="2" s="1"/>
  <c r="AD57" i="2"/>
  <c r="AI59" i="2"/>
  <c r="AL59" i="2" s="1"/>
  <c r="AI61" i="2"/>
  <c r="AL61" i="2" s="1"/>
  <c r="P52" i="2"/>
  <c r="AD52" i="2" s="1"/>
  <c r="AG52" i="2"/>
  <c r="M54" i="1"/>
  <c r="Y50" i="1"/>
  <c r="Y49" i="1" s="1"/>
  <c r="V50" i="1"/>
  <c r="V49" i="1" s="1"/>
  <c r="S50" i="1"/>
  <c r="M50" i="1"/>
  <c r="M49" i="1" s="1"/>
  <c r="Y35" i="1"/>
  <c r="Y32" i="1" s="1"/>
  <c r="W17" i="1"/>
  <c r="T17" i="1"/>
  <c r="Q17" i="1"/>
  <c r="N17" i="1"/>
  <c r="K17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AB19" i="1" s="1"/>
  <c r="Z18" i="1"/>
  <c r="Z16" i="1"/>
  <c r="Z15" i="1"/>
  <c r="Z13" i="1"/>
  <c r="Y18" i="1"/>
  <c r="Y17" i="1" s="1"/>
  <c r="Y54" i="1"/>
  <c r="Y53" i="1" s="1"/>
  <c r="Y47" i="1"/>
  <c r="Y46" i="1" s="1"/>
  <c r="Y44" i="1"/>
  <c r="Y42" i="1"/>
  <c r="Y41" i="1" s="1"/>
  <c r="Y39" i="1"/>
  <c r="Y36" i="1" s="1"/>
  <c r="Y37" i="1"/>
  <c r="Y28" i="1"/>
  <c r="Y21" i="1"/>
  <c r="Y14" i="1"/>
  <c r="W14" i="1"/>
  <c r="V54" i="1"/>
  <c r="V53" i="1" s="1"/>
  <c r="V47" i="1"/>
  <c r="V46" i="1" s="1"/>
  <c r="V44" i="1"/>
  <c r="V42" i="1"/>
  <c r="V41" i="1" s="1"/>
  <c r="V39" i="1"/>
  <c r="V36" i="1" s="1"/>
  <c r="V37" i="1"/>
  <c r="V32" i="1"/>
  <c r="V28" i="1"/>
  <c r="V21" i="1"/>
  <c r="V17" i="1"/>
  <c r="V14" i="1"/>
  <c r="T14" i="1"/>
  <c r="AG14" i="2" l="1"/>
  <c r="AB14" i="2"/>
  <c r="AE29" i="2"/>
  <c r="AE56" i="2"/>
  <c r="Y13" i="2"/>
  <c r="AD13" i="2" s="1"/>
  <c r="AI22" i="2"/>
  <c r="AL22" i="2" s="1"/>
  <c r="AG17" i="2"/>
  <c r="AB17" i="2"/>
  <c r="AE38" i="2"/>
  <c r="AI38" i="2"/>
  <c r="AL38" i="2" s="1"/>
  <c r="AI53" i="2"/>
  <c r="AL53" i="2" s="1"/>
  <c r="AE53" i="2"/>
  <c r="AI33" i="2"/>
  <c r="AL33" i="2" s="1"/>
  <c r="AI50" i="2"/>
  <c r="AL50" i="2" s="1"/>
  <c r="AE50" i="2"/>
  <c r="AB62" i="2"/>
  <c r="AB63" i="2" s="1"/>
  <c r="AE37" i="2"/>
  <c r="AI37" i="2"/>
  <c r="AL37" i="2" s="1"/>
  <c r="AE43" i="2"/>
  <c r="AI43" i="2"/>
  <c r="AL43" i="2" s="1"/>
  <c r="AI49" i="2"/>
  <c r="AL49" i="2" s="1"/>
  <c r="AE49" i="2"/>
  <c r="AE57" i="2"/>
  <c r="AI57" i="2"/>
  <c r="AL57" i="2" s="1"/>
  <c r="AI47" i="2"/>
  <c r="AL47" i="2" s="1"/>
  <c r="AE47" i="2"/>
  <c r="AE40" i="2"/>
  <c r="AI40" i="2"/>
  <c r="AL40" i="2" s="1"/>
  <c r="AI42" i="2"/>
  <c r="AL42" i="2" s="1"/>
  <c r="AE42" i="2"/>
  <c r="AE52" i="2"/>
  <c r="AI52" i="2"/>
  <c r="AL52" i="2" s="1"/>
  <c r="AD17" i="2"/>
  <c r="V13" i="1"/>
  <c r="Z17" i="1"/>
  <c r="Y13" i="1"/>
  <c r="AD58" i="1"/>
  <c r="AE58" i="1" s="1"/>
  <c r="AA58" i="1"/>
  <c r="AH58" i="1" s="1"/>
  <c r="AB58" i="1"/>
  <c r="O58" i="1"/>
  <c r="R58" i="1" s="1"/>
  <c r="U58" i="1" s="1"/>
  <c r="X58" i="1" s="1"/>
  <c r="AP13" i="2" l="1"/>
  <c r="AE17" i="2"/>
  <c r="AI17" i="2"/>
  <c r="AL17" i="2" s="1"/>
  <c r="AE13" i="2"/>
  <c r="AI13" i="2"/>
  <c r="AL13" i="2" s="1"/>
  <c r="AG58" i="1"/>
  <c r="AJ58" i="1" s="1"/>
  <c r="AI58" i="1"/>
  <c r="AL58" i="1" s="1"/>
  <c r="AE62" i="2" l="1"/>
  <c r="AE63" i="2" s="1"/>
  <c r="AD51" i="1"/>
  <c r="AE51" i="1" s="1"/>
  <c r="AB51" i="1"/>
  <c r="AA51" i="1"/>
  <c r="AH51" i="1" s="1"/>
  <c r="AG51" i="1"/>
  <c r="AJ51" i="1" s="1"/>
  <c r="O51" i="1"/>
  <c r="R51" i="1" s="1"/>
  <c r="U51" i="1" s="1"/>
  <c r="X51" i="1" s="1"/>
  <c r="M47" i="1"/>
  <c r="M46" i="1" s="1"/>
  <c r="AI51" i="1" l="1"/>
  <c r="AL51" i="1" s="1"/>
  <c r="AD45" i="1"/>
  <c r="AE45" i="1" s="1"/>
  <c r="AB45" i="1"/>
  <c r="AA45" i="1"/>
  <c r="AH45" i="1" s="1"/>
  <c r="AG45" i="1"/>
  <c r="AJ45" i="1" s="1"/>
  <c r="O45" i="1"/>
  <c r="R45" i="1" s="1"/>
  <c r="U45" i="1" s="1"/>
  <c r="X45" i="1" s="1"/>
  <c r="AA44" i="1"/>
  <c r="AH44" i="1" s="1"/>
  <c r="AG44" i="1"/>
  <c r="AJ44" i="1" s="1"/>
  <c r="S44" i="1"/>
  <c r="P44" i="1"/>
  <c r="O44" i="1"/>
  <c r="R44" i="1" s="1"/>
  <c r="U44" i="1" s="1"/>
  <c r="X44" i="1" s="1"/>
  <c r="M44" i="1"/>
  <c r="M42" i="1"/>
  <c r="M41" i="1" s="1"/>
  <c r="M37" i="1"/>
  <c r="AD38" i="1"/>
  <c r="AE38" i="1" s="1"/>
  <c r="AA38" i="1"/>
  <c r="AH38" i="1" s="1"/>
  <c r="AG38" i="1"/>
  <c r="AJ38" i="1" s="1"/>
  <c r="O38" i="1"/>
  <c r="R38" i="1" s="1"/>
  <c r="U38" i="1" s="1"/>
  <c r="X38" i="1" s="1"/>
  <c r="AA37" i="1"/>
  <c r="AH37" i="1" s="1"/>
  <c r="AG37" i="1"/>
  <c r="AJ37" i="1" s="1"/>
  <c r="S37" i="1"/>
  <c r="P37" i="1"/>
  <c r="O37" i="1"/>
  <c r="R37" i="1" s="1"/>
  <c r="U37" i="1" s="1"/>
  <c r="X37" i="1" s="1"/>
  <c r="AD29" i="1"/>
  <c r="AI29" i="1" s="1"/>
  <c r="AL29" i="1" s="1"/>
  <c r="AA29" i="1"/>
  <c r="AH29" i="1" s="1"/>
  <c r="AG29" i="1"/>
  <c r="AJ29" i="1" s="1"/>
  <c r="O29" i="1"/>
  <c r="R29" i="1" s="1"/>
  <c r="U29" i="1" s="1"/>
  <c r="X29" i="1" s="1"/>
  <c r="M17" i="1"/>
  <c r="AB44" i="1" l="1"/>
  <c r="AD44" i="1"/>
  <c r="AE44" i="1" s="1"/>
  <c r="AI45" i="1"/>
  <c r="AL45" i="1" s="1"/>
  <c r="AD37" i="1"/>
  <c r="AI37" i="1" s="1"/>
  <c r="AL37" i="1" s="1"/>
  <c r="AB38" i="1"/>
  <c r="AB29" i="1"/>
  <c r="AB37" i="1"/>
  <c r="AI38" i="1"/>
  <c r="AL38" i="1" s="1"/>
  <c r="AE29" i="1"/>
  <c r="AE37" i="1" l="1"/>
  <c r="AI44" i="1"/>
  <c r="AL44" i="1" s="1"/>
  <c r="AD56" i="1"/>
  <c r="AE56" i="1" s="1"/>
  <c r="AA56" i="1"/>
  <c r="AH56" i="1" s="1"/>
  <c r="AG56" i="1"/>
  <c r="AJ56" i="1" s="1"/>
  <c r="O56" i="1"/>
  <c r="R56" i="1" s="1"/>
  <c r="U56" i="1" s="1"/>
  <c r="X56" i="1" s="1"/>
  <c r="O57" i="1"/>
  <c r="R57" i="1" s="1"/>
  <c r="U57" i="1" s="1"/>
  <c r="X57" i="1" s="1"/>
  <c r="AB57" i="1"/>
  <c r="AA57" i="1"/>
  <c r="AH57" i="1" s="1"/>
  <c r="AD57" i="1"/>
  <c r="AI57" i="1" s="1"/>
  <c r="AL57" i="1" s="1"/>
  <c r="AD26" i="1"/>
  <c r="AE26" i="1" s="1"/>
  <c r="AA26" i="1"/>
  <c r="AH26" i="1" s="1"/>
  <c r="AG26" i="1"/>
  <c r="AJ26" i="1" s="1"/>
  <c r="O26" i="1"/>
  <c r="R26" i="1" s="1"/>
  <c r="U26" i="1" s="1"/>
  <c r="X26" i="1" s="1"/>
  <c r="AB26" i="1" l="1"/>
  <c r="AG57" i="1"/>
  <c r="AJ57" i="1" s="1"/>
  <c r="AB56" i="1"/>
  <c r="AE57" i="1"/>
  <c r="AI56" i="1"/>
  <c r="AL56" i="1" s="1"/>
  <c r="AI26" i="1"/>
  <c r="AL26" i="1" s="1"/>
  <c r="AA55" i="1"/>
  <c r="AH55" i="1" s="1"/>
  <c r="AA54" i="1"/>
  <c r="AH54" i="1" s="1"/>
  <c r="AA53" i="1"/>
  <c r="AH53" i="1" s="1"/>
  <c r="AA52" i="1"/>
  <c r="AH52" i="1" s="1"/>
  <c r="AA50" i="1"/>
  <c r="AH50" i="1" s="1"/>
  <c r="AA49" i="1"/>
  <c r="AH49" i="1" s="1"/>
  <c r="AA48" i="1"/>
  <c r="AH48" i="1" s="1"/>
  <c r="AA47" i="1"/>
  <c r="AH47" i="1" s="1"/>
  <c r="AA46" i="1"/>
  <c r="AH46" i="1" s="1"/>
  <c r="AA43" i="1"/>
  <c r="AH43" i="1" s="1"/>
  <c r="AA42" i="1"/>
  <c r="AH42" i="1" s="1"/>
  <c r="AA41" i="1"/>
  <c r="AH41" i="1" s="1"/>
  <c r="AA40" i="1"/>
  <c r="AH40" i="1" s="1"/>
  <c r="AA39" i="1"/>
  <c r="AH39" i="1" s="1"/>
  <c r="AA36" i="1"/>
  <c r="AH36" i="1" s="1"/>
  <c r="AA35" i="1"/>
  <c r="AH35" i="1" s="1"/>
  <c r="AA34" i="1"/>
  <c r="AH34" i="1" s="1"/>
  <c r="AA33" i="1"/>
  <c r="AH33" i="1" s="1"/>
  <c r="AA32" i="1"/>
  <c r="AH32" i="1" s="1"/>
  <c r="AA31" i="1"/>
  <c r="AH31" i="1" s="1"/>
  <c r="AA30" i="1"/>
  <c r="AH30" i="1" s="1"/>
  <c r="AA28" i="1"/>
  <c r="AH28" i="1" s="1"/>
  <c r="AA27" i="1"/>
  <c r="AH27" i="1" s="1"/>
  <c r="AA25" i="1"/>
  <c r="AH25" i="1" s="1"/>
  <c r="AA24" i="1"/>
  <c r="AH24" i="1" s="1"/>
  <c r="AA23" i="1"/>
  <c r="AH23" i="1" s="1"/>
  <c r="AA22" i="1"/>
  <c r="AH22" i="1" s="1"/>
  <c r="AA21" i="1"/>
  <c r="AH21" i="1" s="1"/>
  <c r="AA20" i="1"/>
  <c r="AH20" i="1" s="1"/>
  <c r="AA19" i="1"/>
  <c r="AH19" i="1" s="1"/>
  <c r="AA18" i="1"/>
  <c r="AH18" i="1" s="1"/>
  <c r="AA17" i="1"/>
  <c r="AH17" i="1" s="1"/>
  <c r="AA16" i="1"/>
  <c r="AH16" i="1" s="1"/>
  <c r="AA15" i="1"/>
  <c r="AH15" i="1" s="1"/>
  <c r="AA14" i="1"/>
  <c r="AH14" i="1" s="1"/>
  <c r="AA13" i="1"/>
  <c r="AH13" i="1" s="1"/>
  <c r="S54" i="1"/>
  <c r="S53" i="1" s="1"/>
  <c r="S49" i="1"/>
  <c r="S47" i="1"/>
  <c r="S46" i="1" s="1"/>
  <c r="S42" i="1"/>
  <c r="S41" i="1" s="1"/>
  <c r="S39" i="1"/>
  <c r="S36" i="1" s="1"/>
  <c r="S32" i="1"/>
  <c r="S28" i="1"/>
  <c r="S21" i="1"/>
  <c r="S17" i="1"/>
  <c r="S14" i="1"/>
  <c r="Q14" i="1"/>
  <c r="S13" i="1" l="1"/>
  <c r="P14" i="1"/>
  <c r="AD14" i="1" s="1"/>
  <c r="AI14" i="1" s="1"/>
  <c r="M14" i="1"/>
  <c r="P17" i="1"/>
  <c r="P21" i="1"/>
  <c r="M21" i="1"/>
  <c r="P28" i="1"/>
  <c r="M28" i="1"/>
  <c r="P32" i="1"/>
  <c r="M32" i="1"/>
  <c r="P39" i="1"/>
  <c r="P36" i="1" s="1"/>
  <c r="M39" i="1"/>
  <c r="M36" i="1" s="1"/>
  <c r="P42" i="1"/>
  <c r="P41" i="1" s="1"/>
  <c r="P47" i="1"/>
  <c r="P46" i="1" s="1"/>
  <c r="P50" i="1"/>
  <c r="P49" i="1" s="1"/>
  <c r="O50" i="1"/>
  <c r="R50" i="1" s="1"/>
  <c r="U50" i="1" s="1"/>
  <c r="X50" i="1" s="1"/>
  <c r="P54" i="1"/>
  <c r="P53" i="1" s="1"/>
  <c r="M53" i="1"/>
  <c r="AD35" i="1"/>
  <c r="AE35" i="1" s="1"/>
  <c r="AD34" i="1"/>
  <c r="AE34" i="1" s="1"/>
  <c r="AD19" i="1"/>
  <c r="AE19" i="1" s="1"/>
  <c r="AB35" i="1"/>
  <c r="AB34" i="1"/>
  <c r="N14" i="1"/>
  <c r="Z14" i="1" s="1"/>
  <c r="O55" i="1"/>
  <c r="R55" i="1" s="1"/>
  <c r="U55" i="1" s="1"/>
  <c r="X55" i="1" s="1"/>
  <c r="O54" i="1"/>
  <c r="R54" i="1" s="1"/>
  <c r="U54" i="1" s="1"/>
  <c r="X54" i="1" s="1"/>
  <c r="O53" i="1"/>
  <c r="R53" i="1" s="1"/>
  <c r="U53" i="1" s="1"/>
  <c r="X53" i="1" s="1"/>
  <c r="O52" i="1"/>
  <c r="R52" i="1" s="1"/>
  <c r="U52" i="1" s="1"/>
  <c r="X52" i="1" s="1"/>
  <c r="O49" i="1"/>
  <c r="R49" i="1" s="1"/>
  <c r="U49" i="1" s="1"/>
  <c r="X49" i="1" s="1"/>
  <c r="O48" i="1"/>
  <c r="R48" i="1" s="1"/>
  <c r="U48" i="1" s="1"/>
  <c r="X48" i="1" s="1"/>
  <c r="O47" i="1"/>
  <c r="R47" i="1" s="1"/>
  <c r="U47" i="1" s="1"/>
  <c r="X47" i="1" s="1"/>
  <c r="O46" i="1"/>
  <c r="R46" i="1" s="1"/>
  <c r="U46" i="1" s="1"/>
  <c r="X46" i="1" s="1"/>
  <c r="O43" i="1"/>
  <c r="R43" i="1" s="1"/>
  <c r="U43" i="1" s="1"/>
  <c r="X43" i="1" s="1"/>
  <c r="O42" i="1"/>
  <c r="R42" i="1" s="1"/>
  <c r="U42" i="1" s="1"/>
  <c r="X42" i="1" s="1"/>
  <c r="O41" i="1"/>
  <c r="R41" i="1" s="1"/>
  <c r="U41" i="1" s="1"/>
  <c r="X41" i="1" s="1"/>
  <c r="O40" i="1"/>
  <c r="R40" i="1" s="1"/>
  <c r="U40" i="1" s="1"/>
  <c r="X40" i="1" s="1"/>
  <c r="O39" i="1"/>
  <c r="R39" i="1" s="1"/>
  <c r="U39" i="1" s="1"/>
  <c r="X39" i="1" s="1"/>
  <c r="O36" i="1"/>
  <c r="R36" i="1" s="1"/>
  <c r="U36" i="1" s="1"/>
  <c r="X36" i="1" s="1"/>
  <c r="O35" i="1"/>
  <c r="R35" i="1" s="1"/>
  <c r="U35" i="1" s="1"/>
  <c r="X35" i="1" s="1"/>
  <c r="O34" i="1"/>
  <c r="R34" i="1" s="1"/>
  <c r="U34" i="1" s="1"/>
  <c r="X34" i="1" s="1"/>
  <c r="O33" i="1"/>
  <c r="R33" i="1" s="1"/>
  <c r="U33" i="1" s="1"/>
  <c r="X33" i="1" s="1"/>
  <c r="O32" i="1"/>
  <c r="R32" i="1" s="1"/>
  <c r="U32" i="1" s="1"/>
  <c r="X32" i="1" s="1"/>
  <c r="O31" i="1"/>
  <c r="R31" i="1" s="1"/>
  <c r="U31" i="1" s="1"/>
  <c r="X31" i="1" s="1"/>
  <c r="O30" i="1"/>
  <c r="R30" i="1" s="1"/>
  <c r="U30" i="1" s="1"/>
  <c r="X30" i="1" s="1"/>
  <c r="O28" i="1"/>
  <c r="R28" i="1" s="1"/>
  <c r="U28" i="1" s="1"/>
  <c r="X28" i="1" s="1"/>
  <c r="O27" i="1"/>
  <c r="R27" i="1" s="1"/>
  <c r="U27" i="1" s="1"/>
  <c r="X27" i="1" s="1"/>
  <c r="O25" i="1"/>
  <c r="R25" i="1" s="1"/>
  <c r="U25" i="1" s="1"/>
  <c r="X25" i="1" s="1"/>
  <c r="O24" i="1"/>
  <c r="R24" i="1" s="1"/>
  <c r="U24" i="1" s="1"/>
  <c r="X24" i="1" s="1"/>
  <c r="O23" i="1"/>
  <c r="R23" i="1" s="1"/>
  <c r="U23" i="1" s="1"/>
  <c r="X23" i="1" s="1"/>
  <c r="O22" i="1"/>
  <c r="R22" i="1" s="1"/>
  <c r="U22" i="1" s="1"/>
  <c r="X22" i="1" s="1"/>
  <c r="O21" i="1"/>
  <c r="R21" i="1" s="1"/>
  <c r="U21" i="1" s="1"/>
  <c r="X21" i="1" s="1"/>
  <c r="O20" i="1"/>
  <c r="R20" i="1" s="1"/>
  <c r="U20" i="1" s="1"/>
  <c r="X20" i="1" s="1"/>
  <c r="O19" i="1"/>
  <c r="R19" i="1" s="1"/>
  <c r="U19" i="1" s="1"/>
  <c r="X19" i="1" s="1"/>
  <c r="O18" i="1"/>
  <c r="R18" i="1" s="1"/>
  <c r="U18" i="1" s="1"/>
  <c r="X18" i="1" s="1"/>
  <c r="O17" i="1"/>
  <c r="R17" i="1" s="1"/>
  <c r="U17" i="1" s="1"/>
  <c r="X17" i="1" s="1"/>
  <c r="O16" i="1"/>
  <c r="R16" i="1" s="1"/>
  <c r="U16" i="1" s="1"/>
  <c r="X16" i="1" s="1"/>
  <c r="O15" i="1"/>
  <c r="R15" i="1" s="1"/>
  <c r="U15" i="1" s="1"/>
  <c r="X15" i="1" s="1"/>
  <c r="O14" i="1"/>
  <c r="R14" i="1" s="1"/>
  <c r="U14" i="1" s="1"/>
  <c r="X14" i="1" s="1"/>
  <c r="O13" i="1"/>
  <c r="R13" i="1" s="1"/>
  <c r="U13" i="1" s="1"/>
  <c r="X13" i="1" s="1"/>
  <c r="K14" i="1"/>
  <c r="P13" i="1" l="1"/>
  <c r="AD13" i="1" s="1"/>
  <c r="AI13" i="1" s="1"/>
  <c r="AL13" i="1" s="1"/>
  <c r="M13" i="1"/>
  <c r="AD55" i="1"/>
  <c r="AI55" i="1" s="1"/>
  <c r="AL55" i="1" s="1"/>
  <c r="AB55" i="1"/>
  <c r="AG54" i="1"/>
  <c r="AJ54" i="1" s="1"/>
  <c r="AD54" i="1"/>
  <c r="AG53" i="1"/>
  <c r="AJ53" i="1" s="1"/>
  <c r="AD53" i="1"/>
  <c r="AB50" i="1"/>
  <c r="AG49" i="1"/>
  <c r="AJ49" i="1" s="1"/>
  <c r="AB47" i="1"/>
  <c r="AB46" i="1"/>
  <c r="AB42" i="1"/>
  <c r="AG41" i="1"/>
  <c r="AJ41" i="1" s="1"/>
  <c r="AB39" i="1"/>
  <c r="AI35" i="1"/>
  <c r="AL35" i="1" s="1"/>
  <c r="AG35" i="1"/>
  <c r="AJ35" i="1" s="1"/>
  <c r="AB32" i="1"/>
  <c r="AG33" i="1"/>
  <c r="AJ33" i="1" s="1"/>
  <c r="AD33" i="1"/>
  <c r="AE33" i="1" s="1"/>
  <c r="AD27" i="1"/>
  <c r="AE27" i="1" s="1"/>
  <c r="AB27" i="1"/>
  <c r="AD25" i="1"/>
  <c r="AE25" i="1" s="1"/>
  <c r="AB25" i="1"/>
  <c r="AD24" i="1"/>
  <c r="AE24" i="1" s="1"/>
  <c r="AB24" i="1"/>
  <c r="AB21" i="1"/>
  <c r="AE13" i="1" l="1"/>
  <c r="AB33" i="1"/>
  <c r="AB41" i="1"/>
  <c r="AB49" i="1"/>
  <c r="AE55" i="1"/>
  <c r="AI24" i="1"/>
  <c r="AL24" i="1" s="1"/>
  <c r="AI33" i="1"/>
  <c r="AL33" i="1" s="1"/>
  <c r="AG27" i="1"/>
  <c r="AJ27" i="1" s="1"/>
  <c r="AB53" i="1"/>
  <c r="AI25" i="1"/>
  <c r="AL25" i="1" s="1"/>
  <c r="AI27" i="1"/>
  <c r="AL27" i="1" s="1"/>
  <c r="AE54" i="1"/>
  <c r="AI54" i="1"/>
  <c r="AL54" i="1" s="1"/>
  <c r="AE53" i="1"/>
  <c r="AI53" i="1"/>
  <c r="AL53" i="1" s="1"/>
  <c r="AD49" i="1"/>
  <c r="AE49" i="1" s="1"/>
  <c r="AG55" i="1"/>
  <c r="AJ55" i="1" s="1"/>
  <c r="AB54" i="1"/>
  <c r="AD39" i="1"/>
  <c r="AG50" i="1"/>
  <c r="AJ50" i="1" s="1"/>
  <c r="AD50" i="1"/>
  <c r="AD47" i="1"/>
  <c r="AG46" i="1"/>
  <c r="AJ46" i="1" s="1"/>
  <c r="AG47" i="1"/>
  <c r="AJ47" i="1" s="1"/>
  <c r="AG42" i="1"/>
  <c r="AJ42" i="1" s="1"/>
  <c r="AG39" i="1"/>
  <c r="AJ39" i="1" s="1"/>
  <c r="AG32" i="1"/>
  <c r="AJ32" i="1" s="1"/>
  <c r="AG24" i="1"/>
  <c r="AJ24" i="1" s="1"/>
  <c r="AG25" i="1"/>
  <c r="AJ25" i="1" s="1"/>
  <c r="AG21" i="1"/>
  <c r="AJ21" i="1" s="1"/>
  <c r="AI49" i="1" l="1"/>
  <c r="AL49" i="1" s="1"/>
  <c r="AE39" i="1"/>
  <c r="AD41" i="1"/>
  <c r="AI41" i="1" s="1"/>
  <c r="AL41" i="1" s="1"/>
  <c r="AD42" i="1"/>
  <c r="AE50" i="1"/>
  <c r="AI50" i="1"/>
  <c r="AL50" i="1" s="1"/>
  <c r="AD46" i="1"/>
  <c r="AI46" i="1" s="1"/>
  <c r="AI47" i="1"/>
  <c r="AL47" i="1" s="1"/>
  <c r="AE47" i="1"/>
  <c r="AI39" i="1"/>
  <c r="AL39" i="1" s="1"/>
  <c r="AE41" i="1" l="1"/>
  <c r="AI42" i="1"/>
  <c r="AL42" i="1" s="1"/>
  <c r="AE42" i="1"/>
  <c r="AL46" i="1"/>
  <c r="AE46" i="1"/>
  <c r="AD32" i="1" l="1"/>
  <c r="AI34" i="1"/>
  <c r="AL34" i="1" s="1"/>
  <c r="AG34" i="1"/>
  <c r="AJ34" i="1" s="1"/>
  <c r="AD21" i="1" l="1"/>
  <c r="AI21" i="1" s="1"/>
  <c r="AL21" i="1" s="1"/>
  <c r="AI32" i="1"/>
  <c r="AL32" i="1" s="1"/>
  <c r="AE32" i="1" l="1"/>
  <c r="AE21" i="1" l="1"/>
  <c r="AD48" i="1"/>
  <c r="AI48" i="1" l="1"/>
  <c r="AL48" i="1" s="1"/>
  <c r="AE48" i="1"/>
  <c r="AG48" i="1"/>
  <c r="AJ48" i="1" s="1"/>
  <c r="AB48" i="1"/>
  <c r="AD40" i="1"/>
  <c r="AG40" i="1" l="1"/>
  <c r="AJ40" i="1" s="1"/>
  <c r="AB40" i="1"/>
  <c r="AI40" i="1"/>
  <c r="AL40" i="1" s="1"/>
  <c r="AE40" i="1"/>
  <c r="AG14" i="1" l="1"/>
  <c r="AJ14" i="1" s="1"/>
  <c r="AB14" i="1"/>
  <c r="AD31" i="1"/>
  <c r="AI31" i="1" l="1"/>
  <c r="AL31" i="1" s="1"/>
  <c r="AE31" i="1"/>
  <c r="AG31" i="1"/>
  <c r="AJ31" i="1" s="1"/>
  <c r="AB31" i="1"/>
  <c r="AD52" i="1"/>
  <c r="AD43" i="1"/>
  <c r="AD36" i="1"/>
  <c r="AD30" i="1"/>
  <c r="AD28" i="1"/>
  <c r="AD23" i="1"/>
  <c r="AD22" i="1"/>
  <c r="AP20" i="1"/>
  <c r="AD20" i="1"/>
  <c r="AP19" i="1"/>
  <c r="AP18" i="1"/>
  <c r="AD18" i="1"/>
  <c r="AD17" i="1"/>
  <c r="AD15" i="1"/>
  <c r="AD16" i="1"/>
  <c r="AP13" i="1"/>
  <c r="AG15" i="1" l="1"/>
  <c r="AJ15" i="1" s="1"/>
  <c r="AB15" i="1"/>
  <c r="AG22" i="1"/>
  <c r="AJ22" i="1" s="1"/>
  <c r="AB22" i="1"/>
  <c r="AG30" i="1"/>
  <c r="AJ30" i="1" s="1"/>
  <c r="AB30" i="1"/>
  <c r="AI15" i="1"/>
  <c r="AL15" i="1" s="1"/>
  <c r="AE15" i="1"/>
  <c r="AI28" i="1"/>
  <c r="AL28" i="1" s="1"/>
  <c r="AE28" i="1"/>
  <c r="AI30" i="1"/>
  <c r="AL30" i="1" s="1"/>
  <c r="AE30" i="1"/>
  <c r="AG18" i="1"/>
  <c r="AJ18" i="1" s="1"/>
  <c r="AB18" i="1"/>
  <c r="AG28" i="1"/>
  <c r="AJ28" i="1" s="1"/>
  <c r="AB28" i="1"/>
  <c r="AI18" i="1"/>
  <c r="AL18" i="1" s="1"/>
  <c r="AE18" i="1"/>
  <c r="AG20" i="1"/>
  <c r="AJ20" i="1" s="1"/>
  <c r="AB20" i="1"/>
  <c r="AI22" i="1"/>
  <c r="AL22" i="1" s="1"/>
  <c r="AE22" i="1"/>
  <c r="AG16" i="1"/>
  <c r="AJ16" i="1" s="1"/>
  <c r="AB16" i="1"/>
  <c r="AG17" i="1"/>
  <c r="AJ17" i="1" s="1"/>
  <c r="AB17" i="1"/>
  <c r="AG19" i="1"/>
  <c r="AJ19" i="1" s="1"/>
  <c r="AI20" i="1"/>
  <c r="AL20" i="1" s="1"/>
  <c r="AE20" i="1"/>
  <c r="AG23" i="1"/>
  <c r="AJ23" i="1" s="1"/>
  <c r="AB23" i="1"/>
  <c r="AG36" i="1"/>
  <c r="AJ36" i="1" s="1"/>
  <c r="AB36" i="1"/>
  <c r="AG43" i="1"/>
  <c r="AJ43" i="1" s="1"/>
  <c r="AB43" i="1"/>
  <c r="AG52" i="1"/>
  <c r="AJ52" i="1" s="1"/>
  <c r="AB52" i="1"/>
  <c r="AI16" i="1"/>
  <c r="AL16" i="1" s="1"/>
  <c r="AE16" i="1"/>
  <c r="AI17" i="1"/>
  <c r="AL17" i="1" s="1"/>
  <c r="AE17" i="1"/>
  <c r="AI19" i="1"/>
  <c r="AL19" i="1" s="1"/>
  <c r="AI23" i="1"/>
  <c r="AL23" i="1" s="1"/>
  <c r="AE23" i="1"/>
  <c r="AI36" i="1"/>
  <c r="AL36" i="1" s="1"/>
  <c r="AE36" i="1"/>
  <c r="AE59" i="1" s="1"/>
  <c r="AI43" i="1"/>
  <c r="AL43" i="1" s="1"/>
  <c r="AE43" i="1"/>
  <c r="AI52" i="1"/>
  <c r="AL52" i="1" s="1"/>
  <c r="AE52" i="1"/>
  <c r="AG13" i="1"/>
  <c r="AJ13" i="1" s="1"/>
  <c r="AE60" i="1" l="1"/>
  <c r="AB13" i="1"/>
  <c r="AB59" i="1" s="1"/>
  <c r="AB60" i="1" l="1"/>
</calcChain>
</file>

<file path=xl/sharedStrings.xml><?xml version="1.0" encoding="utf-8"?>
<sst xmlns="http://schemas.openxmlformats.org/spreadsheetml/2006/main" count="836" uniqueCount="210">
  <si>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</si>
  <si>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</si>
  <si>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</si>
  <si>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</si>
  <si>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</si>
  <si>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</si>
  <si>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</si>
  <si>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</si>
  <si>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</si>
  <si>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</si>
  <si>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</si>
  <si>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</si>
  <si>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</si>
  <si>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</si>
  <si>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</si>
  <si>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</si>
  <si>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</si>
  <si>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</si>
  <si>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</si>
  <si>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</si>
  <si>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</si>
  <si>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</si>
  <si>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</si>
  <si>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Meningkatnya Kinerja Keuangan dan Kinerja Birokrasi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</si>
  <si>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</si>
  <si>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</si>
  <si>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</si>
  <si>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</si>
  <si>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</si>
  <si>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</si>
  <si>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</si>
  <si>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</si>
  <si>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</si>
  <si>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</si>
  <si>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</si>
  <si>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</si>
  <si>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</si>
  <si>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</si>
  <si>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</si>
  <si>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</si>
  <si>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</si>
  <si>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</si>
  <si>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</si>
  <si>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</si>
  <si>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</si>
  <si>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</si>
  <si>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</si>
  <si>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</si>
  <si>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Dok</t>
  </si>
  <si>
    <t>Bln</t>
  </si>
  <si>
    <t>%</t>
  </si>
  <si>
    <t>Keg</t>
  </si>
  <si>
    <t>Realisasi dan Tingkat Capaian Kinerja dan Anggaran Renja Perangkat Daerah yang Dievaluasi</t>
  </si>
  <si>
    <t>[kolom (12)(K) : kolom (7)(K)] x 100%</t>
  </si>
  <si>
    <t>[kolom (12)(Rp) : kolom (7)(Rp)] x 100%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</si>
  <si>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</si>
  <si>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</si>
  <si>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</si>
  <si>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</si>
  <si>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</si>
  <si>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</si>
  <si>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Realisasi Capaian Kinerja Renstra Perangkat Daerah sampai dengan Renja Perangkat Daerah Tahun Lalu (2020)</t>
  </si>
  <si>
    <t>Target Kinerja dan Anggaran Renja Perangkat Daerah Tahun Berjalan (Tahun 2021) yang Dievaluasi</t>
  </si>
  <si>
    <t>Realisasi Kinerja dan Anggaran Renstra Perangkat Daerah s/d Tahun 2021</t>
  </si>
  <si>
    <t>Tingkat Capaian Kinerja dan Realisasi Anggaran Renstra Perangkat Daerah s/d Tahun 2021 (%)</t>
  </si>
  <si>
    <t>Program Penunjang Urusan Pemerintahan Daerah Kabupaten/Kota</t>
  </si>
  <si>
    <t>Perencanaan, Penganggaran, dan Evaluasi Kinerja Perangkat Daerah</t>
  </si>
  <si>
    <t>Penyusunan Dokumen Perencanaan Perangkat Daerah</t>
  </si>
  <si>
    <t>Evaluasi Kinerja Perangkat Daerah</t>
  </si>
  <si>
    <t>Administrasi Keuangan Perangkat Daerah</t>
  </si>
  <si>
    <t>Penyediaan Gaji dan Tunjangan ASN</t>
  </si>
  <si>
    <t>Koordinasi dan Penyusunan Laporan Keuangan Bulanan/Triwulanan/Semesteran SKPD</t>
  </si>
  <si>
    <t>Penyusunan Pelaporan dan Analisis Prognosis Realisasi Anggaran</t>
  </si>
  <si>
    <t>Administrasi Umum Perangkat Daerah</t>
  </si>
  <si>
    <t>Penyediaan Komponen Instalasi Listrik/Penerangan Bangunan Kantor</t>
  </si>
  <si>
    <t>Penyediaan Peralatan dan Perlengkapan Kantor</t>
  </si>
  <si>
    <t>Penyediaan Bahan Logistik Kantor</t>
  </si>
  <si>
    <t>Penyediaan Barang Cetakan dan Penggandaan</t>
  </si>
  <si>
    <t>Penyelenggaraan Rapat Koordinasi dan Konsultasi SKPD</t>
  </si>
  <si>
    <t>Penyediaan Jasa Penunjang Urusan Pemerintahan Daerah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</si>
  <si>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</si>
  <si>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</si>
  <si>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</si>
  <si>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</si>
  <si>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Gedung Kantor dan Bangunan Lainnya</t>
  </si>
  <si>
    <t>Pemeliharaan/Rehabilitasi Sarana dan Prasarana Gedung Kantor atau Bangunan Lainnya</t>
  </si>
  <si>
    <t>Program Penyelenggaraan Pemerintahan Dan Pelayanan Publik</t>
  </si>
  <si>
    <t>Pelaksanaan Urusan Pemerintahan yang Dilimpahkan kepada Camat</t>
  </si>
  <si>
    <t>Pelaksanaan Urusan Pemerintahan yang terkait dengan Kewenangan Lain yang Dilimpahkan</t>
  </si>
  <si>
    <t>Program Pemberdayaan Masyarakat Desa Dan Kelurahan</t>
  </si>
  <si>
    <t>Koordinasi Kegiatan Pemberdayaan Desa</t>
  </si>
  <si>
    <t>Sinkronisasi Program Kerja dan Kegiatan Pemberdayaan Masyarakat yang Dilakukan oleh Pemerintah dan Swasta di Wilayah Kerja Kecamatan</t>
  </si>
  <si>
    <t>Program Koordinasi Ketentraman Dan Ketertiban Umum</t>
  </si>
  <si>
    <t>Koordinasi Upaya Penyelenggaraan Ketenteraman dan Ketertiban Umum</t>
  </si>
  <si>
    <t>Sinergitas dengan Kepolisian Negara Republik Indonesia, Tentara Nasional Indonesia dan Instansi Vertikal di Wilayah Kecamatan</t>
  </si>
  <si>
    <t>Program Penyelenggaraan Urusan Pemerintahan Umum</t>
  </si>
  <si>
    <t>Penyelenggaraan Urusan Pemerintahan Umum sesuai Penugasan Kepala Daerah</t>
  </si>
  <si>
    <t>Pelaksanaan Tugas Forum Koordinasi Pimpinan di Kecamatan</t>
  </si>
  <si>
    <t>Program Pembinaan Dan Pengawasan Pemerintahan Desa</t>
  </si>
  <si>
    <t>Fasilitasi, Rekomendasi dan Koordinasi Pembinaan dan Pengawasan Pemerintahan Desa</t>
  </si>
  <si>
    <t>Fasilitasi Penyusunan Peraturan Desa dan Peraturan Kepala Desa</t>
  </si>
  <si>
    <t>Fasilitasi Penataan, Pemanfaatan, dan Pendayagunaan Ruang Desa Serta Penetapan dan Penegasan Batas Desa</t>
  </si>
  <si>
    <t>Tingkat kepuasan pelayanan</t>
  </si>
  <si>
    <t>Jumlah dokumen Perencanaan dan Evaluasi Kinerja yang berkualitas</t>
  </si>
  <si>
    <t>Dokumen Perencanaan yang Memenuhi Aspek Kualitas</t>
  </si>
  <si>
    <t>Dokumen Evaluasi yang Memenuhi Aspek Kualitas</t>
  </si>
  <si>
    <t>Jumlah dokumen administrasi Keuangan sesuai standar</t>
  </si>
  <si>
    <t>Pelayanan Administrasi Sesuai Standar</t>
  </si>
  <si>
    <t xml:space="preserve">Laporan Keuangan Yang Memenuhi Aspek Kualitas </t>
  </si>
  <si>
    <t>Lap</t>
  </si>
  <si>
    <t>Jumlah dokumen administrasi umum sesuai standar</t>
  </si>
  <si>
    <t>Peralatan dan Perlengkapan Kantor Dalam Kondisi Baik</t>
  </si>
  <si>
    <t>Tingkat Pelayanan Adminstrasi Umum sesuai Standar</t>
  </si>
  <si>
    <t>Kendaraan Dinas Operasional Dalam Kondisi Baik</t>
  </si>
  <si>
    <t>Gedung Kantor Dalam Kondisi Baik</t>
  </si>
  <si>
    <t>Persentase Pelayanan Administrasi Terpadu Kecamatan (PATEN) dilaksanakan dengan baik</t>
  </si>
  <si>
    <t>Persentase Pelayanan Sesuai Kewenangan Yang dilimpahkan dilaksanakan dengan baik</t>
  </si>
  <si>
    <t>Persentase Pelayanan Perizinan dan Non Perizinan yang dilaksanakan dengan baik</t>
  </si>
  <si>
    <t>Persentase Penyelenggaraan Tugas Pemberdayaan Masyarakat yang dilaksanakan dengan baik</t>
  </si>
  <si>
    <t>Persentase Penyelenggaraan Kegiatan Pemberdayaan Masyarakat di Desa yang dilaksanakan dengan baik</t>
  </si>
  <si>
    <t>Penyelenggaraan Perencanaan Pembangunan yang dilaksanakan dengan baik</t>
  </si>
  <si>
    <t>Penyelenggaraan Kegiatan Pemerintah dan Swasta yang dilaksanakan dengan baik</t>
  </si>
  <si>
    <t>Persentase Penyelenggaraan Tugas Ketertiban Umum yang dilaksanakan dengan baik</t>
  </si>
  <si>
    <t>Persentase Koordinasi Penyelenggaraan Ketertiban Umum yang dilaksanakan dengan baik</t>
  </si>
  <si>
    <t>Fasilitasi Penyelenggaraan Sinergitas dengan Kepolisian Negara Republik Indonesia, Tentara Nasional Indonesia, dan Instansi Vertikal di Wilayah Kecamatan yang dilaksanakan dengan baik</t>
  </si>
  <si>
    <t>Persentase Penyelenggaraan Urusan Pemerintahan Umum yang dilaksanakan dengan baik</t>
  </si>
  <si>
    <t>Persentase Penyeleneggaraan Urusan Pemerintahan Umum Sesuai Penugasan Kepala Daerah yang dilaksanakan dengan baik</t>
  </si>
  <si>
    <t>Fasilitasi Penyelenggaraan Tugas Forum Koordinasi Pimpinan di Kecamatan yang dilaksanakan dengan baik</t>
  </si>
  <si>
    <t>Persentase Penyelenggaraan Tugas Pemerintahan Desa yang dilaksanakan dengan baik</t>
  </si>
  <si>
    <t>Persentase Pelaksanaan Fasilitasi dan Pembinaan Pemerintahan Desa yang dilaksanakan dengan baik</t>
  </si>
  <si>
    <t>Fasilitasi Penyusunan Peraturan Desa dan Peraturan Kepala Desa yang dilaksanakan dengan baik</t>
  </si>
  <si>
    <t>Pembinaan Administrasi Tata Pemerintahan Desa yang dilaksanakan dengan baik</t>
  </si>
  <si>
    <t>Penyediaan Bahan Bacaan dan Peraturan Perundang-undangan</t>
  </si>
  <si>
    <t>Fasilitasi Administrasi Tata Pemerintahan Desa</t>
  </si>
  <si>
    <t>Fasilitasi Administrasi Tata Pemerintahan Desa yang dilaksanakan dengan baik</t>
  </si>
  <si>
    <t>KECAMATAN SUNGAI RAYA</t>
  </si>
  <si>
    <t>Kecamatan Sungai Raya</t>
  </si>
  <si>
    <t>Camat Sungai Raya</t>
  </si>
  <si>
    <t>Penyediaan Jasa Surat Menyurat</t>
  </si>
  <si>
    <t>Penyelenggaraan Urusan Pemerintahan yang tidak Dilaksanakan oleh Unit Kerja Perangkat Daerah yang Ada di Kecamatan</t>
  </si>
  <si>
    <t>Peningkatan Efektifitas Pelaksanaan Pelayanan kepada Masyarakat di Wilayah Kecamatan</t>
  </si>
  <si>
    <t>Kegiatan Pemberdayaan Kelurahan</t>
  </si>
  <si>
    <t>Persentase Penyelenggaraan Kegiatan Pemberdayaan Masyarakat di Kelurahan yang dilaksanakan dengan baik</t>
  </si>
  <si>
    <t>Peningkatan Partisipasi Masyarakat dalam Forum Musyawarah Perencanaan Pembangunan di Kelurahan</t>
  </si>
  <si>
    <t>Pembinaan Persatuan dan Kesatuan Bangsa</t>
  </si>
  <si>
    <t>Pembinaan Persatuan dan Kesatuan Bangsa yang dilaksanakan dengan baik</t>
  </si>
  <si>
    <t>Koordinasi Pendampingan Desa di Wilayahnya</t>
  </si>
  <si>
    <t>Koordinasi Pendampingan Desa di Wilayahnya yang dilaksanakan dengan baik</t>
  </si>
  <si>
    <t>PERIODE PELAKSANAAN TRIWULAN IV TAHUN 2021</t>
  </si>
  <si>
    <t>KANDANGAN,        Desember 2021</t>
  </si>
  <si>
    <t>KANDANGAN,     Desember 2021</t>
  </si>
  <si>
    <t>Realisasi Capaian Kinerja Renstra Perangkat Daerah sampai dengan Renja Perangkat Daerah Tahun Lalu (2021)</t>
  </si>
  <si>
    <t>Target Kinerja dan Anggaran Renja Perangkat Daerah Tahun Berjalan (Tahun 2022) yang Dievaluasi</t>
  </si>
  <si>
    <t>Orang</t>
  </si>
  <si>
    <t>Persentase Kegiatan Perencanaan dan Umum yang Dilaksanakan</t>
  </si>
  <si>
    <t>Persentase Dokumen Perencanaan dan Evaluasi Kinerja Kecamatan yang berkualitas</t>
  </si>
  <si>
    <t>Jumlah Orang yang Menerima Gaji dan Tunjangan ASN</t>
  </si>
  <si>
    <t>Jumlah dokumen administrasi keuangan sesuai dengan standar</t>
  </si>
  <si>
    <t>Jumlah Laporan Keuangan Bulanan/Triwulanan/Semesteran SKPD dan Laporan Koordinasi Penyusunan Laporan Keuangan Bulanan/Triwulanan/Semesteran SKPD</t>
  </si>
  <si>
    <t>Jumlah Dokumen Pelaporan dan Analisis Prognosis Realisasi Anggaran</t>
  </si>
  <si>
    <t>Persentase Layanan administrasi umum sesuai dengan kebutuhan</t>
  </si>
  <si>
    <t>Jumlah Paket Komponen Instalasi Listrik/Penerangan Bangunan Kantor yang Disediakan</t>
  </si>
  <si>
    <t>Jumlah Paket Peralatan dan Perlengkapan Kantor yang Disediakan</t>
  </si>
  <si>
    <t>Jumlah Paket Bahan Logistik Kantor yang Disediakan</t>
  </si>
  <si>
    <t>Jumlah Paket Barang Cetakan dan Penggandaan yang Disediakan</t>
  </si>
  <si>
    <t>Jumlah  Dokumen  Bahan  Bacaan  dan  Peraturan Perundang-Undangan yang  Disediakan</t>
  </si>
  <si>
    <t>Jumlah Laporan Penyelenggaraan Rapat Koordinasi dan Konsultasi SKPD</t>
  </si>
  <si>
    <t>Paket</t>
  </si>
  <si>
    <t>Persentase jasa penunjang urusan pemerintahan daerah sesuai kebutuhan</t>
  </si>
  <si>
    <t>Jumlah Laporan Penyediaan Jasa Surat Menyurat</t>
  </si>
  <si>
    <t>Jumlah Laporan Penyediaan Jasa Komunikasi, Sumber Daya Air dan Listrik yang Disediakan</t>
  </si>
  <si>
    <t>Jumlah Laporan Penyediaan Jasa Pelayanan Umum Kantor yang Disediakan</t>
  </si>
  <si>
    <t>Persentaseadministrasi umum sesuai dengan kebutuhan</t>
  </si>
  <si>
    <t>Jumlah Kendaraan Dinas Operasional atau Lapangan yang Dipelihara dan dibayarkan Pajak dan Perizinannya</t>
  </si>
  <si>
    <t>Jumlah  Gedung  Kantor  dan   Bangunan  Lainnya</t>
  </si>
  <si>
    <t>Jumlah Sarana dan Prasarana Gedung Kantor atau Bangunan Lainnya yang Dipelihara/Direhabilitasi</t>
  </si>
  <si>
    <t>Unit</t>
  </si>
  <si>
    <t>Persentase penyelenggaraan urusan pemerintahan umum  dan kewenangan lainnya dilaksanakan dengan baik</t>
  </si>
  <si>
    <t>Persentasepenyelenggaraan pemerintahan dan pelayanan publik di kecamatan</t>
  </si>
  <si>
    <t>Jumlah Laporan Peningkatan Efektifitas Pelaksanaan Pelayanan kepada Masyarakat di Wilayah Kecamatan</t>
  </si>
  <si>
    <t>Persentase Pelaksanaan Urusan Pemerintahan Yang dilimpahkan kepada Camat sesuai Kebutuhan</t>
  </si>
  <si>
    <t>Jumlah Laporan Pelaksanaan Kewenangan Lain yang Dilimpahkan</t>
  </si>
  <si>
    <t>Persentase Penyelenggaraan Pemberdayaan Masyarakat yang dilaksanakan dengan baik</t>
  </si>
  <si>
    <t>Jumlah Dokumen Sinkronisasi Program Kerja dan Kegiatan Pemberdayaan Masyarakat yang Dilakukan oleh Pemerintah dan Swasta di Wilayah Kerja Kecamatan</t>
  </si>
  <si>
    <t>Persentase Penyelenggaraan Kegiatan Pemberdayaan Masyarakat Desa yang dilaksanakan dengan baik</t>
  </si>
  <si>
    <t>Jumlah Lembaga Kemasyarakatan yang Berpartisipasi dalam Forum Musyawarah Perencanaan Pembangunan di Desa</t>
  </si>
  <si>
    <t>LKD</t>
  </si>
  <si>
    <t>Persentase penyelenggaraan urusan Ketertiban dan Ketentraman Umum yang dilaksanakan dengan baik</t>
  </si>
  <si>
    <t>Persentase Koordinasi UpayaPenyelenggaraan Ketertiban Umum yang dilaksanakan dengan baik</t>
  </si>
  <si>
    <t>Jumlah Laporan Hasil Sinergitas dengan Kepolisian Negara Republik Indonesia, Tentara Nasional Indonesia dan Instansi Vertikal di Wilayah Kecamatan</t>
  </si>
  <si>
    <t>Persentase penyelenggaraan urusan pemerintahan umum yang dilaksanakan dengan baik</t>
  </si>
  <si>
    <t>Jumlah Orang yang Mengikuti Pembinaan Persatuan dan Kesatuan Bangsa</t>
  </si>
  <si>
    <t>Jumlah Dokumen Tugas Forum Koordinasi Pimpinan di Kecamatan</t>
  </si>
  <si>
    <t>Persentase Penyelenggaraan Tugas Pembinaan dan Pengawasan Pemerintahan Desa yang dilaksanakan dengan baik</t>
  </si>
  <si>
    <t>Jumlah  Dokumen  yang  Difasilitasi  dalam  rangka Penyusunan     Peraturan     Desa     dan     Peraturan Kepala Desa</t>
  </si>
  <si>
    <t>Jumlah Dokumen yang Difasilitasi dalam rangka Administrasi Tata Pemerintahan Desa</t>
  </si>
  <si>
    <t>Jumlah Dokumen Fasilitasi dalam rangka Penataan, Pemanfaatan,  dan Pendayagunaan Ruang Desa serta Penetapan dan Penegasan Batas Desa</t>
  </si>
  <si>
    <t>Jumlah  Laporan  Hasil  Koordinasi  Pendampingan
Desa di Wilayahnya</t>
  </si>
  <si>
    <t>Koordinasi dan Penyusunan Laporan Keuangan Akhir Tahun SKPD</t>
  </si>
  <si>
    <t>Jumlah   Laporan   Keuangan   Akhir   Tahun   SKPD dan     Laporan     Hasil      Koordinasi     Penyusunan Laporan Keuangan Akhir  Tahun SKPD</t>
  </si>
  <si>
    <t>Peningkatan       Partisipasi       Masyarakat       dalam Forum  Musyawarah  Perencanaan  Pembangunan</t>
  </si>
  <si>
    <t>Peningkatan   Efektifitas   Kegiatan   Pemberdayaan Masyarakat  di Wilayah Kecamatan</t>
  </si>
  <si>
    <t>Jumlah Laporan Peningkatan Efektivitas Kegiatan Pemberdayaan Masyarakat di Wilayah Kecamatan</t>
  </si>
  <si>
    <t>Faktor pendorong keberhasilan pencapaian: Adanya komitmen dari seluruh pegawai Kecamatan Sungai Raya untuk bertanggung jawab terhadap tugas yang dibebankan</t>
  </si>
  <si>
    <t>Faktor penghambat pencapaian kinerja: Sistem kerja yang berubah sehingga memerlukan waktu untuk penyesuaian</t>
  </si>
  <si>
    <t>Tindak lanjut yang diperlukan dalam triwulan berikutnya*): Anggaran disesuaikan dengan kebutuhan; Meningkatkan koordinasi antar Bagian dan dengan Dinas terkait agar kinerja lebih efektif</t>
  </si>
  <si>
    <t xml:space="preserve">Tindak lanjut yang diperlukan dalam Renja Perangkat Daerah Kabupaten berikutnya*): Anggaran disesuaikan dengan kebutuhan; Meningkatkan koordinasi antar Bagian dan dengan Dinas terkait agar kinerja lebih efektif
</t>
  </si>
  <si>
    <t>Sungai Raya, 11 Januari 2023</t>
  </si>
  <si>
    <t>FATHUL MUSHALLI, S.STP, M.Si</t>
  </si>
  <si>
    <t>NIP. 19860909 200602 1 002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</si>
</sst>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3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Border="1"/>
    <xf numFmtId="0" fontId="6" fillId="0" borderId="11" xfId="0" applyFont="1" applyBorder="1" applyAlignment="1">
      <alignment horizontal="center" vertical="top"/>
    </xf>
    <xf numFmtId="0" fontId="6" fillId="0" borderId="11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9" fontId="8" fillId="0" borderId="2" xfId="0" applyNumberFormat="1" applyFont="1" applyBorder="1" applyAlignment="1">
      <alignment horizontal="center" vertical="top"/>
    </xf>
    <xf numFmtId="164" fontId="8" fillId="0" borderId="2" xfId="1" quotePrefix="1" applyNumberFormat="1" applyFont="1" applyFill="1" applyBorder="1" applyAlignment="1">
      <alignment vertical="top"/>
    </xf>
    <xf numFmtId="0" fontId="6" fillId="0" borderId="11" xfId="0" applyFont="1" applyBorder="1" applyAlignment="1">
      <alignment horizontal="center" vertical="top" wrapText="1"/>
    </xf>
    <xf numFmtId="164" fontId="8" fillId="0" borderId="0" xfId="1" quotePrefix="1" applyNumberFormat="1" applyFont="1" applyFill="1" applyBorder="1" applyAlignment="1">
      <alignment vertical="top"/>
    </xf>
    <xf numFmtId="0" fontId="8" fillId="0" borderId="15" xfId="0" applyFont="1" applyBorder="1" applyAlignment="1">
      <alignment horizontal="left" vertical="top" wrapText="1"/>
    </xf>
    <xf numFmtId="9" fontId="8" fillId="0" borderId="15" xfId="0" applyNumberFormat="1" applyFont="1" applyBorder="1" applyAlignment="1">
      <alignment horizontal="center" vertical="top"/>
    </xf>
    <xf numFmtId="164" fontId="8" fillId="0" borderId="15" xfId="1" quotePrefix="1" applyNumberFormat="1" applyFont="1" applyFill="1" applyBorder="1" applyAlignment="1">
      <alignment vertical="top"/>
    </xf>
    <xf numFmtId="0" fontId="8" fillId="0" borderId="2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10" fillId="5" borderId="16" xfId="2" applyFont="1" applyFill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2" fillId="0" borderId="16" xfId="2" applyFont="1" applyBorder="1" applyAlignment="1">
      <alignment horizontal="center" vertical="center" wrapText="1"/>
    </xf>
    <xf numFmtId="0" fontId="6" fillId="0" borderId="0" xfId="0" applyFont="1"/>
    <xf numFmtId="41" fontId="8" fillId="0" borderId="2" xfId="0" applyNumberFormat="1" applyFont="1" applyBorder="1" applyAlignment="1">
      <alignment vertical="top"/>
    </xf>
    <xf numFmtId="164" fontId="6" fillId="0" borderId="15" xfId="1" quotePrefix="1" applyNumberFormat="1" applyFont="1" applyFill="1" applyBorder="1" applyAlignment="1">
      <alignment vertical="top"/>
    </xf>
    <xf numFmtId="164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9" fontId="6" fillId="0" borderId="2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center" vertical="top" wrapText="1"/>
    </xf>
    <xf numFmtId="0" fontId="8" fillId="0" borderId="2" xfId="0" quotePrefix="1" applyFont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top" wrapText="1"/>
    </xf>
    <xf numFmtId="2" fontId="8" fillId="0" borderId="2" xfId="0" applyNumberFormat="1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41" fontId="6" fillId="0" borderId="2" xfId="0" applyNumberFormat="1" applyFont="1" applyBorder="1" applyAlignment="1">
      <alignment vertical="top"/>
    </xf>
    <xf numFmtId="2" fontId="6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2" fontId="6" fillId="0" borderId="15" xfId="0" applyNumberFormat="1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top" wrapText="1"/>
    </xf>
    <xf numFmtId="9" fontId="6" fillId="0" borderId="15" xfId="0" applyNumberFormat="1" applyFont="1" applyBorder="1" applyAlignment="1">
      <alignment horizontal="center" vertical="top"/>
    </xf>
    <xf numFmtId="1" fontId="6" fillId="0" borderId="15" xfId="0" applyNumberFormat="1" applyFont="1" applyBorder="1" applyAlignment="1">
      <alignment horizontal="center" vertical="top"/>
    </xf>
    <xf numFmtId="2" fontId="14" fillId="0" borderId="2" xfId="0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2" fontId="14" fillId="0" borderId="15" xfId="0" applyNumberFormat="1" applyFont="1" applyBorder="1" applyAlignment="1">
      <alignment horizontal="center" vertical="top"/>
    </xf>
    <xf numFmtId="0" fontId="14" fillId="0" borderId="15" xfId="0" applyFont="1" applyBorder="1" applyAlignment="1">
      <alignment horizontal="center" vertical="top"/>
    </xf>
    <xf numFmtId="2" fontId="15" fillId="0" borderId="2" xfId="0" applyNumberFormat="1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164" fontId="8" fillId="6" borderId="2" xfId="1" quotePrefix="1" applyNumberFormat="1" applyFont="1" applyFill="1" applyBorder="1" applyAlignment="1">
      <alignment vertical="top"/>
    </xf>
    <xf numFmtId="2" fontId="18" fillId="0" borderId="2" xfId="0" applyNumberFormat="1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top"/>
    </xf>
    <xf numFmtId="0" fontId="18" fillId="0" borderId="15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2" fontId="17" fillId="0" borderId="2" xfId="0" applyNumberFormat="1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/>
    </xf>
    <xf numFmtId="164" fontId="18" fillId="0" borderId="15" xfId="1" quotePrefix="1" applyNumberFormat="1" applyFont="1" applyFill="1" applyBorder="1" applyAlignment="1">
      <alignment vertical="top"/>
    </xf>
    <xf numFmtId="164" fontId="17" fillId="0" borderId="2" xfId="1" quotePrefix="1" applyNumberFormat="1" applyFont="1" applyFill="1" applyBorder="1" applyAlignment="1">
      <alignment vertical="top"/>
    </xf>
    <xf numFmtId="164" fontId="17" fillId="0" borderId="15" xfId="1" quotePrefix="1" applyNumberFormat="1" applyFont="1" applyFill="1" applyBorder="1" applyAlignment="1">
      <alignment vertical="top"/>
    </xf>
    <xf numFmtId="164" fontId="18" fillId="0" borderId="2" xfId="1" quotePrefix="1" applyNumberFormat="1" applyFont="1" applyFill="1" applyBorder="1" applyAlignment="1">
      <alignment vertical="top"/>
    </xf>
    <xf numFmtId="0" fontId="8" fillId="0" borderId="15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8" fillId="0" borderId="11" xfId="0" applyFont="1" applyBorder="1" applyAlignment="1">
      <alignment horizontal="center" vertical="top"/>
    </xf>
    <xf numFmtId="0" fontId="8" fillId="0" borderId="11" xfId="0" applyFont="1" applyBorder="1" applyAlignment="1">
      <alignment horizontal="left" vertical="top" wrapText="1"/>
    </xf>
    <xf numFmtId="1" fontId="8" fillId="0" borderId="2" xfId="0" applyNumberFormat="1" applyFont="1" applyBorder="1" applyAlignment="1">
      <alignment horizontal="center" vertical="top" wrapText="1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4" borderId="2" xfId="0" applyFont="1" applyFill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S75"/>
  <sheetViews>
    <sheetView showRuler="0" view="pageBreakPreview" topLeftCell="A7" zoomScale="70" zoomScaleNormal="40" zoomScaleSheetLayoutView="70" zoomScalePageLayoutView="55" workbookViewId="0">
      <pane xSplit="4" ySplit="6" topLeftCell="E13" activePane="bottomRight" state="frozen"/>
      <selection activeCell="A7" sqref="A7"/>
      <selection pane="topRight" activeCell="E7" sqref="E7"/>
      <selection pane="bottomLeft" activeCell="A13" sqref="A13"/>
      <selection pane="bottomRight" activeCell="Y33" sqref="Y33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8" style="2" customWidth="1"/>
    <col min="27" max="27" width="5.5703125" style="4" customWidth="1"/>
    <col min="28" max="28" width="8" style="2" customWidth="1"/>
    <col min="29" max="29" width="5.5703125" style="4" customWidth="1"/>
    <col min="30" max="30" width="17.85546875" style="2" customWidth="1"/>
    <col min="31" max="31" width="8" style="2" customWidth="1"/>
    <col min="32" max="32" width="5.5703125" style="4" customWidth="1"/>
    <col min="33" max="33" width="8" style="2" customWidth="1"/>
    <col min="34" max="34" width="5.5703125" style="4" customWidth="1"/>
    <col min="35" max="35" width="19.28515625" style="2" bestFit="1" customWidth="1"/>
    <col min="36" max="36" width="8.85546875" style="2" bestFit="1" customWidth="1"/>
    <col min="37" max="37" width="5.5703125" style="4" customWidth="1"/>
    <col min="38" max="38" width="11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"/>
    </row>
    <row r="2" spans="1:45" ht="23.25" x14ac:dyDescent="0.35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3"/>
    </row>
    <row r="3" spans="1:45" ht="23.25" x14ac:dyDescent="0.35">
      <c r="A3" s="128" t="s">
        <v>135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3"/>
    </row>
    <row r="4" spans="1:45" ht="23.25" x14ac:dyDescent="0.35">
      <c r="A4" s="129" t="s">
        <v>148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"/>
    </row>
    <row r="5" spans="1:45" ht="18" x14ac:dyDescent="0.2">
      <c r="A5" s="130" t="s">
        <v>2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</row>
    <row r="6" spans="1:45" ht="18" x14ac:dyDescent="0.25">
      <c r="A6" s="127" t="s">
        <v>135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</row>
    <row r="7" spans="1:45" ht="81" customHeight="1" x14ac:dyDescent="0.2">
      <c r="A7" s="131" t="s">
        <v>3</v>
      </c>
      <c r="B7" s="131" t="s">
        <v>4</v>
      </c>
      <c r="C7" s="132" t="s">
        <v>5</v>
      </c>
      <c r="D7" s="132" t="s">
        <v>6</v>
      </c>
      <c r="E7" s="118" t="s">
        <v>7</v>
      </c>
      <c r="F7" s="119"/>
      <c r="G7" s="122"/>
      <c r="H7" s="118" t="s">
        <v>61</v>
      </c>
      <c r="I7" s="119"/>
      <c r="J7" s="122"/>
      <c r="K7" s="118" t="s">
        <v>62</v>
      </c>
      <c r="L7" s="119"/>
      <c r="M7" s="119"/>
      <c r="N7" s="118" t="s">
        <v>8</v>
      </c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22"/>
      <c r="Z7" s="118" t="s">
        <v>52</v>
      </c>
      <c r="AA7" s="119"/>
      <c r="AB7" s="119"/>
      <c r="AC7" s="119"/>
      <c r="AD7" s="119"/>
      <c r="AE7" s="119"/>
      <c r="AF7" s="122"/>
      <c r="AG7" s="118" t="s">
        <v>63</v>
      </c>
      <c r="AH7" s="119"/>
      <c r="AI7" s="122"/>
      <c r="AJ7" s="118" t="s">
        <v>64</v>
      </c>
      <c r="AK7" s="119"/>
      <c r="AL7" s="119"/>
      <c r="AM7" s="110" t="s">
        <v>9</v>
      </c>
      <c r="AO7" s="4"/>
      <c r="AP7" s="4"/>
      <c r="AQ7" s="4"/>
      <c r="AR7" s="4"/>
      <c r="AS7" s="4"/>
    </row>
    <row r="8" spans="1:45" ht="18" customHeight="1" x14ac:dyDescent="0.2">
      <c r="A8" s="131"/>
      <c r="B8" s="131"/>
      <c r="C8" s="132"/>
      <c r="D8" s="132"/>
      <c r="E8" s="124"/>
      <c r="F8" s="125"/>
      <c r="G8" s="126"/>
      <c r="H8" s="124"/>
      <c r="I8" s="125"/>
      <c r="J8" s="126"/>
      <c r="K8" s="120"/>
      <c r="L8" s="121"/>
      <c r="M8" s="121"/>
      <c r="N8" s="120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3"/>
      <c r="Z8" s="120"/>
      <c r="AA8" s="121"/>
      <c r="AB8" s="121"/>
      <c r="AC8" s="121"/>
      <c r="AD8" s="121"/>
      <c r="AE8" s="121"/>
      <c r="AF8" s="123"/>
      <c r="AG8" s="120"/>
      <c r="AH8" s="121"/>
      <c r="AI8" s="123"/>
      <c r="AJ8" s="120"/>
      <c r="AK8" s="121"/>
      <c r="AL8" s="121"/>
      <c r="AM8" s="111"/>
    </row>
    <row r="9" spans="1:45" ht="15.75" customHeight="1" x14ac:dyDescent="0.2">
      <c r="A9" s="131"/>
      <c r="B9" s="131"/>
      <c r="C9" s="132"/>
      <c r="D9" s="132"/>
      <c r="E9" s="120"/>
      <c r="F9" s="121"/>
      <c r="G9" s="123"/>
      <c r="H9" s="120"/>
      <c r="I9" s="121"/>
      <c r="J9" s="123"/>
      <c r="K9" s="112">
        <v>2021</v>
      </c>
      <c r="L9" s="113"/>
      <c r="M9" s="114"/>
      <c r="N9" s="115" t="s">
        <v>10</v>
      </c>
      <c r="O9" s="116"/>
      <c r="P9" s="117"/>
      <c r="Q9" s="115" t="s">
        <v>11</v>
      </c>
      <c r="R9" s="116"/>
      <c r="S9" s="117"/>
      <c r="T9" s="115" t="s">
        <v>12</v>
      </c>
      <c r="U9" s="116"/>
      <c r="V9" s="117"/>
      <c r="W9" s="115" t="s">
        <v>13</v>
      </c>
      <c r="X9" s="116"/>
      <c r="Y9" s="117"/>
      <c r="Z9" s="115">
        <v>2021</v>
      </c>
      <c r="AA9" s="116"/>
      <c r="AB9" s="116"/>
      <c r="AC9" s="116"/>
      <c r="AD9" s="116"/>
      <c r="AE9" s="116"/>
      <c r="AF9" s="117"/>
      <c r="AG9" s="115">
        <v>2021</v>
      </c>
      <c r="AH9" s="116"/>
      <c r="AI9" s="117"/>
      <c r="AJ9" s="115">
        <v>2021</v>
      </c>
      <c r="AK9" s="116"/>
      <c r="AL9" s="117"/>
      <c r="AM9" s="5"/>
    </row>
    <row r="10" spans="1:45" s="7" customFormat="1" ht="15.75" x14ac:dyDescent="0.25">
      <c r="A10" s="97">
        <v>1</v>
      </c>
      <c r="B10" s="97">
        <v>2</v>
      </c>
      <c r="C10" s="97">
        <v>3</v>
      </c>
      <c r="D10" s="97">
        <v>4</v>
      </c>
      <c r="E10" s="101">
        <v>5</v>
      </c>
      <c r="F10" s="103"/>
      <c r="G10" s="102"/>
      <c r="H10" s="101">
        <v>6</v>
      </c>
      <c r="I10" s="103"/>
      <c r="J10" s="102"/>
      <c r="K10" s="107">
        <v>7</v>
      </c>
      <c r="L10" s="108"/>
      <c r="M10" s="109"/>
      <c r="N10" s="107">
        <v>8</v>
      </c>
      <c r="O10" s="108"/>
      <c r="P10" s="109"/>
      <c r="Q10" s="107">
        <v>9</v>
      </c>
      <c r="R10" s="108"/>
      <c r="S10" s="109"/>
      <c r="T10" s="107">
        <v>10</v>
      </c>
      <c r="U10" s="108"/>
      <c r="V10" s="109"/>
      <c r="W10" s="107">
        <v>11</v>
      </c>
      <c r="X10" s="108"/>
      <c r="Y10" s="109"/>
      <c r="Z10" s="104">
        <v>12</v>
      </c>
      <c r="AA10" s="105"/>
      <c r="AB10" s="105"/>
      <c r="AC10" s="105"/>
      <c r="AD10" s="105"/>
      <c r="AE10" s="105"/>
      <c r="AF10" s="106"/>
      <c r="AG10" s="104">
        <v>13</v>
      </c>
      <c r="AH10" s="105"/>
      <c r="AI10" s="106"/>
      <c r="AJ10" s="104">
        <v>14</v>
      </c>
      <c r="AK10" s="105"/>
      <c r="AL10" s="106"/>
      <c r="AM10" s="6">
        <v>15</v>
      </c>
    </row>
    <row r="11" spans="1:45" s="7" customFormat="1" ht="87" customHeight="1" x14ac:dyDescent="0.2">
      <c r="A11" s="99"/>
      <c r="B11" s="99"/>
      <c r="C11" s="99"/>
      <c r="D11" s="99"/>
      <c r="E11" s="93" t="s">
        <v>14</v>
      </c>
      <c r="F11" s="94"/>
      <c r="G11" s="98" t="s">
        <v>15</v>
      </c>
      <c r="H11" s="93" t="s">
        <v>14</v>
      </c>
      <c r="I11" s="94"/>
      <c r="J11" s="98" t="s">
        <v>15</v>
      </c>
      <c r="K11" s="93" t="s">
        <v>14</v>
      </c>
      <c r="L11" s="94"/>
      <c r="M11" s="97" t="s">
        <v>15</v>
      </c>
      <c r="N11" s="93" t="s">
        <v>14</v>
      </c>
      <c r="O11" s="94"/>
      <c r="P11" s="97" t="s">
        <v>15</v>
      </c>
      <c r="Q11" s="93" t="s">
        <v>14</v>
      </c>
      <c r="R11" s="94"/>
      <c r="S11" s="97" t="s">
        <v>15</v>
      </c>
      <c r="T11" s="93" t="s">
        <v>14</v>
      </c>
      <c r="U11" s="94"/>
      <c r="V11" s="97" t="s">
        <v>15</v>
      </c>
      <c r="W11" s="93" t="s">
        <v>14</v>
      </c>
      <c r="X11" s="94"/>
      <c r="Y11" s="97" t="s">
        <v>15</v>
      </c>
      <c r="Z11" s="101" t="s">
        <v>16</v>
      </c>
      <c r="AA11" s="102"/>
      <c r="AB11" s="101" t="s">
        <v>53</v>
      </c>
      <c r="AC11" s="102"/>
      <c r="AD11" s="8" t="s">
        <v>17</v>
      </c>
      <c r="AE11" s="101" t="s">
        <v>54</v>
      </c>
      <c r="AF11" s="102"/>
      <c r="AG11" s="101" t="s">
        <v>18</v>
      </c>
      <c r="AH11" s="102"/>
      <c r="AI11" s="8" t="s">
        <v>19</v>
      </c>
      <c r="AJ11" s="101" t="s">
        <v>20</v>
      </c>
      <c r="AK11" s="102"/>
      <c r="AL11" s="8" t="s">
        <v>21</v>
      </c>
      <c r="AM11" s="9"/>
    </row>
    <row r="12" spans="1:45" s="7" customFormat="1" ht="15.75" x14ac:dyDescent="0.2">
      <c r="A12" s="98"/>
      <c r="B12" s="98"/>
      <c r="C12" s="98"/>
      <c r="D12" s="98"/>
      <c r="E12" s="95"/>
      <c r="F12" s="96"/>
      <c r="G12" s="100"/>
      <c r="H12" s="95"/>
      <c r="I12" s="96"/>
      <c r="J12" s="100"/>
      <c r="K12" s="95"/>
      <c r="L12" s="96"/>
      <c r="M12" s="98"/>
      <c r="N12" s="95"/>
      <c r="O12" s="96"/>
      <c r="P12" s="98"/>
      <c r="Q12" s="95"/>
      <c r="R12" s="96"/>
      <c r="S12" s="98"/>
      <c r="T12" s="95"/>
      <c r="U12" s="96"/>
      <c r="V12" s="98"/>
      <c r="W12" s="95"/>
      <c r="X12" s="96"/>
      <c r="Y12" s="98"/>
      <c r="Z12" s="95" t="s">
        <v>14</v>
      </c>
      <c r="AA12" s="96"/>
      <c r="AB12" s="95" t="s">
        <v>14</v>
      </c>
      <c r="AC12" s="96"/>
      <c r="AD12" s="10" t="s">
        <v>15</v>
      </c>
      <c r="AE12" s="95" t="s">
        <v>15</v>
      </c>
      <c r="AF12" s="96"/>
      <c r="AG12" s="95" t="s">
        <v>14</v>
      </c>
      <c r="AH12" s="96"/>
      <c r="AI12" s="10" t="s">
        <v>15</v>
      </c>
      <c r="AJ12" s="95" t="s">
        <v>14</v>
      </c>
      <c r="AK12" s="96"/>
      <c r="AL12" s="10" t="s">
        <v>15</v>
      </c>
      <c r="AM12" s="62"/>
    </row>
    <row r="13" spans="1:45" ht="110.25" x14ac:dyDescent="0.2">
      <c r="A13" s="41">
        <v>1</v>
      </c>
      <c r="B13" s="13" t="s">
        <v>22</v>
      </c>
      <c r="C13" s="15" t="s">
        <v>65</v>
      </c>
      <c r="D13" s="15" t="s">
        <v>102</v>
      </c>
      <c r="E13" s="39"/>
      <c r="F13" s="40"/>
      <c r="G13" s="37"/>
      <c r="H13" s="39"/>
      <c r="I13" s="40"/>
      <c r="J13" s="37"/>
      <c r="K13" s="64">
        <v>100</v>
      </c>
      <c r="L13" s="65" t="s">
        <v>50</v>
      </c>
      <c r="M13" s="37">
        <f>M14+M17+M21+M28+M32</f>
        <v>2835597354</v>
      </c>
      <c r="N13" s="39">
        <v>25</v>
      </c>
      <c r="O13" s="40" t="str">
        <f>L13</f>
        <v>%</v>
      </c>
      <c r="P13" s="37">
        <f>P14+P17+P21+P28+P32</f>
        <v>0</v>
      </c>
      <c r="Q13" s="39">
        <v>25</v>
      </c>
      <c r="R13" s="40" t="str">
        <f>O13</f>
        <v>%</v>
      </c>
      <c r="S13" s="37">
        <f>S14+S17+S21+S28+S32</f>
        <v>1256362586</v>
      </c>
      <c r="T13" s="39">
        <v>25</v>
      </c>
      <c r="U13" s="40" t="str">
        <f>R13</f>
        <v>%</v>
      </c>
      <c r="V13" s="37">
        <f>V14+V17+V21+V28+V32</f>
        <v>0</v>
      </c>
      <c r="W13" s="39">
        <v>25</v>
      </c>
      <c r="X13" s="40" t="str">
        <f>U13</f>
        <v>%</v>
      </c>
      <c r="Y13" s="37">
        <f>Y14+Y17+Y21+Y28+Y32</f>
        <v>1273994295</v>
      </c>
      <c r="Z13" s="59">
        <f>SUM(N13,Q13,T13,W13)</f>
        <v>100</v>
      </c>
      <c r="AA13" s="40" t="str">
        <f>L13</f>
        <v>%</v>
      </c>
      <c r="AB13" s="59">
        <f>AG13/K13*100</f>
        <v>100</v>
      </c>
      <c r="AC13" s="58" t="s">
        <v>50</v>
      </c>
      <c r="AD13" s="56">
        <f>P13+S13+V13+Y13</f>
        <v>2530356881</v>
      </c>
      <c r="AE13" s="57">
        <f>AD13/M13*100</f>
        <v>89.23540845566751</v>
      </c>
      <c r="AF13" s="58" t="s">
        <v>50</v>
      </c>
      <c r="AG13" s="57">
        <f>H13+Z13</f>
        <v>100</v>
      </c>
      <c r="AH13" s="40" t="str">
        <f>AA13</f>
        <v>%</v>
      </c>
      <c r="AI13" s="56">
        <f>J13+AD13</f>
        <v>2530356881</v>
      </c>
      <c r="AJ13" s="67" t="e">
        <f>AG13/E13*100</f>
        <v>#DIV/0!</v>
      </c>
      <c r="AK13" s="68" t="s">
        <v>50</v>
      </c>
      <c r="AL13" s="67" t="e">
        <f>AI13/G13*100</f>
        <v>#DIV/0!</v>
      </c>
      <c r="AM13" s="19" t="s">
        <v>136</v>
      </c>
      <c r="AP13" s="20">
        <f t="shared" ref="AP13:AP20" si="0">P13+S13+V13+Y13</f>
        <v>2530356881</v>
      </c>
    </row>
    <row r="14" spans="1:45" ht="126" x14ac:dyDescent="0.2">
      <c r="A14" s="41">
        <v>2</v>
      </c>
      <c r="B14" s="42" t="s">
        <v>23</v>
      </c>
      <c r="C14" s="14" t="s">
        <v>66</v>
      </c>
      <c r="D14" s="15" t="s">
        <v>103</v>
      </c>
      <c r="E14" s="39"/>
      <c r="F14" s="40"/>
      <c r="G14" s="36"/>
      <c r="H14" s="64"/>
      <c r="I14" s="65"/>
      <c r="J14" s="36"/>
      <c r="K14" s="64">
        <f>SUM(K15:K16)</f>
        <v>15</v>
      </c>
      <c r="L14" s="65" t="s">
        <v>48</v>
      </c>
      <c r="M14" s="36">
        <f>SUM(M15:M16)</f>
        <v>9500000</v>
      </c>
      <c r="N14" s="64">
        <f>SUM(N15:N16)</f>
        <v>1</v>
      </c>
      <c r="O14" s="65" t="str">
        <f t="shared" ref="O14:O57" si="1">L14</f>
        <v>Dok</v>
      </c>
      <c r="P14" s="36">
        <f>SUM(P15:P16)</f>
        <v>0</v>
      </c>
      <c r="Q14" s="64">
        <f>SUM(Q15:Q16)</f>
        <v>3</v>
      </c>
      <c r="R14" s="65" t="str">
        <f t="shared" ref="R14:R57" si="2">O14</f>
        <v>Dok</v>
      </c>
      <c r="S14" s="36">
        <f>SUM(S15:S16)</f>
        <v>0</v>
      </c>
      <c r="T14" s="64">
        <f>SUM(T15:T16)</f>
        <v>3</v>
      </c>
      <c r="U14" s="65" t="str">
        <f t="shared" ref="U14:U58" si="3">R14</f>
        <v>Dok</v>
      </c>
      <c r="V14" s="36">
        <f>SUM(V15:V16)</f>
        <v>0</v>
      </c>
      <c r="W14" s="64">
        <f>SUM(W15:W16)</f>
        <v>8</v>
      </c>
      <c r="X14" s="65" t="str">
        <f t="shared" ref="X14:X58" si="4">U14</f>
        <v>Dok</v>
      </c>
      <c r="Y14" s="36">
        <f>SUM(Y15:Y16)</f>
        <v>9500000</v>
      </c>
      <c r="Z14" s="66">
        <f t="shared" ref="Z14:Z58" si="5">SUM(N14,Q14,T14,W14)</f>
        <v>15</v>
      </c>
      <c r="AA14" s="65" t="str">
        <f t="shared" ref="AA14:AA57" si="6">L14</f>
        <v>Dok</v>
      </c>
      <c r="AB14" s="66">
        <f t="shared" ref="AB14:AB19" si="7">Z14/K14*100</f>
        <v>100</v>
      </c>
      <c r="AC14" s="61" t="s">
        <v>50</v>
      </c>
      <c r="AD14" s="56">
        <f>P14+S14+V14+Y14</f>
        <v>9500000</v>
      </c>
      <c r="AE14" s="60"/>
      <c r="AF14" s="61"/>
      <c r="AG14" s="60">
        <f>H14+Z14</f>
        <v>15</v>
      </c>
      <c r="AH14" s="65" t="str">
        <f t="shared" ref="AH14:AH57" si="8">AA14</f>
        <v>Dok</v>
      </c>
      <c r="AI14" s="56">
        <f>J14+AD14</f>
        <v>9500000</v>
      </c>
      <c r="AJ14" s="69" t="e">
        <f>AG14/E14*100</f>
        <v>#DIV/0!</v>
      </c>
      <c r="AK14" s="70" t="s">
        <v>50</v>
      </c>
      <c r="AL14" s="69"/>
      <c r="AM14" s="19"/>
      <c r="AP14" s="20"/>
    </row>
    <row r="15" spans="1:45" ht="90" x14ac:dyDescent="0.2">
      <c r="A15" s="12"/>
      <c r="B15" s="13"/>
      <c r="C15" s="21" t="s">
        <v>67</v>
      </c>
      <c r="D15" s="24" t="s">
        <v>104</v>
      </c>
      <c r="E15" s="16"/>
      <c r="F15" s="17"/>
      <c r="G15" s="18"/>
      <c r="H15" s="16"/>
      <c r="I15" s="17"/>
      <c r="J15" s="18"/>
      <c r="K15" s="16">
        <v>5</v>
      </c>
      <c r="L15" s="17" t="s">
        <v>48</v>
      </c>
      <c r="M15" s="18">
        <v>8000000</v>
      </c>
      <c r="N15" s="16">
        <v>0</v>
      </c>
      <c r="O15" s="17" t="str">
        <f t="shared" si="1"/>
        <v>Dok</v>
      </c>
      <c r="P15" s="18">
        <v>0</v>
      </c>
      <c r="Q15" s="16">
        <v>1</v>
      </c>
      <c r="R15" s="17" t="str">
        <f t="shared" si="2"/>
        <v>Dok</v>
      </c>
      <c r="S15" s="18">
        <v>0</v>
      </c>
      <c r="T15" s="16">
        <v>1</v>
      </c>
      <c r="U15" s="17" t="str">
        <f t="shared" si="3"/>
        <v>Dok</v>
      </c>
      <c r="V15" s="18">
        <v>0</v>
      </c>
      <c r="W15" s="16">
        <v>3</v>
      </c>
      <c r="X15" s="17" t="str">
        <f t="shared" si="4"/>
        <v>Dok</v>
      </c>
      <c r="Y15" s="73">
        <v>8000000</v>
      </c>
      <c r="Z15" s="47">
        <f t="shared" si="5"/>
        <v>5</v>
      </c>
      <c r="AA15" s="17" t="str">
        <f t="shared" si="6"/>
        <v>Dok</v>
      </c>
      <c r="AB15" s="47">
        <f t="shared" si="7"/>
        <v>100</v>
      </c>
      <c r="AC15" s="30" t="s">
        <v>50</v>
      </c>
      <c r="AD15" s="35">
        <f>P15+S15+V15+Y15</f>
        <v>8000000</v>
      </c>
      <c r="AE15" s="46">
        <f>AD15/M15*100</f>
        <v>100</v>
      </c>
      <c r="AF15" s="30" t="s">
        <v>50</v>
      </c>
      <c r="AG15" s="47">
        <f>H15+Z15</f>
        <v>5</v>
      </c>
      <c r="AH15" s="17" t="str">
        <f t="shared" si="8"/>
        <v>Dok</v>
      </c>
      <c r="AI15" s="35">
        <f>J15+AD15</f>
        <v>8000000</v>
      </c>
      <c r="AJ15" s="71" t="e">
        <f>AG15/E15*100</f>
        <v>#DIV/0!</v>
      </c>
      <c r="AK15" s="72" t="s">
        <v>50</v>
      </c>
      <c r="AL15" s="71" t="e">
        <f>AI15/G15*100</f>
        <v>#DIV/0!</v>
      </c>
      <c r="AM15" s="11"/>
      <c r="AP15" s="20"/>
    </row>
    <row r="16" spans="1:45" ht="90" x14ac:dyDescent="0.2">
      <c r="A16" s="12"/>
      <c r="B16" s="13"/>
      <c r="C16" s="21" t="s">
        <v>68</v>
      </c>
      <c r="D16" s="24" t="s">
        <v>105</v>
      </c>
      <c r="E16" s="16"/>
      <c r="F16" s="17"/>
      <c r="G16" s="18"/>
      <c r="H16" s="16"/>
      <c r="I16" s="17"/>
      <c r="J16" s="18"/>
      <c r="K16" s="16">
        <v>10</v>
      </c>
      <c r="L16" s="17" t="s">
        <v>48</v>
      </c>
      <c r="M16" s="18">
        <v>1500000</v>
      </c>
      <c r="N16" s="16">
        <v>1</v>
      </c>
      <c r="O16" s="17" t="str">
        <f t="shared" si="1"/>
        <v>Dok</v>
      </c>
      <c r="P16" s="18">
        <v>0</v>
      </c>
      <c r="Q16" s="16">
        <v>2</v>
      </c>
      <c r="R16" s="17" t="str">
        <f t="shared" si="2"/>
        <v>Dok</v>
      </c>
      <c r="S16" s="18">
        <v>0</v>
      </c>
      <c r="T16" s="16">
        <v>2</v>
      </c>
      <c r="U16" s="17" t="str">
        <f t="shared" si="3"/>
        <v>Dok</v>
      </c>
      <c r="V16" s="18">
        <v>0</v>
      </c>
      <c r="W16" s="16">
        <v>5</v>
      </c>
      <c r="X16" s="17" t="str">
        <f t="shared" si="4"/>
        <v>Dok</v>
      </c>
      <c r="Y16" s="73">
        <v>1500000</v>
      </c>
      <c r="Z16" s="47">
        <f t="shared" si="5"/>
        <v>10</v>
      </c>
      <c r="AA16" s="17" t="str">
        <f t="shared" si="6"/>
        <v>Dok</v>
      </c>
      <c r="AB16" s="47">
        <f t="shared" si="7"/>
        <v>100</v>
      </c>
      <c r="AC16" s="30" t="s">
        <v>50</v>
      </c>
      <c r="AD16" s="35">
        <f>P16+S16+V16+Y16</f>
        <v>1500000</v>
      </c>
      <c r="AE16" s="46">
        <f>AD16/M16*100</f>
        <v>100</v>
      </c>
      <c r="AF16" s="30" t="s">
        <v>50</v>
      </c>
      <c r="AG16" s="47">
        <f t="shared" ref="AG16:AG54" si="9">H16+Z16</f>
        <v>10</v>
      </c>
      <c r="AH16" s="17" t="str">
        <f t="shared" si="8"/>
        <v>Dok</v>
      </c>
      <c r="AI16" s="35">
        <f t="shared" ref="AI16:AI54" si="10">J16+AD16</f>
        <v>1500000</v>
      </c>
      <c r="AJ16" s="71" t="e">
        <f>AG16/E16*100</f>
        <v>#DIV/0!</v>
      </c>
      <c r="AK16" s="72" t="s">
        <v>50</v>
      </c>
      <c r="AL16" s="71" t="e">
        <f t="shared" ref="AL16:AL54" si="11">AI16/G16*100</f>
        <v>#DIV/0!</v>
      </c>
      <c r="AM16" s="11"/>
      <c r="AP16" s="20"/>
    </row>
    <row r="17" spans="1:42" ht="94.5" x14ac:dyDescent="0.2">
      <c r="A17" s="12"/>
      <c r="B17" s="13"/>
      <c r="C17" s="13" t="s">
        <v>69</v>
      </c>
      <c r="D17" s="14" t="s">
        <v>106</v>
      </c>
      <c r="E17" s="39"/>
      <c r="F17" s="40"/>
      <c r="G17" s="36"/>
      <c r="H17" s="39"/>
      <c r="I17" s="40"/>
      <c r="J17" s="36"/>
      <c r="K17" s="45">
        <f>SUM(K19:K20)</f>
        <v>13</v>
      </c>
      <c r="L17" s="40" t="s">
        <v>48</v>
      </c>
      <c r="M17" s="36">
        <f>SUM(M18:M20)</f>
        <v>1964026298</v>
      </c>
      <c r="N17" s="45">
        <f>SUM(N19:N20)</f>
        <v>3</v>
      </c>
      <c r="O17" s="40" t="str">
        <f t="shared" si="1"/>
        <v>Dok</v>
      </c>
      <c r="P17" s="36">
        <f>SUM(P18:P20)</f>
        <v>0</v>
      </c>
      <c r="Q17" s="45">
        <f>SUM(Q19:Q20)</f>
        <v>4</v>
      </c>
      <c r="R17" s="40" t="str">
        <f t="shared" si="2"/>
        <v>Dok</v>
      </c>
      <c r="S17" s="36">
        <f>SUM(S18:S20)</f>
        <v>1114270768</v>
      </c>
      <c r="T17" s="45">
        <f>SUM(T19:T20)</f>
        <v>3</v>
      </c>
      <c r="U17" s="40" t="str">
        <f t="shared" si="3"/>
        <v>Dok</v>
      </c>
      <c r="V17" s="36">
        <f>SUM(V18:V20)</f>
        <v>0</v>
      </c>
      <c r="W17" s="45">
        <f>SUM(W19:W20)</f>
        <v>3</v>
      </c>
      <c r="X17" s="40" t="str">
        <f t="shared" si="4"/>
        <v>Dok</v>
      </c>
      <c r="Y17" s="36">
        <f>SUM(Y18:Y20)</f>
        <v>817110442</v>
      </c>
      <c r="Z17" s="59">
        <f t="shared" si="5"/>
        <v>13</v>
      </c>
      <c r="AA17" s="40" t="str">
        <f t="shared" si="6"/>
        <v>Dok</v>
      </c>
      <c r="AB17" s="59">
        <f t="shared" si="7"/>
        <v>100</v>
      </c>
      <c r="AC17" s="58" t="s">
        <v>50</v>
      </c>
      <c r="AD17" s="56">
        <f t="shared" ref="AD17:AD54" si="12">P17+S17+V17+Y17</f>
        <v>1931381210</v>
      </c>
      <c r="AE17" s="57">
        <f>AD17/M17*100</f>
        <v>98.337848732817733</v>
      </c>
      <c r="AF17" s="58" t="s">
        <v>50</v>
      </c>
      <c r="AG17" s="59">
        <f t="shared" si="9"/>
        <v>13</v>
      </c>
      <c r="AH17" s="40" t="str">
        <f t="shared" si="8"/>
        <v>Dok</v>
      </c>
      <c r="AI17" s="56">
        <f t="shared" si="10"/>
        <v>1931381210</v>
      </c>
      <c r="AJ17" s="67" t="e">
        <f t="shared" ref="AJ17:AJ54" si="13">AG17/E17*100</f>
        <v>#DIV/0!</v>
      </c>
      <c r="AK17" s="68" t="s">
        <v>50</v>
      </c>
      <c r="AL17" s="67" t="e">
        <f t="shared" si="11"/>
        <v>#DIV/0!</v>
      </c>
      <c r="AM17" s="11"/>
      <c r="AP17" s="20"/>
    </row>
    <row r="18" spans="1:42" ht="60" x14ac:dyDescent="0.2">
      <c r="A18" s="12"/>
      <c r="B18" s="13"/>
      <c r="C18" s="24" t="s">
        <v>70</v>
      </c>
      <c r="D18" s="21" t="s">
        <v>107</v>
      </c>
      <c r="E18" s="16"/>
      <c r="F18" s="22"/>
      <c r="G18" s="23"/>
      <c r="H18" s="38"/>
      <c r="I18" s="22"/>
      <c r="J18" s="23"/>
      <c r="K18" s="38">
        <v>12</v>
      </c>
      <c r="L18" s="22" t="s">
        <v>49</v>
      </c>
      <c r="M18" s="23">
        <v>1959026298</v>
      </c>
      <c r="N18" s="38">
        <v>3</v>
      </c>
      <c r="O18" s="22" t="str">
        <f t="shared" si="1"/>
        <v>Bln</v>
      </c>
      <c r="P18" s="23">
        <v>0</v>
      </c>
      <c r="Q18" s="38">
        <v>3</v>
      </c>
      <c r="R18" s="22" t="str">
        <f t="shared" si="2"/>
        <v>Bln</v>
      </c>
      <c r="S18" s="23">
        <v>1114270768</v>
      </c>
      <c r="T18" s="38">
        <v>3</v>
      </c>
      <c r="U18" s="22" t="str">
        <f t="shared" si="3"/>
        <v>Bln</v>
      </c>
      <c r="V18" s="23">
        <v>0</v>
      </c>
      <c r="W18" s="38">
        <v>3</v>
      </c>
      <c r="X18" s="22" t="str">
        <f t="shared" si="4"/>
        <v>Bln</v>
      </c>
      <c r="Y18" s="23">
        <f>1926381210-S18</f>
        <v>812110442</v>
      </c>
      <c r="Z18" s="47">
        <f t="shared" si="5"/>
        <v>12</v>
      </c>
      <c r="AA18" s="22" t="str">
        <f t="shared" si="6"/>
        <v>Bln</v>
      </c>
      <c r="AB18" s="47">
        <f t="shared" si="7"/>
        <v>100</v>
      </c>
      <c r="AC18" s="30" t="s">
        <v>50</v>
      </c>
      <c r="AD18" s="35">
        <f t="shared" si="12"/>
        <v>1926381210</v>
      </c>
      <c r="AE18" s="46">
        <f>AD18/M18*100</f>
        <v>98.333606443500642</v>
      </c>
      <c r="AF18" s="30" t="s">
        <v>50</v>
      </c>
      <c r="AG18" s="47">
        <f t="shared" si="9"/>
        <v>12</v>
      </c>
      <c r="AH18" s="22" t="str">
        <f t="shared" si="8"/>
        <v>Bln</v>
      </c>
      <c r="AI18" s="35">
        <f t="shared" si="10"/>
        <v>1926381210</v>
      </c>
      <c r="AJ18" s="71" t="e">
        <f t="shared" si="13"/>
        <v>#DIV/0!</v>
      </c>
      <c r="AK18" s="72" t="s">
        <v>50</v>
      </c>
      <c r="AL18" s="71" t="e">
        <f t="shared" si="11"/>
        <v>#DIV/0!</v>
      </c>
      <c r="AM18" s="25"/>
      <c r="AP18" s="20">
        <f t="shared" si="0"/>
        <v>1926381210</v>
      </c>
    </row>
    <row r="19" spans="1:42" ht="120" x14ac:dyDescent="0.2">
      <c r="A19" s="12"/>
      <c r="B19" s="13"/>
      <c r="C19" s="24" t="s">
        <v>71</v>
      </c>
      <c r="D19" s="21" t="s">
        <v>108</v>
      </c>
      <c r="E19" s="38"/>
      <c r="F19" s="22"/>
      <c r="G19" s="18"/>
      <c r="H19" s="38"/>
      <c r="I19" s="22"/>
      <c r="J19" s="18"/>
      <c r="K19" s="38">
        <v>12</v>
      </c>
      <c r="L19" s="22" t="s">
        <v>109</v>
      </c>
      <c r="M19" s="18">
        <v>1500000</v>
      </c>
      <c r="N19" s="38">
        <v>3</v>
      </c>
      <c r="O19" s="22" t="str">
        <f t="shared" si="1"/>
        <v>Lap</v>
      </c>
      <c r="P19" s="18">
        <v>0</v>
      </c>
      <c r="Q19" s="38">
        <v>3</v>
      </c>
      <c r="R19" s="22" t="str">
        <f t="shared" si="2"/>
        <v>Lap</v>
      </c>
      <c r="S19" s="18">
        <v>0</v>
      </c>
      <c r="T19" s="38">
        <v>3</v>
      </c>
      <c r="U19" s="22" t="str">
        <f t="shared" si="3"/>
        <v>Lap</v>
      </c>
      <c r="V19" s="18">
        <v>0</v>
      </c>
      <c r="W19" s="38">
        <v>3</v>
      </c>
      <c r="X19" s="22" t="str">
        <f t="shared" si="4"/>
        <v>Lap</v>
      </c>
      <c r="Y19" s="73">
        <v>1500000</v>
      </c>
      <c r="Z19" s="47">
        <f t="shared" si="5"/>
        <v>12</v>
      </c>
      <c r="AA19" s="22" t="str">
        <f t="shared" si="6"/>
        <v>Lap</v>
      </c>
      <c r="AB19" s="47">
        <f t="shared" si="7"/>
        <v>100</v>
      </c>
      <c r="AC19" s="30" t="s">
        <v>50</v>
      </c>
      <c r="AD19" s="35">
        <f t="shared" si="12"/>
        <v>1500000</v>
      </c>
      <c r="AE19" s="46">
        <f t="shared" ref="AE19:AE54" si="14">AD19/M19*100</f>
        <v>100</v>
      </c>
      <c r="AF19" s="30"/>
      <c r="AG19" s="47">
        <f t="shared" si="9"/>
        <v>12</v>
      </c>
      <c r="AH19" s="22" t="str">
        <f t="shared" si="8"/>
        <v>Lap</v>
      </c>
      <c r="AI19" s="35">
        <f t="shared" si="10"/>
        <v>1500000</v>
      </c>
      <c r="AJ19" s="71" t="e">
        <f t="shared" si="13"/>
        <v>#DIV/0!</v>
      </c>
      <c r="AK19" s="72" t="s">
        <v>50</v>
      </c>
      <c r="AL19" s="71" t="e">
        <f t="shared" si="11"/>
        <v>#DIV/0!</v>
      </c>
      <c r="AM19" s="11"/>
      <c r="AP19" s="20">
        <f t="shared" si="0"/>
        <v>1500000</v>
      </c>
    </row>
    <row r="20" spans="1:42" ht="90" x14ac:dyDescent="0.2">
      <c r="A20" s="12"/>
      <c r="B20" s="13"/>
      <c r="C20" s="24" t="s">
        <v>72</v>
      </c>
      <c r="D20" s="24" t="s">
        <v>108</v>
      </c>
      <c r="E20" s="16"/>
      <c r="F20" s="22"/>
      <c r="G20" s="18"/>
      <c r="H20" s="38"/>
      <c r="I20" s="22"/>
      <c r="J20" s="18"/>
      <c r="K20" s="38">
        <v>1</v>
      </c>
      <c r="L20" s="22" t="s">
        <v>109</v>
      </c>
      <c r="M20" s="18">
        <v>3500000</v>
      </c>
      <c r="N20" s="38">
        <v>0</v>
      </c>
      <c r="O20" s="22" t="str">
        <f t="shared" si="1"/>
        <v>Lap</v>
      </c>
      <c r="P20" s="18">
        <v>0</v>
      </c>
      <c r="Q20" s="38">
        <v>1</v>
      </c>
      <c r="R20" s="22" t="str">
        <f t="shared" si="2"/>
        <v>Lap</v>
      </c>
      <c r="S20" s="18">
        <v>0</v>
      </c>
      <c r="T20" s="38">
        <v>0</v>
      </c>
      <c r="U20" s="22" t="str">
        <f t="shared" si="3"/>
        <v>Lap</v>
      </c>
      <c r="V20" s="18">
        <v>0</v>
      </c>
      <c r="W20" s="38">
        <v>0</v>
      </c>
      <c r="X20" s="22" t="str">
        <f t="shared" si="4"/>
        <v>Lap</v>
      </c>
      <c r="Y20" s="73">
        <v>3500000</v>
      </c>
      <c r="Z20" s="47">
        <f t="shared" si="5"/>
        <v>1</v>
      </c>
      <c r="AA20" s="22" t="str">
        <f t="shared" si="6"/>
        <v>Lap</v>
      </c>
      <c r="AB20" s="47">
        <f t="shared" ref="AB20:AB54" si="15">Z20/K20*100</f>
        <v>100</v>
      </c>
      <c r="AC20" s="30" t="s">
        <v>50</v>
      </c>
      <c r="AD20" s="35">
        <f t="shared" si="12"/>
        <v>3500000</v>
      </c>
      <c r="AE20" s="46">
        <f t="shared" si="14"/>
        <v>100</v>
      </c>
      <c r="AF20" s="30" t="s">
        <v>50</v>
      </c>
      <c r="AG20" s="47">
        <f t="shared" si="9"/>
        <v>1</v>
      </c>
      <c r="AH20" s="22" t="str">
        <f t="shared" si="8"/>
        <v>Lap</v>
      </c>
      <c r="AI20" s="35">
        <f t="shared" si="10"/>
        <v>3500000</v>
      </c>
      <c r="AJ20" s="71" t="e">
        <f t="shared" si="13"/>
        <v>#DIV/0!</v>
      </c>
      <c r="AK20" s="72" t="s">
        <v>50</v>
      </c>
      <c r="AL20" s="71" t="e">
        <f t="shared" si="11"/>
        <v>#DIV/0!</v>
      </c>
      <c r="AM20" s="11"/>
      <c r="AP20" s="20">
        <f t="shared" si="0"/>
        <v>3500000</v>
      </c>
    </row>
    <row r="21" spans="1:42" ht="94.5" x14ac:dyDescent="0.2">
      <c r="A21" s="12"/>
      <c r="B21" s="13"/>
      <c r="C21" s="15" t="s">
        <v>73</v>
      </c>
      <c r="D21" s="14" t="s">
        <v>110</v>
      </c>
      <c r="E21" s="39"/>
      <c r="F21" s="40"/>
      <c r="G21" s="36"/>
      <c r="H21" s="39"/>
      <c r="I21" s="40"/>
      <c r="J21" s="36"/>
      <c r="K21" s="39">
        <v>1</v>
      </c>
      <c r="L21" s="40" t="s">
        <v>48</v>
      </c>
      <c r="M21" s="36">
        <f>SUM(M22:M27)</f>
        <v>263288706</v>
      </c>
      <c r="N21" s="39">
        <v>0</v>
      </c>
      <c r="O21" s="40" t="str">
        <f t="shared" si="1"/>
        <v>Dok</v>
      </c>
      <c r="P21" s="36">
        <f>SUM(P22:P27)</f>
        <v>0</v>
      </c>
      <c r="Q21" s="39">
        <v>0</v>
      </c>
      <c r="R21" s="40" t="str">
        <f t="shared" si="2"/>
        <v>Dok</v>
      </c>
      <c r="S21" s="36">
        <f>SUM(S22:S27)</f>
        <v>105389687</v>
      </c>
      <c r="T21" s="39">
        <v>0</v>
      </c>
      <c r="U21" s="40" t="str">
        <f t="shared" si="3"/>
        <v>Dok</v>
      </c>
      <c r="V21" s="36">
        <f>SUM(V22:V27)</f>
        <v>0</v>
      </c>
      <c r="W21" s="39">
        <v>1</v>
      </c>
      <c r="X21" s="40" t="str">
        <f t="shared" si="4"/>
        <v>Dok</v>
      </c>
      <c r="Y21" s="36">
        <f>SUM(Y22:Y27)</f>
        <v>108809521</v>
      </c>
      <c r="Z21" s="59">
        <f t="shared" si="5"/>
        <v>1</v>
      </c>
      <c r="AA21" s="40" t="str">
        <f t="shared" si="6"/>
        <v>Dok</v>
      </c>
      <c r="AB21" s="59">
        <f>Z21/K21*100</f>
        <v>100</v>
      </c>
      <c r="AC21" s="58" t="s">
        <v>50</v>
      </c>
      <c r="AD21" s="56">
        <f t="shared" ref="AD21" si="16">P21+S21+V21+Y21</f>
        <v>214199208</v>
      </c>
      <c r="AE21" s="57">
        <f>AD21/M21*100</f>
        <v>81.355258740190706</v>
      </c>
      <c r="AF21" s="58" t="s">
        <v>50</v>
      </c>
      <c r="AG21" s="59">
        <f t="shared" ref="AG21" si="17">H21+Z21</f>
        <v>1</v>
      </c>
      <c r="AH21" s="40" t="str">
        <f t="shared" si="8"/>
        <v>Dok</v>
      </c>
      <c r="AI21" s="56">
        <f t="shared" ref="AI21" si="18">J21+AD21</f>
        <v>214199208</v>
      </c>
      <c r="AJ21" s="67" t="e">
        <f t="shared" ref="AJ21" si="19">AG21/E21*100</f>
        <v>#DIV/0!</v>
      </c>
      <c r="AK21" s="68" t="s">
        <v>50</v>
      </c>
      <c r="AL21" s="67" t="e">
        <f t="shared" ref="AL21" si="20">AI21/G21*100</f>
        <v>#DIV/0!</v>
      </c>
      <c r="AM21" s="11"/>
      <c r="AP21" s="20"/>
    </row>
    <row r="22" spans="1:42" ht="106.5" customHeight="1" x14ac:dyDescent="0.2">
      <c r="A22" s="12"/>
      <c r="B22" s="13"/>
      <c r="C22" s="21" t="s">
        <v>74</v>
      </c>
      <c r="D22" s="24" t="s">
        <v>111</v>
      </c>
      <c r="E22" s="16"/>
      <c r="F22" s="22"/>
      <c r="G22" s="18"/>
      <c r="H22" s="38"/>
      <c r="I22" s="22"/>
      <c r="J22" s="18"/>
      <c r="K22" s="38">
        <v>12</v>
      </c>
      <c r="L22" s="22" t="s">
        <v>49</v>
      </c>
      <c r="M22" s="18">
        <v>1997268</v>
      </c>
      <c r="N22" s="38">
        <v>3</v>
      </c>
      <c r="O22" s="22" t="str">
        <f t="shared" si="1"/>
        <v>Bln</v>
      </c>
      <c r="P22" s="18">
        <v>0</v>
      </c>
      <c r="Q22" s="38">
        <v>3</v>
      </c>
      <c r="R22" s="22" t="str">
        <f t="shared" si="2"/>
        <v>Bln</v>
      </c>
      <c r="S22" s="18">
        <v>994387</v>
      </c>
      <c r="T22" s="38">
        <v>3</v>
      </c>
      <c r="U22" s="22" t="str">
        <f t="shared" si="3"/>
        <v>Bln</v>
      </c>
      <c r="V22" s="18">
        <v>0</v>
      </c>
      <c r="W22" s="38">
        <v>3</v>
      </c>
      <c r="X22" s="22" t="str">
        <f t="shared" si="4"/>
        <v>Bln</v>
      </c>
      <c r="Y22" s="73">
        <v>1002881</v>
      </c>
      <c r="Z22" s="47">
        <f t="shared" si="5"/>
        <v>12</v>
      </c>
      <c r="AA22" s="22" t="str">
        <f t="shared" si="6"/>
        <v>Bln</v>
      </c>
      <c r="AB22" s="47">
        <f t="shared" si="15"/>
        <v>100</v>
      </c>
      <c r="AC22" s="30" t="s">
        <v>50</v>
      </c>
      <c r="AD22" s="35">
        <f t="shared" si="12"/>
        <v>1997268</v>
      </c>
      <c r="AE22" s="46">
        <f t="shared" si="14"/>
        <v>100</v>
      </c>
      <c r="AF22" s="30" t="s">
        <v>50</v>
      </c>
      <c r="AG22" s="47">
        <f t="shared" si="9"/>
        <v>12</v>
      </c>
      <c r="AH22" s="22" t="str">
        <f t="shared" si="8"/>
        <v>Bln</v>
      </c>
      <c r="AI22" s="35">
        <f t="shared" si="10"/>
        <v>1997268</v>
      </c>
      <c r="AJ22" s="71" t="e">
        <f t="shared" si="13"/>
        <v>#DIV/0!</v>
      </c>
      <c r="AK22" s="72" t="s">
        <v>50</v>
      </c>
      <c r="AL22" s="71" t="e">
        <f t="shared" si="11"/>
        <v>#DIV/0!</v>
      </c>
      <c r="AM22" s="11"/>
      <c r="AP22" s="20"/>
    </row>
    <row r="23" spans="1:42" ht="78" customHeight="1" x14ac:dyDescent="0.2">
      <c r="A23" s="12"/>
      <c r="B23" s="13"/>
      <c r="C23" s="21" t="s">
        <v>75</v>
      </c>
      <c r="D23" s="24" t="s">
        <v>111</v>
      </c>
      <c r="E23" s="16"/>
      <c r="F23" s="17"/>
      <c r="G23" s="18"/>
      <c r="H23" s="16"/>
      <c r="I23" s="17"/>
      <c r="J23" s="18"/>
      <c r="K23" s="16">
        <v>12</v>
      </c>
      <c r="L23" s="17" t="s">
        <v>49</v>
      </c>
      <c r="M23" s="18">
        <v>109641438</v>
      </c>
      <c r="N23" s="16">
        <v>3</v>
      </c>
      <c r="O23" s="17" t="str">
        <f t="shared" si="1"/>
        <v>Bln</v>
      </c>
      <c r="P23" s="18">
        <v>0</v>
      </c>
      <c r="Q23" s="16">
        <v>3</v>
      </c>
      <c r="R23" s="17" t="str">
        <f t="shared" si="2"/>
        <v>Bln</v>
      </c>
      <c r="S23" s="18">
        <v>83111300</v>
      </c>
      <c r="T23" s="16">
        <v>3</v>
      </c>
      <c r="U23" s="17" t="str">
        <f t="shared" si="3"/>
        <v>Bln</v>
      </c>
      <c r="V23" s="18"/>
      <c r="W23" s="16">
        <v>3</v>
      </c>
      <c r="X23" s="17" t="str">
        <f t="shared" si="4"/>
        <v>Bln</v>
      </c>
      <c r="Y23" s="73">
        <v>23612640</v>
      </c>
      <c r="Z23" s="47">
        <f t="shared" si="5"/>
        <v>12</v>
      </c>
      <c r="AA23" s="17" t="str">
        <f t="shared" si="6"/>
        <v>Bln</v>
      </c>
      <c r="AB23" s="47">
        <f t="shared" si="15"/>
        <v>100</v>
      </c>
      <c r="AC23" s="30" t="s">
        <v>50</v>
      </c>
      <c r="AD23" s="35">
        <f t="shared" si="12"/>
        <v>106723940</v>
      </c>
      <c r="AE23" s="46">
        <f t="shared" si="14"/>
        <v>97.339055330522029</v>
      </c>
      <c r="AF23" s="30" t="s">
        <v>50</v>
      </c>
      <c r="AG23" s="47">
        <f t="shared" si="9"/>
        <v>12</v>
      </c>
      <c r="AH23" s="17" t="str">
        <f t="shared" si="8"/>
        <v>Bln</v>
      </c>
      <c r="AI23" s="35">
        <f t="shared" si="10"/>
        <v>106723940</v>
      </c>
      <c r="AJ23" s="71" t="e">
        <f t="shared" si="13"/>
        <v>#DIV/0!</v>
      </c>
      <c r="AK23" s="72" t="s">
        <v>50</v>
      </c>
      <c r="AL23" s="71" t="e">
        <f t="shared" si="11"/>
        <v>#DIV/0!</v>
      </c>
      <c r="AM23" s="11"/>
      <c r="AP23" s="20"/>
    </row>
    <row r="24" spans="1:42" ht="60" x14ac:dyDescent="0.2">
      <c r="A24" s="12"/>
      <c r="B24" s="13"/>
      <c r="C24" s="21" t="s">
        <v>76</v>
      </c>
      <c r="D24" s="24" t="s">
        <v>107</v>
      </c>
      <c r="E24" s="16"/>
      <c r="F24" s="22"/>
      <c r="G24" s="18"/>
      <c r="H24" s="38"/>
      <c r="I24" s="22"/>
      <c r="J24" s="18"/>
      <c r="K24" s="38">
        <v>12</v>
      </c>
      <c r="L24" s="22" t="s">
        <v>49</v>
      </c>
      <c r="M24" s="18">
        <v>41300000</v>
      </c>
      <c r="N24" s="38">
        <v>3</v>
      </c>
      <c r="O24" s="22" t="str">
        <f t="shared" si="1"/>
        <v>Bln</v>
      </c>
      <c r="P24" s="18">
        <v>0</v>
      </c>
      <c r="Q24" s="38">
        <v>3</v>
      </c>
      <c r="R24" s="22" t="str">
        <f t="shared" si="2"/>
        <v>Bln</v>
      </c>
      <c r="S24" s="18">
        <v>5750000</v>
      </c>
      <c r="T24" s="38">
        <v>3</v>
      </c>
      <c r="U24" s="22" t="str">
        <f t="shared" si="3"/>
        <v>Bln</v>
      </c>
      <c r="V24" s="18">
        <v>0</v>
      </c>
      <c r="W24" s="38">
        <v>3</v>
      </c>
      <c r="X24" s="22" t="str">
        <f t="shared" si="4"/>
        <v>Bln</v>
      </c>
      <c r="Y24" s="73">
        <v>13975000</v>
      </c>
      <c r="Z24" s="47">
        <f t="shared" si="5"/>
        <v>12</v>
      </c>
      <c r="AA24" s="22" t="str">
        <f t="shared" si="6"/>
        <v>Bln</v>
      </c>
      <c r="AB24" s="47">
        <f t="shared" ref="AB24:AB25" si="21">Z24/K24*100</f>
        <v>100</v>
      </c>
      <c r="AC24" s="30" t="s">
        <v>50</v>
      </c>
      <c r="AD24" s="35">
        <f t="shared" ref="AD24:AD25" si="22">P24+S24+V24+Y24</f>
        <v>19725000</v>
      </c>
      <c r="AE24" s="46">
        <f t="shared" ref="AE24:AE25" si="23">AD24/M24*100</f>
        <v>47.760290556900728</v>
      </c>
      <c r="AF24" s="30" t="s">
        <v>50</v>
      </c>
      <c r="AG24" s="47">
        <f t="shared" ref="AG24:AG25" si="24">H24+Z24</f>
        <v>12</v>
      </c>
      <c r="AH24" s="22" t="str">
        <f t="shared" si="8"/>
        <v>Bln</v>
      </c>
      <c r="AI24" s="35">
        <f t="shared" ref="AI24:AI25" si="25">J24+AD24</f>
        <v>19725000</v>
      </c>
      <c r="AJ24" s="71" t="e">
        <f t="shared" ref="AJ24:AJ25" si="26">AG24/E24*100</f>
        <v>#DIV/0!</v>
      </c>
      <c r="AK24" s="72" t="s">
        <v>50</v>
      </c>
      <c r="AL24" s="71" t="e">
        <f t="shared" ref="AL24:AL25" si="27">AI24/G24*100</f>
        <v>#DIV/0!</v>
      </c>
      <c r="AM24" s="11"/>
      <c r="AP24" s="20"/>
    </row>
    <row r="25" spans="1:42" ht="78" customHeight="1" x14ac:dyDescent="0.2">
      <c r="A25" s="12"/>
      <c r="B25" s="13"/>
      <c r="C25" s="21" t="s">
        <v>77</v>
      </c>
      <c r="D25" s="24" t="s">
        <v>107</v>
      </c>
      <c r="E25" s="16"/>
      <c r="F25" s="17"/>
      <c r="G25" s="18"/>
      <c r="H25" s="16"/>
      <c r="I25" s="17"/>
      <c r="J25" s="18"/>
      <c r="K25" s="16">
        <v>12</v>
      </c>
      <c r="L25" s="17" t="s">
        <v>49</v>
      </c>
      <c r="M25" s="18">
        <v>10150000</v>
      </c>
      <c r="N25" s="16">
        <v>3</v>
      </c>
      <c r="O25" s="17" t="str">
        <f t="shared" si="1"/>
        <v>Bln</v>
      </c>
      <c r="P25" s="18">
        <v>0</v>
      </c>
      <c r="Q25" s="16">
        <v>3</v>
      </c>
      <c r="R25" s="17" t="str">
        <f t="shared" si="2"/>
        <v>Bln</v>
      </c>
      <c r="S25" s="18">
        <v>2104000</v>
      </c>
      <c r="T25" s="16">
        <v>3</v>
      </c>
      <c r="U25" s="17" t="str">
        <f t="shared" si="3"/>
        <v>Bln</v>
      </c>
      <c r="V25" s="18">
        <v>0</v>
      </c>
      <c r="W25" s="16">
        <v>3</v>
      </c>
      <c r="X25" s="17" t="str">
        <f t="shared" si="4"/>
        <v>Bln</v>
      </c>
      <c r="Y25" s="73">
        <v>8029000</v>
      </c>
      <c r="Z25" s="47">
        <f t="shared" si="5"/>
        <v>12</v>
      </c>
      <c r="AA25" s="17" t="str">
        <f t="shared" si="6"/>
        <v>Bln</v>
      </c>
      <c r="AB25" s="47">
        <f t="shared" si="21"/>
        <v>100</v>
      </c>
      <c r="AC25" s="30" t="s">
        <v>50</v>
      </c>
      <c r="AD25" s="35">
        <f t="shared" si="22"/>
        <v>10133000</v>
      </c>
      <c r="AE25" s="46">
        <f t="shared" si="23"/>
        <v>99.832512315270932</v>
      </c>
      <c r="AF25" s="30" t="s">
        <v>50</v>
      </c>
      <c r="AG25" s="47">
        <f t="shared" si="24"/>
        <v>12</v>
      </c>
      <c r="AH25" s="17" t="str">
        <f t="shared" si="8"/>
        <v>Bln</v>
      </c>
      <c r="AI25" s="35">
        <f t="shared" si="25"/>
        <v>10133000</v>
      </c>
      <c r="AJ25" s="71" t="e">
        <f t="shared" si="26"/>
        <v>#DIV/0!</v>
      </c>
      <c r="AK25" s="72" t="s">
        <v>50</v>
      </c>
      <c r="AL25" s="71" t="e">
        <f t="shared" si="27"/>
        <v>#DIV/0!</v>
      </c>
      <c r="AM25" s="11"/>
      <c r="AP25" s="20"/>
    </row>
    <row r="26" spans="1:42" ht="90" x14ac:dyDescent="0.2">
      <c r="A26" s="12"/>
      <c r="B26" s="13"/>
      <c r="C26" s="21" t="s">
        <v>132</v>
      </c>
      <c r="D26" s="24" t="s">
        <v>107</v>
      </c>
      <c r="E26" s="16"/>
      <c r="F26" s="17"/>
      <c r="G26" s="18"/>
      <c r="H26" s="16"/>
      <c r="I26" s="17"/>
      <c r="J26" s="18"/>
      <c r="K26" s="16">
        <v>12</v>
      </c>
      <c r="L26" s="17" t="s">
        <v>49</v>
      </c>
      <c r="M26" s="18">
        <v>1200000</v>
      </c>
      <c r="N26" s="16">
        <v>3</v>
      </c>
      <c r="O26" s="17" t="str">
        <f t="shared" ref="O26" si="28">L26</f>
        <v>Bln</v>
      </c>
      <c r="P26" s="18">
        <v>0</v>
      </c>
      <c r="Q26" s="16">
        <v>3</v>
      </c>
      <c r="R26" s="17" t="str">
        <f t="shared" ref="R26" si="29">O26</f>
        <v>Bln</v>
      </c>
      <c r="S26" s="18">
        <v>0</v>
      </c>
      <c r="T26" s="16">
        <v>3</v>
      </c>
      <c r="U26" s="17" t="str">
        <f t="shared" si="3"/>
        <v>Bln</v>
      </c>
      <c r="V26" s="18">
        <v>0</v>
      </c>
      <c r="W26" s="16">
        <v>3</v>
      </c>
      <c r="X26" s="17" t="str">
        <f t="shared" si="4"/>
        <v>Bln</v>
      </c>
      <c r="Y26" s="18">
        <v>0</v>
      </c>
      <c r="Z26" s="47">
        <f t="shared" si="5"/>
        <v>12</v>
      </c>
      <c r="AA26" s="17" t="str">
        <f t="shared" ref="AA26" si="30">L26</f>
        <v>Bln</v>
      </c>
      <c r="AB26" s="47">
        <f t="shared" ref="AB26" si="31">Z26/K26*100</f>
        <v>100</v>
      </c>
      <c r="AC26" s="30" t="s">
        <v>50</v>
      </c>
      <c r="AD26" s="35">
        <f t="shared" ref="AD26" si="32">P26+S26+V26+Y26</f>
        <v>0</v>
      </c>
      <c r="AE26" s="46">
        <f t="shared" ref="AE26" si="33">AD26/M26*100</f>
        <v>0</v>
      </c>
      <c r="AF26" s="30" t="s">
        <v>50</v>
      </c>
      <c r="AG26" s="47">
        <f t="shared" ref="AG26" si="34">H26+Z26</f>
        <v>12</v>
      </c>
      <c r="AH26" s="17" t="str">
        <f t="shared" ref="AH26" si="35">AA26</f>
        <v>Bln</v>
      </c>
      <c r="AI26" s="35">
        <f t="shared" ref="AI26" si="36">J26+AD26</f>
        <v>0</v>
      </c>
      <c r="AJ26" s="71" t="e">
        <f t="shared" ref="AJ26" si="37">AG26/E26*100</f>
        <v>#DIV/0!</v>
      </c>
      <c r="AK26" s="72" t="s">
        <v>50</v>
      </c>
      <c r="AL26" s="71" t="e">
        <f t="shared" ref="AL26" si="38">AI26/G26*100</f>
        <v>#DIV/0!</v>
      </c>
      <c r="AM26" s="11"/>
      <c r="AP26" s="20"/>
    </row>
    <row r="27" spans="1:42" ht="90" x14ac:dyDescent="0.2">
      <c r="A27" s="12"/>
      <c r="B27" s="13"/>
      <c r="C27" s="21" t="s">
        <v>78</v>
      </c>
      <c r="D27" s="24" t="s">
        <v>107</v>
      </c>
      <c r="E27" s="16"/>
      <c r="F27" s="17"/>
      <c r="G27" s="18"/>
      <c r="H27" s="16"/>
      <c r="I27" s="17"/>
      <c r="J27" s="18"/>
      <c r="K27" s="16">
        <v>12</v>
      </c>
      <c r="L27" s="17" t="s">
        <v>49</v>
      </c>
      <c r="M27" s="18">
        <v>99000000</v>
      </c>
      <c r="N27" s="16">
        <v>3</v>
      </c>
      <c r="O27" s="17" t="str">
        <f t="shared" si="1"/>
        <v>Bln</v>
      </c>
      <c r="P27" s="18">
        <v>0</v>
      </c>
      <c r="Q27" s="16">
        <v>3</v>
      </c>
      <c r="R27" s="17" t="str">
        <f t="shared" si="2"/>
        <v>Bln</v>
      </c>
      <c r="S27" s="18">
        <v>13430000</v>
      </c>
      <c r="T27" s="16">
        <v>3</v>
      </c>
      <c r="U27" s="17" t="str">
        <f t="shared" si="3"/>
        <v>Bln</v>
      </c>
      <c r="V27" s="18">
        <v>0</v>
      </c>
      <c r="W27" s="16">
        <v>3</v>
      </c>
      <c r="X27" s="17" t="str">
        <f t="shared" si="4"/>
        <v>Bln</v>
      </c>
      <c r="Y27" s="73">
        <v>62190000</v>
      </c>
      <c r="Z27" s="47">
        <f t="shared" si="5"/>
        <v>12</v>
      </c>
      <c r="AA27" s="17" t="str">
        <f t="shared" si="6"/>
        <v>Bln</v>
      </c>
      <c r="AB27" s="47">
        <f t="shared" ref="AB27" si="39">Z27/K27*100</f>
        <v>100</v>
      </c>
      <c r="AC27" s="30" t="s">
        <v>50</v>
      </c>
      <c r="AD27" s="35">
        <f t="shared" ref="AD27" si="40">P27+S27+V27+Y27</f>
        <v>75620000</v>
      </c>
      <c r="AE27" s="46">
        <f t="shared" ref="AE27" si="41">AD27/M27*100</f>
        <v>76.383838383838381</v>
      </c>
      <c r="AF27" s="30" t="s">
        <v>50</v>
      </c>
      <c r="AG27" s="47">
        <f t="shared" ref="AG27" si="42">H27+Z27</f>
        <v>12</v>
      </c>
      <c r="AH27" s="17" t="str">
        <f t="shared" si="8"/>
        <v>Bln</v>
      </c>
      <c r="AI27" s="35">
        <f t="shared" ref="AI27" si="43">J27+AD27</f>
        <v>75620000</v>
      </c>
      <c r="AJ27" s="71" t="e">
        <f t="shared" ref="AJ27" si="44">AG27/E27*100</f>
        <v>#DIV/0!</v>
      </c>
      <c r="AK27" s="72" t="s">
        <v>50</v>
      </c>
      <c r="AL27" s="71" t="e">
        <f t="shared" ref="AL27" si="45">AI27/G27*100</f>
        <v>#DIV/0!</v>
      </c>
      <c r="AM27" s="11"/>
      <c r="AP27" s="20"/>
    </row>
    <row r="28" spans="1:42" ht="97.5" customHeight="1" x14ac:dyDescent="0.2">
      <c r="A28" s="12"/>
      <c r="B28" s="13"/>
      <c r="C28" s="14" t="s">
        <v>79</v>
      </c>
      <c r="D28" s="14" t="s">
        <v>112</v>
      </c>
      <c r="E28" s="39"/>
      <c r="F28" s="40"/>
      <c r="G28" s="37"/>
      <c r="H28" s="39"/>
      <c r="I28" s="40"/>
      <c r="J28" s="37"/>
      <c r="K28" s="39">
        <v>100</v>
      </c>
      <c r="L28" s="40" t="s">
        <v>50</v>
      </c>
      <c r="M28" s="37">
        <f>SUM(M30:M31)</f>
        <v>27160000</v>
      </c>
      <c r="N28" s="39">
        <v>25</v>
      </c>
      <c r="O28" s="40" t="str">
        <f t="shared" si="1"/>
        <v>%</v>
      </c>
      <c r="P28" s="37">
        <f>SUM(P30:P31)</f>
        <v>0</v>
      </c>
      <c r="Q28" s="39">
        <v>25</v>
      </c>
      <c r="R28" s="40" t="str">
        <f t="shared" si="2"/>
        <v>%</v>
      </c>
      <c r="S28" s="37">
        <f>SUM(S30:S31)</f>
        <v>7780441</v>
      </c>
      <c r="T28" s="39">
        <v>25</v>
      </c>
      <c r="U28" s="40" t="str">
        <f t="shared" si="3"/>
        <v>%</v>
      </c>
      <c r="V28" s="37">
        <f>SUM(V30:V31)</f>
        <v>0</v>
      </c>
      <c r="W28" s="39">
        <v>25</v>
      </c>
      <c r="X28" s="40" t="str">
        <f t="shared" si="4"/>
        <v>%</v>
      </c>
      <c r="Y28" s="37">
        <f>SUM(Y30:Y31)</f>
        <v>10432556</v>
      </c>
      <c r="Z28" s="59">
        <f t="shared" si="5"/>
        <v>100</v>
      </c>
      <c r="AA28" s="40" t="str">
        <f t="shared" si="6"/>
        <v>%</v>
      </c>
      <c r="AB28" s="59">
        <f t="shared" si="15"/>
        <v>100</v>
      </c>
      <c r="AC28" s="58" t="s">
        <v>50</v>
      </c>
      <c r="AD28" s="56">
        <f t="shared" si="12"/>
        <v>18212997</v>
      </c>
      <c r="AE28" s="57">
        <f t="shared" si="14"/>
        <v>67.05816273932254</v>
      </c>
      <c r="AF28" s="58" t="s">
        <v>50</v>
      </c>
      <c r="AG28" s="59">
        <f t="shared" si="9"/>
        <v>100</v>
      </c>
      <c r="AH28" s="40" t="str">
        <f t="shared" si="8"/>
        <v>%</v>
      </c>
      <c r="AI28" s="56">
        <f t="shared" si="10"/>
        <v>18212997</v>
      </c>
      <c r="AJ28" s="67" t="e">
        <f t="shared" si="13"/>
        <v>#DIV/0!</v>
      </c>
      <c r="AK28" s="68" t="s">
        <v>50</v>
      </c>
      <c r="AL28" s="67" t="e">
        <f t="shared" si="11"/>
        <v>#DIV/0!</v>
      </c>
      <c r="AM28" s="11"/>
      <c r="AP28" s="20"/>
    </row>
    <row r="29" spans="1:42" ht="60" x14ac:dyDescent="0.2">
      <c r="A29" s="12"/>
      <c r="B29" s="13"/>
      <c r="C29" s="21" t="s">
        <v>138</v>
      </c>
      <c r="D29" s="24" t="s">
        <v>107</v>
      </c>
      <c r="E29" s="16"/>
      <c r="F29" s="17"/>
      <c r="G29" s="18"/>
      <c r="H29" s="16"/>
      <c r="I29" s="17"/>
      <c r="J29" s="18"/>
      <c r="K29" s="16">
        <v>12</v>
      </c>
      <c r="L29" s="17" t="s">
        <v>49</v>
      </c>
      <c r="M29" s="18">
        <v>350000</v>
      </c>
      <c r="N29" s="16">
        <v>3</v>
      </c>
      <c r="O29" s="17" t="str">
        <f t="shared" ref="O29" si="46">L29</f>
        <v>Bln</v>
      </c>
      <c r="P29" s="18">
        <v>0</v>
      </c>
      <c r="Q29" s="16">
        <v>3</v>
      </c>
      <c r="R29" s="17" t="str">
        <f t="shared" ref="R29" si="47">O29</f>
        <v>Bln</v>
      </c>
      <c r="S29" s="18">
        <v>0</v>
      </c>
      <c r="T29" s="16">
        <v>3</v>
      </c>
      <c r="U29" s="17" t="str">
        <f t="shared" si="3"/>
        <v>Bln</v>
      </c>
      <c r="V29" s="18">
        <v>0</v>
      </c>
      <c r="W29" s="16">
        <v>3</v>
      </c>
      <c r="X29" s="17" t="str">
        <f t="shared" si="4"/>
        <v>Bln</v>
      </c>
      <c r="Y29" s="18">
        <v>0</v>
      </c>
      <c r="Z29" s="47">
        <f t="shared" si="5"/>
        <v>12</v>
      </c>
      <c r="AA29" s="17" t="str">
        <f t="shared" ref="AA29" si="48">L29</f>
        <v>Bln</v>
      </c>
      <c r="AB29" s="47">
        <f t="shared" ref="AB29" si="49">Z29/K29*100</f>
        <v>100</v>
      </c>
      <c r="AC29" s="30" t="s">
        <v>50</v>
      </c>
      <c r="AD29" s="35">
        <f t="shared" ref="AD29" si="50">P29+S29+V29+Y29</f>
        <v>0</v>
      </c>
      <c r="AE29" s="46">
        <f t="shared" ref="AE29" si="51">AD29/M29*100</f>
        <v>0</v>
      </c>
      <c r="AF29" s="30" t="s">
        <v>50</v>
      </c>
      <c r="AG29" s="47">
        <f t="shared" ref="AG29" si="52">H29+Z29</f>
        <v>12</v>
      </c>
      <c r="AH29" s="17" t="str">
        <f t="shared" ref="AH29" si="53">AA29</f>
        <v>Bln</v>
      </c>
      <c r="AI29" s="35">
        <f t="shared" ref="AI29" si="54">J29+AD29</f>
        <v>0</v>
      </c>
      <c r="AJ29" s="71" t="e">
        <f t="shared" ref="AJ29" si="55">AG29/E29*100</f>
        <v>#DIV/0!</v>
      </c>
      <c r="AK29" s="72" t="s">
        <v>50</v>
      </c>
      <c r="AL29" s="71" t="e">
        <f t="shared" ref="AL29" si="56">AI29/G29*100</f>
        <v>#DIV/0!</v>
      </c>
      <c r="AM29" s="11"/>
      <c r="AP29" s="20"/>
    </row>
    <row r="30" spans="1:42" ht="82.5" customHeight="1" x14ac:dyDescent="0.2">
      <c r="A30" s="12"/>
      <c r="B30" s="13"/>
      <c r="C30" s="21" t="s">
        <v>80</v>
      </c>
      <c r="D30" s="24" t="s">
        <v>107</v>
      </c>
      <c r="E30" s="16"/>
      <c r="F30" s="17"/>
      <c r="G30" s="18"/>
      <c r="H30" s="16"/>
      <c r="I30" s="17"/>
      <c r="J30" s="18"/>
      <c r="K30" s="16">
        <v>12</v>
      </c>
      <c r="L30" s="17" t="s">
        <v>49</v>
      </c>
      <c r="M30" s="18">
        <v>25200000</v>
      </c>
      <c r="N30" s="16">
        <v>3</v>
      </c>
      <c r="O30" s="17" t="str">
        <f t="shared" si="1"/>
        <v>Bln</v>
      </c>
      <c r="P30" s="18">
        <v>0</v>
      </c>
      <c r="Q30" s="16">
        <v>3</v>
      </c>
      <c r="R30" s="17" t="str">
        <f t="shared" si="2"/>
        <v>Bln</v>
      </c>
      <c r="S30" s="18">
        <v>7530441</v>
      </c>
      <c r="T30" s="16">
        <v>3</v>
      </c>
      <c r="U30" s="17" t="str">
        <f t="shared" si="3"/>
        <v>Bln</v>
      </c>
      <c r="V30" s="18">
        <v>0</v>
      </c>
      <c r="W30" s="16">
        <v>3</v>
      </c>
      <c r="X30" s="17" t="str">
        <f t="shared" si="4"/>
        <v>Bln</v>
      </c>
      <c r="Y30" s="73">
        <v>10432556</v>
      </c>
      <c r="Z30" s="47">
        <f t="shared" si="5"/>
        <v>12</v>
      </c>
      <c r="AA30" s="17" t="str">
        <f t="shared" si="6"/>
        <v>Bln</v>
      </c>
      <c r="AB30" s="47">
        <f t="shared" si="15"/>
        <v>100</v>
      </c>
      <c r="AC30" s="30" t="s">
        <v>50</v>
      </c>
      <c r="AD30" s="35">
        <f t="shared" si="12"/>
        <v>17962997</v>
      </c>
      <c r="AE30" s="46">
        <f t="shared" si="14"/>
        <v>71.281734126984134</v>
      </c>
      <c r="AF30" s="30" t="s">
        <v>50</v>
      </c>
      <c r="AG30" s="47">
        <f t="shared" si="9"/>
        <v>12</v>
      </c>
      <c r="AH30" s="17" t="str">
        <f t="shared" si="8"/>
        <v>Bln</v>
      </c>
      <c r="AI30" s="35">
        <f t="shared" si="10"/>
        <v>17962997</v>
      </c>
      <c r="AJ30" s="71" t="e">
        <f t="shared" si="13"/>
        <v>#DIV/0!</v>
      </c>
      <c r="AK30" s="72" t="s">
        <v>50</v>
      </c>
      <c r="AL30" s="71" t="e">
        <f t="shared" si="11"/>
        <v>#DIV/0!</v>
      </c>
      <c r="AM30" s="11"/>
      <c r="AP30" s="20"/>
    </row>
    <row r="31" spans="1:42" ht="83.25" customHeight="1" x14ac:dyDescent="0.2">
      <c r="A31" s="12"/>
      <c r="B31" s="13"/>
      <c r="C31" s="21" t="s">
        <v>81</v>
      </c>
      <c r="D31" s="24" t="s">
        <v>107</v>
      </c>
      <c r="E31" s="16"/>
      <c r="F31" s="17"/>
      <c r="G31" s="18"/>
      <c r="H31" s="16"/>
      <c r="I31" s="17"/>
      <c r="J31" s="18"/>
      <c r="K31" s="16">
        <v>12</v>
      </c>
      <c r="L31" s="17" t="s">
        <v>49</v>
      </c>
      <c r="M31" s="18">
        <v>1960000</v>
      </c>
      <c r="N31" s="16">
        <v>3</v>
      </c>
      <c r="O31" s="17" t="str">
        <f t="shared" si="1"/>
        <v>Bln</v>
      </c>
      <c r="P31" s="18">
        <v>0</v>
      </c>
      <c r="Q31" s="16">
        <v>3</v>
      </c>
      <c r="R31" s="17" t="str">
        <f t="shared" si="2"/>
        <v>Bln</v>
      </c>
      <c r="S31" s="18">
        <v>250000</v>
      </c>
      <c r="T31" s="16">
        <v>3</v>
      </c>
      <c r="U31" s="17" t="str">
        <f t="shared" si="3"/>
        <v>Bln</v>
      </c>
      <c r="V31" s="18">
        <v>0</v>
      </c>
      <c r="W31" s="16">
        <v>3</v>
      </c>
      <c r="X31" s="17" t="str">
        <f t="shared" si="4"/>
        <v>Bln</v>
      </c>
      <c r="Y31" s="18">
        <v>0</v>
      </c>
      <c r="Z31" s="47">
        <f t="shared" si="5"/>
        <v>12</v>
      </c>
      <c r="AA31" s="17" t="str">
        <f t="shared" si="6"/>
        <v>Bln</v>
      </c>
      <c r="AB31" s="47">
        <f t="shared" si="15"/>
        <v>100</v>
      </c>
      <c r="AC31" s="30" t="s">
        <v>50</v>
      </c>
      <c r="AD31" s="35">
        <f t="shared" ref="AD31:AD32" si="57">P31+S31+V31+Y31</f>
        <v>250000</v>
      </c>
      <c r="AE31" s="46">
        <f t="shared" si="14"/>
        <v>12.755102040816327</v>
      </c>
      <c r="AF31" s="30" t="s">
        <v>50</v>
      </c>
      <c r="AG31" s="47">
        <f t="shared" ref="AG31:AG32" si="58">H31+Z31</f>
        <v>12</v>
      </c>
      <c r="AH31" s="17" t="str">
        <f t="shared" si="8"/>
        <v>Bln</v>
      </c>
      <c r="AI31" s="35">
        <f t="shared" ref="AI31:AI32" si="59">J31+AD31</f>
        <v>250000</v>
      </c>
      <c r="AJ31" s="71" t="e">
        <f t="shared" ref="AJ31:AJ32" si="60">AG31/E31*100</f>
        <v>#DIV/0!</v>
      </c>
      <c r="AK31" s="72" t="s">
        <v>50</v>
      </c>
      <c r="AL31" s="71" t="e">
        <f t="shared" ref="AL31:AL32" si="61">AI31/G31*100</f>
        <v>#DIV/0!</v>
      </c>
      <c r="AM31" s="11"/>
      <c r="AP31" s="20"/>
    </row>
    <row r="32" spans="1:42" ht="97.5" customHeight="1" x14ac:dyDescent="0.2">
      <c r="A32" s="12"/>
      <c r="B32" s="13"/>
      <c r="C32" s="14" t="s">
        <v>82</v>
      </c>
      <c r="D32" s="14" t="s">
        <v>112</v>
      </c>
      <c r="E32" s="39"/>
      <c r="F32" s="40"/>
      <c r="G32" s="37"/>
      <c r="H32" s="39"/>
      <c r="I32" s="40"/>
      <c r="J32" s="37"/>
      <c r="K32" s="39">
        <v>100</v>
      </c>
      <c r="L32" s="40" t="s">
        <v>50</v>
      </c>
      <c r="M32" s="37">
        <f>SUM(M33:M35)</f>
        <v>571622350</v>
      </c>
      <c r="N32" s="39">
        <v>25</v>
      </c>
      <c r="O32" s="40" t="str">
        <f t="shared" si="1"/>
        <v>%</v>
      </c>
      <c r="P32" s="37">
        <f>SUM(P33:P35)</f>
        <v>0</v>
      </c>
      <c r="Q32" s="39">
        <v>25</v>
      </c>
      <c r="R32" s="40" t="str">
        <f t="shared" si="2"/>
        <v>%</v>
      </c>
      <c r="S32" s="37">
        <f>SUM(S33:S35)</f>
        <v>28921690</v>
      </c>
      <c r="T32" s="39">
        <v>25</v>
      </c>
      <c r="U32" s="40" t="str">
        <f t="shared" si="3"/>
        <v>%</v>
      </c>
      <c r="V32" s="37">
        <f>SUM(V33:V35)</f>
        <v>0</v>
      </c>
      <c r="W32" s="39">
        <v>25</v>
      </c>
      <c r="X32" s="40" t="str">
        <f t="shared" si="4"/>
        <v>%</v>
      </c>
      <c r="Y32" s="37">
        <f>SUM(Y33:Y35)</f>
        <v>328141776</v>
      </c>
      <c r="Z32" s="59">
        <f t="shared" si="5"/>
        <v>100</v>
      </c>
      <c r="AA32" s="40" t="str">
        <f t="shared" si="6"/>
        <v>%</v>
      </c>
      <c r="AB32" s="59">
        <f t="shared" ref="AB32" si="62">Z32/K32*100</f>
        <v>100</v>
      </c>
      <c r="AC32" s="58" t="s">
        <v>50</v>
      </c>
      <c r="AD32" s="56">
        <f t="shared" si="57"/>
        <v>357063466</v>
      </c>
      <c r="AE32" s="57">
        <f t="shared" ref="AE32" si="63">AD32/M32*100</f>
        <v>62.464923913489386</v>
      </c>
      <c r="AF32" s="58" t="s">
        <v>50</v>
      </c>
      <c r="AG32" s="59">
        <f t="shared" si="58"/>
        <v>100</v>
      </c>
      <c r="AH32" s="40" t="str">
        <f t="shared" si="8"/>
        <v>%</v>
      </c>
      <c r="AI32" s="56">
        <f t="shared" si="59"/>
        <v>357063466</v>
      </c>
      <c r="AJ32" s="67" t="e">
        <f t="shared" si="60"/>
        <v>#DIV/0!</v>
      </c>
      <c r="AK32" s="68" t="s">
        <v>50</v>
      </c>
      <c r="AL32" s="67" t="e">
        <f t="shared" si="61"/>
        <v>#DIV/0!</v>
      </c>
      <c r="AM32" s="11"/>
      <c r="AP32" s="20"/>
    </row>
    <row r="33" spans="1:42" ht="180" x14ac:dyDescent="0.2">
      <c r="A33" s="12"/>
      <c r="B33" s="13"/>
      <c r="C33" s="21" t="s">
        <v>83</v>
      </c>
      <c r="D33" s="24" t="s">
        <v>113</v>
      </c>
      <c r="E33" s="16"/>
      <c r="F33" s="17"/>
      <c r="G33" s="18"/>
      <c r="H33" s="16"/>
      <c r="I33" s="17"/>
      <c r="J33" s="18"/>
      <c r="K33" s="16">
        <v>12</v>
      </c>
      <c r="L33" s="17" t="s">
        <v>49</v>
      </c>
      <c r="M33" s="18">
        <v>49144000</v>
      </c>
      <c r="N33" s="16">
        <v>3</v>
      </c>
      <c r="O33" s="17" t="str">
        <f t="shared" si="1"/>
        <v>Bln</v>
      </c>
      <c r="P33" s="18">
        <v>0</v>
      </c>
      <c r="Q33" s="16">
        <v>3</v>
      </c>
      <c r="R33" s="17" t="str">
        <f t="shared" si="2"/>
        <v>Bln</v>
      </c>
      <c r="S33" s="18">
        <v>17283394</v>
      </c>
      <c r="T33" s="16">
        <v>3</v>
      </c>
      <c r="U33" s="17" t="str">
        <f t="shared" si="3"/>
        <v>Bln</v>
      </c>
      <c r="V33" s="18">
        <v>0</v>
      </c>
      <c r="W33" s="16">
        <v>3</v>
      </c>
      <c r="X33" s="17" t="str">
        <f t="shared" si="4"/>
        <v>Bln</v>
      </c>
      <c r="Y33" s="18">
        <v>27149288</v>
      </c>
      <c r="Z33" s="47">
        <f t="shared" si="5"/>
        <v>12</v>
      </c>
      <c r="AA33" s="17" t="str">
        <f t="shared" si="6"/>
        <v>Bln</v>
      </c>
      <c r="AB33" s="47">
        <f t="shared" si="15"/>
        <v>100</v>
      </c>
      <c r="AC33" s="30" t="s">
        <v>50</v>
      </c>
      <c r="AD33" s="35">
        <f t="shared" ref="AD33:AD35" si="64">P33+S33+V33+Y33</f>
        <v>44432682</v>
      </c>
      <c r="AE33" s="46">
        <f t="shared" si="14"/>
        <v>90.413238645612893</v>
      </c>
      <c r="AF33" s="30" t="s">
        <v>50</v>
      </c>
      <c r="AG33" s="47">
        <f t="shared" ref="AG33" si="65">H33+Z33</f>
        <v>12</v>
      </c>
      <c r="AH33" s="17" t="str">
        <f t="shared" si="8"/>
        <v>Bln</v>
      </c>
      <c r="AI33" s="35">
        <f t="shared" ref="AI33" si="66">J33+AD33</f>
        <v>44432682</v>
      </c>
      <c r="AJ33" s="71" t="e">
        <f t="shared" ref="AJ33" si="67">AG33/E33*100</f>
        <v>#DIV/0!</v>
      </c>
      <c r="AK33" s="72" t="s">
        <v>50</v>
      </c>
      <c r="AL33" s="71" t="e">
        <f t="shared" ref="AL33" si="68">AI33/G33*100</f>
        <v>#DIV/0!</v>
      </c>
      <c r="AM33" s="11"/>
      <c r="AP33" s="20"/>
    </row>
    <row r="34" spans="1:42" ht="90" x14ac:dyDescent="0.2">
      <c r="A34" s="12"/>
      <c r="B34" s="13"/>
      <c r="C34" s="21" t="s">
        <v>84</v>
      </c>
      <c r="D34" s="24" t="s">
        <v>114</v>
      </c>
      <c r="E34" s="16"/>
      <c r="F34" s="17"/>
      <c r="G34" s="18"/>
      <c r="H34" s="16"/>
      <c r="I34" s="17"/>
      <c r="J34" s="18"/>
      <c r="K34" s="16">
        <v>12</v>
      </c>
      <c r="L34" s="17" t="s">
        <v>49</v>
      </c>
      <c r="M34" s="18">
        <v>519078350</v>
      </c>
      <c r="N34" s="16">
        <v>3</v>
      </c>
      <c r="O34" s="17" t="str">
        <f t="shared" si="1"/>
        <v>Bln</v>
      </c>
      <c r="P34" s="18">
        <v>0</v>
      </c>
      <c r="Q34" s="16">
        <v>3</v>
      </c>
      <c r="R34" s="17" t="str">
        <f t="shared" si="2"/>
        <v>Bln</v>
      </c>
      <c r="S34" s="18">
        <v>10738296</v>
      </c>
      <c r="T34" s="16">
        <v>3</v>
      </c>
      <c r="U34" s="17" t="str">
        <f t="shared" si="3"/>
        <v>Bln</v>
      </c>
      <c r="V34" s="18">
        <v>0</v>
      </c>
      <c r="W34" s="16">
        <v>3</v>
      </c>
      <c r="X34" s="17" t="str">
        <f t="shared" si="4"/>
        <v>Bln</v>
      </c>
      <c r="Y34" s="18">
        <v>298817488</v>
      </c>
      <c r="Z34" s="47">
        <f t="shared" si="5"/>
        <v>12</v>
      </c>
      <c r="AA34" s="17" t="str">
        <f t="shared" si="6"/>
        <v>Bln</v>
      </c>
      <c r="AB34" s="47">
        <f t="shared" si="15"/>
        <v>100</v>
      </c>
      <c r="AC34" s="30"/>
      <c r="AD34" s="35">
        <f t="shared" si="64"/>
        <v>309555784</v>
      </c>
      <c r="AE34" s="46">
        <f t="shared" si="14"/>
        <v>59.635656929247773</v>
      </c>
      <c r="AF34" s="30"/>
      <c r="AG34" s="47">
        <f t="shared" ref="AG34" si="69">H34+Z34</f>
        <v>12</v>
      </c>
      <c r="AH34" s="17" t="str">
        <f t="shared" si="8"/>
        <v>Bln</v>
      </c>
      <c r="AI34" s="35">
        <f t="shared" ref="AI34" si="70">J34+AD34</f>
        <v>309555784</v>
      </c>
      <c r="AJ34" s="71" t="e">
        <f t="shared" ref="AJ34" si="71">AG34/E34*100</f>
        <v>#DIV/0!</v>
      </c>
      <c r="AK34" s="72" t="s">
        <v>50</v>
      </c>
      <c r="AL34" s="71" t="e">
        <f t="shared" ref="AL34" si="72">AI34/G34*100</f>
        <v>#DIV/0!</v>
      </c>
      <c r="AM34" s="11"/>
      <c r="AP34" s="20"/>
    </row>
    <row r="35" spans="1:42" ht="120" x14ac:dyDescent="0.2">
      <c r="A35" s="12"/>
      <c r="B35" s="13"/>
      <c r="C35" s="21" t="s">
        <v>85</v>
      </c>
      <c r="D35" s="24" t="s">
        <v>111</v>
      </c>
      <c r="E35" s="16"/>
      <c r="F35" s="17"/>
      <c r="G35" s="18"/>
      <c r="H35" s="16"/>
      <c r="I35" s="17"/>
      <c r="J35" s="18"/>
      <c r="K35" s="16">
        <v>12</v>
      </c>
      <c r="L35" s="17" t="s">
        <v>49</v>
      </c>
      <c r="M35" s="18">
        <v>3400000</v>
      </c>
      <c r="N35" s="16">
        <v>3</v>
      </c>
      <c r="O35" s="17" t="str">
        <f t="shared" si="1"/>
        <v>Bln</v>
      </c>
      <c r="P35" s="18">
        <v>0</v>
      </c>
      <c r="Q35" s="16">
        <v>3</v>
      </c>
      <c r="R35" s="17" t="str">
        <f t="shared" si="2"/>
        <v>Bln</v>
      </c>
      <c r="S35" s="18">
        <v>900000</v>
      </c>
      <c r="T35" s="16">
        <v>3</v>
      </c>
      <c r="U35" s="17" t="str">
        <f t="shared" si="3"/>
        <v>Bln</v>
      </c>
      <c r="V35" s="18">
        <v>0</v>
      </c>
      <c r="W35" s="16">
        <v>3</v>
      </c>
      <c r="X35" s="17" t="str">
        <f t="shared" si="4"/>
        <v>Bln</v>
      </c>
      <c r="Y35" s="73">
        <f>3075000-S35</f>
        <v>2175000</v>
      </c>
      <c r="Z35" s="47">
        <f t="shared" si="5"/>
        <v>12</v>
      </c>
      <c r="AA35" s="17" t="str">
        <f t="shared" si="6"/>
        <v>Bln</v>
      </c>
      <c r="AB35" s="47">
        <f t="shared" si="15"/>
        <v>100</v>
      </c>
      <c r="AC35" s="30"/>
      <c r="AD35" s="35">
        <f t="shared" si="64"/>
        <v>3075000</v>
      </c>
      <c r="AE35" s="46">
        <f t="shared" si="14"/>
        <v>90.441176470588232</v>
      </c>
      <c r="AF35" s="30"/>
      <c r="AG35" s="47">
        <f t="shared" ref="AG35" si="73">H35+Z35</f>
        <v>12</v>
      </c>
      <c r="AH35" s="17" t="str">
        <f t="shared" si="8"/>
        <v>Bln</v>
      </c>
      <c r="AI35" s="35">
        <f t="shared" ref="AI35" si="74">J35+AD35</f>
        <v>3075000</v>
      </c>
      <c r="AJ35" s="71" t="e">
        <f t="shared" ref="AJ35" si="75">AG35/E35*100</f>
        <v>#DIV/0!</v>
      </c>
      <c r="AK35" s="72" t="s">
        <v>50</v>
      </c>
      <c r="AL35" s="71" t="e">
        <f t="shared" ref="AL35" si="76">AI35/G35*100</f>
        <v>#DIV/0!</v>
      </c>
      <c r="AM35" s="11"/>
      <c r="AP35" s="20"/>
    </row>
    <row r="36" spans="1:42" ht="146.25" customHeight="1" x14ac:dyDescent="0.2">
      <c r="A36" s="12"/>
      <c r="B36" s="13"/>
      <c r="C36" s="14" t="s">
        <v>86</v>
      </c>
      <c r="D36" s="15" t="s">
        <v>115</v>
      </c>
      <c r="E36" s="45"/>
      <c r="F36" s="40"/>
      <c r="G36" s="37"/>
      <c r="H36" s="45"/>
      <c r="I36" s="40"/>
      <c r="J36" s="37"/>
      <c r="K36" s="45">
        <v>100</v>
      </c>
      <c r="L36" s="40" t="s">
        <v>50</v>
      </c>
      <c r="M36" s="37">
        <f>M37+M39</f>
        <v>28900000</v>
      </c>
      <c r="N36" s="45">
        <v>25</v>
      </c>
      <c r="O36" s="40" t="str">
        <f t="shared" si="1"/>
        <v>%</v>
      </c>
      <c r="P36" s="37">
        <f>P39</f>
        <v>0</v>
      </c>
      <c r="Q36" s="45">
        <v>25</v>
      </c>
      <c r="R36" s="40" t="str">
        <f t="shared" si="2"/>
        <v>%</v>
      </c>
      <c r="S36" s="37">
        <f>S39</f>
        <v>2500000</v>
      </c>
      <c r="T36" s="45">
        <v>25</v>
      </c>
      <c r="U36" s="40" t="str">
        <f t="shared" si="3"/>
        <v>%</v>
      </c>
      <c r="V36" s="37">
        <f>V39</f>
        <v>0</v>
      </c>
      <c r="W36" s="45">
        <v>25</v>
      </c>
      <c r="X36" s="40" t="str">
        <f t="shared" si="4"/>
        <v>%</v>
      </c>
      <c r="Y36" s="37">
        <f>Y39</f>
        <v>17475000</v>
      </c>
      <c r="Z36" s="59">
        <f t="shared" si="5"/>
        <v>100</v>
      </c>
      <c r="AA36" s="40" t="str">
        <f t="shared" si="6"/>
        <v>%</v>
      </c>
      <c r="AB36" s="59">
        <f t="shared" si="15"/>
        <v>100</v>
      </c>
      <c r="AC36" s="58" t="s">
        <v>50</v>
      </c>
      <c r="AD36" s="56">
        <f t="shared" si="12"/>
        <v>19975000</v>
      </c>
      <c r="AE36" s="57">
        <f t="shared" si="14"/>
        <v>69.117647058823522</v>
      </c>
      <c r="AF36" s="58" t="s">
        <v>50</v>
      </c>
      <c r="AG36" s="59">
        <f t="shared" si="9"/>
        <v>100</v>
      </c>
      <c r="AH36" s="40" t="str">
        <f t="shared" si="8"/>
        <v>%</v>
      </c>
      <c r="AI36" s="56">
        <f t="shared" si="10"/>
        <v>19975000</v>
      </c>
      <c r="AJ36" s="67" t="e">
        <f t="shared" si="13"/>
        <v>#DIV/0!</v>
      </c>
      <c r="AK36" s="68" t="s">
        <v>50</v>
      </c>
      <c r="AL36" s="67" t="e">
        <f t="shared" si="11"/>
        <v>#DIV/0!</v>
      </c>
      <c r="AM36" s="11"/>
      <c r="AP36" s="20"/>
    </row>
    <row r="37" spans="1:42" ht="210" customHeight="1" x14ac:dyDescent="0.2">
      <c r="A37" s="12"/>
      <c r="B37" s="13"/>
      <c r="C37" s="14" t="s">
        <v>139</v>
      </c>
      <c r="D37" s="15" t="s">
        <v>116</v>
      </c>
      <c r="E37" s="45"/>
      <c r="F37" s="40"/>
      <c r="G37" s="37"/>
      <c r="H37" s="45"/>
      <c r="I37" s="40"/>
      <c r="J37" s="37"/>
      <c r="K37" s="45">
        <v>100</v>
      </c>
      <c r="L37" s="40" t="s">
        <v>50</v>
      </c>
      <c r="M37" s="37">
        <f>SUM(M38)</f>
        <v>5400000</v>
      </c>
      <c r="N37" s="45">
        <v>25</v>
      </c>
      <c r="O37" s="40" t="str">
        <f t="shared" ref="O37:O38" si="77">L37</f>
        <v>%</v>
      </c>
      <c r="P37" s="37">
        <f>SUM(P38)</f>
        <v>0</v>
      </c>
      <c r="Q37" s="45">
        <v>25</v>
      </c>
      <c r="R37" s="40" t="str">
        <f t="shared" ref="R37:R38" si="78">O37</f>
        <v>%</v>
      </c>
      <c r="S37" s="37">
        <f>SUM(S38)</f>
        <v>0</v>
      </c>
      <c r="T37" s="45">
        <v>25</v>
      </c>
      <c r="U37" s="40" t="str">
        <f t="shared" si="3"/>
        <v>%</v>
      </c>
      <c r="V37" s="37">
        <f>SUM(V38)</f>
        <v>0</v>
      </c>
      <c r="W37" s="45">
        <v>25</v>
      </c>
      <c r="X37" s="40" t="str">
        <f t="shared" si="4"/>
        <v>%</v>
      </c>
      <c r="Y37" s="37">
        <f>SUM(Y38)</f>
        <v>4932000</v>
      </c>
      <c r="Z37" s="59">
        <f t="shared" si="5"/>
        <v>100</v>
      </c>
      <c r="AA37" s="40" t="str">
        <f t="shared" ref="AA37:AA38" si="79">L37</f>
        <v>%</v>
      </c>
      <c r="AB37" s="59">
        <f t="shared" si="15"/>
        <v>100</v>
      </c>
      <c r="AC37" s="58" t="s">
        <v>50</v>
      </c>
      <c r="AD37" s="56">
        <f t="shared" si="12"/>
        <v>4932000</v>
      </c>
      <c r="AE37" s="57">
        <f t="shared" si="14"/>
        <v>91.333333333333329</v>
      </c>
      <c r="AF37" s="58" t="s">
        <v>50</v>
      </c>
      <c r="AG37" s="59">
        <f t="shared" si="9"/>
        <v>100</v>
      </c>
      <c r="AH37" s="40" t="str">
        <f t="shared" ref="AH37:AH38" si="80">AA37</f>
        <v>%</v>
      </c>
      <c r="AI37" s="56">
        <f t="shared" si="10"/>
        <v>4932000</v>
      </c>
      <c r="AJ37" s="67" t="e">
        <f t="shared" si="13"/>
        <v>#DIV/0!</v>
      </c>
      <c r="AK37" s="68" t="s">
        <v>50</v>
      </c>
      <c r="AL37" s="67" t="e">
        <f t="shared" si="11"/>
        <v>#DIV/0!</v>
      </c>
      <c r="AM37" s="11"/>
      <c r="AP37" s="20"/>
    </row>
    <row r="38" spans="1:42" ht="120" x14ac:dyDescent="0.2">
      <c r="A38" s="12"/>
      <c r="B38" s="13"/>
      <c r="C38" s="21" t="s">
        <v>140</v>
      </c>
      <c r="D38" s="24" t="s">
        <v>117</v>
      </c>
      <c r="E38" s="16"/>
      <c r="F38" s="17"/>
      <c r="G38" s="18"/>
      <c r="H38" s="16"/>
      <c r="I38" s="17"/>
      <c r="J38" s="18"/>
      <c r="K38" s="16">
        <v>100</v>
      </c>
      <c r="L38" s="17" t="s">
        <v>50</v>
      </c>
      <c r="M38" s="18">
        <v>5400000</v>
      </c>
      <c r="N38" s="16">
        <v>25</v>
      </c>
      <c r="O38" s="17" t="str">
        <f t="shared" si="77"/>
        <v>%</v>
      </c>
      <c r="P38" s="18">
        <v>0</v>
      </c>
      <c r="Q38" s="16">
        <v>25</v>
      </c>
      <c r="R38" s="17" t="str">
        <f t="shared" si="78"/>
        <v>%</v>
      </c>
      <c r="S38" s="18">
        <v>0</v>
      </c>
      <c r="T38" s="16">
        <v>25</v>
      </c>
      <c r="U38" s="17" t="str">
        <f t="shared" si="3"/>
        <v>%</v>
      </c>
      <c r="V38" s="18">
        <v>0</v>
      </c>
      <c r="W38" s="16">
        <v>25</v>
      </c>
      <c r="X38" s="17" t="str">
        <f t="shared" si="4"/>
        <v>%</v>
      </c>
      <c r="Y38" s="73">
        <v>4932000</v>
      </c>
      <c r="Z38" s="47">
        <f t="shared" si="5"/>
        <v>100</v>
      </c>
      <c r="AA38" s="17" t="str">
        <f t="shared" si="79"/>
        <v>%</v>
      </c>
      <c r="AB38" s="47">
        <f t="shared" ref="AB38" si="81">Z38/K38*100</f>
        <v>100</v>
      </c>
      <c r="AC38" s="30" t="s">
        <v>50</v>
      </c>
      <c r="AD38" s="35">
        <f t="shared" si="12"/>
        <v>4932000</v>
      </c>
      <c r="AE38" s="46">
        <f t="shared" ref="AE38" si="82">AD38/M38*100</f>
        <v>91.333333333333329</v>
      </c>
      <c r="AF38" s="30" t="s">
        <v>50</v>
      </c>
      <c r="AG38" s="47">
        <f t="shared" si="9"/>
        <v>100</v>
      </c>
      <c r="AH38" s="17" t="str">
        <f t="shared" si="80"/>
        <v>%</v>
      </c>
      <c r="AI38" s="35">
        <f t="shared" si="10"/>
        <v>4932000</v>
      </c>
      <c r="AJ38" s="71" t="e">
        <f t="shared" si="13"/>
        <v>#DIV/0!</v>
      </c>
      <c r="AK38" s="72" t="s">
        <v>50</v>
      </c>
      <c r="AL38" s="71" t="e">
        <f t="shared" si="11"/>
        <v>#DIV/0!</v>
      </c>
      <c r="AM38" s="11"/>
      <c r="AP38" s="20"/>
    </row>
    <row r="39" spans="1:42" ht="146.25" customHeight="1" x14ac:dyDescent="0.2">
      <c r="A39" s="12"/>
      <c r="B39" s="13"/>
      <c r="C39" s="14" t="s">
        <v>87</v>
      </c>
      <c r="D39" s="15" t="s">
        <v>116</v>
      </c>
      <c r="E39" s="45"/>
      <c r="F39" s="40"/>
      <c r="G39" s="37"/>
      <c r="H39" s="45"/>
      <c r="I39" s="40"/>
      <c r="J39" s="37"/>
      <c r="K39" s="45">
        <v>100</v>
      </c>
      <c r="L39" s="40" t="s">
        <v>50</v>
      </c>
      <c r="M39" s="37">
        <f>SUM(M40)</f>
        <v>23500000</v>
      </c>
      <c r="N39" s="45">
        <v>25</v>
      </c>
      <c r="O39" s="40" t="str">
        <f t="shared" si="1"/>
        <v>%</v>
      </c>
      <c r="P39" s="37">
        <f>SUM(P40)</f>
        <v>0</v>
      </c>
      <c r="Q39" s="45">
        <v>25</v>
      </c>
      <c r="R39" s="40" t="str">
        <f t="shared" si="2"/>
        <v>%</v>
      </c>
      <c r="S39" s="37">
        <f>SUM(S40)</f>
        <v>2500000</v>
      </c>
      <c r="T39" s="45">
        <v>25</v>
      </c>
      <c r="U39" s="40" t="str">
        <f t="shared" si="3"/>
        <v>%</v>
      </c>
      <c r="V39" s="37">
        <f>SUM(V40)</f>
        <v>0</v>
      </c>
      <c r="W39" s="45">
        <v>25</v>
      </c>
      <c r="X39" s="40" t="str">
        <f t="shared" si="4"/>
        <v>%</v>
      </c>
      <c r="Y39" s="37">
        <f>SUM(Y40)</f>
        <v>17475000</v>
      </c>
      <c r="Z39" s="59">
        <f t="shared" si="5"/>
        <v>100</v>
      </c>
      <c r="AA39" s="40" t="str">
        <f t="shared" si="6"/>
        <v>%</v>
      </c>
      <c r="AB39" s="59">
        <f t="shared" ref="AB39" si="83">Z39/K39*100</f>
        <v>100</v>
      </c>
      <c r="AC39" s="58" t="s">
        <v>50</v>
      </c>
      <c r="AD39" s="56">
        <f t="shared" ref="AD39" si="84">P39+S39+V39+Y39</f>
        <v>19975000</v>
      </c>
      <c r="AE39" s="57">
        <f t="shared" ref="AE39" si="85">AD39/M39*100</f>
        <v>85</v>
      </c>
      <c r="AF39" s="58" t="s">
        <v>50</v>
      </c>
      <c r="AG39" s="59">
        <f t="shared" ref="AG39" si="86">H39+Z39</f>
        <v>100</v>
      </c>
      <c r="AH39" s="40" t="str">
        <f t="shared" si="8"/>
        <v>%</v>
      </c>
      <c r="AI39" s="56">
        <f t="shared" ref="AI39" si="87">J39+AD39</f>
        <v>19975000</v>
      </c>
      <c r="AJ39" s="67" t="e">
        <f t="shared" ref="AJ39" si="88">AG39/E39*100</f>
        <v>#DIV/0!</v>
      </c>
      <c r="AK39" s="68" t="s">
        <v>50</v>
      </c>
      <c r="AL39" s="67" t="e">
        <f t="shared" ref="AL39" si="89">AI39/G39*100</f>
        <v>#DIV/0!</v>
      </c>
      <c r="AM39" s="11"/>
      <c r="AP39" s="20"/>
    </row>
    <row r="40" spans="1:42" ht="120" x14ac:dyDescent="0.2">
      <c r="A40" s="12"/>
      <c r="B40" s="13"/>
      <c r="C40" s="21" t="s">
        <v>88</v>
      </c>
      <c r="D40" s="24" t="s">
        <v>117</v>
      </c>
      <c r="E40" s="16"/>
      <c r="F40" s="17"/>
      <c r="G40" s="18"/>
      <c r="H40" s="16"/>
      <c r="I40" s="17"/>
      <c r="J40" s="18"/>
      <c r="K40" s="16">
        <v>100</v>
      </c>
      <c r="L40" s="17" t="s">
        <v>50</v>
      </c>
      <c r="M40" s="18">
        <v>23500000</v>
      </c>
      <c r="N40" s="16">
        <v>25</v>
      </c>
      <c r="O40" s="17" t="str">
        <f t="shared" si="1"/>
        <v>%</v>
      </c>
      <c r="P40" s="18">
        <v>0</v>
      </c>
      <c r="Q40" s="16">
        <v>25</v>
      </c>
      <c r="R40" s="17" t="str">
        <f t="shared" si="2"/>
        <v>%</v>
      </c>
      <c r="S40" s="18">
        <v>2500000</v>
      </c>
      <c r="T40" s="16">
        <v>25</v>
      </c>
      <c r="U40" s="17" t="str">
        <f t="shared" si="3"/>
        <v>%</v>
      </c>
      <c r="V40" s="18">
        <v>0</v>
      </c>
      <c r="W40" s="16">
        <v>25</v>
      </c>
      <c r="X40" s="17" t="str">
        <f t="shared" si="4"/>
        <v>%</v>
      </c>
      <c r="Y40" s="73">
        <v>17475000</v>
      </c>
      <c r="Z40" s="47">
        <f t="shared" si="5"/>
        <v>100</v>
      </c>
      <c r="AA40" s="17" t="str">
        <f t="shared" si="6"/>
        <v>%</v>
      </c>
      <c r="AB40" s="47">
        <f t="shared" si="15"/>
        <v>100</v>
      </c>
      <c r="AC40" s="30" t="s">
        <v>50</v>
      </c>
      <c r="AD40" s="35">
        <f t="shared" ref="AD40:AD42" si="90">P40+S40+V40+Y40</f>
        <v>19975000</v>
      </c>
      <c r="AE40" s="46">
        <f t="shared" si="14"/>
        <v>85</v>
      </c>
      <c r="AF40" s="30" t="s">
        <v>50</v>
      </c>
      <c r="AG40" s="47">
        <f t="shared" ref="AG40:AG42" si="91">H40+Z40</f>
        <v>100</v>
      </c>
      <c r="AH40" s="17" t="str">
        <f t="shared" si="8"/>
        <v>%</v>
      </c>
      <c r="AI40" s="35">
        <f t="shared" ref="AI40:AI42" si="92">J40+AD40</f>
        <v>19975000</v>
      </c>
      <c r="AJ40" s="71" t="e">
        <f t="shared" ref="AJ40:AJ42" si="93">AG40/E40*100</f>
        <v>#DIV/0!</v>
      </c>
      <c r="AK40" s="72" t="s">
        <v>50</v>
      </c>
      <c r="AL40" s="71" t="e">
        <f t="shared" ref="AL40:AL42" si="94">AI40/G40*100</f>
        <v>#DIV/0!</v>
      </c>
      <c r="AM40" s="11"/>
      <c r="AP40" s="20"/>
    </row>
    <row r="41" spans="1:42" ht="165.75" customHeight="1" x14ac:dyDescent="0.2">
      <c r="A41" s="12"/>
      <c r="B41" s="13"/>
      <c r="C41" s="14" t="s">
        <v>89</v>
      </c>
      <c r="D41" s="15" t="s">
        <v>118</v>
      </c>
      <c r="E41" s="45"/>
      <c r="F41" s="40"/>
      <c r="G41" s="37"/>
      <c r="H41" s="45"/>
      <c r="I41" s="40"/>
      <c r="J41" s="37"/>
      <c r="K41" s="45">
        <v>100</v>
      </c>
      <c r="L41" s="40" t="s">
        <v>50</v>
      </c>
      <c r="M41" s="37">
        <f>M42</f>
        <v>63107800</v>
      </c>
      <c r="N41" s="45">
        <v>25</v>
      </c>
      <c r="O41" s="40" t="str">
        <f t="shared" si="1"/>
        <v>%</v>
      </c>
      <c r="P41" s="37">
        <f>P42</f>
        <v>0</v>
      </c>
      <c r="Q41" s="45">
        <v>25</v>
      </c>
      <c r="R41" s="40" t="str">
        <f t="shared" si="2"/>
        <v>%</v>
      </c>
      <c r="S41" s="37">
        <f>S42</f>
        <v>18597000</v>
      </c>
      <c r="T41" s="45">
        <v>25</v>
      </c>
      <c r="U41" s="40" t="str">
        <f t="shared" si="3"/>
        <v>%</v>
      </c>
      <c r="V41" s="37">
        <f>V42</f>
        <v>0</v>
      </c>
      <c r="W41" s="45">
        <v>25</v>
      </c>
      <c r="X41" s="40" t="str">
        <f t="shared" si="4"/>
        <v>%</v>
      </c>
      <c r="Y41" s="37">
        <f>Y42</f>
        <v>16917500</v>
      </c>
      <c r="Z41" s="59">
        <f t="shared" si="5"/>
        <v>100</v>
      </c>
      <c r="AA41" s="40" t="str">
        <f t="shared" si="6"/>
        <v>%</v>
      </c>
      <c r="AB41" s="59">
        <f t="shared" ref="AB41:AB42" si="95">Z41/K41*100</f>
        <v>100</v>
      </c>
      <c r="AC41" s="58" t="s">
        <v>50</v>
      </c>
      <c r="AD41" s="56">
        <f t="shared" si="90"/>
        <v>35514500</v>
      </c>
      <c r="AE41" s="57">
        <f t="shared" ref="AE41:AE42" si="96">AD41/M41*100</f>
        <v>56.275927856778395</v>
      </c>
      <c r="AF41" s="58" t="s">
        <v>50</v>
      </c>
      <c r="AG41" s="59">
        <f t="shared" si="91"/>
        <v>100</v>
      </c>
      <c r="AH41" s="40" t="str">
        <f t="shared" si="8"/>
        <v>%</v>
      </c>
      <c r="AI41" s="56">
        <f t="shared" si="92"/>
        <v>35514500</v>
      </c>
      <c r="AJ41" s="67" t="e">
        <f t="shared" si="93"/>
        <v>#DIV/0!</v>
      </c>
      <c r="AK41" s="68" t="s">
        <v>50</v>
      </c>
      <c r="AL41" s="67" t="e">
        <f t="shared" si="94"/>
        <v>#DIV/0!</v>
      </c>
      <c r="AM41" s="11"/>
      <c r="AP41" s="20"/>
    </row>
    <row r="42" spans="1:42" ht="189" x14ac:dyDescent="0.2">
      <c r="A42" s="12"/>
      <c r="B42" s="13"/>
      <c r="C42" s="14" t="s">
        <v>90</v>
      </c>
      <c r="D42" s="15" t="s">
        <v>119</v>
      </c>
      <c r="E42" s="45"/>
      <c r="F42" s="40"/>
      <c r="G42" s="37"/>
      <c r="H42" s="45"/>
      <c r="I42" s="40"/>
      <c r="J42" s="37"/>
      <c r="K42" s="45">
        <v>100</v>
      </c>
      <c r="L42" s="40" t="s">
        <v>50</v>
      </c>
      <c r="M42" s="37">
        <f>SUM(M43:M43)</f>
        <v>63107800</v>
      </c>
      <c r="N42" s="45">
        <v>25</v>
      </c>
      <c r="O42" s="40" t="str">
        <f t="shared" si="1"/>
        <v>%</v>
      </c>
      <c r="P42" s="37">
        <f>SUM(P43:P43)</f>
        <v>0</v>
      </c>
      <c r="Q42" s="45">
        <v>25</v>
      </c>
      <c r="R42" s="40" t="str">
        <f t="shared" si="2"/>
        <v>%</v>
      </c>
      <c r="S42" s="37">
        <f>SUM(S43:S43)</f>
        <v>18597000</v>
      </c>
      <c r="T42" s="45">
        <v>25</v>
      </c>
      <c r="U42" s="40" t="str">
        <f t="shared" si="3"/>
        <v>%</v>
      </c>
      <c r="V42" s="37">
        <f>SUM(V43:V43)</f>
        <v>0</v>
      </c>
      <c r="W42" s="45">
        <v>25</v>
      </c>
      <c r="X42" s="40" t="str">
        <f t="shared" si="4"/>
        <v>%</v>
      </c>
      <c r="Y42" s="37">
        <f>SUM(Y43:Y43)</f>
        <v>16917500</v>
      </c>
      <c r="Z42" s="59">
        <f t="shared" si="5"/>
        <v>100</v>
      </c>
      <c r="AA42" s="40" t="str">
        <f t="shared" si="6"/>
        <v>%</v>
      </c>
      <c r="AB42" s="59">
        <f t="shared" si="95"/>
        <v>100</v>
      </c>
      <c r="AC42" s="58" t="s">
        <v>50</v>
      </c>
      <c r="AD42" s="56">
        <f t="shared" si="90"/>
        <v>35514500</v>
      </c>
      <c r="AE42" s="57">
        <f t="shared" si="96"/>
        <v>56.275927856778395</v>
      </c>
      <c r="AF42" s="58" t="s">
        <v>50</v>
      </c>
      <c r="AG42" s="59">
        <f t="shared" si="91"/>
        <v>100</v>
      </c>
      <c r="AH42" s="40" t="str">
        <f t="shared" si="8"/>
        <v>%</v>
      </c>
      <c r="AI42" s="56">
        <f t="shared" si="92"/>
        <v>35514500</v>
      </c>
      <c r="AJ42" s="67" t="e">
        <f t="shared" si="93"/>
        <v>#DIV/0!</v>
      </c>
      <c r="AK42" s="68" t="s">
        <v>50</v>
      </c>
      <c r="AL42" s="67" t="e">
        <f t="shared" si="94"/>
        <v>#DIV/0!</v>
      </c>
      <c r="AM42" s="11"/>
      <c r="AP42" s="20"/>
    </row>
    <row r="43" spans="1:42" ht="179.25" customHeight="1" x14ac:dyDescent="0.2">
      <c r="A43" s="12"/>
      <c r="B43" s="13"/>
      <c r="C43" s="21" t="s">
        <v>91</v>
      </c>
      <c r="D43" s="24" t="s">
        <v>121</v>
      </c>
      <c r="E43" s="44"/>
      <c r="F43" s="17"/>
      <c r="G43" s="18"/>
      <c r="H43" s="44"/>
      <c r="I43" s="17"/>
      <c r="J43" s="18"/>
      <c r="K43" s="44">
        <v>1</v>
      </c>
      <c r="L43" s="17" t="s">
        <v>51</v>
      </c>
      <c r="M43" s="18">
        <v>63107800</v>
      </c>
      <c r="N43" s="44">
        <v>0</v>
      </c>
      <c r="O43" s="17" t="str">
        <f t="shared" si="1"/>
        <v>Keg</v>
      </c>
      <c r="P43" s="18">
        <v>0</v>
      </c>
      <c r="Q43" s="44">
        <v>1</v>
      </c>
      <c r="R43" s="17" t="str">
        <f t="shared" si="2"/>
        <v>Keg</v>
      </c>
      <c r="S43" s="18">
        <v>18597000</v>
      </c>
      <c r="T43" s="44">
        <v>0</v>
      </c>
      <c r="U43" s="17" t="str">
        <f t="shared" si="3"/>
        <v>Keg</v>
      </c>
      <c r="V43" s="18">
        <v>0</v>
      </c>
      <c r="W43" s="44">
        <v>0</v>
      </c>
      <c r="X43" s="17" t="str">
        <f t="shared" si="4"/>
        <v>Keg</v>
      </c>
      <c r="Y43" s="73">
        <v>16917500</v>
      </c>
      <c r="Z43" s="47">
        <f t="shared" si="5"/>
        <v>1</v>
      </c>
      <c r="AA43" s="17" t="str">
        <f t="shared" si="6"/>
        <v>Keg</v>
      </c>
      <c r="AB43" s="47">
        <f t="shared" si="15"/>
        <v>100</v>
      </c>
      <c r="AC43" s="30" t="s">
        <v>50</v>
      </c>
      <c r="AD43" s="35">
        <f t="shared" si="12"/>
        <v>35514500</v>
      </c>
      <c r="AE43" s="46">
        <f t="shared" si="14"/>
        <v>56.275927856778395</v>
      </c>
      <c r="AF43" s="30" t="s">
        <v>50</v>
      </c>
      <c r="AG43" s="47">
        <f t="shared" si="9"/>
        <v>1</v>
      </c>
      <c r="AH43" s="17" t="str">
        <f t="shared" si="8"/>
        <v>Keg</v>
      </c>
      <c r="AI43" s="35">
        <f t="shared" si="10"/>
        <v>35514500</v>
      </c>
      <c r="AJ43" s="71" t="e">
        <f t="shared" si="13"/>
        <v>#DIV/0!</v>
      </c>
      <c r="AK43" s="72" t="s">
        <v>50</v>
      </c>
      <c r="AL43" s="71" t="e">
        <f t="shared" si="11"/>
        <v>#DIV/0!</v>
      </c>
      <c r="AM43" s="11"/>
      <c r="AP43" s="20"/>
    </row>
    <row r="44" spans="1:42" ht="204.75" x14ac:dyDescent="0.2">
      <c r="A44" s="12"/>
      <c r="B44" s="13"/>
      <c r="C44" s="14" t="s">
        <v>141</v>
      </c>
      <c r="D44" s="15" t="s">
        <v>142</v>
      </c>
      <c r="E44" s="45"/>
      <c r="F44" s="40"/>
      <c r="G44" s="37"/>
      <c r="H44" s="45"/>
      <c r="I44" s="40"/>
      <c r="J44" s="37"/>
      <c r="K44" s="45">
        <v>100</v>
      </c>
      <c r="L44" s="40" t="s">
        <v>50</v>
      </c>
      <c r="M44" s="37">
        <f>SUM(M45:M45)</f>
        <v>10250000</v>
      </c>
      <c r="N44" s="45">
        <v>25</v>
      </c>
      <c r="O44" s="40" t="str">
        <f t="shared" ref="O44:O45" si="97">L44</f>
        <v>%</v>
      </c>
      <c r="P44" s="37">
        <f>SUM(P45:P45)</f>
        <v>0</v>
      </c>
      <c r="Q44" s="45">
        <v>25</v>
      </c>
      <c r="R44" s="40" t="str">
        <f t="shared" ref="R44:R45" si="98">O44</f>
        <v>%</v>
      </c>
      <c r="S44" s="37">
        <f>SUM(S45:S45)</f>
        <v>10250000</v>
      </c>
      <c r="T44" s="45">
        <v>25</v>
      </c>
      <c r="U44" s="40" t="str">
        <f t="shared" si="3"/>
        <v>%</v>
      </c>
      <c r="V44" s="37">
        <f>SUM(V45:V45)</f>
        <v>0</v>
      </c>
      <c r="W44" s="45">
        <v>25</v>
      </c>
      <c r="X44" s="40" t="str">
        <f t="shared" si="4"/>
        <v>%</v>
      </c>
      <c r="Y44" s="37">
        <f>SUM(Y45:Y45)</f>
        <v>0</v>
      </c>
      <c r="Z44" s="59">
        <f t="shared" si="5"/>
        <v>100</v>
      </c>
      <c r="AA44" s="40" t="str">
        <f t="shared" ref="AA44:AA45" si="99">L44</f>
        <v>%</v>
      </c>
      <c r="AB44" s="59">
        <f t="shared" si="15"/>
        <v>100</v>
      </c>
      <c r="AC44" s="58" t="s">
        <v>50</v>
      </c>
      <c r="AD44" s="56">
        <f t="shared" si="12"/>
        <v>10250000</v>
      </c>
      <c r="AE44" s="57">
        <f t="shared" si="14"/>
        <v>100</v>
      </c>
      <c r="AF44" s="58" t="s">
        <v>50</v>
      </c>
      <c r="AG44" s="59">
        <f t="shared" si="9"/>
        <v>100</v>
      </c>
      <c r="AH44" s="40" t="str">
        <f t="shared" ref="AH44:AH45" si="100">AA44</f>
        <v>%</v>
      </c>
      <c r="AI44" s="56">
        <f t="shared" si="10"/>
        <v>10250000</v>
      </c>
      <c r="AJ44" s="67" t="e">
        <f t="shared" si="13"/>
        <v>#DIV/0!</v>
      </c>
      <c r="AK44" s="68" t="s">
        <v>50</v>
      </c>
      <c r="AL44" s="67" t="e">
        <f t="shared" si="11"/>
        <v>#DIV/0!</v>
      </c>
      <c r="AM44" s="11"/>
      <c r="AP44" s="20"/>
    </row>
    <row r="45" spans="1:42" ht="135" x14ac:dyDescent="0.2">
      <c r="A45" s="12"/>
      <c r="B45" s="13"/>
      <c r="C45" s="21" t="s">
        <v>143</v>
      </c>
      <c r="D45" s="24" t="s">
        <v>120</v>
      </c>
      <c r="E45" s="44"/>
      <c r="F45" s="17"/>
      <c r="G45" s="18"/>
      <c r="H45" s="44"/>
      <c r="I45" s="17"/>
      <c r="J45" s="18"/>
      <c r="K45" s="44">
        <v>1</v>
      </c>
      <c r="L45" s="17" t="s">
        <v>51</v>
      </c>
      <c r="M45" s="18">
        <v>10250000</v>
      </c>
      <c r="N45" s="44">
        <v>0</v>
      </c>
      <c r="O45" s="17" t="str">
        <f t="shared" si="97"/>
        <v>Keg</v>
      </c>
      <c r="P45" s="18">
        <v>0</v>
      </c>
      <c r="Q45" s="44">
        <v>1</v>
      </c>
      <c r="R45" s="17" t="str">
        <f t="shared" si="98"/>
        <v>Keg</v>
      </c>
      <c r="S45" s="18">
        <v>10250000</v>
      </c>
      <c r="T45" s="44">
        <v>0</v>
      </c>
      <c r="U45" s="17" t="str">
        <f t="shared" si="3"/>
        <v>Keg</v>
      </c>
      <c r="V45" s="18">
        <v>0</v>
      </c>
      <c r="W45" s="44">
        <v>0</v>
      </c>
      <c r="X45" s="17" t="str">
        <f t="shared" si="4"/>
        <v>Keg</v>
      </c>
      <c r="Y45" s="18">
        <v>0</v>
      </c>
      <c r="Z45" s="47">
        <f t="shared" si="5"/>
        <v>1</v>
      </c>
      <c r="AA45" s="17" t="str">
        <f t="shared" si="99"/>
        <v>Keg</v>
      </c>
      <c r="AB45" s="47">
        <f t="shared" ref="AB45" si="101">Z45/K45*100</f>
        <v>100</v>
      </c>
      <c r="AC45" s="30" t="s">
        <v>50</v>
      </c>
      <c r="AD45" s="35">
        <f t="shared" ref="AD45" si="102">P45+S45+V45+Y45</f>
        <v>10250000</v>
      </c>
      <c r="AE45" s="46">
        <f t="shared" ref="AE45" si="103">AD45/M45*100</f>
        <v>100</v>
      </c>
      <c r="AF45" s="30" t="s">
        <v>50</v>
      </c>
      <c r="AG45" s="47">
        <f t="shared" ref="AG45" si="104">H45+Z45</f>
        <v>1</v>
      </c>
      <c r="AH45" s="17" t="str">
        <f t="shared" si="100"/>
        <v>Keg</v>
      </c>
      <c r="AI45" s="35">
        <f t="shared" ref="AI45" si="105">J45+AD45</f>
        <v>10250000</v>
      </c>
      <c r="AJ45" s="71" t="e">
        <f t="shared" ref="AJ45" si="106">AG45/E45*100</f>
        <v>#DIV/0!</v>
      </c>
      <c r="AK45" s="72" t="s">
        <v>50</v>
      </c>
      <c r="AL45" s="71" t="e">
        <f t="shared" ref="AL45" si="107">AI45/G45*100</f>
        <v>#DIV/0!</v>
      </c>
      <c r="AM45" s="11"/>
      <c r="AP45" s="20"/>
    </row>
    <row r="46" spans="1:42" ht="126" x14ac:dyDescent="0.2">
      <c r="A46" s="12"/>
      <c r="B46" s="13"/>
      <c r="C46" s="14" t="s">
        <v>92</v>
      </c>
      <c r="D46" s="15" t="s">
        <v>122</v>
      </c>
      <c r="E46" s="45"/>
      <c r="F46" s="40"/>
      <c r="G46" s="37"/>
      <c r="H46" s="45"/>
      <c r="I46" s="40"/>
      <c r="J46" s="37"/>
      <c r="K46" s="45">
        <v>100</v>
      </c>
      <c r="L46" s="40" t="s">
        <v>50</v>
      </c>
      <c r="M46" s="37">
        <f>M47</f>
        <v>13750000</v>
      </c>
      <c r="N46" s="45">
        <v>25</v>
      </c>
      <c r="O46" s="40" t="str">
        <f t="shared" si="1"/>
        <v>%</v>
      </c>
      <c r="P46" s="37">
        <f>P47</f>
        <v>0</v>
      </c>
      <c r="Q46" s="45">
        <v>25</v>
      </c>
      <c r="R46" s="40" t="str">
        <f t="shared" si="2"/>
        <v>%</v>
      </c>
      <c r="S46" s="37">
        <f>S47</f>
        <v>0</v>
      </c>
      <c r="T46" s="45">
        <v>25</v>
      </c>
      <c r="U46" s="40" t="str">
        <f t="shared" si="3"/>
        <v>%</v>
      </c>
      <c r="V46" s="37">
        <f>V47</f>
        <v>0</v>
      </c>
      <c r="W46" s="45">
        <v>25</v>
      </c>
      <c r="X46" s="40" t="str">
        <f t="shared" si="4"/>
        <v>%</v>
      </c>
      <c r="Y46" s="37">
        <f>Y47</f>
        <v>11250000</v>
      </c>
      <c r="Z46" s="59">
        <f t="shared" si="5"/>
        <v>100</v>
      </c>
      <c r="AA46" s="40" t="str">
        <f t="shared" si="6"/>
        <v>%</v>
      </c>
      <c r="AB46" s="59">
        <f t="shared" si="15"/>
        <v>100</v>
      </c>
      <c r="AC46" s="58" t="s">
        <v>50</v>
      </c>
      <c r="AD46" s="56">
        <f t="shared" si="12"/>
        <v>11250000</v>
      </c>
      <c r="AE46" s="57">
        <f t="shared" si="14"/>
        <v>81.818181818181827</v>
      </c>
      <c r="AF46" s="58" t="s">
        <v>50</v>
      </c>
      <c r="AG46" s="59">
        <f t="shared" si="9"/>
        <v>100</v>
      </c>
      <c r="AH46" s="40" t="str">
        <f t="shared" si="8"/>
        <v>%</v>
      </c>
      <c r="AI46" s="56">
        <f>J46+AD46</f>
        <v>11250000</v>
      </c>
      <c r="AJ46" s="67" t="e">
        <f t="shared" si="13"/>
        <v>#DIV/0!</v>
      </c>
      <c r="AK46" s="68" t="s">
        <v>50</v>
      </c>
      <c r="AL46" s="67" t="e">
        <f t="shared" si="11"/>
        <v>#DIV/0!</v>
      </c>
      <c r="AM46" s="11"/>
      <c r="AP46" s="20"/>
    </row>
    <row r="47" spans="1:42" ht="147" customHeight="1" x14ac:dyDescent="0.2">
      <c r="A47" s="12"/>
      <c r="B47" s="13"/>
      <c r="C47" s="14" t="s">
        <v>93</v>
      </c>
      <c r="D47" s="15" t="s">
        <v>123</v>
      </c>
      <c r="E47" s="45"/>
      <c r="F47" s="40"/>
      <c r="G47" s="37"/>
      <c r="H47" s="45"/>
      <c r="I47" s="40"/>
      <c r="J47" s="37"/>
      <c r="K47" s="45">
        <v>100</v>
      </c>
      <c r="L47" s="40" t="s">
        <v>50</v>
      </c>
      <c r="M47" s="37">
        <f>SUM(M48)</f>
        <v>13750000</v>
      </c>
      <c r="N47" s="45">
        <v>25</v>
      </c>
      <c r="O47" s="40" t="str">
        <f t="shared" si="1"/>
        <v>%</v>
      </c>
      <c r="P47" s="37">
        <f>SUM(P48)</f>
        <v>0</v>
      </c>
      <c r="Q47" s="45">
        <v>25</v>
      </c>
      <c r="R47" s="40" t="str">
        <f t="shared" si="2"/>
        <v>%</v>
      </c>
      <c r="S47" s="37">
        <f>SUM(S48)</f>
        <v>0</v>
      </c>
      <c r="T47" s="45">
        <v>25</v>
      </c>
      <c r="U47" s="40" t="str">
        <f t="shared" si="3"/>
        <v>%</v>
      </c>
      <c r="V47" s="37">
        <f>SUM(V48)</f>
        <v>0</v>
      </c>
      <c r="W47" s="45">
        <v>25</v>
      </c>
      <c r="X47" s="40" t="str">
        <f t="shared" si="4"/>
        <v>%</v>
      </c>
      <c r="Y47" s="37">
        <f>SUM(Y48)</f>
        <v>11250000</v>
      </c>
      <c r="Z47" s="59">
        <f t="shared" si="5"/>
        <v>100</v>
      </c>
      <c r="AA47" s="40" t="str">
        <f t="shared" si="6"/>
        <v>%</v>
      </c>
      <c r="AB47" s="59">
        <f t="shared" si="15"/>
        <v>100</v>
      </c>
      <c r="AC47" s="58" t="s">
        <v>50</v>
      </c>
      <c r="AD47" s="56">
        <f t="shared" si="12"/>
        <v>11250000</v>
      </c>
      <c r="AE47" s="57">
        <f t="shared" si="14"/>
        <v>81.818181818181827</v>
      </c>
      <c r="AF47" s="58" t="s">
        <v>50</v>
      </c>
      <c r="AG47" s="59">
        <f t="shared" si="9"/>
        <v>100</v>
      </c>
      <c r="AH47" s="40" t="str">
        <f t="shared" si="8"/>
        <v>%</v>
      </c>
      <c r="AI47" s="56">
        <f t="shared" si="10"/>
        <v>11250000</v>
      </c>
      <c r="AJ47" s="67" t="e">
        <f t="shared" si="13"/>
        <v>#DIV/0!</v>
      </c>
      <c r="AK47" s="68" t="s">
        <v>50</v>
      </c>
      <c r="AL47" s="67" t="e">
        <f t="shared" si="11"/>
        <v>#DIV/0!</v>
      </c>
      <c r="AM47" s="11"/>
      <c r="AP47" s="20"/>
    </row>
    <row r="48" spans="1:42" ht="285" x14ac:dyDescent="0.2">
      <c r="A48" s="12"/>
      <c r="B48" s="13"/>
      <c r="C48" s="21" t="s">
        <v>94</v>
      </c>
      <c r="D48" s="24" t="s">
        <v>124</v>
      </c>
      <c r="E48" s="43"/>
      <c r="F48" s="17"/>
      <c r="G48" s="18"/>
      <c r="H48" s="43"/>
      <c r="I48" s="17"/>
      <c r="J48" s="18"/>
      <c r="K48" s="43">
        <v>100</v>
      </c>
      <c r="L48" s="17" t="s">
        <v>50</v>
      </c>
      <c r="M48" s="18">
        <v>13750000</v>
      </c>
      <c r="N48" s="43">
        <v>25</v>
      </c>
      <c r="O48" s="17" t="str">
        <f t="shared" si="1"/>
        <v>%</v>
      </c>
      <c r="P48" s="18">
        <v>0</v>
      </c>
      <c r="Q48" s="43">
        <v>25</v>
      </c>
      <c r="R48" s="17" t="str">
        <f t="shared" si="2"/>
        <v>%</v>
      </c>
      <c r="S48" s="18">
        <v>0</v>
      </c>
      <c r="T48" s="43">
        <v>25</v>
      </c>
      <c r="U48" s="17" t="str">
        <f t="shared" si="3"/>
        <v>%</v>
      </c>
      <c r="V48" s="18">
        <v>0</v>
      </c>
      <c r="W48" s="43">
        <v>25</v>
      </c>
      <c r="X48" s="17" t="str">
        <f t="shared" si="4"/>
        <v>%</v>
      </c>
      <c r="Y48" s="73">
        <v>11250000</v>
      </c>
      <c r="Z48" s="47">
        <f t="shared" si="5"/>
        <v>100</v>
      </c>
      <c r="AA48" s="17" t="str">
        <f t="shared" si="6"/>
        <v>%</v>
      </c>
      <c r="AB48" s="47">
        <f t="shared" si="15"/>
        <v>100</v>
      </c>
      <c r="AC48" s="30" t="s">
        <v>50</v>
      </c>
      <c r="AD48" s="35">
        <f t="shared" ref="AD48:AD51" si="108">P48+S48+V48+Y48</f>
        <v>11250000</v>
      </c>
      <c r="AE48" s="46">
        <f t="shared" si="14"/>
        <v>81.818181818181827</v>
      </c>
      <c r="AF48" s="30" t="s">
        <v>50</v>
      </c>
      <c r="AG48" s="47">
        <f t="shared" ref="AG48:AG51" si="109">H48+Z48</f>
        <v>100</v>
      </c>
      <c r="AH48" s="17" t="str">
        <f t="shared" si="8"/>
        <v>%</v>
      </c>
      <c r="AI48" s="35">
        <f t="shared" ref="AI48:AI51" si="110">J48+AD48</f>
        <v>11250000</v>
      </c>
      <c r="AJ48" s="71" t="e">
        <f t="shared" ref="AJ48:AJ51" si="111">AG48/E48*100</f>
        <v>#DIV/0!</v>
      </c>
      <c r="AK48" s="72" t="s">
        <v>50</v>
      </c>
      <c r="AL48" s="71" t="e">
        <f t="shared" ref="AL48:AL51" si="112">AI48/G48*100</f>
        <v>#DIV/0!</v>
      </c>
      <c r="AM48" s="11"/>
      <c r="AP48" s="20"/>
    </row>
    <row r="49" spans="1:42" ht="165" customHeight="1" x14ac:dyDescent="0.2">
      <c r="A49" s="12"/>
      <c r="B49" s="13"/>
      <c r="C49" s="14" t="s">
        <v>95</v>
      </c>
      <c r="D49" s="15" t="s">
        <v>125</v>
      </c>
      <c r="E49" s="45"/>
      <c r="F49" s="40"/>
      <c r="G49" s="37"/>
      <c r="H49" s="45"/>
      <c r="I49" s="40"/>
      <c r="J49" s="37"/>
      <c r="K49" s="45">
        <v>100</v>
      </c>
      <c r="L49" s="40" t="s">
        <v>50</v>
      </c>
      <c r="M49" s="37">
        <f>M50</f>
        <v>41674500</v>
      </c>
      <c r="N49" s="45">
        <v>25</v>
      </c>
      <c r="O49" s="40" t="str">
        <f t="shared" si="1"/>
        <v>%</v>
      </c>
      <c r="P49" s="37">
        <f>P50</f>
        <v>0</v>
      </c>
      <c r="Q49" s="45">
        <v>25</v>
      </c>
      <c r="R49" s="40" t="str">
        <f t="shared" si="2"/>
        <v>%</v>
      </c>
      <c r="S49" s="37">
        <f>S50</f>
        <v>3020000</v>
      </c>
      <c r="T49" s="45">
        <v>25</v>
      </c>
      <c r="U49" s="40" t="str">
        <f t="shared" si="3"/>
        <v>%</v>
      </c>
      <c r="V49" s="37">
        <f>V50</f>
        <v>0</v>
      </c>
      <c r="W49" s="45">
        <v>25</v>
      </c>
      <c r="X49" s="40" t="str">
        <f t="shared" si="4"/>
        <v>%</v>
      </c>
      <c r="Y49" s="37">
        <f>Y50</f>
        <v>20462500</v>
      </c>
      <c r="Z49" s="59">
        <f t="shared" si="5"/>
        <v>100</v>
      </c>
      <c r="AA49" s="40" t="str">
        <f t="shared" si="6"/>
        <v>%</v>
      </c>
      <c r="AB49" s="59">
        <f t="shared" ref="AB49:AB51" si="113">Z49/K49*100</f>
        <v>100</v>
      </c>
      <c r="AC49" s="58" t="s">
        <v>50</v>
      </c>
      <c r="AD49" s="56">
        <f t="shared" si="108"/>
        <v>23482500</v>
      </c>
      <c r="AE49" s="57">
        <f t="shared" ref="AE49:AE51" si="114">AD49/M49*100</f>
        <v>56.347406687542744</v>
      </c>
      <c r="AF49" s="58" t="s">
        <v>50</v>
      </c>
      <c r="AG49" s="59">
        <f t="shared" si="109"/>
        <v>100</v>
      </c>
      <c r="AH49" s="40" t="str">
        <f t="shared" si="8"/>
        <v>%</v>
      </c>
      <c r="AI49" s="56">
        <f t="shared" si="110"/>
        <v>23482500</v>
      </c>
      <c r="AJ49" s="67" t="e">
        <f t="shared" si="111"/>
        <v>#DIV/0!</v>
      </c>
      <c r="AK49" s="68" t="s">
        <v>50</v>
      </c>
      <c r="AL49" s="67" t="e">
        <f t="shared" si="112"/>
        <v>#DIV/0!</v>
      </c>
      <c r="AM49" s="11"/>
      <c r="AP49" s="20"/>
    </row>
    <row r="50" spans="1:42" ht="220.5" x14ac:dyDescent="0.2">
      <c r="A50" s="12"/>
      <c r="B50" s="13"/>
      <c r="C50" s="14" t="s">
        <v>96</v>
      </c>
      <c r="D50" s="15" t="s">
        <v>126</v>
      </c>
      <c r="E50" s="45"/>
      <c r="F50" s="40"/>
      <c r="G50" s="37"/>
      <c r="H50" s="45"/>
      <c r="I50" s="40"/>
      <c r="J50" s="37"/>
      <c r="K50" s="45">
        <v>100</v>
      </c>
      <c r="L50" s="40" t="s">
        <v>50</v>
      </c>
      <c r="M50" s="37">
        <f>SUM(M51:M52)</f>
        <v>41674500</v>
      </c>
      <c r="N50" s="45">
        <v>25</v>
      </c>
      <c r="O50" s="40" t="str">
        <f t="shared" si="1"/>
        <v>%</v>
      </c>
      <c r="P50" s="37">
        <f>SUM(P52:P52)</f>
        <v>0</v>
      </c>
      <c r="Q50" s="45">
        <v>25</v>
      </c>
      <c r="R50" s="40" t="str">
        <f t="shared" si="2"/>
        <v>%</v>
      </c>
      <c r="S50" s="37">
        <f>SUM(S51:S52)</f>
        <v>3020000</v>
      </c>
      <c r="T50" s="45">
        <v>25</v>
      </c>
      <c r="U50" s="40" t="str">
        <f t="shared" si="3"/>
        <v>%</v>
      </c>
      <c r="V50" s="37">
        <f>SUM(V51:V52)</f>
        <v>0</v>
      </c>
      <c r="W50" s="45">
        <v>25</v>
      </c>
      <c r="X50" s="40" t="str">
        <f t="shared" si="4"/>
        <v>%</v>
      </c>
      <c r="Y50" s="37">
        <f>SUM(Y51:Y52)</f>
        <v>20462500</v>
      </c>
      <c r="Z50" s="59">
        <f t="shared" si="5"/>
        <v>100</v>
      </c>
      <c r="AA50" s="40" t="str">
        <f t="shared" si="6"/>
        <v>%</v>
      </c>
      <c r="AB50" s="59">
        <f t="shared" si="113"/>
        <v>100</v>
      </c>
      <c r="AC50" s="58" t="s">
        <v>50</v>
      </c>
      <c r="AD50" s="56">
        <f t="shared" si="108"/>
        <v>23482500</v>
      </c>
      <c r="AE50" s="57">
        <f t="shared" si="114"/>
        <v>56.347406687542744</v>
      </c>
      <c r="AF50" s="58" t="s">
        <v>50</v>
      </c>
      <c r="AG50" s="59">
        <f t="shared" si="109"/>
        <v>100</v>
      </c>
      <c r="AH50" s="40" t="str">
        <f t="shared" si="8"/>
        <v>%</v>
      </c>
      <c r="AI50" s="56">
        <f t="shared" si="110"/>
        <v>23482500</v>
      </c>
      <c r="AJ50" s="67" t="e">
        <f t="shared" si="111"/>
        <v>#DIV/0!</v>
      </c>
      <c r="AK50" s="68" t="s">
        <v>50</v>
      </c>
      <c r="AL50" s="67" t="e">
        <f t="shared" si="112"/>
        <v>#DIV/0!</v>
      </c>
      <c r="AM50" s="11"/>
      <c r="AP50" s="20"/>
    </row>
    <row r="51" spans="1:42" ht="105" x14ac:dyDescent="0.2">
      <c r="A51" s="12"/>
      <c r="B51" s="13"/>
      <c r="C51" s="21" t="s">
        <v>144</v>
      </c>
      <c r="D51" s="24" t="s">
        <v>145</v>
      </c>
      <c r="E51" s="43"/>
      <c r="F51" s="17"/>
      <c r="G51" s="18"/>
      <c r="H51" s="43"/>
      <c r="I51" s="17"/>
      <c r="J51" s="18"/>
      <c r="K51" s="43">
        <v>100</v>
      </c>
      <c r="L51" s="17" t="s">
        <v>50</v>
      </c>
      <c r="M51" s="18">
        <v>37674500</v>
      </c>
      <c r="N51" s="43">
        <v>25</v>
      </c>
      <c r="O51" s="17" t="str">
        <f t="shared" ref="O51" si="115">L51</f>
        <v>%</v>
      </c>
      <c r="P51" s="18">
        <v>0</v>
      </c>
      <c r="Q51" s="43">
        <v>25</v>
      </c>
      <c r="R51" s="17" t="str">
        <f t="shared" ref="R51" si="116">O51</f>
        <v>%</v>
      </c>
      <c r="S51" s="18">
        <v>2020000</v>
      </c>
      <c r="T51" s="43">
        <v>25</v>
      </c>
      <c r="U51" s="17" t="str">
        <f t="shared" si="3"/>
        <v>%</v>
      </c>
      <c r="V51" s="18">
        <v>0</v>
      </c>
      <c r="W51" s="43">
        <v>25</v>
      </c>
      <c r="X51" s="17" t="str">
        <f t="shared" si="4"/>
        <v>%</v>
      </c>
      <c r="Y51" s="73">
        <v>17462500</v>
      </c>
      <c r="Z51" s="47">
        <f t="shared" si="5"/>
        <v>100</v>
      </c>
      <c r="AA51" s="17" t="str">
        <f t="shared" ref="AA51" si="117">L51</f>
        <v>%</v>
      </c>
      <c r="AB51" s="47">
        <f t="shared" si="113"/>
        <v>100</v>
      </c>
      <c r="AC51" s="30" t="s">
        <v>50</v>
      </c>
      <c r="AD51" s="35">
        <f t="shared" si="108"/>
        <v>19482500</v>
      </c>
      <c r="AE51" s="46">
        <f t="shared" si="114"/>
        <v>51.712696917012835</v>
      </c>
      <c r="AF51" s="30" t="s">
        <v>50</v>
      </c>
      <c r="AG51" s="47">
        <f t="shared" si="109"/>
        <v>100</v>
      </c>
      <c r="AH51" s="17" t="str">
        <f t="shared" ref="AH51" si="118">AA51</f>
        <v>%</v>
      </c>
      <c r="AI51" s="35">
        <f t="shared" si="110"/>
        <v>19482500</v>
      </c>
      <c r="AJ51" s="71" t="e">
        <f t="shared" si="111"/>
        <v>#DIV/0!</v>
      </c>
      <c r="AK51" s="72" t="s">
        <v>50</v>
      </c>
      <c r="AL51" s="71" t="e">
        <f t="shared" si="112"/>
        <v>#DIV/0!</v>
      </c>
      <c r="AM51" s="11"/>
      <c r="AP51" s="20"/>
    </row>
    <row r="52" spans="1:42" ht="150" x14ac:dyDescent="0.2">
      <c r="A52" s="12"/>
      <c r="B52" s="13"/>
      <c r="C52" s="21" t="s">
        <v>97</v>
      </c>
      <c r="D52" s="24" t="s">
        <v>127</v>
      </c>
      <c r="E52" s="43"/>
      <c r="F52" s="17"/>
      <c r="G52" s="18"/>
      <c r="H52" s="43"/>
      <c r="I52" s="17"/>
      <c r="J52" s="18"/>
      <c r="K52" s="43">
        <v>100</v>
      </c>
      <c r="L52" s="17" t="s">
        <v>50</v>
      </c>
      <c r="M52" s="18">
        <v>4000000</v>
      </c>
      <c r="N52" s="43">
        <v>25</v>
      </c>
      <c r="O52" s="17" t="str">
        <f t="shared" si="1"/>
        <v>%</v>
      </c>
      <c r="P52" s="18">
        <v>0</v>
      </c>
      <c r="Q52" s="43">
        <v>25</v>
      </c>
      <c r="R52" s="17" t="str">
        <f t="shared" si="2"/>
        <v>%</v>
      </c>
      <c r="S52" s="18">
        <v>1000000</v>
      </c>
      <c r="T52" s="43">
        <v>25</v>
      </c>
      <c r="U52" s="17" t="str">
        <f t="shared" si="3"/>
        <v>%</v>
      </c>
      <c r="V52" s="18">
        <v>0</v>
      </c>
      <c r="W52" s="43">
        <v>25</v>
      </c>
      <c r="X52" s="17" t="str">
        <f t="shared" si="4"/>
        <v>%</v>
      </c>
      <c r="Y52" s="73">
        <v>3000000</v>
      </c>
      <c r="Z52" s="47">
        <f t="shared" si="5"/>
        <v>100</v>
      </c>
      <c r="AA52" s="17" t="str">
        <f t="shared" si="6"/>
        <v>%</v>
      </c>
      <c r="AB52" s="47">
        <f t="shared" si="15"/>
        <v>100</v>
      </c>
      <c r="AC52" s="30" t="s">
        <v>50</v>
      </c>
      <c r="AD52" s="35">
        <f t="shared" si="12"/>
        <v>4000000</v>
      </c>
      <c r="AE52" s="46">
        <f t="shared" si="14"/>
        <v>100</v>
      </c>
      <c r="AF52" s="30" t="s">
        <v>50</v>
      </c>
      <c r="AG52" s="47">
        <f t="shared" si="9"/>
        <v>100</v>
      </c>
      <c r="AH52" s="17" t="str">
        <f t="shared" si="8"/>
        <v>%</v>
      </c>
      <c r="AI52" s="35">
        <f t="shared" si="10"/>
        <v>4000000</v>
      </c>
      <c r="AJ52" s="71" t="e">
        <f t="shared" si="13"/>
        <v>#DIV/0!</v>
      </c>
      <c r="AK52" s="72" t="s">
        <v>50</v>
      </c>
      <c r="AL52" s="71" t="e">
        <f t="shared" si="11"/>
        <v>#DIV/0!</v>
      </c>
      <c r="AM52" s="11"/>
      <c r="AP52" s="20"/>
    </row>
    <row r="53" spans="1:42" ht="147" customHeight="1" x14ac:dyDescent="0.2">
      <c r="A53" s="12"/>
      <c r="B53" s="13"/>
      <c r="C53" s="14" t="s">
        <v>98</v>
      </c>
      <c r="D53" s="15" t="s">
        <v>128</v>
      </c>
      <c r="E53" s="45"/>
      <c r="F53" s="40"/>
      <c r="G53" s="37"/>
      <c r="H53" s="45"/>
      <c r="I53" s="40"/>
      <c r="J53" s="37"/>
      <c r="K53" s="45">
        <v>100</v>
      </c>
      <c r="L53" s="40" t="s">
        <v>50</v>
      </c>
      <c r="M53" s="37">
        <f>M54</f>
        <v>11400000</v>
      </c>
      <c r="N53" s="45">
        <v>25</v>
      </c>
      <c r="O53" s="40" t="str">
        <f t="shared" si="1"/>
        <v>%</v>
      </c>
      <c r="P53" s="37">
        <f>P54</f>
        <v>0</v>
      </c>
      <c r="Q53" s="45">
        <v>25</v>
      </c>
      <c r="R53" s="40" t="str">
        <f t="shared" si="2"/>
        <v>%</v>
      </c>
      <c r="S53" s="37">
        <f>S54</f>
        <v>0</v>
      </c>
      <c r="T53" s="45">
        <v>25</v>
      </c>
      <c r="U53" s="40" t="str">
        <f t="shared" si="3"/>
        <v>%</v>
      </c>
      <c r="V53" s="37">
        <f>V54</f>
        <v>0</v>
      </c>
      <c r="W53" s="45">
        <v>25</v>
      </c>
      <c r="X53" s="40" t="str">
        <f t="shared" si="4"/>
        <v>%</v>
      </c>
      <c r="Y53" s="37">
        <f>Y54</f>
        <v>7900000</v>
      </c>
      <c r="Z53" s="59">
        <f t="shared" si="5"/>
        <v>100</v>
      </c>
      <c r="AA53" s="40" t="str">
        <f t="shared" si="6"/>
        <v>%</v>
      </c>
      <c r="AB53" s="59">
        <f t="shared" si="15"/>
        <v>100</v>
      </c>
      <c r="AC53" s="58" t="s">
        <v>50</v>
      </c>
      <c r="AD53" s="56">
        <f t="shared" si="12"/>
        <v>7900000</v>
      </c>
      <c r="AE53" s="57">
        <f t="shared" si="14"/>
        <v>69.298245614035096</v>
      </c>
      <c r="AF53" s="58" t="s">
        <v>50</v>
      </c>
      <c r="AG53" s="59">
        <f t="shared" si="9"/>
        <v>100</v>
      </c>
      <c r="AH53" s="40" t="str">
        <f t="shared" si="8"/>
        <v>%</v>
      </c>
      <c r="AI53" s="56">
        <f t="shared" si="10"/>
        <v>7900000</v>
      </c>
      <c r="AJ53" s="67" t="e">
        <f t="shared" si="13"/>
        <v>#DIV/0!</v>
      </c>
      <c r="AK53" s="68" t="s">
        <v>50</v>
      </c>
      <c r="AL53" s="67" t="e">
        <f t="shared" si="11"/>
        <v>#DIV/0!</v>
      </c>
      <c r="AM53" s="11"/>
      <c r="AP53" s="20"/>
    </row>
    <row r="54" spans="1:42" ht="177.75" customHeight="1" x14ac:dyDescent="0.2">
      <c r="A54" s="12"/>
      <c r="B54" s="13"/>
      <c r="C54" s="14" t="s">
        <v>99</v>
      </c>
      <c r="D54" s="15" t="s">
        <v>129</v>
      </c>
      <c r="E54" s="45"/>
      <c r="F54" s="40"/>
      <c r="G54" s="37"/>
      <c r="H54" s="45"/>
      <c r="I54" s="40"/>
      <c r="J54" s="37"/>
      <c r="K54" s="45">
        <v>100</v>
      </c>
      <c r="L54" s="40" t="s">
        <v>50</v>
      </c>
      <c r="M54" s="37">
        <f>SUM(M55:M57)</f>
        <v>11400000</v>
      </c>
      <c r="N54" s="45">
        <v>25</v>
      </c>
      <c r="O54" s="40" t="str">
        <f t="shared" si="1"/>
        <v>%</v>
      </c>
      <c r="P54" s="37">
        <f>SUM(P55:P57)</f>
        <v>0</v>
      </c>
      <c r="Q54" s="45">
        <v>25</v>
      </c>
      <c r="R54" s="40" t="str">
        <f t="shared" si="2"/>
        <v>%</v>
      </c>
      <c r="S54" s="37">
        <f>SUM(S55:S57)</f>
        <v>0</v>
      </c>
      <c r="T54" s="45">
        <v>25</v>
      </c>
      <c r="U54" s="40" t="str">
        <f t="shared" si="3"/>
        <v>%</v>
      </c>
      <c r="V54" s="37">
        <f>SUM(V55:V57)</f>
        <v>0</v>
      </c>
      <c r="W54" s="45">
        <v>25</v>
      </c>
      <c r="X54" s="40" t="str">
        <f t="shared" si="4"/>
        <v>%</v>
      </c>
      <c r="Y54" s="37">
        <f>SUM(Y55:Y57)</f>
        <v>7900000</v>
      </c>
      <c r="Z54" s="59">
        <f t="shared" si="5"/>
        <v>100</v>
      </c>
      <c r="AA54" s="40" t="str">
        <f t="shared" si="6"/>
        <v>%</v>
      </c>
      <c r="AB54" s="59">
        <f t="shared" si="15"/>
        <v>100</v>
      </c>
      <c r="AC54" s="58" t="s">
        <v>50</v>
      </c>
      <c r="AD54" s="56">
        <f t="shared" si="12"/>
        <v>7900000</v>
      </c>
      <c r="AE54" s="57">
        <f t="shared" si="14"/>
        <v>69.298245614035096</v>
      </c>
      <c r="AF54" s="58" t="s">
        <v>50</v>
      </c>
      <c r="AG54" s="59">
        <f t="shared" si="9"/>
        <v>100</v>
      </c>
      <c r="AH54" s="40" t="str">
        <f t="shared" si="8"/>
        <v>%</v>
      </c>
      <c r="AI54" s="56">
        <f t="shared" si="10"/>
        <v>7900000</v>
      </c>
      <c r="AJ54" s="67" t="e">
        <f t="shared" si="13"/>
        <v>#DIV/0!</v>
      </c>
      <c r="AK54" s="68" t="s">
        <v>50</v>
      </c>
      <c r="AL54" s="67" t="e">
        <f t="shared" si="11"/>
        <v>#DIV/0!</v>
      </c>
      <c r="AM54" s="11"/>
      <c r="AP54" s="20"/>
    </row>
    <row r="55" spans="1:42" ht="135" x14ac:dyDescent="0.2">
      <c r="A55" s="12"/>
      <c r="B55" s="13"/>
      <c r="C55" s="21" t="s">
        <v>100</v>
      </c>
      <c r="D55" s="24" t="s">
        <v>130</v>
      </c>
      <c r="E55" s="16"/>
      <c r="F55" s="17"/>
      <c r="G55" s="18"/>
      <c r="H55" s="16"/>
      <c r="I55" s="17"/>
      <c r="J55" s="18"/>
      <c r="K55" s="16">
        <v>100</v>
      </c>
      <c r="L55" s="17" t="s">
        <v>50</v>
      </c>
      <c r="M55" s="18">
        <v>1400000</v>
      </c>
      <c r="N55" s="16">
        <v>25</v>
      </c>
      <c r="O55" s="17" t="str">
        <f t="shared" si="1"/>
        <v>%</v>
      </c>
      <c r="P55" s="18">
        <v>0</v>
      </c>
      <c r="Q55" s="16">
        <v>25</v>
      </c>
      <c r="R55" s="17" t="str">
        <f t="shared" si="2"/>
        <v>%</v>
      </c>
      <c r="S55" s="18">
        <v>0</v>
      </c>
      <c r="T55" s="16">
        <v>25</v>
      </c>
      <c r="U55" s="17" t="str">
        <f t="shared" si="3"/>
        <v>%</v>
      </c>
      <c r="V55" s="18">
        <v>0</v>
      </c>
      <c r="W55" s="16">
        <v>25</v>
      </c>
      <c r="X55" s="17" t="str">
        <f t="shared" si="4"/>
        <v>%</v>
      </c>
      <c r="Y55" s="73">
        <v>1400000</v>
      </c>
      <c r="Z55" s="47">
        <f t="shared" si="5"/>
        <v>100</v>
      </c>
      <c r="AA55" s="17" t="str">
        <f t="shared" si="6"/>
        <v>%</v>
      </c>
      <c r="AB55" s="47">
        <f t="shared" ref="AB55:AB57" si="119">Z55/K55*100</f>
        <v>100</v>
      </c>
      <c r="AC55" s="30" t="s">
        <v>50</v>
      </c>
      <c r="AD55" s="35">
        <f t="shared" ref="AD55:AD57" si="120">P55+S55+V55+Y55</f>
        <v>1400000</v>
      </c>
      <c r="AE55" s="46">
        <f t="shared" ref="AE55:AE57" si="121">AD55/M55*100</f>
        <v>100</v>
      </c>
      <c r="AF55" s="30" t="s">
        <v>50</v>
      </c>
      <c r="AG55" s="47">
        <f t="shared" ref="AG55:AG57" si="122">H55+Z55</f>
        <v>100</v>
      </c>
      <c r="AH55" s="17" t="str">
        <f t="shared" si="8"/>
        <v>%</v>
      </c>
      <c r="AI55" s="35">
        <f t="shared" ref="AI55:AI57" si="123">J55+AD55</f>
        <v>1400000</v>
      </c>
      <c r="AJ55" s="71" t="e">
        <f t="shared" ref="AJ55:AJ57" si="124">AG55/E55*100</f>
        <v>#DIV/0!</v>
      </c>
      <c r="AK55" s="72" t="s">
        <v>50</v>
      </c>
      <c r="AL55" s="71" t="e">
        <f t="shared" ref="AL55:AL57" si="125">AI55/G55*100</f>
        <v>#DIV/0!</v>
      </c>
      <c r="AM55" s="11"/>
      <c r="AP55" s="20"/>
    </row>
    <row r="56" spans="1:42" ht="105" x14ac:dyDescent="0.2">
      <c r="A56" s="12"/>
      <c r="B56" s="13"/>
      <c r="C56" s="21" t="s">
        <v>133</v>
      </c>
      <c r="D56" s="24" t="s">
        <v>134</v>
      </c>
      <c r="E56" s="16"/>
      <c r="F56" s="17"/>
      <c r="G56" s="18"/>
      <c r="H56" s="16"/>
      <c r="I56" s="17"/>
      <c r="J56" s="18"/>
      <c r="K56" s="16">
        <v>100</v>
      </c>
      <c r="L56" s="17" t="s">
        <v>50</v>
      </c>
      <c r="M56" s="18">
        <v>6500000</v>
      </c>
      <c r="N56" s="16">
        <v>25</v>
      </c>
      <c r="O56" s="17" t="str">
        <f t="shared" ref="O56" si="126">L56</f>
        <v>%</v>
      </c>
      <c r="P56" s="18">
        <v>0</v>
      </c>
      <c r="Q56" s="16">
        <v>25</v>
      </c>
      <c r="R56" s="17" t="str">
        <f t="shared" ref="R56" si="127">O56</f>
        <v>%</v>
      </c>
      <c r="S56" s="18">
        <v>0</v>
      </c>
      <c r="T56" s="16">
        <v>25</v>
      </c>
      <c r="U56" s="17" t="str">
        <f t="shared" si="3"/>
        <v>%</v>
      </c>
      <c r="V56" s="18">
        <v>0</v>
      </c>
      <c r="W56" s="16">
        <v>25</v>
      </c>
      <c r="X56" s="17" t="str">
        <f t="shared" si="4"/>
        <v>%</v>
      </c>
      <c r="Y56" s="73">
        <v>6500000</v>
      </c>
      <c r="Z56" s="47">
        <f t="shared" si="5"/>
        <v>100</v>
      </c>
      <c r="AA56" s="17" t="str">
        <f t="shared" ref="AA56" si="128">L56</f>
        <v>%</v>
      </c>
      <c r="AB56" s="47">
        <f t="shared" ref="AB56" si="129">Z56/K56*100</f>
        <v>100</v>
      </c>
      <c r="AC56" s="30" t="s">
        <v>50</v>
      </c>
      <c r="AD56" s="35">
        <f t="shared" ref="AD56" si="130">P56+S56+V56+Y56</f>
        <v>6500000</v>
      </c>
      <c r="AE56" s="46">
        <f t="shared" ref="AE56" si="131">AD56/M56*100</f>
        <v>100</v>
      </c>
      <c r="AF56" s="30" t="s">
        <v>50</v>
      </c>
      <c r="AG56" s="47">
        <f t="shared" ref="AG56" si="132">H56+Z56</f>
        <v>100</v>
      </c>
      <c r="AH56" s="17" t="str">
        <f t="shared" ref="AH56" si="133">AA56</f>
        <v>%</v>
      </c>
      <c r="AI56" s="35">
        <f t="shared" ref="AI56" si="134">J56+AD56</f>
        <v>6500000</v>
      </c>
      <c r="AJ56" s="71" t="e">
        <f t="shared" ref="AJ56" si="135">AG56/E56*100</f>
        <v>#DIV/0!</v>
      </c>
      <c r="AK56" s="72" t="s">
        <v>50</v>
      </c>
      <c r="AL56" s="71" t="e">
        <f t="shared" ref="AL56" si="136">AI56/G56*100</f>
        <v>#DIV/0!</v>
      </c>
      <c r="AM56" s="11"/>
      <c r="AP56" s="20"/>
    </row>
    <row r="57" spans="1:42" ht="165" x14ac:dyDescent="0.2">
      <c r="A57" s="12"/>
      <c r="B57" s="13"/>
      <c r="C57" s="21" t="s">
        <v>101</v>
      </c>
      <c r="D57" s="24" t="s">
        <v>131</v>
      </c>
      <c r="E57" s="44"/>
      <c r="F57" s="17"/>
      <c r="G57" s="18"/>
      <c r="H57" s="44"/>
      <c r="I57" s="17"/>
      <c r="J57" s="18"/>
      <c r="K57" s="44">
        <v>100</v>
      </c>
      <c r="L57" s="17" t="s">
        <v>50</v>
      </c>
      <c r="M57" s="18">
        <v>3500000</v>
      </c>
      <c r="N57" s="44">
        <v>25</v>
      </c>
      <c r="O57" s="17" t="str">
        <f t="shared" si="1"/>
        <v>%</v>
      </c>
      <c r="P57" s="18">
        <v>0</v>
      </c>
      <c r="Q57" s="44">
        <v>25</v>
      </c>
      <c r="R57" s="17" t="str">
        <f t="shared" si="2"/>
        <v>%</v>
      </c>
      <c r="S57" s="18">
        <v>0</v>
      </c>
      <c r="T57" s="44">
        <v>25</v>
      </c>
      <c r="U57" s="17" t="str">
        <f t="shared" si="3"/>
        <v>%</v>
      </c>
      <c r="V57" s="18">
        <v>0</v>
      </c>
      <c r="W57" s="44">
        <v>25</v>
      </c>
      <c r="X57" s="17" t="str">
        <f t="shared" si="4"/>
        <v>%</v>
      </c>
      <c r="Y57" s="18">
        <v>0</v>
      </c>
      <c r="Z57" s="47">
        <f t="shared" si="5"/>
        <v>100</v>
      </c>
      <c r="AA57" s="17" t="str">
        <f t="shared" si="6"/>
        <v>%</v>
      </c>
      <c r="AB57" s="47">
        <f t="shared" si="119"/>
        <v>100</v>
      </c>
      <c r="AC57" s="30" t="s">
        <v>50</v>
      </c>
      <c r="AD57" s="35">
        <f t="shared" si="120"/>
        <v>0</v>
      </c>
      <c r="AE57" s="46">
        <f t="shared" si="121"/>
        <v>0</v>
      </c>
      <c r="AF57" s="30" t="s">
        <v>50</v>
      </c>
      <c r="AG57" s="47">
        <f t="shared" si="122"/>
        <v>100</v>
      </c>
      <c r="AH57" s="17" t="str">
        <f t="shared" si="8"/>
        <v>%</v>
      </c>
      <c r="AI57" s="35">
        <f t="shared" si="123"/>
        <v>0</v>
      </c>
      <c r="AJ57" s="71" t="e">
        <f t="shared" si="124"/>
        <v>#DIV/0!</v>
      </c>
      <c r="AK57" s="72" t="s">
        <v>50</v>
      </c>
      <c r="AL57" s="71" t="e">
        <f t="shared" si="125"/>
        <v>#DIV/0!</v>
      </c>
      <c r="AM57" s="11"/>
      <c r="AP57" s="20"/>
    </row>
    <row r="58" spans="1:42" ht="105" x14ac:dyDescent="0.2">
      <c r="A58" s="12"/>
      <c r="B58" s="13"/>
      <c r="C58" s="21" t="s">
        <v>146</v>
      </c>
      <c r="D58" s="24" t="s">
        <v>147</v>
      </c>
      <c r="E58" s="44"/>
      <c r="F58" s="17"/>
      <c r="G58" s="18"/>
      <c r="H58" s="44"/>
      <c r="I58" s="17"/>
      <c r="J58" s="18"/>
      <c r="K58" s="44">
        <v>100</v>
      </c>
      <c r="L58" s="17" t="s">
        <v>50</v>
      </c>
      <c r="M58" s="18">
        <v>2100000</v>
      </c>
      <c r="N58" s="44">
        <v>25</v>
      </c>
      <c r="O58" s="17" t="str">
        <f t="shared" ref="O58" si="137">L58</f>
        <v>%</v>
      </c>
      <c r="P58" s="18">
        <v>0</v>
      </c>
      <c r="Q58" s="44">
        <v>25</v>
      </c>
      <c r="R58" s="17" t="str">
        <f t="shared" ref="R58" si="138">O58</f>
        <v>%</v>
      </c>
      <c r="S58" s="18">
        <v>0</v>
      </c>
      <c r="T58" s="44">
        <v>25</v>
      </c>
      <c r="U58" s="17" t="str">
        <f t="shared" si="3"/>
        <v>%</v>
      </c>
      <c r="V58" s="18">
        <v>0</v>
      </c>
      <c r="W58" s="44">
        <v>25</v>
      </c>
      <c r="X58" s="17" t="str">
        <f t="shared" si="4"/>
        <v>%</v>
      </c>
      <c r="Y58" s="73">
        <v>2100000</v>
      </c>
      <c r="Z58" s="47">
        <f t="shared" si="5"/>
        <v>100</v>
      </c>
      <c r="AA58" s="17" t="str">
        <f t="shared" ref="AA58" si="139">L58</f>
        <v>%</v>
      </c>
      <c r="AB58" s="47">
        <f t="shared" ref="AB58" si="140">Z58/K58*100</f>
        <v>100</v>
      </c>
      <c r="AC58" s="30" t="s">
        <v>50</v>
      </c>
      <c r="AD58" s="35">
        <f t="shared" ref="AD58" si="141">P58+S58+V58+Y58</f>
        <v>2100000</v>
      </c>
      <c r="AE58" s="46">
        <f t="shared" ref="AE58" si="142">AD58/M58*100</f>
        <v>100</v>
      </c>
      <c r="AF58" s="30" t="s">
        <v>50</v>
      </c>
      <c r="AG58" s="47">
        <f t="shared" ref="AG58" si="143">H58+Z58</f>
        <v>100</v>
      </c>
      <c r="AH58" s="17" t="str">
        <f t="shared" ref="AH58" si="144">AA58</f>
        <v>%</v>
      </c>
      <c r="AI58" s="35">
        <f t="shared" ref="AI58" si="145">J58+AD58</f>
        <v>2100000</v>
      </c>
      <c r="AJ58" s="71" t="e">
        <f t="shared" ref="AJ58" si="146">AG58/E58*100</f>
        <v>#DIV/0!</v>
      </c>
      <c r="AK58" s="72" t="s">
        <v>50</v>
      </c>
      <c r="AL58" s="71" t="e">
        <f t="shared" ref="AL58" si="147">AI58/G58*100</f>
        <v>#DIV/0!</v>
      </c>
      <c r="AM58" s="11"/>
      <c r="AP58" s="20"/>
    </row>
    <row r="59" spans="1:42" ht="15" x14ac:dyDescent="0.2">
      <c r="A59" s="89" t="s">
        <v>24</v>
      </c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63">
        <f>AVERAGE(AB13:AB58)</f>
        <v>100</v>
      </c>
      <c r="AC59" s="50"/>
      <c r="AD59" s="48"/>
      <c r="AE59" s="63">
        <f>AVERAGE(AE13,AE36,AE41,AE46,AE49,AE53)</f>
        <v>70.348802915171518</v>
      </c>
      <c r="AF59" s="50"/>
      <c r="AG59" s="49"/>
      <c r="AH59" s="50"/>
      <c r="AI59" s="49"/>
      <c r="AJ59" s="49"/>
      <c r="AK59" s="50"/>
      <c r="AL59" s="51"/>
      <c r="AM59" s="11"/>
    </row>
    <row r="60" spans="1:42" ht="15" x14ac:dyDescent="0.2">
      <c r="A60" s="89" t="s">
        <v>25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26" t="str">
        <f>IF(AB59&gt;=91,"Sangat Tinggi",IF(AB59&gt;=76,"Tinggi",IF(AB59&gt;=66,"Sedang",IF(AB59&gt;=51,"Rendah",IF(AB59&lt;=50.99,"Sangat Rendah")))))</f>
        <v>Sangat Tinggi</v>
      </c>
      <c r="AC60" s="50"/>
      <c r="AD60" s="52"/>
      <c r="AE60" s="26" t="str">
        <f>IF(AE59&gt;=91,"Sangat Tinggi",IF(AE59&gt;=76,"Tinggi",IF(AE59&gt;=66,"Sedang",IF(AE59&gt;=51,"Rendah",IF(AE59&lt;=50,"Sangat Rendah")))))</f>
        <v>Sedang</v>
      </c>
      <c r="AF60" s="50"/>
      <c r="AG60" s="53"/>
      <c r="AH60" s="50"/>
      <c r="AI60" s="54"/>
      <c r="AJ60" s="53"/>
      <c r="AK60" s="50"/>
      <c r="AL60" s="55"/>
      <c r="AM60" s="11"/>
    </row>
    <row r="61" spans="1:42" ht="15" x14ac:dyDescent="0.2">
      <c r="A61" s="92" t="s">
        <v>26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11"/>
    </row>
    <row r="62" spans="1:42" ht="15" x14ac:dyDescent="0.2">
      <c r="A62" s="92" t="s">
        <v>27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11"/>
    </row>
    <row r="63" spans="1:42" ht="15" x14ac:dyDescent="0.2">
      <c r="A63" s="92" t="s">
        <v>28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11"/>
    </row>
    <row r="64" spans="1:42" ht="15" x14ac:dyDescent="0.2">
      <c r="A64" s="92" t="s">
        <v>29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27"/>
    </row>
    <row r="65" spans="1:39" ht="15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9"/>
      <c r="AB65" s="28"/>
      <c r="AC65" s="29"/>
      <c r="AD65" s="28"/>
      <c r="AE65" s="28"/>
      <c r="AF65" s="29"/>
      <c r="AG65" s="28"/>
      <c r="AH65" s="29"/>
      <c r="AI65" s="28"/>
      <c r="AJ65" s="28"/>
      <c r="AK65" s="29"/>
      <c r="AL65" s="28"/>
    </row>
    <row r="66" spans="1:39" ht="15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133" t="s">
        <v>55</v>
      </c>
      <c r="AA66" s="133"/>
      <c r="AB66" s="133"/>
      <c r="AC66" s="133"/>
      <c r="AD66" s="133"/>
      <c r="AE66" s="133"/>
      <c r="AF66" s="29"/>
      <c r="AG66" s="28"/>
      <c r="AH66" s="133" t="s">
        <v>56</v>
      </c>
      <c r="AI66" s="133"/>
      <c r="AJ66" s="133"/>
      <c r="AK66" s="133"/>
      <c r="AL66" s="133"/>
      <c r="AM66" s="133"/>
    </row>
    <row r="67" spans="1:39" ht="15.75" x14ac:dyDescent="0.25">
      <c r="A67" s="34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133" t="s">
        <v>149</v>
      </c>
      <c r="AA67" s="133"/>
      <c r="AB67" s="133"/>
      <c r="AC67" s="133"/>
      <c r="AD67" s="133"/>
      <c r="AE67" s="133"/>
      <c r="AF67" s="29"/>
      <c r="AG67" s="28"/>
      <c r="AH67" s="133" t="s">
        <v>150</v>
      </c>
      <c r="AI67" s="133"/>
      <c r="AJ67" s="133"/>
      <c r="AK67" s="133"/>
      <c r="AL67" s="133"/>
      <c r="AM67" s="133"/>
    </row>
    <row r="68" spans="1:39" ht="15" x14ac:dyDescent="0.2">
      <c r="Z68" s="133" t="s">
        <v>137</v>
      </c>
      <c r="AA68" s="133"/>
      <c r="AB68" s="133"/>
      <c r="AC68" s="133"/>
      <c r="AD68" s="133"/>
      <c r="AE68" s="133"/>
      <c r="AH68" s="133" t="s">
        <v>57</v>
      </c>
      <c r="AI68" s="133"/>
      <c r="AJ68" s="133"/>
      <c r="AK68" s="133"/>
      <c r="AL68" s="133"/>
      <c r="AM68" s="133"/>
    </row>
    <row r="69" spans="1:39" ht="15" x14ac:dyDescent="0.2">
      <c r="Z69" s="133"/>
      <c r="AA69" s="133"/>
      <c r="AB69" s="133"/>
      <c r="AC69" s="133"/>
      <c r="AD69" s="133"/>
      <c r="AE69" s="133"/>
      <c r="AH69" s="133" t="s">
        <v>58</v>
      </c>
      <c r="AI69" s="133"/>
      <c r="AJ69" s="133"/>
      <c r="AK69" s="133"/>
      <c r="AL69" s="133"/>
      <c r="AM69" s="133"/>
    </row>
    <row r="70" spans="1:39" ht="51" x14ac:dyDescent="0.2">
      <c r="A70" s="31" t="s">
        <v>30</v>
      </c>
      <c r="B70" s="31" t="s">
        <v>31</v>
      </c>
      <c r="C70" s="31" t="s">
        <v>32</v>
      </c>
      <c r="Z70" s="28"/>
      <c r="AA70" s="29"/>
      <c r="AB70" s="28"/>
      <c r="AC70" s="29"/>
      <c r="AD70" s="28"/>
      <c r="AH70" s="28"/>
      <c r="AI70" s="29"/>
      <c r="AJ70" s="28"/>
      <c r="AK70" s="29"/>
      <c r="AL70" s="28"/>
    </row>
    <row r="71" spans="1:39" ht="25.5" x14ac:dyDescent="0.25">
      <c r="A71" s="32" t="s">
        <v>33</v>
      </c>
      <c r="B71" s="32" t="s">
        <v>34</v>
      </c>
      <c r="C71" s="32" t="s">
        <v>35</v>
      </c>
      <c r="Z71" s="134"/>
      <c r="AA71" s="134"/>
      <c r="AB71" s="134"/>
      <c r="AC71" s="134"/>
      <c r="AD71" s="134"/>
      <c r="AE71" s="134"/>
      <c r="AH71" s="135" t="s">
        <v>59</v>
      </c>
      <c r="AI71" s="135"/>
      <c r="AJ71" s="135"/>
      <c r="AK71" s="135"/>
      <c r="AL71" s="135"/>
      <c r="AM71" s="135"/>
    </row>
    <row r="72" spans="1:39" ht="25.5" x14ac:dyDescent="0.2">
      <c r="A72" s="32" t="s">
        <v>36</v>
      </c>
      <c r="B72" s="32" t="s">
        <v>37</v>
      </c>
      <c r="C72" s="32" t="s">
        <v>38</v>
      </c>
      <c r="Z72" s="136"/>
      <c r="AA72" s="136"/>
      <c r="AB72" s="136"/>
      <c r="AC72" s="136"/>
      <c r="AD72" s="136"/>
      <c r="AE72" s="136"/>
      <c r="AH72" s="137" t="s">
        <v>60</v>
      </c>
      <c r="AI72" s="137"/>
      <c r="AJ72" s="137"/>
      <c r="AK72" s="137"/>
      <c r="AL72" s="137"/>
      <c r="AM72" s="137"/>
    </row>
    <row r="73" spans="1:39" ht="25.5" x14ac:dyDescent="0.2">
      <c r="A73" s="32" t="s">
        <v>39</v>
      </c>
      <c r="B73" s="32" t="s">
        <v>40</v>
      </c>
      <c r="C73" s="32" t="s">
        <v>41</v>
      </c>
    </row>
    <row r="74" spans="1:39" ht="25.5" x14ac:dyDescent="0.2">
      <c r="A74" s="32" t="s">
        <v>42</v>
      </c>
      <c r="B74" s="32" t="s">
        <v>43</v>
      </c>
      <c r="C74" s="32" t="s">
        <v>44</v>
      </c>
    </row>
    <row r="75" spans="1:39" ht="25.5" x14ac:dyDescent="0.2">
      <c r="A75" s="32" t="s">
        <v>45</v>
      </c>
      <c r="B75" s="33" t="s">
        <v>46</v>
      </c>
      <c r="C75" s="32" t="s">
        <v>47</v>
      </c>
    </row>
  </sheetData>
  <mergeCells count="82">
    <mergeCell ref="Z69:AE69"/>
    <mergeCell ref="AH69:AM69"/>
    <mergeCell ref="Z71:AE71"/>
    <mergeCell ref="AH71:AM71"/>
    <mergeCell ref="Z72:AE72"/>
    <mergeCell ref="AH72:AM72"/>
    <mergeCell ref="Z66:AE66"/>
    <mergeCell ref="AH66:AM66"/>
    <mergeCell ref="Z67:AE67"/>
    <mergeCell ref="AH67:AM67"/>
    <mergeCell ref="Z68:AE68"/>
    <mergeCell ref="AH68:AM68"/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AB11:AC11"/>
    <mergeCell ref="E10:G10"/>
    <mergeCell ref="H10:J10"/>
    <mergeCell ref="AG10:AI10"/>
    <mergeCell ref="AJ10:AL10"/>
    <mergeCell ref="K10:M10"/>
    <mergeCell ref="N10:P10"/>
    <mergeCell ref="Q10:S10"/>
    <mergeCell ref="T10:V10"/>
    <mergeCell ref="W10:Y10"/>
    <mergeCell ref="Z10:AF10"/>
    <mergeCell ref="AE11:AF11"/>
    <mergeCell ref="A64:AL64"/>
    <mergeCell ref="A61:AL61"/>
    <mergeCell ref="E11:F12"/>
    <mergeCell ref="G11:G12"/>
    <mergeCell ref="H11:I12"/>
    <mergeCell ref="J11:J12"/>
    <mergeCell ref="K11:L12"/>
    <mergeCell ref="M11:M12"/>
    <mergeCell ref="N11:O12"/>
    <mergeCell ref="P11:P12"/>
    <mergeCell ref="AG12:AH12"/>
    <mergeCell ref="AJ12:AK12"/>
    <mergeCell ref="Z11:AA11"/>
    <mergeCell ref="AG11:AH11"/>
    <mergeCell ref="A59:AA59"/>
    <mergeCell ref="AJ11:AK11"/>
    <mergeCell ref="A60:AA60"/>
    <mergeCell ref="A62:AL62"/>
    <mergeCell ref="A63:AL63"/>
    <mergeCell ref="T11:U12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Z12:AA12"/>
    <mergeCell ref="AB12:AC12"/>
    <mergeCell ref="AE12:AF12"/>
  </mergeCells>
  <printOptions horizontalCentered="1"/>
  <pageMargins left="0.23622047244094491" right="0.23622047244094491" top="3.937007874015748E-2" bottom="3.937007874015748E-2" header="0" footer="0"/>
  <pageSetup paperSize="14" scale="33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S78"/>
  <sheetViews>
    <sheetView tabSelected="1" showRuler="0" view="pageBreakPreview" topLeftCell="A7" zoomScale="70" zoomScaleNormal="40" zoomScaleSheetLayoutView="70" zoomScalePageLayoutView="55" workbookViewId="0">
      <pane xSplit="4" ySplit="6" topLeftCell="U61" activePane="bottomRight" state="frozen"/>
      <selection activeCell="A7" sqref="A7"/>
      <selection pane="topRight" activeCell="E7" sqref="E7"/>
      <selection pane="bottomLeft" activeCell="A13" sqref="A13"/>
      <selection pane="bottomRight" activeCell="AI13" sqref="AI13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24" style="2" bestFit="1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24" style="2" bestFit="1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23.42578125" style="2" bestFit="1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23.42578125" style="2" bestFit="1" customWidth="1"/>
    <col min="26" max="26" width="8" style="2" customWidth="1"/>
    <col min="27" max="27" width="5.5703125" style="4" customWidth="1"/>
    <col min="28" max="28" width="8" style="2" customWidth="1"/>
    <col min="29" max="29" width="5.5703125" style="4" customWidth="1"/>
    <col min="30" max="30" width="17.85546875" style="2" customWidth="1"/>
    <col min="31" max="31" width="8" style="2" customWidth="1"/>
    <col min="32" max="32" width="5.5703125" style="4" customWidth="1"/>
    <col min="33" max="33" width="8" style="2" customWidth="1"/>
    <col min="34" max="34" width="5.5703125" style="4" customWidth="1"/>
    <col min="35" max="35" width="19.28515625" style="2" bestFit="1" customWidth="1"/>
    <col min="36" max="36" width="8.85546875" style="2" bestFit="1" customWidth="1"/>
    <col min="37" max="37" width="5.5703125" style="4" customWidth="1"/>
    <col min="38" max="38" width="11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"/>
    </row>
    <row r="2" spans="1:45" ht="23.25" x14ac:dyDescent="0.35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3"/>
    </row>
    <row r="3" spans="1:45" ht="23.25" x14ac:dyDescent="0.35">
      <c r="A3" s="128" t="s">
        <v>135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3"/>
    </row>
    <row r="4" spans="1:45" ht="23.25" x14ac:dyDescent="0.35">
      <c r="A4" s="129" t="s">
        <v>148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"/>
    </row>
    <row r="5" spans="1:45" ht="18" x14ac:dyDescent="0.2">
      <c r="A5" s="130" t="s">
        <v>2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</row>
    <row r="6" spans="1:45" ht="18" x14ac:dyDescent="0.25">
      <c r="A6" s="127" t="s">
        <v>135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</row>
    <row r="7" spans="1:45" ht="81" customHeight="1" x14ac:dyDescent="0.2">
      <c r="A7" s="131" t="s">
        <v>3</v>
      </c>
      <c r="B7" s="131" t="s">
        <v>4</v>
      </c>
      <c r="C7" s="132" t="s">
        <v>5</v>
      </c>
      <c r="D7" s="132" t="s">
        <v>6</v>
      </c>
      <c r="E7" s="118" t="s">
        <v>7</v>
      </c>
      <c r="F7" s="119"/>
      <c r="G7" s="122"/>
      <c r="H7" s="118" t="s">
        <v>151</v>
      </c>
      <c r="I7" s="119"/>
      <c r="J7" s="122"/>
      <c r="K7" s="118" t="s">
        <v>152</v>
      </c>
      <c r="L7" s="119"/>
      <c r="M7" s="119"/>
      <c r="N7" s="118" t="s">
        <v>8</v>
      </c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22"/>
      <c r="Z7" s="118" t="s">
        <v>52</v>
      </c>
      <c r="AA7" s="119"/>
      <c r="AB7" s="119"/>
      <c r="AC7" s="119"/>
      <c r="AD7" s="119"/>
      <c r="AE7" s="119"/>
      <c r="AF7" s="122"/>
      <c r="AG7" s="118" t="s">
        <v>63</v>
      </c>
      <c r="AH7" s="119"/>
      <c r="AI7" s="122"/>
      <c r="AJ7" s="118" t="s">
        <v>64</v>
      </c>
      <c r="AK7" s="119"/>
      <c r="AL7" s="119"/>
      <c r="AM7" s="110" t="s">
        <v>9</v>
      </c>
      <c r="AO7" s="4"/>
      <c r="AP7" s="4"/>
      <c r="AQ7" s="4"/>
      <c r="AR7" s="4"/>
      <c r="AS7" s="4"/>
    </row>
    <row r="8" spans="1:45" ht="18" customHeight="1" x14ac:dyDescent="0.2">
      <c r="A8" s="131"/>
      <c r="B8" s="131"/>
      <c r="C8" s="132"/>
      <c r="D8" s="132"/>
      <c r="E8" s="124"/>
      <c r="F8" s="125"/>
      <c r="G8" s="126"/>
      <c r="H8" s="124"/>
      <c r="I8" s="125"/>
      <c r="J8" s="126"/>
      <c r="K8" s="120"/>
      <c r="L8" s="121"/>
      <c r="M8" s="121"/>
      <c r="N8" s="120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3"/>
      <c r="Z8" s="120"/>
      <c r="AA8" s="121"/>
      <c r="AB8" s="121"/>
      <c r="AC8" s="121"/>
      <c r="AD8" s="121"/>
      <c r="AE8" s="121"/>
      <c r="AF8" s="123"/>
      <c r="AG8" s="120"/>
      <c r="AH8" s="121"/>
      <c r="AI8" s="123"/>
      <c r="AJ8" s="120"/>
      <c r="AK8" s="121"/>
      <c r="AL8" s="121"/>
      <c r="AM8" s="111"/>
    </row>
    <row r="9" spans="1:45" ht="15.75" customHeight="1" x14ac:dyDescent="0.2">
      <c r="A9" s="131"/>
      <c r="B9" s="131"/>
      <c r="C9" s="132"/>
      <c r="D9" s="132"/>
      <c r="E9" s="120"/>
      <c r="F9" s="121"/>
      <c r="G9" s="123"/>
      <c r="H9" s="120"/>
      <c r="I9" s="121"/>
      <c r="J9" s="123"/>
      <c r="K9" s="112">
        <v>2022</v>
      </c>
      <c r="L9" s="113"/>
      <c r="M9" s="114"/>
      <c r="N9" s="115" t="s">
        <v>10</v>
      </c>
      <c r="O9" s="116"/>
      <c r="P9" s="117"/>
      <c r="Q9" s="115" t="s">
        <v>11</v>
      </c>
      <c r="R9" s="116"/>
      <c r="S9" s="117"/>
      <c r="T9" s="115" t="s">
        <v>12</v>
      </c>
      <c r="U9" s="116"/>
      <c r="V9" s="117"/>
      <c r="W9" s="115" t="s">
        <v>13</v>
      </c>
      <c r="X9" s="116"/>
      <c r="Y9" s="117"/>
      <c r="Z9" s="115">
        <v>2021</v>
      </c>
      <c r="AA9" s="116"/>
      <c r="AB9" s="116"/>
      <c r="AC9" s="116"/>
      <c r="AD9" s="116"/>
      <c r="AE9" s="116"/>
      <c r="AF9" s="117"/>
      <c r="AG9" s="115">
        <v>2021</v>
      </c>
      <c r="AH9" s="116"/>
      <c r="AI9" s="117"/>
      <c r="AJ9" s="115">
        <v>2021</v>
      </c>
      <c r="AK9" s="116"/>
      <c r="AL9" s="117"/>
      <c r="AM9" s="5"/>
    </row>
    <row r="10" spans="1:45" s="7" customFormat="1" ht="15.75" x14ac:dyDescent="0.25">
      <c r="A10" s="97">
        <v>1</v>
      </c>
      <c r="B10" s="97">
        <v>2</v>
      </c>
      <c r="C10" s="97">
        <v>3</v>
      </c>
      <c r="D10" s="97">
        <v>4</v>
      </c>
      <c r="E10" s="101">
        <v>5</v>
      </c>
      <c r="F10" s="103"/>
      <c r="G10" s="102"/>
      <c r="H10" s="101">
        <v>6</v>
      </c>
      <c r="I10" s="103"/>
      <c r="J10" s="102"/>
      <c r="K10" s="107">
        <v>7</v>
      </c>
      <c r="L10" s="108"/>
      <c r="M10" s="109"/>
      <c r="N10" s="107">
        <v>8</v>
      </c>
      <c r="O10" s="108"/>
      <c r="P10" s="109"/>
      <c r="Q10" s="107">
        <v>9</v>
      </c>
      <c r="R10" s="108"/>
      <c r="S10" s="109"/>
      <c r="T10" s="107">
        <v>10</v>
      </c>
      <c r="U10" s="108"/>
      <c r="V10" s="109"/>
      <c r="W10" s="107">
        <v>11</v>
      </c>
      <c r="X10" s="108"/>
      <c r="Y10" s="109"/>
      <c r="Z10" s="104">
        <v>12</v>
      </c>
      <c r="AA10" s="105"/>
      <c r="AB10" s="105"/>
      <c r="AC10" s="105"/>
      <c r="AD10" s="105"/>
      <c r="AE10" s="105"/>
      <c r="AF10" s="106"/>
      <c r="AG10" s="104">
        <v>13</v>
      </c>
      <c r="AH10" s="105"/>
      <c r="AI10" s="106"/>
      <c r="AJ10" s="104">
        <v>14</v>
      </c>
      <c r="AK10" s="105"/>
      <c r="AL10" s="106"/>
      <c r="AM10" s="6">
        <v>15</v>
      </c>
    </row>
    <row r="11" spans="1:45" s="7" customFormat="1" ht="87" customHeight="1" x14ac:dyDescent="0.2">
      <c r="A11" s="99"/>
      <c r="B11" s="99"/>
      <c r="C11" s="99"/>
      <c r="D11" s="99"/>
      <c r="E11" s="93" t="s">
        <v>14</v>
      </c>
      <c r="F11" s="94"/>
      <c r="G11" s="98" t="s">
        <v>15</v>
      </c>
      <c r="H11" s="93" t="s">
        <v>14</v>
      </c>
      <c r="I11" s="94"/>
      <c r="J11" s="98" t="s">
        <v>15</v>
      </c>
      <c r="K11" s="93" t="s">
        <v>14</v>
      </c>
      <c r="L11" s="94"/>
      <c r="M11" s="97" t="s">
        <v>15</v>
      </c>
      <c r="N11" s="93" t="s">
        <v>14</v>
      </c>
      <c r="O11" s="94"/>
      <c r="P11" s="97" t="s">
        <v>15</v>
      </c>
      <c r="Q11" s="93" t="s">
        <v>14</v>
      </c>
      <c r="R11" s="94"/>
      <c r="S11" s="97" t="s">
        <v>15</v>
      </c>
      <c r="T11" s="93" t="s">
        <v>14</v>
      </c>
      <c r="U11" s="94"/>
      <c r="V11" s="97" t="s">
        <v>15</v>
      </c>
      <c r="W11" s="93" t="s">
        <v>14</v>
      </c>
      <c r="X11" s="94"/>
      <c r="Y11" s="97" t="s">
        <v>15</v>
      </c>
      <c r="Z11" s="101" t="s">
        <v>16</v>
      </c>
      <c r="AA11" s="102"/>
      <c r="AB11" s="101" t="s">
        <v>53</v>
      </c>
      <c r="AC11" s="102"/>
      <c r="AD11" s="8" t="s">
        <v>17</v>
      </c>
      <c r="AE11" s="101" t="s">
        <v>54</v>
      </c>
      <c r="AF11" s="102"/>
      <c r="AG11" s="101" t="s">
        <v>18</v>
      </c>
      <c r="AH11" s="102"/>
      <c r="AI11" s="8" t="s">
        <v>19</v>
      </c>
      <c r="AJ11" s="101" t="s">
        <v>20</v>
      </c>
      <c r="AK11" s="102"/>
      <c r="AL11" s="8" t="s">
        <v>21</v>
      </c>
      <c r="AM11" s="9"/>
    </row>
    <row r="12" spans="1:45" s="7" customFormat="1" ht="15.75" x14ac:dyDescent="0.2">
      <c r="A12" s="98"/>
      <c r="B12" s="98"/>
      <c r="C12" s="98"/>
      <c r="D12" s="98"/>
      <c r="E12" s="95"/>
      <c r="F12" s="96"/>
      <c r="G12" s="100"/>
      <c r="H12" s="95"/>
      <c r="I12" s="96"/>
      <c r="J12" s="100"/>
      <c r="K12" s="95"/>
      <c r="L12" s="96"/>
      <c r="M12" s="98"/>
      <c r="N12" s="95"/>
      <c r="O12" s="96"/>
      <c r="P12" s="98"/>
      <c r="Q12" s="95"/>
      <c r="R12" s="96"/>
      <c r="S12" s="98"/>
      <c r="T12" s="95"/>
      <c r="U12" s="96"/>
      <c r="V12" s="98"/>
      <c r="W12" s="95"/>
      <c r="X12" s="96"/>
      <c r="Y12" s="98"/>
      <c r="Z12" s="95" t="s">
        <v>14</v>
      </c>
      <c r="AA12" s="96"/>
      <c r="AB12" s="95" t="s">
        <v>14</v>
      </c>
      <c r="AC12" s="96"/>
      <c r="AD12" s="10" t="s">
        <v>15</v>
      </c>
      <c r="AE12" s="95" t="s">
        <v>15</v>
      </c>
      <c r="AF12" s="96"/>
      <c r="AG12" s="95" t="s">
        <v>14</v>
      </c>
      <c r="AH12" s="96"/>
      <c r="AI12" s="10" t="s">
        <v>15</v>
      </c>
      <c r="AJ12" s="95" t="s">
        <v>14</v>
      </c>
      <c r="AK12" s="96"/>
      <c r="AL12" s="10" t="s">
        <v>15</v>
      </c>
      <c r="AM12" s="62"/>
    </row>
    <row r="13" spans="1:45" ht="110.25" x14ac:dyDescent="0.2">
      <c r="A13" s="41">
        <v>1</v>
      </c>
      <c r="B13" s="13" t="s">
        <v>22</v>
      </c>
      <c r="C13" s="15" t="s">
        <v>65</v>
      </c>
      <c r="D13" s="15" t="s">
        <v>154</v>
      </c>
      <c r="E13" s="39">
        <v>100</v>
      </c>
      <c r="F13" s="65" t="s">
        <v>50</v>
      </c>
      <c r="G13" s="83">
        <f>G14+G17+G22+G29+G33</f>
        <v>8305438956</v>
      </c>
      <c r="H13" s="64">
        <v>100</v>
      </c>
      <c r="I13" s="65" t="s">
        <v>50</v>
      </c>
      <c r="J13" s="37">
        <f>J14+J17+J22+J29+J33</f>
        <v>2239778581</v>
      </c>
      <c r="K13" s="64">
        <v>100</v>
      </c>
      <c r="L13" s="65" t="s">
        <v>50</v>
      </c>
      <c r="M13" s="37">
        <f>M14+M17+M22+M29+M33</f>
        <v>2760843856</v>
      </c>
      <c r="N13" s="39">
        <v>25</v>
      </c>
      <c r="O13" s="40" t="str">
        <f>L13</f>
        <v>%</v>
      </c>
      <c r="P13" s="37">
        <f>P14+P17+P22+P29+P33</f>
        <v>426470730</v>
      </c>
      <c r="Q13" s="39">
        <v>25</v>
      </c>
      <c r="R13" s="40" t="str">
        <f>O13</f>
        <v>%</v>
      </c>
      <c r="S13" s="37">
        <f>S14+S17+S22+S29+S33</f>
        <v>746104502</v>
      </c>
      <c r="T13" s="39">
        <v>25</v>
      </c>
      <c r="U13" s="40" t="str">
        <f>R13</f>
        <v>%</v>
      </c>
      <c r="V13" s="37">
        <f>V14+V17+V22+V29+V33</f>
        <v>518600125</v>
      </c>
      <c r="W13" s="39">
        <v>25</v>
      </c>
      <c r="X13" s="40" t="str">
        <f>U13</f>
        <v>%</v>
      </c>
      <c r="Y13" s="37">
        <f>Y14+Y17+Y22+Y29+Y33</f>
        <v>616659128</v>
      </c>
      <c r="Z13" s="59">
        <f>SUM(N13,Q13,T13,W13)</f>
        <v>100</v>
      </c>
      <c r="AA13" s="40" t="str">
        <f>L13</f>
        <v>%</v>
      </c>
      <c r="AB13" s="59">
        <f>AG13/K13*100</f>
        <v>200</v>
      </c>
      <c r="AC13" s="58" t="s">
        <v>50</v>
      </c>
      <c r="AD13" s="56">
        <f>P13+S13+V13+Y13</f>
        <v>2307834485</v>
      </c>
      <c r="AE13" s="57">
        <f>AD13/M13*100</f>
        <v>83.591633767498365</v>
      </c>
      <c r="AF13" s="58" t="s">
        <v>50</v>
      </c>
      <c r="AG13" s="57">
        <f>H13+Z13</f>
        <v>200</v>
      </c>
      <c r="AH13" s="40" t="str">
        <f>AA13</f>
        <v>%</v>
      </c>
      <c r="AI13" s="56">
        <f>J13+AD13</f>
        <v>4547613066</v>
      </c>
      <c r="AJ13" s="74">
        <v>100</v>
      </c>
      <c r="AK13" s="77" t="s">
        <v>50</v>
      </c>
      <c r="AL13" s="74">
        <f>AI13/G13*100</f>
        <v>54.754638377237384</v>
      </c>
      <c r="AM13" s="19" t="s">
        <v>136</v>
      </c>
      <c r="AP13" s="20">
        <f t="shared" ref="AP13:AP21" si="0">P13+S13+V13+Y13</f>
        <v>2307834485</v>
      </c>
    </row>
    <row r="14" spans="1:45" ht="141.75" x14ac:dyDescent="0.2">
      <c r="A14" s="41">
        <v>2</v>
      </c>
      <c r="B14" s="42" t="s">
        <v>23</v>
      </c>
      <c r="C14" s="14" t="s">
        <v>66</v>
      </c>
      <c r="D14" s="15" t="s">
        <v>155</v>
      </c>
      <c r="E14" s="39">
        <v>100</v>
      </c>
      <c r="F14" s="65" t="s">
        <v>50</v>
      </c>
      <c r="G14" s="80">
        <f>SUM(G15:G16)</f>
        <v>28500000</v>
      </c>
      <c r="H14" s="64">
        <v>100</v>
      </c>
      <c r="I14" s="65" t="s">
        <v>50</v>
      </c>
      <c r="J14" s="36">
        <f>SUM(J15:J16)</f>
        <v>9500000</v>
      </c>
      <c r="K14" s="64">
        <v>100</v>
      </c>
      <c r="L14" s="65" t="s">
        <v>50</v>
      </c>
      <c r="M14" s="36">
        <f>SUM(M15:M16)</f>
        <v>9500000</v>
      </c>
      <c r="N14" s="39">
        <v>25</v>
      </c>
      <c r="O14" s="65" t="str">
        <f t="shared" ref="O14:O57" si="1">L14</f>
        <v>%</v>
      </c>
      <c r="P14" s="36">
        <f>SUM(P15:P16)</f>
        <v>0</v>
      </c>
      <c r="Q14" s="39">
        <v>25</v>
      </c>
      <c r="R14" s="65" t="str">
        <f t="shared" ref="R14:R57" si="2">O14</f>
        <v>%</v>
      </c>
      <c r="S14" s="36">
        <f>SUM(S15:S16)</f>
        <v>1750000</v>
      </c>
      <c r="T14" s="39">
        <v>25</v>
      </c>
      <c r="U14" s="65" t="str">
        <f t="shared" ref="U14:U61" si="3">R14</f>
        <v>%</v>
      </c>
      <c r="V14" s="36">
        <f>SUM(V15:V16)</f>
        <v>1330000</v>
      </c>
      <c r="W14" s="39">
        <v>25</v>
      </c>
      <c r="X14" s="65" t="str">
        <f t="shared" ref="X14:X61" si="4">U14</f>
        <v>%</v>
      </c>
      <c r="Y14" s="36">
        <f>SUM(Y15:Y16)</f>
        <v>5700000</v>
      </c>
      <c r="Z14" s="66">
        <f t="shared" ref="Z14:Z61" si="5">SUM(N14,Q14,T14,W14)</f>
        <v>100</v>
      </c>
      <c r="AA14" s="65" t="str">
        <f t="shared" ref="AA14:AA61" si="6">L14</f>
        <v>%</v>
      </c>
      <c r="AB14" s="66">
        <f>Z14/K14*100</f>
        <v>100</v>
      </c>
      <c r="AC14" s="61" t="s">
        <v>50</v>
      </c>
      <c r="AD14" s="56">
        <f>P14+S14+V14+Y14</f>
        <v>8780000</v>
      </c>
      <c r="AE14" s="60"/>
      <c r="AF14" s="61"/>
      <c r="AG14" s="60">
        <f>H14+Z14</f>
        <v>200</v>
      </c>
      <c r="AH14" s="65" t="str">
        <f t="shared" ref="AH14:AH61" si="7">AA14</f>
        <v>%</v>
      </c>
      <c r="AI14" s="56">
        <f>J14+AD14</f>
        <v>18280000</v>
      </c>
      <c r="AJ14" s="75">
        <v>15</v>
      </c>
      <c r="AK14" s="76" t="s">
        <v>48</v>
      </c>
      <c r="AL14" s="75">
        <f>AI14/G14*100</f>
        <v>64.140350877192986</v>
      </c>
      <c r="AM14" s="19"/>
      <c r="AP14" s="20"/>
    </row>
    <row r="15" spans="1:45" ht="90" x14ac:dyDescent="0.2">
      <c r="A15" s="12"/>
      <c r="B15" s="13"/>
      <c r="C15" s="21" t="s">
        <v>67</v>
      </c>
      <c r="D15" s="24" t="s">
        <v>104</v>
      </c>
      <c r="E15" s="16">
        <v>15</v>
      </c>
      <c r="F15" s="17" t="s">
        <v>48</v>
      </c>
      <c r="G15" s="81">
        <f>M15*3</f>
        <v>24000000</v>
      </c>
      <c r="H15" s="16">
        <v>5</v>
      </c>
      <c r="I15" s="17" t="s">
        <v>48</v>
      </c>
      <c r="J15" s="18">
        <v>8000000</v>
      </c>
      <c r="K15" s="16">
        <v>5</v>
      </c>
      <c r="L15" s="17" t="s">
        <v>48</v>
      </c>
      <c r="M15" s="18">
        <v>8000000</v>
      </c>
      <c r="N15" s="16">
        <v>1</v>
      </c>
      <c r="O15" s="17" t="str">
        <f t="shared" si="1"/>
        <v>Dok</v>
      </c>
      <c r="P15" s="18">
        <v>0</v>
      </c>
      <c r="Q15" s="16">
        <v>1</v>
      </c>
      <c r="R15" s="17" t="str">
        <f t="shared" si="2"/>
        <v>Dok</v>
      </c>
      <c r="S15" s="18">
        <v>1750000</v>
      </c>
      <c r="T15" s="16">
        <v>1</v>
      </c>
      <c r="U15" s="17" t="str">
        <f t="shared" si="3"/>
        <v>Dok</v>
      </c>
      <c r="V15" s="18">
        <v>1330000</v>
      </c>
      <c r="W15" s="16">
        <v>2</v>
      </c>
      <c r="X15" s="17" t="str">
        <f t="shared" si="4"/>
        <v>Dok</v>
      </c>
      <c r="Y15" s="18">
        <v>4200000</v>
      </c>
      <c r="Z15" s="47">
        <f t="shared" si="5"/>
        <v>5</v>
      </c>
      <c r="AA15" s="17" t="str">
        <f t="shared" si="6"/>
        <v>Dok</v>
      </c>
      <c r="AB15" s="47">
        <f t="shared" ref="AB15:AB61" si="8">Z15/K15*100</f>
        <v>100</v>
      </c>
      <c r="AC15" s="30" t="s">
        <v>50</v>
      </c>
      <c r="AD15" s="35">
        <f>P15+S15+V15+Y15</f>
        <v>7280000</v>
      </c>
      <c r="AE15" s="46">
        <f>AD15/M15*100</f>
        <v>91</v>
      </c>
      <c r="AF15" s="30" t="s">
        <v>50</v>
      </c>
      <c r="AG15" s="47">
        <f>H15+Z15</f>
        <v>10</v>
      </c>
      <c r="AH15" s="17" t="str">
        <f t="shared" si="7"/>
        <v>Dok</v>
      </c>
      <c r="AI15" s="35">
        <f>J15+AD15</f>
        <v>15280000</v>
      </c>
      <c r="AJ15" s="78">
        <v>5</v>
      </c>
      <c r="AK15" s="79" t="s">
        <v>48</v>
      </c>
      <c r="AL15" s="78">
        <f>AI15/G15*100</f>
        <v>63.666666666666671</v>
      </c>
      <c r="AM15" s="11"/>
      <c r="AP15" s="20"/>
    </row>
    <row r="16" spans="1:45" ht="90" x14ac:dyDescent="0.2">
      <c r="A16" s="12"/>
      <c r="B16" s="13"/>
      <c r="C16" s="21" t="s">
        <v>68</v>
      </c>
      <c r="D16" s="24" t="s">
        <v>105</v>
      </c>
      <c r="E16" s="16">
        <v>30</v>
      </c>
      <c r="F16" s="17" t="s">
        <v>109</v>
      </c>
      <c r="G16" s="81">
        <f>M16*3</f>
        <v>4500000</v>
      </c>
      <c r="H16" s="16">
        <v>10</v>
      </c>
      <c r="I16" s="17" t="s">
        <v>109</v>
      </c>
      <c r="J16" s="18">
        <v>1500000</v>
      </c>
      <c r="K16" s="16">
        <v>10</v>
      </c>
      <c r="L16" s="17" t="s">
        <v>109</v>
      </c>
      <c r="M16" s="18">
        <v>1500000</v>
      </c>
      <c r="N16" s="16">
        <v>2</v>
      </c>
      <c r="O16" s="17" t="str">
        <f t="shared" si="1"/>
        <v>Lap</v>
      </c>
      <c r="P16" s="18">
        <v>0</v>
      </c>
      <c r="Q16" s="16">
        <v>2</v>
      </c>
      <c r="R16" s="17" t="str">
        <f t="shared" si="2"/>
        <v>Lap</v>
      </c>
      <c r="S16" s="18">
        <v>0</v>
      </c>
      <c r="T16" s="16">
        <v>2</v>
      </c>
      <c r="U16" s="17" t="str">
        <f t="shared" si="3"/>
        <v>Lap</v>
      </c>
      <c r="V16" s="18">
        <v>0</v>
      </c>
      <c r="W16" s="16">
        <v>4</v>
      </c>
      <c r="X16" s="17" t="str">
        <f t="shared" si="4"/>
        <v>Lap</v>
      </c>
      <c r="Y16" s="18">
        <v>1500000</v>
      </c>
      <c r="Z16" s="47">
        <f t="shared" si="5"/>
        <v>10</v>
      </c>
      <c r="AA16" s="17" t="str">
        <f t="shared" si="6"/>
        <v>Lap</v>
      </c>
      <c r="AB16" s="47">
        <f t="shared" si="8"/>
        <v>100</v>
      </c>
      <c r="AC16" s="30" t="s">
        <v>50</v>
      </c>
      <c r="AD16" s="35">
        <f>P16+S16+V16+Y16</f>
        <v>1500000</v>
      </c>
      <c r="AE16" s="46">
        <f>AD16/M16*100</f>
        <v>100</v>
      </c>
      <c r="AF16" s="30" t="s">
        <v>50</v>
      </c>
      <c r="AG16" s="47">
        <f t="shared" ref="AG16:AG61" si="9">H16+Z16</f>
        <v>20</v>
      </c>
      <c r="AH16" s="17" t="str">
        <f t="shared" si="7"/>
        <v>Lap</v>
      </c>
      <c r="AI16" s="35">
        <f t="shared" ref="AI16:AI61" si="10">J16+AD16</f>
        <v>3000000</v>
      </c>
      <c r="AJ16" s="78">
        <v>10</v>
      </c>
      <c r="AK16" s="79" t="s">
        <v>48</v>
      </c>
      <c r="AL16" s="78">
        <f t="shared" ref="AL16:AL61" si="11">AI16/G16*100</f>
        <v>66.666666666666657</v>
      </c>
      <c r="AM16" s="11"/>
      <c r="AP16" s="20"/>
    </row>
    <row r="17" spans="1:42" ht="110.25" x14ac:dyDescent="0.2">
      <c r="A17" s="12"/>
      <c r="B17" s="13"/>
      <c r="C17" s="13" t="s">
        <v>69</v>
      </c>
      <c r="D17" s="14" t="s">
        <v>157</v>
      </c>
      <c r="E17" s="39">
        <v>100</v>
      </c>
      <c r="F17" s="40" t="s">
        <v>50</v>
      </c>
      <c r="G17" s="80">
        <f>SUM(G18:G21)</f>
        <v>6793854819</v>
      </c>
      <c r="H17" s="39">
        <v>100</v>
      </c>
      <c r="I17" s="40" t="s">
        <v>50</v>
      </c>
      <c r="J17" s="36">
        <f>SUM(J18:J21)</f>
        <v>1932031210</v>
      </c>
      <c r="K17" s="45">
        <v>100</v>
      </c>
      <c r="L17" s="40" t="s">
        <v>50</v>
      </c>
      <c r="M17" s="36">
        <f>SUM(M18:M21)</f>
        <v>2414714215</v>
      </c>
      <c r="N17" s="39">
        <v>25</v>
      </c>
      <c r="O17" s="40" t="str">
        <f t="shared" si="1"/>
        <v>%</v>
      </c>
      <c r="P17" s="36">
        <f>SUM(P18:P21)</f>
        <v>401153288</v>
      </c>
      <c r="Q17" s="39">
        <v>25</v>
      </c>
      <c r="R17" s="40" t="str">
        <f t="shared" si="2"/>
        <v>%</v>
      </c>
      <c r="S17" s="36">
        <f>SUM(S18:S21)</f>
        <v>708284745</v>
      </c>
      <c r="T17" s="39">
        <v>25</v>
      </c>
      <c r="U17" s="40" t="str">
        <f t="shared" si="3"/>
        <v>%</v>
      </c>
      <c r="V17" s="36">
        <f>SUM(V18:V21)</f>
        <v>457231093</v>
      </c>
      <c r="W17" s="39">
        <v>25</v>
      </c>
      <c r="X17" s="40" t="str">
        <f t="shared" si="4"/>
        <v>%</v>
      </c>
      <c r="Y17" s="36">
        <f>SUM(Y18:Y21)</f>
        <v>438238305</v>
      </c>
      <c r="Z17" s="59">
        <f t="shared" si="5"/>
        <v>100</v>
      </c>
      <c r="AA17" s="40" t="str">
        <f t="shared" si="6"/>
        <v>%</v>
      </c>
      <c r="AB17" s="59">
        <f t="shared" si="8"/>
        <v>100</v>
      </c>
      <c r="AC17" s="58" t="s">
        <v>50</v>
      </c>
      <c r="AD17" s="56">
        <f t="shared" ref="AD17:AD61" si="12">P17+S17+V17+Y17</f>
        <v>2004907431</v>
      </c>
      <c r="AE17" s="57">
        <f>AD17/M17*100</f>
        <v>83.028766656761491</v>
      </c>
      <c r="AF17" s="58" t="s">
        <v>50</v>
      </c>
      <c r="AG17" s="59">
        <f t="shared" si="9"/>
        <v>200</v>
      </c>
      <c r="AH17" s="40" t="str">
        <f t="shared" si="7"/>
        <v>%</v>
      </c>
      <c r="AI17" s="56">
        <f t="shared" si="10"/>
        <v>3936938641</v>
      </c>
      <c r="AJ17" s="74">
        <v>13</v>
      </c>
      <c r="AK17" s="77" t="s">
        <v>48</v>
      </c>
      <c r="AL17" s="74">
        <f t="shared" si="11"/>
        <v>57.948524746065821</v>
      </c>
      <c r="AM17" s="11"/>
      <c r="AP17" s="20"/>
    </row>
    <row r="18" spans="1:42" ht="90" x14ac:dyDescent="0.2">
      <c r="A18" s="12"/>
      <c r="B18" s="13"/>
      <c r="C18" s="24" t="s">
        <v>70</v>
      </c>
      <c r="D18" s="21" t="s">
        <v>156</v>
      </c>
      <c r="E18" s="16">
        <f>19*3</f>
        <v>57</v>
      </c>
      <c r="F18" s="22" t="s">
        <v>153</v>
      </c>
      <c r="G18" s="82">
        <v>6778854819</v>
      </c>
      <c r="H18" s="38">
        <v>19</v>
      </c>
      <c r="I18" s="22" t="s">
        <v>153</v>
      </c>
      <c r="J18" s="23">
        <v>1927031210</v>
      </c>
      <c r="K18" s="38">
        <v>19</v>
      </c>
      <c r="L18" s="22" t="s">
        <v>153</v>
      </c>
      <c r="M18" s="23">
        <v>2409714215</v>
      </c>
      <c r="N18" s="38">
        <v>19</v>
      </c>
      <c r="O18" s="22" t="str">
        <f t="shared" si="1"/>
        <v>Orang</v>
      </c>
      <c r="P18" s="23">
        <v>401153288</v>
      </c>
      <c r="Q18" s="38">
        <v>19</v>
      </c>
      <c r="R18" s="22" t="str">
        <f t="shared" si="2"/>
        <v>Orang</v>
      </c>
      <c r="S18" s="23">
        <v>708284745</v>
      </c>
      <c r="T18" s="38">
        <v>19</v>
      </c>
      <c r="U18" s="22" t="str">
        <f t="shared" si="3"/>
        <v>Orang</v>
      </c>
      <c r="V18" s="23">
        <f>1565919126-P18-S18</f>
        <v>456481093</v>
      </c>
      <c r="W18" s="38">
        <v>19</v>
      </c>
      <c r="X18" s="22" t="str">
        <f t="shared" si="4"/>
        <v>Orang</v>
      </c>
      <c r="Y18" s="23">
        <v>434738305</v>
      </c>
      <c r="Z18" s="47">
        <f t="shared" si="5"/>
        <v>76</v>
      </c>
      <c r="AA18" s="22" t="str">
        <f t="shared" si="6"/>
        <v>Orang</v>
      </c>
      <c r="AB18" s="47">
        <f t="shared" si="8"/>
        <v>400</v>
      </c>
      <c r="AC18" s="30" t="s">
        <v>50</v>
      </c>
      <c r="AD18" s="35">
        <f t="shared" si="12"/>
        <v>2000657431</v>
      </c>
      <c r="AE18" s="46">
        <f>AD18/M18*100</f>
        <v>83.024676476002782</v>
      </c>
      <c r="AF18" s="30" t="s">
        <v>50</v>
      </c>
      <c r="AG18" s="47">
        <f t="shared" si="9"/>
        <v>95</v>
      </c>
      <c r="AH18" s="22" t="str">
        <f t="shared" si="7"/>
        <v>Orang</v>
      </c>
      <c r="AI18" s="35">
        <f t="shared" si="10"/>
        <v>3927688641</v>
      </c>
      <c r="AJ18" s="78">
        <v>12</v>
      </c>
      <c r="AK18" s="79" t="s">
        <v>49</v>
      </c>
      <c r="AL18" s="78">
        <f t="shared" si="11"/>
        <v>57.940297378715698</v>
      </c>
      <c r="AM18" s="25"/>
      <c r="AP18" s="20">
        <f t="shared" si="0"/>
        <v>2000657431</v>
      </c>
    </row>
    <row r="19" spans="1:42" ht="109.5" customHeight="1" x14ac:dyDescent="0.25">
      <c r="A19" s="12"/>
      <c r="B19" s="13"/>
      <c r="C19" s="85" t="s">
        <v>198</v>
      </c>
      <c r="D19" s="21" t="s">
        <v>199</v>
      </c>
      <c r="E19" s="84">
        <v>3</v>
      </c>
      <c r="F19" s="22" t="s">
        <v>109</v>
      </c>
      <c r="G19" s="82">
        <v>4000000</v>
      </c>
      <c r="H19" s="38">
        <v>1</v>
      </c>
      <c r="I19" s="22" t="s">
        <v>109</v>
      </c>
      <c r="J19" s="23">
        <v>0</v>
      </c>
      <c r="K19" s="38">
        <v>1</v>
      </c>
      <c r="L19" s="22" t="s">
        <v>109</v>
      </c>
      <c r="M19" s="23">
        <v>2000000</v>
      </c>
      <c r="N19" s="38">
        <v>0</v>
      </c>
      <c r="O19" s="22" t="str">
        <f t="shared" si="1"/>
        <v>Lap</v>
      </c>
      <c r="P19" s="23">
        <v>0</v>
      </c>
      <c r="Q19" s="38">
        <v>0</v>
      </c>
      <c r="R19" s="22" t="str">
        <f t="shared" si="2"/>
        <v>Lap</v>
      </c>
      <c r="S19" s="23">
        <v>0</v>
      </c>
      <c r="T19" s="38">
        <v>0</v>
      </c>
      <c r="U19" s="22" t="str">
        <f t="shared" si="3"/>
        <v>Lap</v>
      </c>
      <c r="V19" s="23">
        <v>0</v>
      </c>
      <c r="W19" s="38">
        <v>1</v>
      </c>
      <c r="X19" s="22" t="str">
        <f t="shared" si="4"/>
        <v>Lap</v>
      </c>
      <c r="Y19" s="23">
        <v>2000000</v>
      </c>
      <c r="Z19" s="47"/>
      <c r="AA19" s="22" t="str">
        <f t="shared" si="6"/>
        <v>Lap</v>
      </c>
      <c r="AB19" s="47"/>
      <c r="AC19" s="30"/>
      <c r="AD19" s="35"/>
      <c r="AE19" s="46"/>
      <c r="AF19" s="30"/>
      <c r="AG19" s="47"/>
      <c r="AH19" s="22" t="str">
        <f t="shared" si="7"/>
        <v>Lap</v>
      </c>
      <c r="AI19" s="35"/>
      <c r="AJ19" s="78"/>
      <c r="AK19" s="79"/>
      <c r="AL19" s="78"/>
      <c r="AM19" s="25"/>
      <c r="AP19" s="20"/>
    </row>
    <row r="20" spans="1:42" ht="210" x14ac:dyDescent="0.2">
      <c r="A20" s="12"/>
      <c r="B20" s="13"/>
      <c r="C20" s="24" t="s">
        <v>71</v>
      </c>
      <c r="D20" s="21" t="s">
        <v>158</v>
      </c>
      <c r="E20" s="38">
        <v>30</v>
      </c>
      <c r="F20" s="22" t="s">
        <v>109</v>
      </c>
      <c r="G20" s="82">
        <f t="shared" ref="G20" si="13">M20*3</f>
        <v>4500000</v>
      </c>
      <c r="H20" s="38">
        <v>10</v>
      </c>
      <c r="I20" s="22" t="s">
        <v>109</v>
      </c>
      <c r="J20" s="18">
        <v>1500000</v>
      </c>
      <c r="K20" s="38">
        <v>10</v>
      </c>
      <c r="L20" s="22" t="s">
        <v>109</v>
      </c>
      <c r="M20" s="18">
        <v>1500000</v>
      </c>
      <c r="N20" s="38">
        <v>2</v>
      </c>
      <c r="O20" s="22" t="str">
        <f t="shared" si="1"/>
        <v>Lap</v>
      </c>
      <c r="P20" s="18">
        <v>0</v>
      </c>
      <c r="Q20" s="38">
        <v>3</v>
      </c>
      <c r="R20" s="22" t="str">
        <f t="shared" si="2"/>
        <v>Lap</v>
      </c>
      <c r="S20" s="18">
        <v>0</v>
      </c>
      <c r="T20" s="38">
        <v>2</v>
      </c>
      <c r="U20" s="22" t="str">
        <f t="shared" si="3"/>
        <v>Lap</v>
      </c>
      <c r="V20" s="18">
        <v>0</v>
      </c>
      <c r="W20" s="38">
        <v>3</v>
      </c>
      <c r="X20" s="22" t="str">
        <f t="shared" si="4"/>
        <v>Lap</v>
      </c>
      <c r="Y20" s="18">
        <v>1500000</v>
      </c>
      <c r="Z20" s="47">
        <f t="shared" si="5"/>
        <v>10</v>
      </c>
      <c r="AA20" s="22" t="str">
        <f t="shared" si="6"/>
        <v>Lap</v>
      </c>
      <c r="AB20" s="47">
        <f t="shared" si="8"/>
        <v>100</v>
      </c>
      <c r="AC20" s="30" t="s">
        <v>50</v>
      </c>
      <c r="AD20" s="35">
        <f t="shared" si="12"/>
        <v>1500000</v>
      </c>
      <c r="AE20" s="46">
        <f t="shared" ref="AE20:AE61" si="14">AD20/M20*100</f>
        <v>100</v>
      </c>
      <c r="AF20" s="30"/>
      <c r="AG20" s="47">
        <f t="shared" si="9"/>
        <v>20</v>
      </c>
      <c r="AH20" s="22" t="str">
        <f t="shared" si="7"/>
        <v>Lap</v>
      </c>
      <c r="AI20" s="35">
        <f t="shared" si="10"/>
        <v>3000000</v>
      </c>
      <c r="AJ20" s="78">
        <v>12</v>
      </c>
      <c r="AK20" s="79" t="s">
        <v>109</v>
      </c>
      <c r="AL20" s="78">
        <f t="shared" si="11"/>
        <v>66.666666666666657</v>
      </c>
      <c r="AM20" s="11"/>
      <c r="AP20" s="20">
        <f t="shared" si="0"/>
        <v>1500000</v>
      </c>
    </row>
    <row r="21" spans="1:42" ht="105" x14ac:dyDescent="0.2">
      <c r="A21" s="12"/>
      <c r="B21" s="13"/>
      <c r="C21" s="24" t="s">
        <v>72</v>
      </c>
      <c r="D21" s="24" t="s">
        <v>159</v>
      </c>
      <c r="E21" s="16">
        <v>3</v>
      </c>
      <c r="F21" s="22" t="s">
        <v>48</v>
      </c>
      <c r="G21" s="82">
        <v>6500000</v>
      </c>
      <c r="H21" s="38">
        <v>1</v>
      </c>
      <c r="I21" s="22" t="s">
        <v>48</v>
      </c>
      <c r="J21" s="18">
        <v>3500000</v>
      </c>
      <c r="K21" s="38">
        <v>1</v>
      </c>
      <c r="L21" s="22" t="s">
        <v>48</v>
      </c>
      <c r="M21" s="18">
        <v>1500000</v>
      </c>
      <c r="N21" s="38">
        <v>0</v>
      </c>
      <c r="O21" s="22" t="str">
        <f t="shared" si="1"/>
        <v>Dok</v>
      </c>
      <c r="P21" s="18">
        <v>0</v>
      </c>
      <c r="Q21" s="38">
        <v>0</v>
      </c>
      <c r="R21" s="22" t="str">
        <f t="shared" si="2"/>
        <v>Dok</v>
      </c>
      <c r="S21" s="18">
        <v>0</v>
      </c>
      <c r="T21" s="38">
        <v>1</v>
      </c>
      <c r="U21" s="22" t="str">
        <f t="shared" si="3"/>
        <v>Dok</v>
      </c>
      <c r="V21" s="18">
        <v>750000</v>
      </c>
      <c r="W21" s="38">
        <v>0</v>
      </c>
      <c r="X21" s="22" t="str">
        <f t="shared" si="4"/>
        <v>Dok</v>
      </c>
      <c r="Y21" s="18">
        <v>0</v>
      </c>
      <c r="Z21" s="47">
        <f t="shared" si="5"/>
        <v>1</v>
      </c>
      <c r="AA21" s="22" t="str">
        <f t="shared" si="6"/>
        <v>Dok</v>
      </c>
      <c r="AB21" s="47">
        <f t="shared" si="8"/>
        <v>100</v>
      </c>
      <c r="AC21" s="30" t="s">
        <v>50</v>
      </c>
      <c r="AD21" s="35">
        <f t="shared" si="12"/>
        <v>750000</v>
      </c>
      <c r="AE21" s="46">
        <f t="shared" si="14"/>
        <v>50</v>
      </c>
      <c r="AF21" s="30" t="s">
        <v>50</v>
      </c>
      <c r="AG21" s="47">
        <f t="shared" si="9"/>
        <v>2</v>
      </c>
      <c r="AH21" s="22" t="str">
        <f t="shared" si="7"/>
        <v>Dok</v>
      </c>
      <c r="AI21" s="35">
        <f t="shared" si="10"/>
        <v>4250000</v>
      </c>
      <c r="AJ21" s="78">
        <v>1</v>
      </c>
      <c r="AK21" s="79" t="s">
        <v>109</v>
      </c>
      <c r="AL21" s="78">
        <f t="shared" si="11"/>
        <v>65.384615384615387</v>
      </c>
      <c r="AM21" s="11"/>
      <c r="AP21" s="20">
        <f t="shared" si="0"/>
        <v>750000</v>
      </c>
    </row>
    <row r="22" spans="1:42" ht="110.25" x14ac:dyDescent="0.2">
      <c r="A22" s="12"/>
      <c r="B22" s="13"/>
      <c r="C22" s="15" t="s">
        <v>73</v>
      </c>
      <c r="D22" s="14" t="s">
        <v>160</v>
      </c>
      <c r="E22" s="39">
        <v>100</v>
      </c>
      <c r="F22" s="40" t="s">
        <v>50</v>
      </c>
      <c r="G22" s="80">
        <f>SUM(G23:G28)</f>
        <v>671410097</v>
      </c>
      <c r="H22" s="39">
        <v>100</v>
      </c>
      <c r="I22" s="40" t="s">
        <v>50</v>
      </c>
      <c r="J22" s="36">
        <f>SUM(J23:J28)</f>
        <v>213549208</v>
      </c>
      <c r="K22" s="39">
        <v>100</v>
      </c>
      <c r="L22" s="40" t="s">
        <v>50</v>
      </c>
      <c r="M22" s="36">
        <f>SUM(M23:M28)</f>
        <v>235682141</v>
      </c>
      <c r="N22" s="39">
        <v>25</v>
      </c>
      <c r="O22" s="40" t="str">
        <f t="shared" si="1"/>
        <v>%</v>
      </c>
      <c r="P22" s="36">
        <f>SUM(P23:P28)</f>
        <v>6596000</v>
      </c>
      <c r="Q22" s="39">
        <v>25</v>
      </c>
      <c r="R22" s="40" t="str">
        <f t="shared" si="2"/>
        <v>%</v>
      </c>
      <c r="S22" s="36">
        <f>SUM(S23:S28)</f>
        <v>16775800</v>
      </c>
      <c r="T22" s="39">
        <v>25</v>
      </c>
      <c r="U22" s="40" t="str">
        <f t="shared" si="3"/>
        <v>%</v>
      </c>
      <c r="V22" s="36">
        <f>SUM(V23:V28)</f>
        <v>41099500</v>
      </c>
      <c r="W22" s="39">
        <v>25</v>
      </c>
      <c r="X22" s="40" t="str">
        <f t="shared" si="4"/>
        <v>%</v>
      </c>
      <c r="Y22" s="36">
        <f>SUM(Y23:Y28)</f>
        <v>141404856</v>
      </c>
      <c r="Z22" s="59">
        <f t="shared" si="5"/>
        <v>100</v>
      </c>
      <c r="AA22" s="40" t="str">
        <f t="shared" si="6"/>
        <v>%</v>
      </c>
      <c r="AB22" s="59">
        <f>Z22/K22*100</f>
        <v>100</v>
      </c>
      <c r="AC22" s="58" t="s">
        <v>50</v>
      </c>
      <c r="AD22" s="56">
        <f t="shared" si="12"/>
        <v>205876156</v>
      </c>
      <c r="AE22" s="57">
        <f>AD22/M22*100</f>
        <v>87.353312018665008</v>
      </c>
      <c r="AF22" s="58" t="s">
        <v>50</v>
      </c>
      <c r="AG22" s="59">
        <f t="shared" si="9"/>
        <v>200</v>
      </c>
      <c r="AH22" s="40" t="str">
        <f t="shared" si="7"/>
        <v>%</v>
      </c>
      <c r="AI22" s="56">
        <f t="shared" si="10"/>
        <v>419425364</v>
      </c>
      <c r="AJ22" s="74">
        <v>1</v>
      </c>
      <c r="AK22" s="77" t="s">
        <v>48</v>
      </c>
      <c r="AL22" s="74">
        <f t="shared" si="11"/>
        <v>62.469326254412884</v>
      </c>
      <c r="AM22" s="11"/>
      <c r="AP22" s="20"/>
    </row>
    <row r="23" spans="1:42" ht="106.5" customHeight="1" x14ac:dyDescent="0.2">
      <c r="A23" s="12"/>
      <c r="B23" s="13"/>
      <c r="C23" s="21" t="s">
        <v>74</v>
      </c>
      <c r="D23" s="24" t="s">
        <v>161</v>
      </c>
      <c r="E23" s="16">
        <v>36</v>
      </c>
      <c r="F23" s="22" t="s">
        <v>167</v>
      </c>
      <c r="G23" s="81">
        <v>6078068</v>
      </c>
      <c r="H23" s="38">
        <v>12</v>
      </c>
      <c r="I23" s="22" t="s">
        <v>167</v>
      </c>
      <c r="J23" s="18">
        <v>1997268</v>
      </c>
      <c r="K23" s="38">
        <v>12</v>
      </c>
      <c r="L23" s="22" t="s">
        <v>167</v>
      </c>
      <c r="M23" s="18">
        <v>1975000</v>
      </c>
      <c r="N23" s="38">
        <v>3</v>
      </c>
      <c r="O23" s="22" t="str">
        <f t="shared" si="1"/>
        <v>Paket</v>
      </c>
      <c r="P23" s="18">
        <v>0</v>
      </c>
      <c r="Q23" s="38">
        <v>3</v>
      </c>
      <c r="R23" s="22" t="str">
        <f t="shared" si="2"/>
        <v>Paket</v>
      </c>
      <c r="S23" s="18">
        <v>390000</v>
      </c>
      <c r="T23" s="38">
        <v>3</v>
      </c>
      <c r="U23" s="22" t="str">
        <f t="shared" si="3"/>
        <v>Paket</v>
      </c>
      <c r="V23" s="18">
        <v>0</v>
      </c>
      <c r="W23" s="38">
        <v>3</v>
      </c>
      <c r="X23" s="22" t="str">
        <f t="shared" si="4"/>
        <v>Paket</v>
      </c>
      <c r="Y23" s="18">
        <v>0</v>
      </c>
      <c r="Z23" s="47">
        <f t="shared" si="5"/>
        <v>12</v>
      </c>
      <c r="AA23" s="22" t="str">
        <f t="shared" si="6"/>
        <v>Paket</v>
      </c>
      <c r="AB23" s="47">
        <f t="shared" si="8"/>
        <v>100</v>
      </c>
      <c r="AC23" s="30" t="s">
        <v>50</v>
      </c>
      <c r="AD23" s="35">
        <f t="shared" si="12"/>
        <v>390000</v>
      </c>
      <c r="AE23" s="46">
        <f t="shared" si="14"/>
        <v>19.746835443037973</v>
      </c>
      <c r="AF23" s="30" t="s">
        <v>50</v>
      </c>
      <c r="AG23" s="47">
        <f t="shared" si="9"/>
        <v>24</v>
      </c>
      <c r="AH23" s="22" t="str">
        <f t="shared" si="7"/>
        <v>Paket</v>
      </c>
      <c r="AI23" s="35">
        <f t="shared" si="10"/>
        <v>2387268</v>
      </c>
      <c r="AJ23" s="78">
        <v>12</v>
      </c>
      <c r="AK23" s="79" t="s">
        <v>49</v>
      </c>
      <c r="AL23" s="78">
        <f t="shared" si="11"/>
        <v>39.276757022132692</v>
      </c>
      <c r="AM23" s="11"/>
      <c r="AP23" s="20"/>
    </row>
    <row r="24" spans="1:42" ht="78" customHeight="1" x14ac:dyDescent="0.2">
      <c r="A24" s="12"/>
      <c r="B24" s="13"/>
      <c r="C24" s="21" t="s">
        <v>75</v>
      </c>
      <c r="D24" s="24" t="s">
        <v>162</v>
      </c>
      <c r="E24" s="16">
        <v>36</v>
      </c>
      <c r="F24" s="22" t="s">
        <v>167</v>
      </c>
      <c r="G24" s="81">
        <v>222550429</v>
      </c>
      <c r="H24" s="16">
        <v>12</v>
      </c>
      <c r="I24" s="22" t="s">
        <v>167</v>
      </c>
      <c r="J24" s="18">
        <v>106073940</v>
      </c>
      <c r="K24" s="16">
        <v>12</v>
      </c>
      <c r="L24" s="22" t="s">
        <v>167</v>
      </c>
      <c r="M24" s="18">
        <v>66776341</v>
      </c>
      <c r="N24" s="16">
        <v>3</v>
      </c>
      <c r="O24" s="17" t="str">
        <f t="shared" si="1"/>
        <v>Paket</v>
      </c>
      <c r="P24" s="18">
        <v>1816000</v>
      </c>
      <c r="Q24" s="16">
        <v>3</v>
      </c>
      <c r="R24" s="17" t="str">
        <f t="shared" si="2"/>
        <v>Paket</v>
      </c>
      <c r="S24" s="18">
        <v>0</v>
      </c>
      <c r="T24" s="16">
        <v>3</v>
      </c>
      <c r="U24" s="17" t="str">
        <f t="shared" si="3"/>
        <v>Paket</v>
      </c>
      <c r="V24" s="18">
        <v>10989500</v>
      </c>
      <c r="W24" s="16">
        <v>3</v>
      </c>
      <c r="X24" s="17" t="str">
        <f t="shared" si="4"/>
        <v>Paket</v>
      </c>
      <c r="Y24" s="18">
        <v>41929500</v>
      </c>
      <c r="Z24" s="47">
        <f t="shared" si="5"/>
        <v>12</v>
      </c>
      <c r="AA24" s="17" t="str">
        <f t="shared" si="6"/>
        <v>Paket</v>
      </c>
      <c r="AB24" s="47">
        <f t="shared" si="8"/>
        <v>100</v>
      </c>
      <c r="AC24" s="30" t="s">
        <v>50</v>
      </c>
      <c r="AD24" s="35">
        <f t="shared" si="12"/>
        <v>54735000</v>
      </c>
      <c r="AE24" s="46">
        <f t="shared" si="14"/>
        <v>81.967653783246377</v>
      </c>
      <c r="AF24" s="30" t="s">
        <v>50</v>
      </c>
      <c r="AG24" s="47">
        <f t="shared" si="9"/>
        <v>24</v>
      </c>
      <c r="AH24" s="17" t="str">
        <f t="shared" si="7"/>
        <v>Paket</v>
      </c>
      <c r="AI24" s="35">
        <f t="shared" si="10"/>
        <v>160808940</v>
      </c>
      <c r="AJ24" s="78">
        <v>12</v>
      </c>
      <c r="AK24" s="79" t="s">
        <v>49</v>
      </c>
      <c r="AL24" s="78">
        <f t="shared" si="11"/>
        <v>72.25730398389841</v>
      </c>
      <c r="AM24" s="11"/>
      <c r="AP24" s="20"/>
    </row>
    <row r="25" spans="1:42" ht="75" x14ac:dyDescent="0.2">
      <c r="A25" s="12"/>
      <c r="B25" s="13"/>
      <c r="C25" s="21" t="s">
        <v>76</v>
      </c>
      <c r="D25" s="24" t="s">
        <v>163</v>
      </c>
      <c r="E25" s="16">
        <v>36</v>
      </c>
      <c r="F25" s="22" t="s">
        <v>167</v>
      </c>
      <c r="G25" s="81">
        <v>145486600</v>
      </c>
      <c r="H25" s="38">
        <v>12</v>
      </c>
      <c r="I25" s="22" t="s">
        <v>167</v>
      </c>
      <c r="J25" s="18">
        <v>19725000</v>
      </c>
      <c r="K25" s="38">
        <v>12</v>
      </c>
      <c r="L25" s="22" t="s">
        <v>167</v>
      </c>
      <c r="M25" s="18">
        <v>54280800</v>
      </c>
      <c r="N25" s="38">
        <v>3</v>
      </c>
      <c r="O25" s="22" t="str">
        <f t="shared" si="1"/>
        <v>Paket</v>
      </c>
      <c r="P25" s="18">
        <v>0</v>
      </c>
      <c r="Q25" s="38">
        <v>3</v>
      </c>
      <c r="R25" s="22" t="str">
        <f t="shared" si="2"/>
        <v>Paket</v>
      </c>
      <c r="S25" s="18">
        <v>0</v>
      </c>
      <c r="T25" s="38">
        <v>3</v>
      </c>
      <c r="U25" s="22" t="str">
        <f t="shared" si="3"/>
        <v>Paket</v>
      </c>
      <c r="V25" s="18">
        <v>18600000</v>
      </c>
      <c r="W25" s="38">
        <v>3</v>
      </c>
      <c r="X25" s="22" t="str">
        <f t="shared" si="4"/>
        <v>Paket</v>
      </c>
      <c r="Y25" s="18">
        <v>25150000</v>
      </c>
      <c r="Z25" s="47">
        <f t="shared" si="5"/>
        <v>12</v>
      </c>
      <c r="AA25" s="22" t="str">
        <f t="shared" si="6"/>
        <v>Paket</v>
      </c>
      <c r="AB25" s="47">
        <f t="shared" si="8"/>
        <v>100</v>
      </c>
      <c r="AC25" s="30" t="s">
        <v>50</v>
      </c>
      <c r="AD25" s="35">
        <f t="shared" si="12"/>
        <v>43750000</v>
      </c>
      <c r="AE25" s="46">
        <f t="shared" si="14"/>
        <v>80.599401630042294</v>
      </c>
      <c r="AF25" s="30" t="s">
        <v>50</v>
      </c>
      <c r="AG25" s="47">
        <f t="shared" si="9"/>
        <v>24</v>
      </c>
      <c r="AH25" s="22" t="str">
        <f t="shared" si="7"/>
        <v>Paket</v>
      </c>
      <c r="AI25" s="35">
        <f t="shared" si="10"/>
        <v>63475000</v>
      </c>
      <c r="AJ25" s="78">
        <v>12</v>
      </c>
      <c r="AK25" s="79" t="s">
        <v>49</v>
      </c>
      <c r="AL25" s="78">
        <f t="shared" si="11"/>
        <v>43.629447660471826</v>
      </c>
      <c r="AM25" s="11"/>
      <c r="AP25" s="20"/>
    </row>
    <row r="26" spans="1:42" ht="78" customHeight="1" x14ac:dyDescent="0.2">
      <c r="A26" s="12"/>
      <c r="B26" s="13"/>
      <c r="C26" s="21" t="s">
        <v>77</v>
      </c>
      <c r="D26" s="24" t="s">
        <v>164</v>
      </c>
      <c r="E26" s="16">
        <v>36</v>
      </c>
      <c r="F26" s="22" t="s">
        <v>167</v>
      </c>
      <c r="G26" s="81">
        <v>33095000</v>
      </c>
      <c r="H26" s="16">
        <v>12</v>
      </c>
      <c r="I26" s="22" t="s">
        <v>167</v>
      </c>
      <c r="J26" s="18">
        <v>10133000</v>
      </c>
      <c r="K26" s="16">
        <v>12</v>
      </c>
      <c r="L26" s="22" t="s">
        <v>167</v>
      </c>
      <c r="M26" s="18">
        <v>12650000</v>
      </c>
      <c r="N26" s="16">
        <v>3</v>
      </c>
      <c r="O26" s="17" t="str">
        <f t="shared" si="1"/>
        <v>Paket</v>
      </c>
      <c r="P26" s="18">
        <v>750000</v>
      </c>
      <c r="Q26" s="16">
        <v>3</v>
      </c>
      <c r="R26" s="17" t="str">
        <f t="shared" si="2"/>
        <v>Paket</v>
      </c>
      <c r="S26" s="18">
        <v>0</v>
      </c>
      <c r="T26" s="16">
        <v>3</v>
      </c>
      <c r="U26" s="17" t="str">
        <f t="shared" si="3"/>
        <v>Paket</v>
      </c>
      <c r="V26" s="18">
        <v>2560000</v>
      </c>
      <c r="W26" s="16">
        <v>3</v>
      </c>
      <c r="X26" s="17" t="str">
        <f t="shared" si="4"/>
        <v>Paket</v>
      </c>
      <c r="Y26" s="18">
        <v>6950000</v>
      </c>
      <c r="Z26" s="47">
        <f t="shared" si="5"/>
        <v>12</v>
      </c>
      <c r="AA26" s="17" t="str">
        <f t="shared" si="6"/>
        <v>Paket</v>
      </c>
      <c r="AB26" s="47">
        <f t="shared" si="8"/>
        <v>100</v>
      </c>
      <c r="AC26" s="30" t="s">
        <v>50</v>
      </c>
      <c r="AD26" s="35">
        <f t="shared" si="12"/>
        <v>10260000</v>
      </c>
      <c r="AE26" s="46">
        <f t="shared" si="14"/>
        <v>81.106719367588937</v>
      </c>
      <c r="AF26" s="30" t="s">
        <v>50</v>
      </c>
      <c r="AG26" s="47">
        <f t="shared" si="9"/>
        <v>24</v>
      </c>
      <c r="AH26" s="17" t="str">
        <f t="shared" si="7"/>
        <v>Paket</v>
      </c>
      <c r="AI26" s="35">
        <f t="shared" si="10"/>
        <v>20393000</v>
      </c>
      <c r="AJ26" s="78">
        <v>12</v>
      </c>
      <c r="AK26" s="79" t="s">
        <v>49</v>
      </c>
      <c r="AL26" s="78">
        <f t="shared" si="11"/>
        <v>61.619579996978388</v>
      </c>
      <c r="AM26" s="11"/>
      <c r="AP26" s="20"/>
    </row>
    <row r="27" spans="1:42" ht="135" x14ac:dyDescent="0.2">
      <c r="A27" s="12"/>
      <c r="B27" s="13"/>
      <c r="C27" s="21" t="s">
        <v>132</v>
      </c>
      <c r="D27" s="24" t="s">
        <v>165</v>
      </c>
      <c r="E27" s="16">
        <v>36</v>
      </c>
      <c r="F27" s="17" t="s">
        <v>48</v>
      </c>
      <c r="G27" s="81">
        <v>1200000</v>
      </c>
      <c r="H27" s="16">
        <v>12</v>
      </c>
      <c r="I27" s="17" t="s">
        <v>48</v>
      </c>
      <c r="J27" s="18">
        <v>0</v>
      </c>
      <c r="K27" s="16">
        <v>12</v>
      </c>
      <c r="L27" s="17" t="s">
        <v>48</v>
      </c>
      <c r="M27" s="18">
        <v>0</v>
      </c>
      <c r="N27" s="16">
        <v>3</v>
      </c>
      <c r="O27" s="17" t="str">
        <f t="shared" si="1"/>
        <v>Dok</v>
      </c>
      <c r="P27" s="18">
        <v>0</v>
      </c>
      <c r="Q27" s="16">
        <v>3</v>
      </c>
      <c r="R27" s="17" t="str">
        <f t="shared" si="2"/>
        <v>Dok</v>
      </c>
      <c r="S27" s="18">
        <v>0</v>
      </c>
      <c r="T27" s="16">
        <v>3</v>
      </c>
      <c r="U27" s="17" t="str">
        <f t="shared" si="3"/>
        <v>Dok</v>
      </c>
      <c r="V27" s="18">
        <v>0</v>
      </c>
      <c r="W27" s="16">
        <v>3</v>
      </c>
      <c r="X27" s="17" t="str">
        <f t="shared" si="4"/>
        <v>Dok</v>
      </c>
      <c r="Y27" s="18">
        <v>0</v>
      </c>
      <c r="Z27" s="47">
        <f t="shared" si="5"/>
        <v>12</v>
      </c>
      <c r="AA27" s="17" t="str">
        <f t="shared" si="6"/>
        <v>Dok</v>
      </c>
      <c r="AB27" s="47">
        <f t="shared" si="8"/>
        <v>100</v>
      </c>
      <c r="AC27" s="30" t="s">
        <v>50</v>
      </c>
      <c r="AD27" s="35">
        <f t="shared" si="12"/>
        <v>0</v>
      </c>
      <c r="AE27" s="46" t="e">
        <f t="shared" si="14"/>
        <v>#DIV/0!</v>
      </c>
      <c r="AF27" s="30" t="s">
        <v>50</v>
      </c>
      <c r="AG27" s="47">
        <f t="shared" si="9"/>
        <v>24</v>
      </c>
      <c r="AH27" s="17" t="str">
        <f t="shared" si="7"/>
        <v>Dok</v>
      </c>
      <c r="AI27" s="35">
        <f t="shared" si="10"/>
        <v>0</v>
      </c>
      <c r="AJ27" s="78">
        <v>12</v>
      </c>
      <c r="AK27" s="79" t="s">
        <v>49</v>
      </c>
      <c r="AL27" s="78">
        <f t="shared" si="11"/>
        <v>0</v>
      </c>
      <c r="AM27" s="11"/>
      <c r="AP27" s="20"/>
    </row>
    <row r="28" spans="1:42" ht="120" x14ac:dyDescent="0.2">
      <c r="A28" s="12"/>
      <c r="B28" s="13"/>
      <c r="C28" s="21" t="s">
        <v>78</v>
      </c>
      <c r="D28" s="24" t="s">
        <v>166</v>
      </c>
      <c r="E28" s="16">
        <v>36</v>
      </c>
      <c r="F28" s="17" t="s">
        <v>109</v>
      </c>
      <c r="G28" s="81">
        <v>263000000</v>
      </c>
      <c r="H28" s="16">
        <v>12</v>
      </c>
      <c r="I28" s="17" t="s">
        <v>109</v>
      </c>
      <c r="J28" s="18">
        <v>75620000</v>
      </c>
      <c r="K28" s="16">
        <v>12</v>
      </c>
      <c r="L28" s="17" t="s">
        <v>109</v>
      </c>
      <c r="M28" s="18">
        <v>100000000</v>
      </c>
      <c r="N28" s="16">
        <v>3</v>
      </c>
      <c r="O28" s="17" t="str">
        <f t="shared" si="1"/>
        <v>Lap</v>
      </c>
      <c r="P28" s="18">
        <v>4030000</v>
      </c>
      <c r="Q28" s="16">
        <v>3</v>
      </c>
      <c r="R28" s="17" t="str">
        <f t="shared" si="2"/>
        <v>Lap</v>
      </c>
      <c r="S28" s="18">
        <v>16385800</v>
      </c>
      <c r="T28" s="16">
        <v>3</v>
      </c>
      <c r="U28" s="17" t="str">
        <f t="shared" si="3"/>
        <v>Lap</v>
      </c>
      <c r="V28" s="18">
        <v>8950000</v>
      </c>
      <c r="W28" s="16">
        <v>3</v>
      </c>
      <c r="X28" s="17" t="str">
        <f t="shared" si="4"/>
        <v>Lap</v>
      </c>
      <c r="Y28" s="18">
        <v>67375356</v>
      </c>
      <c r="Z28" s="47">
        <f t="shared" si="5"/>
        <v>12</v>
      </c>
      <c r="AA28" s="17" t="str">
        <f t="shared" si="6"/>
        <v>Lap</v>
      </c>
      <c r="AB28" s="47">
        <f t="shared" si="8"/>
        <v>100</v>
      </c>
      <c r="AC28" s="30" t="s">
        <v>50</v>
      </c>
      <c r="AD28" s="35">
        <f t="shared" si="12"/>
        <v>96741156</v>
      </c>
      <c r="AE28" s="46">
        <f t="shared" si="14"/>
        <v>96.741155999999989</v>
      </c>
      <c r="AF28" s="30" t="s">
        <v>50</v>
      </c>
      <c r="AG28" s="47">
        <f t="shared" si="9"/>
        <v>24</v>
      </c>
      <c r="AH28" s="17" t="str">
        <f t="shared" si="7"/>
        <v>Lap</v>
      </c>
      <c r="AI28" s="35">
        <f t="shared" si="10"/>
        <v>172361156</v>
      </c>
      <c r="AJ28" s="78">
        <v>12</v>
      </c>
      <c r="AK28" s="79" t="s">
        <v>49</v>
      </c>
      <c r="AL28" s="78">
        <f t="shared" si="11"/>
        <v>65.536561216730036</v>
      </c>
      <c r="AM28" s="11"/>
      <c r="AP28" s="20"/>
    </row>
    <row r="29" spans="1:42" ht="97.5" customHeight="1" x14ac:dyDescent="0.2">
      <c r="A29" s="12"/>
      <c r="B29" s="13"/>
      <c r="C29" s="14" t="s">
        <v>79</v>
      </c>
      <c r="D29" s="14" t="s">
        <v>168</v>
      </c>
      <c r="E29" s="39">
        <v>100</v>
      </c>
      <c r="F29" s="40" t="s">
        <v>50</v>
      </c>
      <c r="G29" s="83">
        <f>SUM(G31:G32)</f>
        <v>116381690</v>
      </c>
      <c r="H29" s="39">
        <v>100</v>
      </c>
      <c r="I29" s="40" t="s">
        <v>50</v>
      </c>
      <c r="J29" s="37">
        <f>SUM(J30:J32)</f>
        <v>18212997</v>
      </c>
      <c r="K29" s="39">
        <v>100</v>
      </c>
      <c r="L29" s="40" t="s">
        <v>50</v>
      </c>
      <c r="M29" s="37">
        <f>SUM(M31:M32)</f>
        <v>42000000</v>
      </c>
      <c r="N29" s="39">
        <v>25</v>
      </c>
      <c r="O29" s="40" t="str">
        <f t="shared" si="1"/>
        <v>%</v>
      </c>
      <c r="P29" s="37">
        <f>SUM(P31:P32)</f>
        <v>7015649</v>
      </c>
      <c r="Q29" s="39">
        <v>25</v>
      </c>
      <c r="R29" s="40" t="str">
        <f t="shared" si="2"/>
        <v>%</v>
      </c>
      <c r="S29" s="37">
        <f>SUM(S31:S32)</f>
        <v>8271075</v>
      </c>
      <c r="T29" s="39">
        <v>25</v>
      </c>
      <c r="U29" s="40" t="str">
        <f t="shared" si="3"/>
        <v>%</v>
      </c>
      <c r="V29" s="37">
        <f>SUM(V31:V32)</f>
        <v>6840876</v>
      </c>
      <c r="W29" s="39">
        <v>25</v>
      </c>
      <c r="X29" s="40" t="str">
        <f t="shared" si="4"/>
        <v>%</v>
      </c>
      <c r="Y29" s="37">
        <f>SUM(Y31:Y32)</f>
        <v>11324539</v>
      </c>
      <c r="Z29" s="59">
        <f t="shared" si="5"/>
        <v>100</v>
      </c>
      <c r="AA29" s="40" t="str">
        <f t="shared" si="6"/>
        <v>%</v>
      </c>
      <c r="AB29" s="59">
        <f t="shared" si="8"/>
        <v>100</v>
      </c>
      <c r="AC29" s="58" t="s">
        <v>50</v>
      </c>
      <c r="AD29" s="56">
        <f t="shared" si="12"/>
        <v>33452139</v>
      </c>
      <c r="AE29" s="57">
        <f t="shared" si="14"/>
        <v>79.647949999999994</v>
      </c>
      <c r="AF29" s="58" t="s">
        <v>50</v>
      </c>
      <c r="AG29" s="59">
        <f t="shared" si="9"/>
        <v>200</v>
      </c>
      <c r="AH29" s="40" t="str">
        <f t="shared" si="7"/>
        <v>%</v>
      </c>
      <c r="AI29" s="56">
        <f t="shared" si="10"/>
        <v>51665136</v>
      </c>
      <c r="AJ29" s="74">
        <v>100</v>
      </c>
      <c r="AK29" s="77" t="s">
        <v>50</v>
      </c>
      <c r="AL29" s="74">
        <f t="shared" si="11"/>
        <v>44.392838770428575</v>
      </c>
      <c r="AM29" s="11"/>
      <c r="AP29" s="20"/>
    </row>
    <row r="30" spans="1:42" ht="75" x14ac:dyDescent="0.2">
      <c r="A30" s="12"/>
      <c r="B30" s="13"/>
      <c r="C30" s="21" t="s">
        <v>138</v>
      </c>
      <c r="D30" s="24" t="s">
        <v>169</v>
      </c>
      <c r="E30" s="16">
        <v>36</v>
      </c>
      <c r="F30" s="17" t="s">
        <v>48</v>
      </c>
      <c r="G30" s="81">
        <v>350000</v>
      </c>
      <c r="H30" s="16">
        <v>12</v>
      </c>
      <c r="I30" s="17" t="s">
        <v>48</v>
      </c>
      <c r="J30" s="18">
        <v>0</v>
      </c>
      <c r="K30" s="16">
        <v>12</v>
      </c>
      <c r="L30" s="17" t="s">
        <v>48</v>
      </c>
      <c r="M30" s="18">
        <v>0</v>
      </c>
      <c r="N30" s="16">
        <v>3</v>
      </c>
      <c r="O30" s="17" t="str">
        <f t="shared" si="1"/>
        <v>Dok</v>
      </c>
      <c r="P30" s="18">
        <v>0</v>
      </c>
      <c r="Q30" s="16">
        <v>3</v>
      </c>
      <c r="R30" s="17" t="str">
        <f t="shared" si="2"/>
        <v>Dok</v>
      </c>
      <c r="S30" s="18">
        <v>0</v>
      </c>
      <c r="T30" s="16">
        <v>3</v>
      </c>
      <c r="U30" s="17" t="str">
        <f t="shared" si="3"/>
        <v>Dok</v>
      </c>
      <c r="V30" s="18">
        <v>0</v>
      </c>
      <c r="W30" s="16">
        <v>3</v>
      </c>
      <c r="X30" s="17" t="str">
        <f t="shared" si="4"/>
        <v>Dok</v>
      </c>
      <c r="Y30" s="18">
        <v>0</v>
      </c>
      <c r="Z30" s="47">
        <f t="shared" si="5"/>
        <v>12</v>
      </c>
      <c r="AA30" s="17" t="str">
        <f t="shared" si="6"/>
        <v>Dok</v>
      </c>
      <c r="AB30" s="47">
        <f t="shared" si="8"/>
        <v>100</v>
      </c>
      <c r="AC30" s="30" t="s">
        <v>50</v>
      </c>
      <c r="AD30" s="35">
        <f t="shared" si="12"/>
        <v>0</v>
      </c>
      <c r="AE30" s="46" t="e">
        <f t="shared" si="14"/>
        <v>#DIV/0!</v>
      </c>
      <c r="AF30" s="30" t="s">
        <v>50</v>
      </c>
      <c r="AG30" s="47">
        <f t="shared" si="9"/>
        <v>24</v>
      </c>
      <c r="AH30" s="17" t="str">
        <f t="shared" si="7"/>
        <v>Dok</v>
      </c>
      <c r="AI30" s="35">
        <f t="shared" si="10"/>
        <v>0</v>
      </c>
      <c r="AJ30" s="78">
        <v>12</v>
      </c>
      <c r="AK30" s="79" t="s">
        <v>49</v>
      </c>
      <c r="AL30" s="78">
        <f t="shared" si="11"/>
        <v>0</v>
      </c>
      <c r="AM30" s="11"/>
      <c r="AP30" s="20"/>
    </row>
    <row r="31" spans="1:42" ht="82.5" customHeight="1" x14ac:dyDescent="0.2">
      <c r="A31" s="12"/>
      <c r="B31" s="13"/>
      <c r="C31" s="21" t="s">
        <v>80</v>
      </c>
      <c r="D31" s="24" t="s">
        <v>170</v>
      </c>
      <c r="E31" s="16">
        <v>36</v>
      </c>
      <c r="F31" s="17" t="s">
        <v>109</v>
      </c>
      <c r="G31" s="81">
        <v>62277690</v>
      </c>
      <c r="H31" s="16">
        <v>12</v>
      </c>
      <c r="I31" s="17" t="s">
        <v>109</v>
      </c>
      <c r="J31" s="18">
        <v>17962997</v>
      </c>
      <c r="K31" s="16">
        <v>12</v>
      </c>
      <c r="L31" s="17" t="s">
        <v>109</v>
      </c>
      <c r="M31" s="18">
        <v>19500000</v>
      </c>
      <c r="N31" s="16">
        <v>3</v>
      </c>
      <c r="O31" s="17" t="str">
        <f t="shared" si="1"/>
        <v>Lap</v>
      </c>
      <c r="P31" s="18">
        <v>2170355</v>
      </c>
      <c r="Q31" s="16">
        <v>3</v>
      </c>
      <c r="R31" s="17" t="str">
        <f t="shared" si="2"/>
        <v>Lap</v>
      </c>
      <c r="S31" s="18">
        <v>2040879</v>
      </c>
      <c r="T31" s="16">
        <v>3</v>
      </c>
      <c r="U31" s="17" t="str">
        <f t="shared" si="3"/>
        <v>Lap</v>
      </c>
      <c r="V31" s="18">
        <v>3377001</v>
      </c>
      <c r="W31" s="16">
        <v>3</v>
      </c>
      <c r="X31" s="17" t="str">
        <f t="shared" si="4"/>
        <v>Lap</v>
      </c>
      <c r="Y31" s="18">
        <v>4725763</v>
      </c>
      <c r="Z31" s="47">
        <f t="shared" si="5"/>
        <v>12</v>
      </c>
      <c r="AA31" s="17" t="str">
        <f t="shared" si="6"/>
        <v>Lap</v>
      </c>
      <c r="AB31" s="47">
        <f t="shared" si="8"/>
        <v>100</v>
      </c>
      <c r="AC31" s="30" t="s">
        <v>50</v>
      </c>
      <c r="AD31" s="35">
        <f t="shared" si="12"/>
        <v>12313998</v>
      </c>
      <c r="AE31" s="46">
        <f t="shared" si="14"/>
        <v>63.148707692307696</v>
      </c>
      <c r="AF31" s="30" t="s">
        <v>50</v>
      </c>
      <c r="AG31" s="47">
        <f t="shared" si="9"/>
        <v>24</v>
      </c>
      <c r="AH31" s="17" t="str">
        <f t="shared" si="7"/>
        <v>Lap</v>
      </c>
      <c r="AI31" s="35">
        <f t="shared" si="10"/>
        <v>30276995</v>
      </c>
      <c r="AJ31" s="78">
        <v>12</v>
      </c>
      <c r="AK31" s="79" t="s">
        <v>49</v>
      </c>
      <c r="AL31" s="78">
        <f t="shared" si="11"/>
        <v>48.616117585607299</v>
      </c>
      <c r="AM31" s="11"/>
      <c r="AP31" s="20"/>
    </row>
    <row r="32" spans="1:42" ht="83.25" customHeight="1" x14ac:dyDescent="0.2">
      <c r="A32" s="12"/>
      <c r="B32" s="13"/>
      <c r="C32" s="21" t="s">
        <v>81</v>
      </c>
      <c r="D32" s="24" t="s">
        <v>171</v>
      </c>
      <c r="E32" s="16">
        <v>36</v>
      </c>
      <c r="F32" s="17" t="s">
        <v>109</v>
      </c>
      <c r="G32" s="81">
        <v>54104000</v>
      </c>
      <c r="H32" s="16">
        <v>12</v>
      </c>
      <c r="I32" s="17" t="s">
        <v>109</v>
      </c>
      <c r="J32" s="18">
        <v>250000</v>
      </c>
      <c r="K32" s="16">
        <v>12</v>
      </c>
      <c r="L32" s="17" t="s">
        <v>109</v>
      </c>
      <c r="M32" s="18">
        <v>22500000</v>
      </c>
      <c r="N32" s="16">
        <v>3</v>
      </c>
      <c r="O32" s="17" t="str">
        <f t="shared" si="1"/>
        <v>Lap</v>
      </c>
      <c r="P32" s="18">
        <v>4845294</v>
      </c>
      <c r="Q32" s="16">
        <v>3</v>
      </c>
      <c r="R32" s="17" t="str">
        <f t="shared" si="2"/>
        <v>Lap</v>
      </c>
      <c r="S32" s="18">
        <v>6230196</v>
      </c>
      <c r="T32" s="16">
        <v>3</v>
      </c>
      <c r="U32" s="17" t="str">
        <f t="shared" si="3"/>
        <v>Lap</v>
      </c>
      <c r="V32" s="18">
        <f>14539365-S32-P32</f>
        <v>3463875</v>
      </c>
      <c r="W32" s="16">
        <v>3</v>
      </c>
      <c r="X32" s="17" t="str">
        <f t="shared" si="4"/>
        <v>Lap</v>
      </c>
      <c r="Y32" s="18">
        <v>6598776</v>
      </c>
      <c r="Z32" s="47">
        <f t="shared" si="5"/>
        <v>12</v>
      </c>
      <c r="AA32" s="17" t="str">
        <f t="shared" si="6"/>
        <v>Lap</v>
      </c>
      <c r="AB32" s="47">
        <f t="shared" si="8"/>
        <v>100</v>
      </c>
      <c r="AC32" s="30" t="s">
        <v>50</v>
      </c>
      <c r="AD32" s="35">
        <f t="shared" si="12"/>
        <v>21138141</v>
      </c>
      <c r="AE32" s="46">
        <f t="shared" si="14"/>
        <v>93.947293333333334</v>
      </c>
      <c r="AF32" s="30" t="s">
        <v>50</v>
      </c>
      <c r="AG32" s="47">
        <f t="shared" si="9"/>
        <v>24</v>
      </c>
      <c r="AH32" s="17" t="str">
        <f t="shared" si="7"/>
        <v>Lap</v>
      </c>
      <c r="AI32" s="35">
        <f t="shared" si="10"/>
        <v>21388141</v>
      </c>
      <c r="AJ32" s="78">
        <v>12</v>
      </c>
      <c r="AK32" s="79" t="s">
        <v>49</v>
      </c>
      <c r="AL32" s="78">
        <f t="shared" si="11"/>
        <v>39.531533712849324</v>
      </c>
      <c r="AM32" s="11"/>
      <c r="AP32" s="20"/>
    </row>
    <row r="33" spans="1:42" ht="97.5" customHeight="1" x14ac:dyDescent="0.2">
      <c r="A33" s="12"/>
      <c r="B33" s="13"/>
      <c r="C33" s="14" t="s">
        <v>82</v>
      </c>
      <c r="D33" s="14" t="s">
        <v>172</v>
      </c>
      <c r="E33" s="39">
        <v>100</v>
      </c>
      <c r="F33" s="40" t="s">
        <v>50</v>
      </c>
      <c r="G33" s="83">
        <f>SUM(G34:G36)</f>
        <v>695292350</v>
      </c>
      <c r="H33" s="39">
        <v>100</v>
      </c>
      <c r="I33" s="40" t="s">
        <v>50</v>
      </c>
      <c r="J33" s="37">
        <f>SUM(J34:J36)</f>
        <v>66485166</v>
      </c>
      <c r="K33" s="39">
        <v>100</v>
      </c>
      <c r="L33" s="40" t="s">
        <v>50</v>
      </c>
      <c r="M33" s="37">
        <f>SUM(M34:M36)</f>
        <v>58947500</v>
      </c>
      <c r="N33" s="39">
        <v>25</v>
      </c>
      <c r="O33" s="40" t="str">
        <f t="shared" si="1"/>
        <v>%</v>
      </c>
      <c r="P33" s="37">
        <f>SUM(P34:P36)</f>
        <v>11705793</v>
      </c>
      <c r="Q33" s="39">
        <v>25</v>
      </c>
      <c r="R33" s="40" t="str">
        <f t="shared" si="2"/>
        <v>%</v>
      </c>
      <c r="S33" s="37">
        <f>SUM(S34:S36)</f>
        <v>11022882</v>
      </c>
      <c r="T33" s="39">
        <v>25</v>
      </c>
      <c r="U33" s="40" t="str">
        <f t="shared" si="3"/>
        <v>%</v>
      </c>
      <c r="V33" s="37">
        <f>SUM(V34:V36)</f>
        <v>12098656</v>
      </c>
      <c r="W33" s="39">
        <v>25</v>
      </c>
      <c r="X33" s="40" t="str">
        <f t="shared" si="4"/>
        <v>%</v>
      </c>
      <c r="Y33" s="37">
        <f>SUM(Y34:Y36)</f>
        <v>19991428</v>
      </c>
      <c r="Z33" s="59">
        <f t="shared" si="5"/>
        <v>100</v>
      </c>
      <c r="AA33" s="40" t="str">
        <f t="shared" si="6"/>
        <v>%</v>
      </c>
      <c r="AB33" s="59">
        <f t="shared" si="8"/>
        <v>100</v>
      </c>
      <c r="AC33" s="58" t="s">
        <v>50</v>
      </c>
      <c r="AD33" s="56">
        <f t="shared" si="12"/>
        <v>54818759</v>
      </c>
      <c r="AE33" s="57">
        <f t="shared" si="14"/>
        <v>92.995901437720008</v>
      </c>
      <c r="AF33" s="58" t="s">
        <v>50</v>
      </c>
      <c r="AG33" s="59">
        <f t="shared" si="9"/>
        <v>200</v>
      </c>
      <c r="AH33" s="40" t="str">
        <f t="shared" si="7"/>
        <v>%</v>
      </c>
      <c r="AI33" s="56">
        <f t="shared" si="10"/>
        <v>121303925</v>
      </c>
      <c r="AJ33" s="74">
        <v>100</v>
      </c>
      <c r="AK33" s="77" t="s">
        <v>50</v>
      </c>
      <c r="AL33" s="74">
        <f t="shared" si="11"/>
        <v>17.446463347396243</v>
      </c>
      <c r="AM33" s="11"/>
      <c r="AP33" s="20"/>
    </row>
    <row r="34" spans="1:42" ht="180" x14ac:dyDescent="0.2">
      <c r="A34" s="12"/>
      <c r="B34" s="13"/>
      <c r="C34" s="21" t="s">
        <v>83</v>
      </c>
      <c r="D34" s="24" t="s">
        <v>173</v>
      </c>
      <c r="E34" s="16">
        <v>15</v>
      </c>
      <c r="F34" s="17" t="s">
        <v>176</v>
      </c>
      <c r="G34" s="81">
        <v>154032000</v>
      </c>
      <c r="H34" s="16">
        <v>5</v>
      </c>
      <c r="I34" s="17" t="s">
        <v>176</v>
      </c>
      <c r="J34" s="18">
        <v>44432682</v>
      </c>
      <c r="K34" s="16">
        <v>5</v>
      </c>
      <c r="L34" s="17" t="s">
        <v>176</v>
      </c>
      <c r="M34" s="18">
        <v>49144000</v>
      </c>
      <c r="N34" s="16">
        <v>5</v>
      </c>
      <c r="O34" s="17" t="str">
        <f t="shared" si="1"/>
        <v>Unit</v>
      </c>
      <c r="P34" s="18">
        <v>11305794</v>
      </c>
      <c r="Q34" s="16">
        <v>5</v>
      </c>
      <c r="R34" s="17" t="str">
        <f t="shared" si="2"/>
        <v>Unit</v>
      </c>
      <c r="S34" s="18">
        <v>11022882</v>
      </c>
      <c r="T34" s="16">
        <v>5</v>
      </c>
      <c r="U34" s="17" t="str">
        <f t="shared" si="3"/>
        <v>Unit</v>
      </c>
      <c r="V34" s="18">
        <v>10848656</v>
      </c>
      <c r="W34" s="16">
        <v>5</v>
      </c>
      <c r="X34" s="17" t="str">
        <f t="shared" si="4"/>
        <v>Unit</v>
      </c>
      <c r="Y34" s="18">
        <v>13831428</v>
      </c>
      <c r="Z34" s="47">
        <f t="shared" si="5"/>
        <v>20</v>
      </c>
      <c r="AA34" s="17" t="str">
        <f t="shared" si="6"/>
        <v>Unit</v>
      </c>
      <c r="AB34" s="47">
        <f t="shared" si="8"/>
        <v>400</v>
      </c>
      <c r="AC34" s="30" t="s">
        <v>50</v>
      </c>
      <c r="AD34" s="35">
        <f t="shared" si="12"/>
        <v>47008760</v>
      </c>
      <c r="AE34" s="46">
        <f t="shared" si="14"/>
        <v>95.65513592707147</v>
      </c>
      <c r="AF34" s="30" t="s">
        <v>50</v>
      </c>
      <c r="AG34" s="47">
        <f t="shared" si="9"/>
        <v>25</v>
      </c>
      <c r="AH34" s="17" t="str">
        <f t="shared" si="7"/>
        <v>Unit</v>
      </c>
      <c r="AI34" s="35">
        <f t="shared" si="10"/>
        <v>91441442</v>
      </c>
      <c r="AJ34" s="78">
        <v>12</v>
      </c>
      <c r="AK34" s="79" t="s">
        <v>49</v>
      </c>
      <c r="AL34" s="78">
        <f t="shared" si="11"/>
        <v>59.365224109275992</v>
      </c>
      <c r="AM34" s="11"/>
      <c r="AP34" s="20"/>
    </row>
    <row r="35" spans="1:42" ht="90" x14ac:dyDescent="0.2">
      <c r="A35" s="12"/>
      <c r="B35" s="13"/>
      <c r="C35" s="21" t="s">
        <v>84</v>
      </c>
      <c r="D35" s="24" t="s">
        <v>174</v>
      </c>
      <c r="E35" s="16">
        <v>3</v>
      </c>
      <c r="F35" s="17" t="s">
        <v>176</v>
      </c>
      <c r="G35" s="81">
        <v>524706850</v>
      </c>
      <c r="H35" s="16">
        <v>1</v>
      </c>
      <c r="I35" s="17" t="s">
        <v>176</v>
      </c>
      <c r="J35" s="18">
        <v>18977484</v>
      </c>
      <c r="K35" s="16">
        <v>1</v>
      </c>
      <c r="L35" s="17" t="s">
        <v>176</v>
      </c>
      <c r="M35" s="18">
        <v>7453500</v>
      </c>
      <c r="N35" s="16">
        <v>1</v>
      </c>
      <c r="O35" s="17" t="str">
        <f t="shared" si="1"/>
        <v>Unit</v>
      </c>
      <c r="P35" s="18">
        <v>399999</v>
      </c>
      <c r="Q35" s="16">
        <v>1</v>
      </c>
      <c r="R35" s="17" t="str">
        <f t="shared" si="2"/>
        <v>Unit</v>
      </c>
      <c r="S35" s="18">
        <v>0</v>
      </c>
      <c r="T35" s="16">
        <v>1</v>
      </c>
      <c r="U35" s="17" t="str">
        <f t="shared" si="3"/>
        <v>Unit</v>
      </c>
      <c r="V35" s="18">
        <v>1250000</v>
      </c>
      <c r="W35" s="16">
        <v>1</v>
      </c>
      <c r="X35" s="17" t="str">
        <f t="shared" si="4"/>
        <v>Unit</v>
      </c>
      <c r="Y35" s="18">
        <v>4710000</v>
      </c>
      <c r="Z35" s="47">
        <f t="shared" si="5"/>
        <v>4</v>
      </c>
      <c r="AA35" s="17" t="str">
        <f t="shared" si="6"/>
        <v>Unit</v>
      </c>
      <c r="AB35" s="47">
        <f t="shared" si="8"/>
        <v>400</v>
      </c>
      <c r="AC35" s="30" t="s">
        <v>50</v>
      </c>
      <c r="AD35" s="35">
        <f t="shared" si="12"/>
        <v>6359999</v>
      </c>
      <c r="AE35" s="46">
        <f t="shared" si="14"/>
        <v>85.329026631783719</v>
      </c>
      <c r="AF35" s="30"/>
      <c r="AG35" s="47">
        <f t="shared" si="9"/>
        <v>5</v>
      </c>
      <c r="AH35" s="17" t="str">
        <f t="shared" si="7"/>
        <v>Unit</v>
      </c>
      <c r="AI35" s="35">
        <f t="shared" si="10"/>
        <v>25337483</v>
      </c>
      <c r="AJ35" s="78">
        <v>12</v>
      </c>
      <c r="AK35" s="79" t="s">
        <v>49</v>
      </c>
      <c r="AL35" s="78">
        <f t="shared" si="11"/>
        <v>4.8288835947157924</v>
      </c>
      <c r="AM35" s="11"/>
      <c r="AP35" s="20"/>
    </row>
    <row r="36" spans="1:42" ht="135" x14ac:dyDescent="0.2">
      <c r="A36" s="12"/>
      <c r="B36" s="13"/>
      <c r="C36" s="21" t="s">
        <v>85</v>
      </c>
      <c r="D36" s="24" t="s">
        <v>175</v>
      </c>
      <c r="E36" s="16">
        <v>30</v>
      </c>
      <c r="F36" s="17" t="s">
        <v>176</v>
      </c>
      <c r="G36" s="81">
        <v>16553500</v>
      </c>
      <c r="H36" s="16">
        <v>10</v>
      </c>
      <c r="I36" s="17" t="s">
        <v>176</v>
      </c>
      <c r="J36" s="18">
        <v>3075000</v>
      </c>
      <c r="K36" s="16">
        <v>10</v>
      </c>
      <c r="L36" s="17" t="s">
        <v>176</v>
      </c>
      <c r="M36" s="18">
        <v>2350000</v>
      </c>
      <c r="N36" s="16">
        <v>10</v>
      </c>
      <c r="O36" s="17" t="str">
        <f t="shared" si="1"/>
        <v>Unit</v>
      </c>
      <c r="P36" s="18">
        <v>0</v>
      </c>
      <c r="Q36" s="16">
        <v>10</v>
      </c>
      <c r="R36" s="17" t="str">
        <f t="shared" si="2"/>
        <v>Unit</v>
      </c>
      <c r="S36" s="18">
        <v>0</v>
      </c>
      <c r="T36" s="16">
        <v>10</v>
      </c>
      <c r="U36" s="17" t="str">
        <f t="shared" si="3"/>
        <v>Unit</v>
      </c>
      <c r="V36" s="18">
        <v>0</v>
      </c>
      <c r="W36" s="16">
        <v>10</v>
      </c>
      <c r="X36" s="17" t="str">
        <f t="shared" si="4"/>
        <v>Unit</v>
      </c>
      <c r="Y36" s="18">
        <v>1450000</v>
      </c>
      <c r="Z36" s="47">
        <f t="shared" si="5"/>
        <v>40</v>
      </c>
      <c r="AA36" s="17" t="str">
        <f t="shared" si="6"/>
        <v>Unit</v>
      </c>
      <c r="AB36" s="47">
        <f t="shared" si="8"/>
        <v>400</v>
      </c>
      <c r="AC36" s="30" t="s">
        <v>50</v>
      </c>
      <c r="AD36" s="35">
        <f t="shared" si="12"/>
        <v>1450000</v>
      </c>
      <c r="AE36" s="46">
        <f t="shared" si="14"/>
        <v>61.702127659574465</v>
      </c>
      <c r="AF36" s="30"/>
      <c r="AG36" s="47">
        <f t="shared" si="9"/>
        <v>50</v>
      </c>
      <c r="AH36" s="17" t="str">
        <f t="shared" si="7"/>
        <v>Unit</v>
      </c>
      <c r="AI36" s="35">
        <f t="shared" si="10"/>
        <v>4525000</v>
      </c>
      <c r="AJ36" s="78">
        <v>12</v>
      </c>
      <c r="AK36" s="79" t="s">
        <v>49</v>
      </c>
      <c r="AL36" s="78">
        <f t="shared" si="11"/>
        <v>27.335608783640925</v>
      </c>
      <c r="AM36" s="11"/>
      <c r="AP36" s="20"/>
    </row>
    <row r="37" spans="1:42" ht="146.25" customHeight="1" x14ac:dyDescent="0.2">
      <c r="A37" s="12"/>
      <c r="B37" s="13"/>
      <c r="C37" s="14" t="s">
        <v>86</v>
      </c>
      <c r="D37" s="15" t="s">
        <v>177</v>
      </c>
      <c r="E37" s="45">
        <v>100</v>
      </c>
      <c r="F37" s="40" t="s">
        <v>50</v>
      </c>
      <c r="G37" s="83">
        <f>G38+G40</f>
        <v>48400000</v>
      </c>
      <c r="H37" s="45">
        <v>100</v>
      </c>
      <c r="I37" s="40" t="s">
        <v>50</v>
      </c>
      <c r="J37" s="37">
        <f>J38+J40</f>
        <v>24907000</v>
      </c>
      <c r="K37" s="45">
        <v>100</v>
      </c>
      <c r="L37" s="40" t="s">
        <v>50</v>
      </c>
      <c r="M37" s="37">
        <f>M38+M40</f>
        <v>9000000</v>
      </c>
      <c r="N37" s="45">
        <v>25</v>
      </c>
      <c r="O37" s="40" t="str">
        <f t="shared" si="1"/>
        <v>%</v>
      </c>
      <c r="P37" s="37">
        <f>P40</f>
        <v>2250000</v>
      </c>
      <c r="Q37" s="45">
        <v>25</v>
      </c>
      <c r="R37" s="40" t="str">
        <f t="shared" si="2"/>
        <v>%</v>
      </c>
      <c r="S37" s="37">
        <f>S40</f>
        <v>0</v>
      </c>
      <c r="T37" s="45">
        <v>25</v>
      </c>
      <c r="U37" s="40" t="str">
        <f t="shared" si="3"/>
        <v>%</v>
      </c>
      <c r="V37" s="37">
        <f>V40</f>
        <v>2250000</v>
      </c>
      <c r="W37" s="45">
        <v>25</v>
      </c>
      <c r="X37" s="40" t="str">
        <f t="shared" si="4"/>
        <v>%</v>
      </c>
      <c r="Y37" s="37">
        <f>Y40</f>
        <v>4500000</v>
      </c>
      <c r="Z37" s="59">
        <f t="shared" si="5"/>
        <v>100</v>
      </c>
      <c r="AA37" s="40" t="str">
        <f t="shared" si="6"/>
        <v>%</v>
      </c>
      <c r="AB37" s="59">
        <f t="shared" si="8"/>
        <v>100</v>
      </c>
      <c r="AC37" s="58" t="s">
        <v>50</v>
      </c>
      <c r="AD37" s="56">
        <f t="shared" si="12"/>
        <v>9000000</v>
      </c>
      <c r="AE37" s="57">
        <f t="shared" si="14"/>
        <v>100</v>
      </c>
      <c r="AF37" s="58" t="s">
        <v>50</v>
      </c>
      <c r="AG37" s="59">
        <f t="shared" si="9"/>
        <v>200</v>
      </c>
      <c r="AH37" s="40" t="str">
        <f t="shared" si="7"/>
        <v>%</v>
      </c>
      <c r="AI37" s="56">
        <f t="shared" si="10"/>
        <v>33907000</v>
      </c>
      <c r="AJ37" s="74">
        <v>100</v>
      </c>
      <c r="AK37" s="77" t="s">
        <v>50</v>
      </c>
      <c r="AL37" s="74">
        <f t="shared" si="11"/>
        <v>70.055785123966942</v>
      </c>
      <c r="AM37" s="11"/>
      <c r="AP37" s="20"/>
    </row>
    <row r="38" spans="1:42" ht="210" customHeight="1" x14ac:dyDescent="0.2">
      <c r="A38" s="12"/>
      <c r="B38" s="13"/>
      <c r="C38" s="14" t="s">
        <v>139</v>
      </c>
      <c r="D38" s="15" t="s">
        <v>178</v>
      </c>
      <c r="E38" s="45">
        <v>100</v>
      </c>
      <c r="F38" s="40" t="s">
        <v>50</v>
      </c>
      <c r="G38" s="83">
        <f>SUM(G39)</f>
        <v>15900000</v>
      </c>
      <c r="H38" s="45">
        <v>100</v>
      </c>
      <c r="I38" s="40" t="s">
        <v>50</v>
      </c>
      <c r="J38" s="37">
        <f>J39</f>
        <v>4932000</v>
      </c>
      <c r="K38" s="45">
        <v>100</v>
      </c>
      <c r="L38" s="40" t="s">
        <v>50</v>
      </c>
      <c r="M38" s="37">
        <f>SUM(M39)</f>
        <v>0</v>
      </c>
      <c r="N38" s="45">
        <v>25</v>
      </c>
      <c r="O38" s="40" t="str">
        <f t="shared" si="1"/>
        <v>%</v>
      </c>
      <c r="P38" s="37">
        <f>SUM(P39)</f>
        <v>0</v>
      </c>
      <c r="Q38" s="45">
        <v>25</v>
      </c>
      <c r="R38" s="40" t="str">
        <f t="shared" si="2"/>
        <v>%</v>
      </c>
      <c r="S38" s="37">
        <f>SUM(S39)</f>
        <v>0</v>
      </c>
      <c r="T38" s="45">
        <v>25</v>
      </c>
      <c r="U38" s="40" t="str">
        <f t="shared" si="3"/>
        <v>%</v>
      </c>
      <c r="V38" s="37">
        <f>SUM(V39)</f>
        <v>0</v>
      </c>
      <c r="W38" s="45">
        <v>25</v>
      </c>
      <c r="X38" s="40" t="str">
        <f t="shared" si="4"/>
        <v>%</v>
      </c>
      <c r="Y38" s="37">
        <f>SUM(Y39)</f>
        <v>0</v>
      </c>
      <c r="Z38" s="59">
        <f t="shared" si="5"/>
        <v>100</v>
      </c>
      <c r="AA38" s="40" t="str">
        <f t="shared" si="6"/>
        <v>%</v>
      </c>
      <c r="AB38" s="59">
        <f t="shared" si="8"/>
        <v>100</v>
      </c>
      <c r="AC38" s="58" t="s">
        <v>50</v>
      </c>
      <c r="AD38" s="56">
        <f t="shared" si="12"/>
        <v>0</v>
      </c>
      <c r="AE38" s="57" t="e">
        <f t="shared" si="14"/>
        <v>#DIV/0!</v>
      </c>
      <c r="AF38" s="58" t="s">
        <v>50</v>
      </c>
      <c r="AG38" s="59">
        <f t="shared" si="9"/>
        <v>200</v>
      </c>
      <c r="AH38" s="40" t="str">
        <f t="shared" si="7"/>
        <v>%</v>
      </c>
      <c r="AI38" s="56">
        <f t="shared" si="10"/>
        <v>4932000</v>
      </c>
      <c r="AJ38" s="74">
        <v>100</v>
      </c>
      <c r="AK38" s="77" t="s">
        <v>50</v>
      </c>
      <c r="AL38" s="74">
        <f t="shared" si="11"/>
        <v>31.018867924528305</v>
      </c>
      <c r="AM38" s="11"/>
      <c r="AP38" s="20"/>
    </row>
    <row r="39" spans="1:42" ht="150" x14ac:dyDescent="0.2">
      <c r="A39" s="12"/>
      <c r="B39" s="13"/>
      <c r="C39" s="21" t="s">
        <v>140</v>
      </c>
      <c r="D39" s="24" t="s">
        <v>179</v>
      </c>
      <c r="E39" s="16">
        <v>36</v>
      </c>
      <c r="F39" s="17" t="s">
        <v>109</v>
      </c>
      <c r="G39" s="81">
        <v>15900000</v>
      </c>
      <c r="H39" s="16">
        <v>12</v>
      </c>
      <c r="I39" s="17" t="s">
        <v>109</v>
      </c>
      <c r="J39" s="18">
        <v>4932000</v>
      </c>
      <c r="K39" s="16">
        <v>12</v>
      </c>
      <c r="L39" s="17" t="s">
        <v>109</v>
      </c>
      <c r="M39" s="18">
        <v>0</v>
      </c>
      <c r="N39" s="16">
        <v>3</v>
      </c>
      <c r="O39" s="17" t="str">
        <f t="shared" si="1"/>
        <v>Lap</v>
      </c>
      <c r="P39" s="18">
        <v>0</v>
      </c>
      <c r="Q39" s="16">
        <v>3</v>
      </c>
      <c r="R39" s="17" t="str">
        <f t="shared" si="2"/>
        <v>Lap</v>
      </c>
      <c r="S39" s="18">
        <v>0</v>
      </c>
      <c r="T39" s="16">
        <v>3</v>
      </c>
      <c r="U39" s="17" t="str">
        <f t="shared" si="3"/>
        <v>Lap</v>
      </c>
      <c r="V39" s="18">
        <v>0</v>
      </c>
      <c r="W39" s="16">
        <v>3</v>
      </c>
      <c r="X39" s="17" t="str">
        <f t="shared" si="4"/>
        <v>Lap</v>
      </c>
      <c r="Y39" s="18">
        <v>0</v>
      </c>
      <c r="Z39" s="47">
        <f t="shared" si="5"/>
        <v>12</v>
      </c>
      <c r="AA39" s="17" t="str">
        <f t="shared" si="6"/>
        <v>Lap</v>
      </c>
      <c r="AB39" s="47">
        <f t="shared" si="8"/>
        <v>100</v>
      </c>
      <c r="AC39" s="30" t="s">
        <v>50</v>
      </c>
      <c r="AD39" s="35">
        <f t="shared" si="12"/>
        <v>0</v>
      </c>
      <c r="AE39" s="46" t="e">
        <f t="shared" si="14"/>
        <v>#DIV/0!</v>
      </c>
      <c r="AF39" s="30" t="s">
        <v>50</v>
      </c>
      <c r="AG39" s="47">
        <f t="shared" si="9"/>
        <v>24</v>
      </c>
      <c r="AH39" s="17" t="str">
        <f t="shared" si="7"/>
        <v>Lap</v>
      </c>
      <c r="AI39" s="35">
        <f t="shared" si="10"/>
        <v>4932000</v>
      </c>
      <c r="AJ39" s="78">
        <v>100</v>
      </c>
      <c r="AK39" s="79" t="s">
        <v>50</v>
      </c>
      <c r="AL39" s="78">
        <f t="shared" si="11"/>
        <v>31.018867924528305</v>
      </c>
      <c r="AM39" s="11"/>
      <c r="AP39" s="20"/>
    </row>
    <row r="40" spans="1:42" ht="146.25" customHeight="1" x14ac:dyDescent="0.2">
      <c r="A40" s="12"/>
      <c r="B40" s="13"/>
      <c r="C40" s="14" t="s">
        <v>87</v>
      </c>
      <c r="D40" s="15" t="s">
        <v>180</v>
      </c>
      <c r="E40" s="45">
        <v>100</v>
      </c>
      <c r="F40" s="40" t="s">
        <v>50</v>
      </c>
      <c r="G40" s="83">
        <f>SUM(G41)</f>
        <v>32500000</v>
      </c>
      <c r="H40" s="45">
        <v>100</v>
      </c>
      <c r="I40" s="40" t="s">
        <v>50</v>
      </c>
      <c r="J40" s="37">
        <f>J41</f>
        <v>19975000</v>
      </c>
      <c r="K40" s="45">
        <v>100</v>
      </c>
      <c r="L40" s="40" t="s">
        <v>50</v>
      </c>
      <c r="M40" s="37">
        <f>SUM(M41)</f>
        <v>9000000</v>
      </c>
      <c r="N40" s="45">
        <v>25</v>
      </c>
      <c r="O40" s="40" t="str">
        <f t="shared" si="1"/>
        <v>%</v>
      </c>
      <c r="P40" s="37">
        <f>SUM(P41)</f>
        <v>2250000</v>
      </c>
      <c r="Q40" s="45">
        <v>25</v>
      </c>
      <c r="R40" s="40" t="str">
        <f t="shared" si="2"/>
        <v>%</v>
      </c>
      <c r="S40" s="37">
        <f>SUM(S41)</f>
        <v>0</v>
      </c>
      <c r="T40" s="45">
        <v>25</v>
      </c>
      <c r="U40" s="40" t="str">
        <f t="shared" si="3"/>
        <v>%</v>
      </c>
      <c r="V40" s="37">
        <f>SUM(V41)</f>
        <v>2250000</v>
      </c>
      <c r="W40" s="45">
        <v>25</v>
      </c>
      <c r="X40" s="40" t="str">
        <f t="shared" si="4"/>
        <v>%</v>
      </c>
      <c r="Y40" s="37">
        <f>SUM(Y41)</f>
        <v>4500000</v>
      </c>
      <c r="Z40" s="59">
        <f t="shared" si="5"/>
        <v>100</v>
      </c>
      <c r="AA40" s="40" t="str">
        <f t="shared" si="6"/>
        <v>%</v>
      </c>
      <c r="AB40" s="59">
        <f t="shared" si="8"/>
        <v>100</v>
      </c>
      <c r="AC40" s="58" t="s">
        <v>50</v>
      </c>
      <c r="AD40" s="56">
        <f t="shared" si="12"/>
        <v>9000000</v>
      </c>
      <c r="AE40" s="57">
        <f t="shared" si="14"/>
        <v>100</v>
      </c>
      <c r="AF40" s="58" t="s">
        <v>50</v>
      </c>
      <c r="AG40" s="59">
        <f t="shared" si="9"/>
        <v>200</v>
      </c>
      <c r="AH40" s="40" t="str">
        <f t="shared" si="7"/>
        <v>%</v>
      </c>
      <c r="AI40" s="56">
        <f t="shared" si="10"/>
        <v>28975000</v>
      </c>
      <c r="AJ40" s="74">
        <v>100</v>
      </c>
      <c r="AK40" s="77" t="s">
        <v>50</v>
      </c>
      <c r="AL40" s="74">
        <f t="shared" si="11"/>
        <v>89.153846153846146</v>
      </c>
      <c r="AM40" s="11"/>
      <c r="AP40" s="20"/>
    </row>
    <row r="41" spans="1:42" ht="120" x14ac:dyDescent="0.2">
      <c r="A41" s="12"/>
      <c r="B41" s="13"/>
      <c r="C41" s="21" t="s">
        <v>88</v>
      </c>
      <c r="D41" s="24" t="s">
        <v>181</v>
      </c>
      <c r="E41" s="16">
        <v>36</v>
      </c>
      <c r="F41" s="17" t="s">
        <v>109</v>
      </c>
      <c r="G41" s="81">
        <v>32500000</v>
      </c>
      <c r="H41" s="16">
        <v>12</v>
      </c>
      <c r="I41" s="17" t="s">
        <v>109</v>
      </c>
      <c r="J41" s="18">
        <v>19975000</v>
      </c>
      <c r="K41" s="16">
        <v>12</v>
      </c>
      <c r="L41" s="17" t="s">
        <v>109</v>
      </c>
      <c r="M41" s="18">
        <v>9000000</v>
      </c>
      <c r="N41" s="16">
        <v>3</v>
      </c>
      <c r="O41" s="17" t="str">
        <f t="shared" si="1"/>
        <v>Lap</v>
      </c>
      <c r="P41" s="18">
        <v>2250000</v>
      </c>
      <c r="Q41" s="16">
        <v>3</v>
      </c>
      <c r="R41" s="17" t="str">
        <f t="shared" si="2"/>
        <v>Lap</v>
      </c>
      <c r="S41" s="18">
        <v>0</v>
      </c>
      <c r="T41" s="16">
        <v>3</v>
      </c>
      <c r="U41" s="17" t="str">
        <f t="shared" si="3"/>
        <v>Lap</v>
      </c>
      <c r="V41" s="18">
        <v>2250000</v>
      </c>
      <c r="W41" s="16">
        <v>3</v>
      </c>
      <c r="X41" s="17" t="str">
        <f t="shared" si="4"/>
        <v>Lap</v>
      </c>
      <c r="Y41" s="18">
        <v>4500000</v>
      </c>
      <c r="Z41" s="47">
        <f t="shared" si="5"/>
        <v>12</v>
      </c>
      <c r="AA41" s="17" t="str">
        <f t="shared" si="6"/>
        <v>Lap</v>
      </c>
      <c r="AB41" s="47">
        <f t="shared" si="8"/>
        <v>100</v>
      </c>
      <c r="AC41" s="30" t="s">
        <v>50</v>
      </c>
      <c r="AD41" s="35">
        <f t="shared" si="12"/>
        <v>9000000</v>
      </c>
      <c r="AE41" s="46">
        <f t="shared" si="14"/>
        <v>100</v>
      </c>
      <c r="AF41" s="30" t="s">
        <v>50</v>
      </c>
      <c r="AG41" s="47">
        <f t="shared" si="9"/>
        <v>24</v>
      </c>
      <c r="AH41" s="17" t="str">
        <f t="shared" si="7"/>
        <v>Lap</v>
      </c>
      <c r="AI41" s="35">
        <f t="shared" si="10"/>
        <v>28975000</v>
      </c>
      <c r="AJ41" s="78">
        <v>100</v>
      </c>
      <c r="AK41" s="79" t="s">
        <v>50</v>
      </c>
      <c r="AL41" s="78">
        <f t="shared" si="11"/>
        <v>89.153846153846146</v>
      </c>
      <c r="AM41" s="11"/>
      <c r="AP41" s="20"/>
    </row>
    <row r="42" spans="1:42" ht="165.75" customHeight="1" x14ac:dyDescent="0.2">
      <c r="A42" s="12"/>
      <c r="B42" s="13"/>
      <c r="C42" s="14" t="s">
        <v>89</v>
      </c>
      <c r="D42" s="15" t="s">
        <v>182</v>
      </c>
      <c r="E42" s="45">
        <v>100</v>
      </c>
      <c r="F42" s="40" t="s">
        <v>50</v>
      </c>
      <c r="G42" s="83">
        <f>G43+G47</f>
        <v>191466782</v>
      </c>
      <c r="H42" s="45">
        <v>100</v>
      </c>
      <c r="I42" s="40" t="s">
        <v>50</v>
      </c>
      <c r="J42" s="37">
        <f>J43+J47</f>
        <v>45764500</v>
      </c>
      <c r="K42" s="45">
        <v>100</v>
      </c>
      <c r="L42" s="40" t="s">
        <v>50</v>
      </c>
      <c r="M42" s="37">
        <f>M43+M47</f>
        <v>68832482</v>
      </c>
      <c r="N42" s="45">
        <v>25</v>
      </c>
      <c r="O42" s="40" t="str">
        <f t="shared" si="1"/>
        <v>%</v>
      </c>
      <c r="P42" s="37">
        <f>P43</f>
        <v>0</v>
      </c>
      <c r="Q42" s="45">
        <v>25</v>
      </c>
      <c r="R42" s="40" t="str">
        <f t="shared" si="2"/>
        <v>%</v>
      </c>
      <c r="S42" s="37">
        <f>S43</f>
        <v>17650000</v>
      </c>
      <c r="T42" s="45">
        <v>25</v>
      </c>
      <c r="U42" s="40" t="str">
        <f t="shared" si="3"/>
        <v>%</v>
      </c>
      <c r="V42" s="37">
        <f>V43</f>
        <v>1200000</v>
      </c>
      <c r="W42" s="45">
        <v>25</v>
      </c>
      <c r="X42" s="40" t="str">
        <f t="shared" si="4"/>
        <v>%</v>
      </c>
      <c r="Y42" s="37">
        <f>Y43</f>
        <v>12845800</v>
      </c>
      <c r="Z42" s="59">
        <f t="shared" si="5"/>
        <v>100</v>
      </c>
      <c r="AA42" s="40" t="str">
        <f t="shared" si="6"/>
        <v>%</v>
      </c>
      <c r="AB42" s="59">
        <f t="shared" si="8"/>
        <v>100</v>
      </c>
      <c r="AC42" s="58" t="s">
        <v>50</v>
      </c>
      <c r="AD42" s="56">
        <f t="shared" si="12"/>
        <v>31695800</v>
      </c>
      <c r="AE42" s="57">
        <f t="shared" si="14"/>
        <v>46.047736590408</v>
      </c>
      <c r="AF42" s="58" t="s">
        <v>50</v>
      </c>
      <c r="AG42" s="59">
        <f t="shared" si="9"/>
        <v>200</v>
      </c>
      <c r="AH42" s="40" t="str">
        <f t="shared" si="7"/>
        <v>%</v>
      </c>
      <c r="AI42" s="56">
        <f t="shared" si="10"/>
        <v>77460300</v>
      </c>
      <c r="AJ42" s="74">
        <v>100</v>
      </c>
      <c r="AK42" s="77" t="s">
        <v>50</v>
      </c>
      <c r="AL42" s="74">
        <f t="shared" si="11"/>
        <v>40.456260449397433</v>
      </c>
      <c r="AM42" s="11"/>
      <c r="AP42" s="20"/>
    </row>
    <row r="43" spans="1:42" ht="173.25" x14ac:dyDescent="0.2">
      <c r="A43" s="12"/>
      <c r="B43" s="13"/>
      <c r="C43" s="14" t="s">
        <v>90</v>
      </c>
      <c r="D43" s="15" t="s">
        <v>184</v>
      </c>
      <c r="E43" s="45">
        <v>100</v>
      </c>
      <c r="F43" s="40" t="s">
        <v>50</v>
      </c>
      <c r="G43" s="83">
        <f>SUM(G45:G45)</f>
        <v>170966782</v>
      </c>
      <c r="H43" s="45">
        <v>100</v>
      </c>
      <c r="I43" s="40" t="s">
        <v>50</v>
      </c>
      <c r="J43" s="37">
        <f>J45</f>
        <v>35514500</v>
      </c>
      <c r="K43" s="45">
        <v>100</v>
      </c>
      <c r="L43" s="40" t="s">
        <v>50</v>
      </c>
      <c r="M43" s="37">
        <f>SUM(M45:M45)</f>
        <v>58582482</v>
      </c>
      <c r="N43" s="45">
        <v>25</v>
      </c>
      <c r="O43" s="40" t="str">
        <f t="shared" si="1"/>
        <v>%</v>
      </c>
      <c r="P43" s="37">
        <f>SUM(P45:P45)</f>
        <v>0</v>
      </c>
      <c r="Q43" s="45">
        <v>25</v>
      </c>
      <c r="R43" s="40" t="str">
        <f t="shared" si="2"/>
        <v>%</v>
      </c>
      <c r="S43" s="37">
        <f>SUM(S45:S45)</f>
        <v>17650000</v>
      </c>
      <c r="T43" s="45">
        <v>25</v>
      </c>
      <c r="U43" s="40" t="str">
        <f t="shared" si="3"/>
        <v>%</v>
      </c>
      <c r="V43" s="37">
        <f>SUM(V45:V45)</f>
        <v>1200000</v>
      </c>
      <c r="W43" s="45">
        <v>25</v>
      </c>
      <c r="X43" s="40" t="str">
        <f t="shared" si="4"/>
        <v>%</v>
      </c>
      <c r="Y43" s="37">
        <f>SUM(Y45:Y45)</f>
        <v>12845800</v>
      </c>
      <c r="Z43" s="59">
        <f t="shared" si="5"/>
        <v>100</v>
      </c>
      <c r="AA43" s="40" t="str">
        <f t="shared" si="6"/>
        <v>%</v>
      </c>
      <c r="AB43" s="59">
        <f t="shared" si="8"/>
        <v>100</v>
      </c>
      <c r="AC43" s="58" t="s">
        <v>50</v>
      </c>
      <c r="AD43" s="56">
        <f t="shared" si="12"/>
        <v>31695800</v>
      </c>
      <c r="AE43" s="57">
        <f t="shared" si="14"/>
        <v>54.104570031703339</v>
      </c>
      <c r="AF43" s="58" t="s">
        <v>50</v>
      </c>
      <c r="AG43" s="59">
        <f t="shared" si="9"/>
        <v>200</v>
      </c>
      <c r="AH43" s="40" t="str">
        <f t="shared" si="7"/>
        <v>%</v>
      </c>
      <c r="AI43" s="56">
        <f t="shared" si="10"/>
        <v>67210300</v>
      </c>
      <c r="AJ43" s="74">
        <v>100</v>
      </c>
      <c r="AK43" s="77" t="s">
        <v>50</v>
      </c>
      <c r="AL43" s="74">
        <f t="shared" si="11"/>
        <v>39.311905630884489</v>
      </c>
      <c r="AM43" s="11"/>
      <c r="AP43" s="20"/>
    </row>
    <row r="44" spans="1:42" ht="111.75" customHeight="1" x14ac:dyDescent="0.2">
      <c r="A44" s="86"/>
      <c r="B44" s="87"/>
      <c r="C44" s="21" t="s">
        <v>200</v>
      </c>
      <c r="D44" s="24" t="s">
        <v>185</v>
      </c>
      <c r="E44" s="44">
        <v>18</v>
      </c>
      <c r="F44" s="17" t="s">
        <v>186</v>
      </c>
      <c r="G44" s="81">
        <v>20500000</v>
      </c>
      <c r="H44" s="88">
        <v>6</v>
      </c>
      <c r="I44" s="17" t="s">
        <v>186</v>
      </c>
      <c r="J44" s="18">
        <v>0</v>
      </c>
      <c r="K44" s="88">
        <v>6</v>
      </c>
      <c r="L44" s="17" t="s">
        <v>186</v>
      </c>
      <c r="M44" s="18">
        <v>0</v>
      </c>
      <c r="N44" s="88">
        <v>6</v>
      </c>
      <c r="O44" s="17" t="str">
        <f t="shared" si="1"/>
        <v>LKD</v>
      </c>
      <c r="P44" s="18">
        <v>0</v>
      </c>
      <c r="Q44" s="88">
        <v>6</v>
      </c>
      <c r="R44" s="17" t="str">
        <f t="shared" si="2"/>
        <v>LKD</v>
      </c>
      <c r="S44" s="18">
        <v>0</v>
      </c>
      <c r="T44" s="88">
        <v>6</v>
      </c>
      <c r="U44" s="17" t="str">
        <f t="shared" si="3"/>
        <v>LKD</v>
      </c>
      <c r="V44" s="18">
        <v>0</v>
      </c>
      <c r="W44" s="88">
        <v>6</v>
      </c>
      <c r="X44" s="17" t="str">
        <f t="shared" si="4"/>
        <v>LKD</v>
      </c>
      <c r="Y44" s="18">
        <v>0</v>
      </c>
      <c r="Z44" s="47">
        <f t="shared" si="5"/>
        <v>24</v>
      </c>
      <c r="AA44" s="17" t="str">
        <f t="shared" si="6"/>
        <v>LKD</v>
      </c>
      <c r="AB44" s="47">
        <f t="shared" si="8"/>
        <v>400</v>
      </c>
      <c r="AC44" s="30"/>
      <c r="AD44" s="35"/>
      <c r="AE44" s="46"/>
      <c r="AF44" s="30"/>
      <c r="AG44" s="47">
        <f t="shared" si="9"/>
        <v>30</v>
      </c>
      <c r="AH44" s="17" t="str">
        <f t="shared" si="7"/>
        <v>LKD</v>
      </c>
      <c r="AI44" s="35"/>
      <c r="AJ44" s="78"/>
      <c r="AK44" s="79"/>
      <c r="AL44" s="78"/>
      <c r="AM44" s="11"/>
      <c r="AP44" s="20"/>
    </row>
    <row r="45" spans="1:42" ht="75.75" customHeight="1" x14ac:dyDescent="0.2">
      <c r="A45" s="12"/>
      <c r="B45" s="13"/>
      <c r="C45" s="21" t="s">
        <v>91</v>
      </c>
      <c r="D45" s="24" t="s">
        <v>183</v>
      </c>
      <c r="E45" s="44">
        <v>36</v>
      </c>
      <c r="F45" s="17" t="s">
        <v>48</v>
      </c>
      <c r="G45" s="81">
        <v>170966782</v>
      </c>
      <c r="H45" s="44">
        <v>12</v>
      </c>
      <c r="I45" s="17" t="s">
        <v>48</v>
      </c>
      <c r="J45" s="18">
        <v>35514500</v>
      </c>
      <c r="K45" s="44">
        <v>12</v>
      </c>
      <c r="L45" s="17" t="s">
        <v>48</v>
      </c>
      <c r="M45" s="18">
        <v>58582482</v>
      </c>
      <c r="N45" s="44">
        <v>3</v>
      </c>
      <c r="O45" s="17" t="str">
        <f t="shared" si="1"/>
        <v>Dok</v>
      </c>
      <c r="P45" s="18">
        <v>0</v>
      </c>
      <c r="Q45" s="44">
        <v>3</v>
      </c>
      <c r="R45" s="17" t="str">
        <f t="shared" si="2"/>
        <v>Dok</v>
      </c>
      <c r="S45" s="18">
        <v>17650000</v>
      </c>
      <c r="T45" s="44">
        <v>3</v>
      </c>
      <c r="U45" s="17" t="str">
        <f t="shared" si="3"/>
        <v>Dok</v>
      </c>
      <c r="V45" s="18">
        <v>1200000</v>
      </c>
      <c r="W45" s="44">
        <v>3</v>
      </c>
      <c r="X45" s="17" t="str">
        <f t="shared" si="4"/>
        <v>Dok</v>
      </c>
      <c r="Y45" s="18">
        <v>12845800</v>
      </c>
      <c r="Z45" s="47">
        <f t="shared" si="5"/>
        <v>12</v>
      </c>
      <c r="AA45" s="17" t="str">
        <f t="shared" si="6"/>
        <v>Dok</v>
      </c>
      <c r="AB45" s="47">
        <f t="shared" si="8"/>
        <v>100</v>
      </c>
      <c r="AC45" s="30" t="s">
        <v>50</v>
      </c>
      <c r="AD45" s="35">
        <f t="shared" si="12"/>
        <v>31695800</v>
      </c>
      <c r="AE45" s="46">
        <f t="shared" si="14"/>
        <v>54.104570031703339</v>
      </c>
      <c r="AF45" s="30" t="s">
        <v>50</v>
      </c>
      <c r="AG45" s="47">
        <f t="shared" si="9"/>
        <v>24</v>
      </c>
      <c r="AH45" s="17" t="str">
        <f t="shared" si="7"/>
        <v>Dok</v>
      </c>
      <c r="AI45" s="35">
        <f t="shared" si="10"/>
        <v>67210300</v>
      </c>
      <c r="AJ45" s="78">
        <v>1</v>
      </c>
      <c r="AK45" s="79" t="s">
        <v>51</v>
      </c>
      <c r="AL45" s="78">
        <f t="shared" si="11"/>
        <v>39.311905630884489</v>
      </c>
      <c r="AM45" s="11"/>
      <c r="AP45" s="20"/>
    </row>
    <row r="46" spans="1:42" ht="143.25" customHeight="1" x14ac:dyDescent="0.2">
      <c r="A46" s="12"/>
      <c r="B46" s="13"/>
      <c r="C46" s="21" t="s">
        <v>201</v>
      </c>
      <c r="D46" s="24" t="s">
        <v>202</v>
      </c>
      <c r="E46" s="44">
        <v>36</v>
      </c>
      <c r="F46" s="17" t="s">
        <v>109</v>
      </c>
      <c r="G46" s="81">
        <v>536800000</v>
      </c>
      <c r="H46" s="44">
        <v>12</v>
      </c>
      <c r="I46" s="17" t="s">
        <v>50</v>
      </c>
      <c r="J46" s="18">
        <v>0</v>
      </c>
      <c r="K46" s="44">
        <v>12</v>
      </c>
      <c r="L46" s="17" t="s">
        <v>109</v>
      </c>
      <c r="M46" s="18">
        <v>0</v>
      </c>
      <c r="N46" s="44">
        <v>3</v>
      </c>
      <c r="O46" s="17" t="str">
        <f t="shared" si="1"/>
        <v>Lap</v>
      </c>
      <c r="P46" s="18">
        <v>0</v>
      </c>
      <c r="Q46" s="44">
        <v>3</v>
      </c>
      <c r="R46" s="17" t="str">
        <f t="shared" si="2"/>
        <v>Lap</v>
      </c>
      <c r="S46" s="18">
        <v>0</v>
      </c>
      <c r="T46" s="44">
        <v>3</v>
      </c>
      <c r="U46" s="17" t="str">
        <f t="shared" si="3"/>
        <v>Lap</v>
      </c>
      <c r="V46" s="18">
        <v>0</v>
      </c>
      <c r="W46" s="44">
        <v>3</v>
      </c>
      <c r="X46" s="17" t="str">
        <f t="shared" si="4"/>
        <v>Lap</v>
      </c>
      <c r="Y46" s="18">
        <v>0</v>
      </c>
      <c r="Z46" s="47"/>
      <c r="AA46" s="17" t="str">
        <f t="shared" si="6"/>
        <v>Lap</v>
      </c>
      <c r="AB46" s="47">
        <f t="shared" ref="AB46" si="15">Z46/K46*100</f>
        <v>0</v>
      </c>
      <c r="AC46" s="30" t="s">
        <v>50</v>
      </c>
      <c r="AD46" s="35"/>
      <c r="AE46" s="46"/>
      <c r="AF46" s="30"/>
      <c r="AG46" s="47"/>
      <c r="AH46" s="17"/>
      <c r="AI46" s="35"/>
      <c r="AJ46" s="78"/>
      <c r="AK46" s="79"/>
      <c r="AL46" s="78"/>
      <c r="AM46" s="11"/>
      <c r="AP46" s="20"/>
    </row>
    <row r="47" spans="1:42" ht="204.75" x14ac:dyDescent="0.2">
      <c r="A47" s="12"/>
      <c r="B47" s="13"/>
      <c r="C47" s="14" t="s">
        <v>141</v>
      </c>
      <c r="D47" s="15" t="s">
        <v>142</v>
      </c>
      <c r="E47" s="45">
        <v>100</v>
      </c>
      <c r="F47" s="40" t="s">
        <v>50</v>
      </c>
      <c r="G47" s="83">
        <f>SUM(G48:G48)</f>
        <v>20500000</v>
      </c>
      <c r="H47" s="45">
        <v>100</v>
      </c>
      <c r="I47" s="40" t="s">
        <v>50</v>
      </c>
      <c r="J47" s="37">
        <f>J48</f>
        <v>10250000</v>
      </c>
      <c r="K47" s="45">
        <v>100</v>
      </c>
      <c r="L47" s="40" t="s">
        <v>50</v>
      </c>
      <c r="M47" s="37">
        <f>SUM(M48:M48)</f>
        <v>10250000</v>
      </c>
      <c r="N47" s="45">
        <v>25</v>
      </c>
      <c r="O47" s="40" t="str">
        <f t="shared" si="1"/>
        <v>%</v>
      </c>
      <c r="P47" s="37">
        <f>SUM(P48:P48)</f>
        <v>10250000</v>
      </c>
      <c r="Q47" s="45">
        <v>25</v>
      </c>
      <c r="R47" s="40" t="str">
        <f t="shared" si="2"/>
        <v>%</v>
      </c>
      <c r="S47" s="37">
        <f>SUM(S48:S48)</f>
        <v>0</v>
      </c>
      <c r="T47" s="45">
        <v>25</v>
      </c>
      <c r="U47" s="40" t="str">
        <f t="shared" si="3"/>
        <v>%</v>
      </c>
      <c r="V47" s="37">
        <f>SUM(V48:V48)</f>
        <v>0</v>
      </c>
      <c r="W47" s="45">
        <v>25</v>
      </c>
      <c r="X47" s="40" t="str">
        <f t="shared" si="4"/>
        <v>%</v>
      </c>
      <c r="Y47" s="37">
        <f>SUM(Y48:Y48)</f>
        <v>0</v>
      </c>
      <c r="Z47" s="59">
        <f t="shared" si="5"/>
        <v>100</v>
      </c>
      <c r="AA47" s="40" t="str">
        <f t="shared" si="6"/>
        <v>%</v>
      </c>
      <c r="AB47" s="59">
        <f t="shared" si="8"/>
        <v>100</v>
      </c>
      <c r="AC47" s="58" t="s">
        <v>50</v>
      </c>
      <c r="AD47" s="56">
        <f t="shared" si="12"/>
        <v>10250000</v>
      </c>
      <c r="AE47" s="57">
        <f t="shared" si="14"/>
        <v>100</v>
      </c>
      <c r="AF47" s="58" t="s">
        <v>50</v>
      </c>
      <c r="AG47" s="59">
        <f t="shared" si="9"/>
        <v>200</v>
      </c>
      <c r="AH47" s="40" t="str">
        <f t="shared" si="7"/>
        <v>%</v>
      </c>
      <c r="AI47" s="56">
        <f t="shared" si="10"/>
        <v>20500000</v>
      </c>
      <c r="AJ47" s="74">
        <v>100</v>
      </c>
      <c r="AK47" s="77" t="s">
        <v>50</v>
      </c>
      <c r="AL47" s="74">
        <f t="shared" si="11"/>
        <v>100</v>
      </c>
      <c r="AM47" s="11"/>
      <c r="AP47" s="20"/>
    </row>
    <row r="48" spans="1:42" ht="165" x14ac:dyDescent="0.2">
      <c r="A48" s="12"/>
      <c r="B48" s="13"/>
      <c r="C48" s="21" t="s">
        <v>143</v>
      </c>
      <c r="D48" s="24" t="s">
        <v>185</v>
      </c>
      <c r="E48" s="44">
        <v>18</v>
      </c>
      <c r="F48" s="17" t="s">
        <v>186</v>
      </c>
      <c r="G48" s="81">
        <v>20500000</v>
      </c>
      <c r="H48" s="44">
        <v>6</v>
      </c>
      <c r="I48" s="17" t="s">
        <v>186</v>
      </c>
      <c r="J48" s="18">
        <v>10250000</v>
      </c>
      <c r="K48" s="44">
        <v>6</v>
      </c>
      <c r="L48" s="17" t="s">
        <v>186</v>
      </c>
      <c r="M48" s="18">
        <v>10250000</v>
      </c>
      <c r="N48" s="44">
        <v>6</v>
      </c>
      <c r="O48" s="17" t="str">
        <f t="shared" si="1"/>
        <v>LKD</v>
      </c>
      <c r="P48" s="18">
        <v>10250000</v>
      </c>
      <c r="Q48" s="44">
        <v>6</v>
      </c>
      <c r="R48" s="17" t="str">
        <f t="shared" si="2"/>
        <v>LKD</v>
      </c>
      <c r="S48" s="18">
        <v>0</v>
      </c>
      <c r="T48" s="44">
        <v>6</v>
      </c>
      <c r="U48" s="17" t="str">
        <f t="shared" si="3"/>
        <v>LKD</v>
      </c>
      <c r="V48" s="18">
        <v>0</v>
      </c>
      <c r="W48" s="44">
        <v>6</v>
      </c>
      <c r="X48" s="17" t="str">
        <f t="shared" si="4"/>
        <v>LKD</v>
      </c>
      <c r="Y48" s="18">
        <v>0</v>
      </c>
      <c r="Z48" s="47">
        <f t="shared" si="5"/>
        <v>24</v>
      </c>
      <c r="AA48" s="17" t="str">
        <f t="shared" si="6"/>
        <v>LKD</v>
      </c>
      <c r="AB48" s="47">
        <f t="shared" si="8"/>
        <v>400</v>
      </c>
      <c r="AC48" s="30" t="s">
        <v>50</v>
      </c>
      <c r="AD48" s="35">
        <f t="shared" si="12"/>
        <v>10250000</v>
      </c>
      <c r="AE48" s="46">
        <f t="shared" si="14"/>
        <v>100</v>
      </c>
      <c r="AF48" s="30" t="s">
        <v>50</v>
      </c>
      <c r="AG48" s="47">
        <f t="shared" si="9"/>
        <v>30</v>
      </c>
      <c r="AH48" s="17" t="str">
        <f t="shared" si="7"/>
        <v>LKD</v>
      </c>
      <c r="AI48" s="35">
        <f t="shared" si="10"/>
        <v>20500000</v>
      </c>
      <c r="AJ48" s="78">
        <v>1</v>
      </c>
      <c r="AK48" s="79" t="s">
        <v>51</v>
      </c>
      <c r="AL48" s="78">
        <f t="shared" si="11"/>
        <v>100</v>
      </c>
      <c r="AM48" s="11"/>
      <c r="AP48" s="20"/>
    </row>
    <row r="49" spans="1:42" ht="189" x14ac:dyDescent="0.2">
      <c r="A49" s="12"/>
      <c r="B49" s="13"/>
      <c r="C49" s="14" t="s">
        <v>92</v>
      </c>
      <c r="D49" s="15" t="s">
        <v>187</v>
      </c>
      <c r="E49" s="45">
        <v>100</v>
      </c>
      <c r="F49" s="40" t="s">
        <v>50</v>
      </c>
      <c r="G49" s="83">
        <f>G50</f>
        <v>56500000</v>
      </c>
      <c r="H49" s="45">
        <v>100</v>
      </c>
      <c r="I49" s="40" t="s">
        <v>50</v>
      </c>
      <c r="J49" s="37">
        <f>J50</f>
        <v>11250000</v>
      </c>
      <c r="K49" s="45">
        <v>100</v>
      </c>
      <c r="L49" s="40" t="s">
        <v>50</v>
      </c>
      <c r="M49" s="37">
        <f>M50</f>
        <v>15000000</v>
      </c>
      <c r="N49" s="45">
        <v>25</v>
      </c>
      <c r="O49" s="40" t="str">
        <f t="shared" si="1"/>
        <v>%</v>
      </c>
      <c r="P49" s="37">
        <f>P50</f>
        <v>0</v>
      </c>
      <c r="Q49" s="45">
        <v>25</v>
      </c>
      <c r="R49" s="40" t="str">
        <f t="shared" si="2"/>
        <v>%</v>
      </c>
      <c r="S49" s="37">
        <f>S50</f>
        <v>0</v>
      </c>
      <c r="T49" s="45">
        <v>25</v>
      </c>
      <c r="U49" s="40" t="str">
        <f t="shared" si="3"/>
        <v>%</v>
      </c>
      <c r="V49" s="37">
        <f>V50</f>
        <v>0</v>
      </c>
      <c r="W49" s="45">
        <v>25</v>
      </c>
      <c r="X49" s="40" t="str">
        <f t="shared" si="4"/>
        <v>%</v>
      </c>
      <c r="Y49" s="37">
        <f>Y50</f>
        <v>15000000</v>
      </c>
      <c r="Z49" s="59">
        <f t="shared" si="5"/>
        <v>100</v>
      </c>
      <c r="AA49" s="40" t="str">
        <f t="shared" si="6"/>
        <v>%</v>
      </c>
      <c r="AB49" s="59">
        <f t="shared" si="8"/>
        <v>100</v>
      </c>
      <c r="AC49" s="58" t="s">
        <v>50</v>
      </c>
      <c r="AD49" s="56">
        <f t="shared" si="12"/>
        <v>15000000</v>
      </c>
      <c r="AE49" s="57">
        <f t="shared" si="14"/>
        <v>100</v>
      </c>
      <c r="AF49" s="58" t="s">
        <v>50</v>
      </c>
      <c r="AG49" s="59">
        <f t="shared" si="9"/>
        <v>200</v>
      </c>
      <c r="AH49" s="40" t="str">
        <f t="shared" si="7"/>
        <v>%</v>
      </c>
      <c r="AI49" s="56">
        <f>J49+AD49</f>
        <v>26250000</v>
      </c>
      <c r="AJ49" s="74">
        <v>100</v>
      </c>
      <c r="AK49" s="77" t="s">
        <v>50</v>
      </c>
      <c r="AL49" s="74">
        <f t="shared" si="11"/>
        <v>46.460176991150441</v>
      </c>
      <c r="AM49" s="11"/>
      <c r="AP49" s="20"/>
    </row>
    <row r="50" spans="1:42" ht="147" customHeight="1" x14ac:dyDescent="0.2">
      <c r="A50" s="12"/>
      <c r="B50" s="13"/>
      <c r="C50" s="14" t="s">
        <v>93</v>
      </c>
      <c r="D50" s="15" t="s">
        <v>188</v>
      </c>
      <c r="E50" s="45">
        <v>100</v>
      </c>
      <c r="F50" s="40" t="s">
        <v>50</v>
      </c>
      <c r="G50" s="83">
        <f>SUM(G51)</f>
        <v>56500000</v>
      </c>
      <c r="H50" s="45">
        <v>100</v>
      </c>
      <c r="I50" s="40" t="s">
        <v>50</v>
      </c>
      <c r="J50" s="37">
        <f>J51</f>
        <v>11250000</v>
      </c>
      <c r="K50" s="45">
        <v>100</v>
      </c>
      <c r="L50" s="40" t="s">
        <v>50</v>
      </c>
      <c r="M50" s="37">
        <f>SUM(M51)</f>
        <v>15000000</v>
      </c>
      <c r="N50" s="45">
        <v>25</v>
      </c>
      <c r="O50" s="40" t="str">
        <f t="shared" si="1"/>
        <v>%</v>
      </c>
      <c r="P50" s="37">
        <f>SUM(P51)</f>
        <v>0</v>
      </c>
      <c r="Q50" s="45">
        <v>25</v>
      </c>
      <c r="R50" s="40" t="str">
        <f t="shared" si="2"/>
        <v>%</v>
      </c>
      <c r="S50" s="37">
        <f>SUM(S51)</f>
        <v>0</v>
      </c>
      <c r="T50" s="45">
        <v>25</v>
      </c>
      <c r="U50" s="40" t="str">
        <f t="shared" si="3"/>
        <v>%</v>
      </c>
      <c r="V50" s="37">
        <f>SUM(V51)</f>
        <v>0</v>
      </c>
      <c r="W50" s="45">
        <v>25</v>
      </c>
      <c r="X50" s="40" t="str">
        <f t="shared" si="4"/>
        <v>%</v>
      </c>
      <c r="Y50" s="37">
        <f>SUM(Y51)</f>
        <v>15000000</v>
      </c>
      <c r="Z50" s="59">
        <f t="shared" si="5"/>
        <v>100</v>
      </c>
      <c r="AA50" s="40" t="str">
        <f t="shared" si="6"/>
        <v>%</v>
      </c>
      <c r="AB50" s="59">
        <f t="shared" si="8"/>
        <v>100</v>
      </c>
      <c r="AC50" s="58" t="s">
        <v>50</v>
      </c>
      <c r="AD50" s="56">
        <f t="shared" si="12"/>
        <v>15000000</v>
      </c>
      <c r="AE50" s="57">
        <f t="shared" si="14"/>
        <v>100</v>
      </c>
      <c r="AF50" s="58" t="s">
        <v>50</v>
      </c>
      <c r="AG50" s="59">
        <f t="shared" si="9"/>
        <v>200</v>
      </c>
      <c r="AH50" s="40" t="str">
        <f t="shared" si="7"/>
        <v>%</v>
      </c>
      <c r="AI50" s="56">
        <f t="shared" si="10"/>
        <v>26250000</v>
      </c>
      <c r="AJ50" s="74">
        <v>100</v>
      </c>
      <c r="AK50" s="77" t="s">
        <v>50</v>
      </c>
      <c r="AL50" s="74">
        <f t="shared" si="11"/>
        <v>46.460176991150441</v>
      </c>
      <c r="AM50" s="11"/>
      <c r="AP50" s="20"/>
    </row>
    <row r="51" spans="1:42" ht="240" x14ac:dyDescent="0.2">
      <c r="A51" s="12"/>
      <c r="B51" s="13"/>
      <c r="C51" s="21" t="s">
        <v>94</v>
      </c>
      <c r="D51" s="24" t="s">
        <v>189</v>
      </c>
      <c r="E51" s="43">
        <v>36</v>
      </c>
      <c r="F51" s="17" t="s">
        <v>109</v>
      </c>
      <c r="G51" s="81">
        <v>56500000</v>
      </c>
      <c r="H51" s="43">
        <v>12</v>
      </c>
      <c r="I51" s="17" t="s">
        <v>109</v>
      </c>
      <c r="J51" s="18">
        <v>11250000</v>
      </c>
      <c r="K51" s="43">
        <v>12</v>
      </c>
      <c r="L51" s="17" t="s">
        <v>109</v>
      </c>
      <c r="M51" s="18">
        <v>15000000</v>
      </c>
      <c r="N51" s="43">
        <v>3</v>
      </c>
      <c r="O51" s="17" t="str">
        <f t="shared" si="1"/>
        <v>Lap</v>
      </c>
      <c r="P51" s="18">
        <v>0</v>
      </c>
      <c r="Q51" s="43">
        <v>3</v>
      </c>
      <c r="R51" s="17" t="str">
        <f t="shared" si="2"/>
        <v>Lap</v>
      </c>
      <c r="S51" s="18">
        <v>0</v>
      </c>
      <c r="T51" s="43">
        <v>3</v>
      </c>
      <c r="U51" s="17" t="str">
        <f t="shared" si="3"/>
        <v>Lap</v>
      </c>
      <c r="V51" s="18">
        <v>0</v>
      </c>
      <c r="W51" s="43">
        <v>3</v>
      </c>
      <c r="X51" s="17" t="str">
        <f t="shared" si="4"/>
        <v>Lap</v>
      </c>
      <c r="Y51" s="18">
        <v>15000000</v>
      </c>
      <c r="Z51" s="47">
        <f t="shared" si="5"/>
        <v>12</v>
      </c>
      <c r="AA51" s="17" t="str">
        <f t="shared" si="6"/>
        <v>Lap</v>
      </c>
      <c r="AB51" s="47">
        <f t="shared" si="8"/>
        <v>100</v>
      </c>
      <c r="AC51" s="30" t="s">
        <v>50</v>
      </c>
      <c r="AD51" s="35">
        <f t="shared" si="12"/>
        <v>15000000</v>
      </c>
      <c r="AE51" s="46">
        <f t="shared" si="14"/>
        <v>100</v>
      </c>
      <c r="AF51" s="30" t="s">
        <v>50</v>
      </c>
      <c r="AG51" s="47">
        <f t="shared" si="9"/>
        <v>24</v>
      </c>
      <c r="AH51" s="17" t="str">
        <f t="shared" si="7"/>
        <v>Lap</v>
      </c>
      <c r="AI51" s="35">
        <f t="shared" si="10"/>
        <v>26250000</v>
      </c>
      <c r="AJ51" s="78">
        <v>100</v>
      </c>
      <c r="AK51" s="79" t="s">
        <v>50</v>
      </c>
      <c r="AL51" s="78">
        <f t="shared" si="11"/>
        <v>46.460176991150441</v>
      </c>
      <c r="AM51" s="11"/>
      <c r="AP51" s="20"/>
    </row>
    <row r="52" spans="1:42" ht="165" customHeight="1" x14ac:dyDescent="0.2">
      <c r="A52" s="12"/>
      <c r="B52" s="13"/>
      <c r="C52" s="14" t="s">
        <v>95</v>
      </c>
      <c r="D52" s="15" t="s">
        <v>190</v>
      </c>
      <c r="E52" s="45">
        <v>100</v>
      </c>
      <c r="F52" s="40" t="s">
        <v>50</v>
      </c>
      <c r="G52" s="83">
        <f>G53</f>
        <v>136111500</v>
      </c>
      <c r="H52" s="45">
        <v>100</v>
      </c>
      <c r="I52" s="40" t="s">
        <v>50</v>
      </c>
      <c r="J52" s="37">
        <f>J53</f>
        <v>23482500</v>
      </c>
      <c r="K52" s="45">
        <v>100</v>
      </c>
      <c r="L52" s="40" t="s">
        <v>50</v>
      </c>
      <c r="M52" s="37">
        <f>M53</f>
        <v>40437000</v>
      </c>
      <c r="N52" s="45">
        <v>25</v>
      </c>
      <c r="O52" s="40" t="str">
        <f t="shared" si="1"/>
        <v>%</v>
      </c>
      <c r="P52" s="37">
        <f>P53</f>
        <v>0</v>
      </c>
      <c r="Q52" s="45">
        <v>25</v>
      </c>
      <c r="R52" s="40" t="str">
        <f t="shared" si="2"/>
        <v>%</v>
      </c>
      <c r="S52" s="37">
        <f>S53</f>
        <v>2000000</v>
      </c>
      <c r="T52" s="45">
        <v>25</v>
      </c>
      <c r="U52" s="40" t="str">
        <f t="shared" si="3"/>
        <v>%</v>
      </c>
      <c r="V52" s="37">
        <f>V53</f>
        <v>19360000</v>
      </c>
      <c r="W52" s="45">
        <v>25</v>
      </c>
      <c r="X52" s="40" t="str">
        <f t="shared" si="4"/>
        <v>%</v>
      </c>
      <c r="Y52" s="37">
        <f>Y53</f>
        <v>17480000</v>
      </c>
      <c r="Z52" s="59">
        <f t="shared" si="5"/>
        <v>100</v>
      </c>
      <c r="AA52" s="40" t="str">
        <f t="shared" si="6"/>
        <v>%</v>
      </c>
      <c r="AB52" s="59">
        <f t="shared" si="8"/>
        <v>100</v>
      </c>
      <c r="AC52" s="58" t="s">
        <v>50</v>
      </c>
      <c r="AD52" s="56">
        <f t="shared" si="12"/>
        <v>38840000</v>
      </c>
      <c r="AE52" s="57">
        <f t="shared" si="14"/>
        <v>96.050646684966736</v>
      </c>
      <c r="AF52" s="58" t="s">
        <v>50</v>
      </c>
      <c r="AG52" s="59">
        <f t="shared" si="9"/>
        <v>200</v>
      </c>
      <c r="AH52" s="40" t="str">
        <f t="shared" si="7"/>
        <v>%</v>
      </c>
      <c r="AI52" s="56">
        <f t="shared" si="10"/>
        <v>62322500</v>
      </c>
      <c r="AJ52" s="74">
        <v>100</v>
      </c>
      <c r="AK52" s="77" t="s">
        <v>50</v>
      </c>
      <c r="AL52" s="74">
        <f t="shared" si="11"/>
        <v>45.787828361306723</v>
      </c>
      <c r="AM52" s="11"/>
      <c r="AP52" s="20"/>
    </row>
    <row r="53" spans="1:42" ht="157.5" x14ac:dyDescent="0.2">
      <c r="A53" s="12"/>
      <c r="B53" s="13"/>
      <c r="C53" s="14" t="s">
        <v>96</v>
      </c>
      <c r="D53" s="15" t="s">
        <v>190</v>
      </c>
      <c r="E53" s="45">
        <v>100</v>
      </c>
      <c r="F53" s="40" t="s">
        <v>50</v>
      </c>
      <c r="G53" s="83">
        <f>SUM(G54:G55)</f>
        <v>136111500</v>
      </c>
      <c r="H53" s="45">
        <v>100</v>
      </c>
      <c r="I53" s="40" t="s">
        <v>50</v>
      </c>
      <c r="J53" s="37">
        <f>SUM(J54:J55)</f>
        <v>23482500</v>
      </c>
      <c r="K53" s="45">
        <v>100</v>
      </c>
      <c r="L53" s="40" t="s">
        <v>50</v>
      </c>
      <c r="M53" s="37">
        <f>SUM(M54:M55)</f>
        <v>40437000</v>
      </c>
      <c r="N53" s="45">
        <v>25</v>
      </c>
      <c r="O53" s="40" t="str">
        <f t="shared" si="1"/>
        <v>%</v>
      </c>
      <c r="P53" s="37">
        <f>SUM(P55:P55)</f>
        <v>0</v>
      </c>
      <c r="Q53" s="45">
        <v>25</v>
      </c>
      <c r="R53" s="40" t="str">
        <f t="shared" si="2"/>
        <v>%</v>
      </c>
      <c r="S53" s="37">
        <f>SUM(S54:S55)</f>
        <v>2000000</v>
      </c>
      <c r="T53" s="45">
        <v>25</v>
      </c>
      <c r="U53" s="40" t="str">
        <f t="shared" si="3"/>
        <v>%</v>
      </c>
      <c r="V53" s="37">
        <f>SUM(V54:V55)</f>
        <v>19360000</v>
      </c>
      <c r="W53" s="45">
        <v>25</v>
      </c>
      <c r="X53" s="40" t="str">
        <f t="shared" si="4"/>
        <v>%</v>
      </c>
      <c r="Y53" s="37">
        <f>SUM(Y54:Y55)</f>
        <v>17480000</v>
      </c>
      <c r="Z53" s="59">
        <f t="shared" si="5"/>
        <v>100</v>
      </c>
      <c r="AA53" s="40" t="str">
        <f t="shared" si="6"/>
        <v>%</v>
      </c>
      <c r="AB53" s="59">
        <f t="shared" si="8"/>
        <v>100</v>
      </c>
      <c r="AC53" s="58" t="s">
        <v>50</v>
      </c>
      <c r="AD53" s="56">
        <f t="shared" si="12"/>
        <v>38840000</v>
      </c>
      <c r="AE53" s="57">
        <f t="shared" si="14"/>
        <v>96.050646684966736</v>
      </c>
      <c r="AF53" s="58" t="s">
        <v>50</v>
      </c>
      <c r="AG53" s="59">
        <f t="shared" si="9"/>
        <v>200</v>
      </c>
      <c r="AH53" s="40" t="str">
        <f t="shared" si="7"/>
        <v>%</v>
      </c>
      <c r="AI53" s="56">
        <f t="shared" si="10"/>
        <v>62322500</v>
      </c>
      <c r="AJ53" s="74">
        <v>100</v>
      </c>
      <c r="AK53" s="77" t="s">
        <v>50</v>
      </c>
      <c r="AL53" s="74">
        <f t="shared" si="11"/>
        <v>45.787828361306723</v>
      </c>
      <c r="AM53" s="11"/>
      <c r="AP53" s="20"/>
    </row>
    <row r="54" spans="1:42" ht="120" x14ac:dyDescent="0.2">
      <c r="A54" s="12"/>
      <c r="B54" s="13"/>
      <c r="C54" s="21" t="s">
        <v>144</v>
      </c>
      <c r="D54" s="24" t="s">
        <v>191</v>
      </c>
      <c r="E54" s="43">
        <v>2100</v>
      </c>
      <c r="F54" s="17" t="s">
        <v>153</v>
      </c>
      <c r="G54" s="81">
        <v>116111500</v>
      </c>
      <c r="H54" s="43">
        <v>700</v>
      </c>
      <c r="I54" s="17" t="s">
        <v>153</v>
      </c>
      <c r="J54" s="18">
        <v>19482500</v>
      </c>
      <c r="K54" s="43">
        <v>700</v>
      </c>
      <c r="L54" s="17" t="s">
        <v>153</v>
      </c>
      <c r="M54" s="18">
        <v>36437000</v>
      </c>
      <c r="N54" s="43">
        <v>0</v>
      </c>
      <c r="O54" s="17" t="str">
        <f t="shared" si="1"/>
        <v>Orang</v>
      </c>
      <c r="P54" s="18">
        <v>0</v>
      </c>
      <c r="Q54" s="43">
        <v>0</v>
      </c>
      <c r="R54" s="17" t="str">
        <f t="shared" si="2"/>
        <v>Orang</v>
      </c>
      <c r="S54" s="18">
        <v>0</v>
      </c>
      <c r="T54" s="43">
        <v>700</v>
      </c>
      <c r="U54" s="17" t="str">
        <f t="shared" si="3"/>
        <v>Orang</v>
      </c>
      <c r="V54" s="18">
        <v>19360000</v>
      </c>
      <c r="W54" s="43">
        <v>0</v>
      </c>
      <c r="X54" s="17" t="str">
        <f t="shared" si="4"/>
        <v>Orang</v>
      </c>
      <c r="Y54" s="18">
        <v>15480000</v>
      </c>
      <c r="Z54" s="47">
        <f t="shared" si="5"/>
        <v>700</v>
      </c>
      <c r="AA54" s="17" t="str">
        <f t="shared" si="6"/>
        <v>Orang</v>
      </c>
      <c r="AB54" s="47">
        <f t="shared" si="8"/>
        <v>100</v>
      </c>
      <c r="AC54" s="30" t="s">
        <v>50</v>
      </c>
      <c r="AD54" s="35">
        <f t="shared" si="12"/>
        <v>34840000</v>
      </c>
      <c r="AE54" s="46">
        <f t="shared" si="14"/>
        <v>95.617092515849279</v>
      </c>
      <c r="AF54" s="30" t="s">
        <v>50</v>
      </c>
      <c r="AG54" s="47">
        <f t="shared" si="9"/>
        <v>1400</v>
      </c>
      <c r="AH54" s="17" t="str">
        <f t="shared" si="7"/>
        <v>Orang</v>
      </c>
      <c r="AI54" s="35">
        <f t="shared" si="10"/>
        <v>54322500</v>
      </c>
      <c r="AJ54" s="78">
        <v>100</v>
      </c>
      <c r="AK54" s="79" t="s">
        <v>50</v>
      </c>
      <c r="AL54" s="78">
        <f t="shared" si="11"/>
        <v>46.78477153425802</v>
      </c>
      <c r="AM54" s="11"/>
      <c r="AP54" s="20"/>
    </row>
    <row r="55" spans="1:42" ht="90" x14ac:dyDescent="0.2">
      <c r="A55" s="12"/>
      <c r="B55" s="13"/>
      <c r="C55" s="21" t="s">
        <v>97</v>
      </c>
      <c r="D55" s="24" t="s">
        <v>192</v>
      </c>
      <c r="E55" s="43">
        <v>12</v>
      </c>
      <c r="F55" s="17" t="s">
        <v>48</v>
      </c>
      <c r="G55" s="81">
        <v>20000000</v>
      </c>
      <c r="H55" s="43">
        <v>4</v>
      </c>
      <c r="I55" s="17" t="s">
        <v>48</v>
      </c>
      <c r="J55" s="18">
        <v>4000000</v>
      </c>
      <c r="K55" s="43">
        <v>4</v>
      </c>
      <c r="L55" s="17" t="s">
        <v>48</v>
      </c>
      <c r="M55" s="18">
        <v>4000000</v>
      </c>
      <c r="N55" s="43">
        <v>1</v>
      </c>
      <c r="O55" s="17" t="str">
        <f t="shared" si="1"/>
        <v>Dok</v>
      </c>
      <c r="P55" s="18">
        <v>0</v>
      </c>
      <c r="Q55" s="43">
        <v>1</v>
      </c>
      <c r="R55" s="17" t="str">
        <f t="shared" si="2"/>
        <v>Dok</v>
      </c>
      <c r="S55" s="18">
        <v>2000000</v>
      </c>
      <c r="T55" s="43">
        <v>1</v>
      </c>
      <c r="U55" s="17" t="str">
        <f t="shared" si="3"/>
        <v>Dok</v>
      </c>
      <c r="V55" s="18">
        <v>0</v>
      </c>
      <c r="W55" s="43">
        <v>1</v>
      </c>
      <c r="X55" s="17" t="str">
        <f t="shared" si="4"/>
        <v>Dok</v>
      </c>
      <c r="Y55" s="18">
        <v>2000000</v>
      </c>
      <c r="Z55" s="47">
        <f t="shared" si="5"/>
        <v>4</v>
      </c>
      <c r="AA55" s="17" t="str">
        <f t="shared" si="6"/>
        <v>Dok</v>
      </c>
      <c r="AB55" s="47">
        <f t="shared" si="8"/>
        <v>100</v>
      </c>
      <c r="AC55" s="30" t="s">
        <v>50</v>
      </c>
      <c r="AD55" s="35">
        <f t="shared" si="12"/>
        <v>4000000</v>
      </c>
      <c r="AE55" s="46">
        <f t="shared" si="14"/>
        <v>100</v>
      </c>
      <c r="AF55" s="30" t="s">
        <v>50</v>
      </c>
      <c r="AG55" s="47">
        <f t="shared" si="9"/>
        <v>8</v>
      </c>
      <c r="AH55" s="17" t="str">
        <f t="shared" si="7"/>
        <v>Dok</v>
      </c>
      <c r="AI55" s="35">
        <f t="shared" si="10"/>
        <v>8000000</v>
      </c>
      <c r="AJ55" s="78">
        <v>100</v>
      </c>
      <c r="AK55" s="79" t="s">
        <v>50</v>
      </c>
      <c r="AL55" s="78">
        <f t="shared" si="11"/>
        <v>40</v>
      </c>
      <c r="AM55" s="11"/>
      <c r="AP55" s="20"/>
    </row>
    <row r="56" spans="1:42" ht="147" customHeight="1" x14ac:dyDescent="0.2">
      <c r="A56" s="12"/>
      <c r="B56" s="13"/>
      <c r="C56" s="14" t="s">
        <v>98</v>
      </c>
      <c r="D56" s="15" t="s">
        <v>193</v>
      </c>
      <c r="E56" s="45">
        <v>100</v>
      </c>
      <c r="F56" s="40" t="s">
        <v>50</v>
      </c>
      <c r="G56" s="83">
        <f>G57</f>
        <v>40050000</v>
      </c>
      <c r="H56" s="45">
        <v>100</v>
      </c>
      <c r="I56" s="40" t="s">
        <v>50</v>
      </c>
      <c r="J56" s="37">
        <f>J57</f>
        <v>10000000</v>
      </c>
      <c r="K56" s="45">
        <v>100</v>
      </c>
      <c r="L56" s="40" t="s">
        <v>50</v>
      </c>
      <c r="M56" s="37">
        <f>M57</f>
        <v>13150000</v>
      </c>
      <c r="N56" s="45">
        <v>25</v>
      </c>
      <c r="O56" s="40" t="str">
        <f t="shared" si="1"/>
        <v>%</v>
      </c>
      <c r="P56" s="37">
        <f>P57</f>
        <v>0</v>
      </c>
      <c r="Q56" s="45">
        <v>25</v>
      </c>
      <c r="R56" s="40" t="str">
        <f t="shared" si="2"/>
        <v>%</v>
      </c>
      <c r="S56" s="37">
        <f>S57</f>
        <v>4500000</v>
      </c>
      <c r="T56" s="45">
        <v>25</v>
      </c>
      <c r="U56" s="40" t="str">
        <f t="shared" si="3"/>
        <v>%</v>
      </c>
      <c r="V56" s="37">
        <f>V57</f>
        <v>2000000</v>
      </c>
      <c r="W56" s="45">
        <v>25</v>
      </c>
      <c r="X56" s="40" t="str">
        <f t="shared" si="4"/>
        <v>%</v>
      </c>
      <c r="Y56" s="37">
        <f>Y57</f>
        <v>1400000</v>
      </c>
      <c r="Z56" s="59">
        <f t="shared" si="5"/>
        <v>100</v>
      </c>
      <c r="AA56" s="40" t="str">
        <f t="shared" si="6"/>
        <v>%</v>
      </c>
      <c r="AB56" s="59">
        <f t="shared" si="8"/>
        <v>100</v>
      </c>
      <c r="AC56" s="58" t="s">
        <v>50</v>
      </c>
      <c r="AD56" s="56">
        <f t="shared" si="12"/>
        <v>7900000</v>
      </c>
      <c r="AE56" s="57">
        <f t="shared" si="14"/>
        <v>60.076045627376431</v>
      </c>
      <c r="AF56" s="58" t="s">
        <v>50</v>
      </c>
      <c r="AG56" s="59">
        <f t="shared" si="9"/>
        <v>200</v>
      </c>
      <c r="AH56" s="40" t="str">
        <f t="shared" si="7"/>
        <v>%</v>
      </c>
      <c r="AI56" s="56">
        <f t="shared" si="10"/>
        <v>17900000</v>
      </c>
      <c r="AJ56" s="74">
        <v>100</v>
      </c>
      <c r="AK56" s="77" t="s">
        <v>50</v>
      </c>
      <c r="AL56" s="74">
        <f t="shared" si="11"/>
        <v>44.694132334581774</v>
      </c>
      <c r="AM56" s="11"/>
      <c r="AP56" s="20"/>
    </row>
    <row r="57" spans="1:42" ht="177.75" customHeight="1" x14ac:dyDescent="0.2">
      <c r="A57" s="12"/>
      <c r="B57" s="13"/>
      <c r="C57" s="14" t="s">
        <v>99</v>
      </c>
      <c r="D57" s="15" t="s">
        <v>129</v>
      </c>
      <c r="E57" s="45">
        <v>100</v>
      </c>
      <c r="F57" s="40" t="s">
        <v>50</v>
      </c>
      <c r="G57" s="83">
        <f>SUM(G58:G60)</f>
        <v>40050000</v>
      </c>
      <c r="H57" s="45">
        <v>100</v>
      </c>
      <c r="I57" s="40" t="s">
        <v>50</v>
      </c>
      <c r="J57" s="37">
        <f>SUM(J58:J61)</f>
        <v>10000000</v>
      </c>
      <c r="K57" s="45">
        <v>100</v>
      </c>
      <c r="L57" s="40" t="s">
        <v>50</v>
      </c>
      <c r="M57" s="37">
        <f>SUM(M58:M61)</f>
        <v>13150000</v>
      </c>
      <c r="N57" s="45">
        <v>25</v>
      </c>
      <c r="O57" s="40" t="str">
        <f t="shared" si="1"/>
        <v>%</v>
      </c>
      <c r="P57" s="37">
        <f>SUM(P58:P60)</f>
        <v>0</v>
      </c>
      <c r="Q57" s="45">
        <v>25</v>
      </c>
      <c r="R57" s="40" t="str">
        <f t="shared" si="2"/>
        <v>%</v>
      </c>
      <c r="S57" s="37">
        <f>SUM(S58:S60)</f>
        <v>4500000</v>
      </c>
      <c r="T57" s="45">
        <v>25</v>
      </c>
      <c r="U57" s="40" t="str">
        <f t="shared" si="3"/>
        <v>%</v>
      </c>
      <c r="V57" s="37">
        <f>SUM(V58:V60)</f>
        <v>2000000</v>
      </c>
      <c r="W57" s="45">
        <v>25</v>
      </c>
      <c r="X57" s="40" t="str">
        <f t="shared" si="4"/>
        <v>%</v>
      </c>
      <c r="Y57" s="37">
        <f>SUM(Y58:Y60)</f>
        <v>1400000</v>
      </c>
      <c r="Z57" s="59">
        <f t="shared" si="5"/>
        <v>100</v>
      </c>
      <c r="AA57" s="40" t="str">
        <f t="shared" si="6"/>
        <v>%</v>
      </c>
      <c r="AB57" s="59">
        <f t="shared" si="8"/>
        <v>100</v>
      </c>
      <c r="AC57" s="58" t="s">
        <v>50</v>
      </c>
      <c r="AD57" s="56">
        <f t="shared" si="12"/>
        <v>7900000</v>
      </c>
      <c r="AE57" s="57">
        <f t="shared" si="14"/>
        <v>60.076045627376431</v>
      </c>
      <c r="AF57" s="58" t="s">
        <v>50</v>
      </c>
      <c r="AG57" s="59">
        <f t="shared" si="9"/>
        <v>200</v>
      </c>
      <c r="AH57" s="40" t="str">
        <f t="shared" si="7"/>
        <v>%</v>
      </c>
      <c r="AI57" s="56">
        <f t="shared" si="10"/>
        <v>17900000</v>
      </c>
      <c r="AJ57" s="74">
        <v>100</v>
      </c>
      <c r="AK57" s="77" t="s">
        <v>50</v>
      </c>
      <c r="AL57" s="74">
        <f t="shared" si="11"/>
        <v>44.694132334581774</v>
      </c>
      <c r="AM57" s="11"/>
      <c r="AP57" s="20"/>
    </row>
    <row r="58" spans="1:42" ht="165" x14ac:dyDescent="0.2">
      <c r="A58" s="12"/>
      <c r="B58" s="13"/>
      <c r="C58" s="21" t="s">
        <v>100</v>
      </c>
      <c r="D58" s="24" t="s">
        <v>194</v>
      </c>
      <c r="E58" s="16">
        <f>K58*3</f>
        <v>108</v>
      </c>
      <c r="F58" s="17" t="s">
        <v>48</v>
      </c>
      <c r="G58" s="81">
        <v>9550000</v>
      </c>
      <c r="H58" s="16">
        <v>36</v>
      </c>
      <c r="I58" s="17" t="s">
        <v>48</v>
      </c>
      <c r="J58" s="18">
        <v>1400000</v>
      </c>
      <c r="K58" s="16">
        <v>36</v>
      </c>
      <c r="L58" s="17" t="s">
        <v>48</v>
      </c>
      <c r="M58" s="18">
        <v>1400000</v>
      </c>
      <c r="N58" s="16">
        <v>36</v>
      </c>
      <c r="O58" s="17" t="s">
        <v>48</v>
      </c>
      <c r="P58" s="18">
        <v>0</v>
      </c>
      <c r="Q58" s="16">
        <v>36</v>
      </c>
      <c r="R58" s="17" t="s">
        <v>48</v>
      </c>
      <c r="S58" s="18">
        <v>0</v>
      </c>
      <c r="T58" s="16">
        <v>36</v>
      </c>
      <c r="U58" s="17" t="str">
        <f t="shared" si="3"/>
        <v>Dok</v>
      </c>
      <c r="V58" s="18">
        <v>0</v>
      </c>
      <c r="W58" s="16">
        <v>36</v>
      </c>
      <c r="X58" s="17" t="str">
        <f t="shared" si="4"/>
        <v>Dok</v>
      </c>
      <c r="Y58" s="18">
        <v>1400000</v>
      </c>
      <c r="Z58" s="47">
        <f t="shared" si="5"/>
        <v>144</v>
      </c>
      <c r="AA58" s="17" t="str">
        <f t="shared" si="6"/>
        <v>Dok</v>
      </c>
      <c r="AB58" s="47">
        <f t="shared" si="8"/>
        <v>400</v>
      </c>
      <c r="AC58" s="30" t="s">
        <v>50</v>
      </c>
      <c r="AD58" s="35">
        <f t="shared" si="12"/>
        <v>1400000</v>
      </c>
      <c r="AE58" s="46">
        <f t="shared" si="14"/>
        <v>100</v>
      </c>
      <c r="AF58" s="30" t="s">
        <v>50</v>
      </c>
      <c r="AG58" s="47">
        <f t="shared" si="9"/>
        <v>180</v>
      </c>
      <c r="AH58" s="17" t="str">
        <f t="shared" si="7"/>
        <v>Dok</v>
      </c>
      <c r="AI58" s="35">
        <f t="shared" si="10"/>
        <v>2800000</v>
      </c>
      <c r="AJ58" s="78">
        <v>100</v>
      </c>
      <c r="AK58" s="79" t="s">
        <v>50</v>
      </c>
      <c r="AL58" s="78">
        <f t="shared" si="11"/>
        <v>29.319371727748688</v>
      </c>
      <c r="AM58" s="11"/>
      <c r="AP58" s="20"/>
    </row>
    <row r="59" spans="1:42" ht="135" x14ac:dyDescent="0.2">
      <c r="A59" s="12"/>
      <c r="B59" s="13"/>
      <c r="C59" s="21" t="s">
        <v>133</v>
      </c>
      <c r="D59" s="24" t="s">
        <v>195</v>
      </c>
      <c r="E59" s="16">
        <v>36</v>
      </c>
      <c r="F59" s="17" t="s">
        <v>48</v>
      </c>
      <c r="G59" s="81">
        <v>21000000</v>
      </c>
      <c r="H59" s="16">
        <v>12</v>
      </c>
      <c r="I59" s="17" t="s">
        <v>48</v>
      </c>
      <c r="J59" s="18">
        <v>6500000</v>
      </c>
      <c r="K59" s="16">
        <v>12</v>
      </c>
      <c r="L59" s="17" t="s">
        <v>48</v>
      </c>
      <c r="M59" s="18">
        <v>6500000</v>
      </c>
      <c r="N59" s="16">
        <v>3</v>
      </c>
      <c r="O59" s="17" t="s">
        <v>48</v>
      </c>
      <c r="P59" s="18">
        <v>0</v>
      </c>
      <c r="Q59" s="16">
        <v>3</v>
      </c>
      <c r="R59" s="17" t="s">
        <v>48</v>
      </c>
      <c r="S59" s="18">
        <v>4500000</v>
      </c>
      <c r="T59" s="16">
        <v>3</v>
      </c>
      <c r="U59" s="17" t="str">
        <f t="shared" si="3"/>
        <v>Dok</v>
      </c>
      <c r="V59" s="18">
        <v>2000000</v>
      </c>
      <c r="W59" s="16">
        <v>3</v>
      </c>
      <c r="X59" s="17" t="str">
        <f t="shared" si="4"/>
        <v>Dok</v>
      </c>
      <c r="Y59" s="18">
        <v>0</v>
      </c>
      <c r="Z59" s="47">
        <f t="shared" si="5"/>
        <v>12</v>
      </c>
      <c r="AA59" s="17" t="str">
        <f t="shared" si="6"/>
        <v>Dok</v>
      </c>
      <c r="AB59" s="47">
        <f t="shared" si="8"/>
        <v>100</v>
      </c>
      <c r="AC59" s="30" t="s">
        <v>50</v>
      </c>
      <c r="AD59" s="35">
        <f t="shared" si="12"/>
        <v>6500000</v>
      </c>
      <c r="AE59" s="46">
        <f t="shared" si="14"/>
        <v>100</v>
      </c>
      <c r="AF59" s="30" t="s">
        <v>50</v>
      </c>
      <c r="AG59" s="47">
        <f t="shared" si="9"/>
        <v>24</v>
      </c>
      <c r="AH59" s="17" t="str">
        <f t="shared" si="7"/>
        <v>Dok</v>
      </c>
      <c r="AI59" s="35">
        <f t="shared" si="10"/>
        <v>13000000</v>
      </c>
      <c r="AJ59" s="78">
        <v>100</v>
      </c>
      <c r="AK59" s="79" t="s">
        <v>50</v>
      </c>
      <c r="AL59" s="78">
        <f t="shared" si="11"/>
        <v>61.904761904761905</v>
      </c>
      <c r="AM59" s="11"/>
      <c r="AP59" s="20"/>
    </row>
    <row r="60" spans="1:42" ht="210" x14ac:dyDescent="0.2">
      <c r="A60" s="12"/>
      <c r="B60" s="13"/>
      <c r="C60" s="21" t="s">
        <v>101</v>
      </c>
      <c r="D60" s="24" t="s">
        <v>196</v>
      </c>
      <c r="E60" s="44">
        <f>K60*3</f>
        <v>54</v>
      </c>
      <c r="F60" s="17" t="s">
        <v>48</v>
      </c>
      <c r="G60" s="81">
        <v>9500000</v>
      </c>
      <c r="H60" s="44">
        <v>18</v>
      </c>
      <c r="I60" s="17" t="s">
        <v>48</v>
      </c>
      <c r="J60" s="18">
        <v>0</v>
      </c>
      <c r="K60" s="44">
        <v>18</v>
      </c>
      <c r="L60" s="17" t="s">
        <v>48</v>
      </c>
      <c r="M60" s="18">
        <v>3000000</v>
      </c>
      <c r="N60" s="44">
        <v>18</v>
      </c>
      <c r="O60" s="17" t="s">
        <v>48</v>
      </c>
      <c r="P60" s="18">
        <v>0</v>
      </c>
      <c r="Q60" s="44">
        <v>18</v>
      </c>
      <c r="R60" s="17" t="s">
        <v>48</v>
      </c>
      <c r="S60" s="18">
        <v>0</v>
      </c>
      <c r="T60" s="44">
        <v>18</v>
      </c>
      <c r="U60" s="17" t="str">
        <f t="shared" si="3"/>
        <v>Dok</v>
      </c>
      <c r="V60" s="18">
        <v>0</v>
      </c>
      <c r="W60" s="44">
        <v>18</v>
      </c>
      <c r="X60" s="17" t="str">
        <f t="shared" si="4"/>
        <v>Dok</v>
      </c>
      <c r="Y60" s="18">
        <v>0</v>
      </c>
      <c r="Z60" s="47">
        <f t="shared" si="5"/>
        <v>72</v>
      </c>
      <c r="AA60" s="17" t="str">
        <f t="shared" si="6"/>
        <v>Dok</v>
      </c>
      <c r="AB60" s="47">
        <f t="shared" si="8"/>
        <v>400</v>
      </c>
      <c r="AC60" s="30" t="s">
        <v>50</v>
      </c>
      <c r="AD60" s="35">
        <f t="shared" si="12"/>
        <v>0</v>
      </c>
      <c r="AE60" s="46">
        <f t="shared" si="14"/>
        <v>0</v>
      </c>
      <c r="AF60" s="30" t="s">
        <v>50</v>
      </c>
      <c r="AG60" s="47">
        <f t="shared" si="9"/>
        <v>90</v>
      </c>
      <c r="AH60" s="17" t="str">
        <f t="shared" si="7"/>
        <v>Dok</v>
      </c>
      <c r="AI60" s="35">
        <f t="shared" si="10"/>
        <v>0</v>
      </c>
      <c r="AJ60" s="78">
        <v>100</v>
      </c>
      <c r="AK60" s="79" t="s">
        <v>50</v>
      </c>
      <c r="AL60" s="78">
        <f t="shared" si="11"/>
        <v>0</v>
      </c>
      <c r="AM60" s="11"/>
      <c r="AP60" s="20"/>
    </row>
    <row r="61" spans="1:42" ht="120" x14ac:dyDescent="0.2">
      <c r="A61" s="12"/>
      <c r="B61" s="13"/>
      <c r="C61" s="21" t="s">
        <v>146</v>
      </c>
      <c r="D61" s="24" t="s">
        <v>197</v>
      </c>
      <c r="E61" s="44">
        <f>K61*3</f>
        <v>54</v>
      </c>
      <c r="F61" s="17" t="s">
        <v>109</v>
      </c>
      <c r="G61" s="81">
        <v>7725000</v>
      </c>
      <c r="H61" s="44">
        <v>18</v>
      </c>
      <c r="I61" s="17" t="s">
        <v>109</v>
      </c>
      <c r="J61" s="18">
        <v>2100000</v>
      </c>
      <c r="K61" s="44">
        <v>18</v>
      </c>
      <c r="L61" s="17" t="s">
        <v>109</v>
      </c>
      <c r="M61" s="18">
        <v>2250000</v>
      </c>
      <c r="N61" s="44">
        <v>18</v>
      </c>
      <c r="O61" s="17" t="s">
        <v>109</v>
      </c>
      <c r="P61" s="18">
        <v>0</v>
      </c>
      <c r="Q61" s="44">
        <v>18</v>
      </c>
      <c r="R61" s="17" t="s">
        <v>109</v>
      </c>
      <c r="S61" s="18">
        <v>0</v>
      </c>
      <c r="T61" s="44">
        <v>18</v>
      </c>
      <c r="U61" s="17" t="str">
        <f t="shared" si="3"/>
        <v>Lap</v>
      </c>
      <c r="V61" s="18">
        <v>0</v>
      </c>
      <c r="W61" s="44">
        <v>18</v>
      </c>
      <c r="X61" s="17" t="str">
        <f t="shared" si="4"/>
        <v>Lap</v>
      </c>
      <c r="Y61" s="18">
        <v>1875000</v>
      </c>
      <c r="Z61" s="47">
        <f t="shared" si="5"/>
        <v>72</v>
      </c>
      <c r="AA61" s="17" t="str">
        <f t="shared" si="6"/>
        <v>Lap</v>
      </c>
      <c r="AB61" s="47">
        <f t="shared" si="8"/>
        <v>400</v>
      </c>
      <c r="AC61" s="30" t="s">
        <v>50</v>
      </c>
      <c r="AD61" s="35">
        <f t="shared" si="12"/>
        <v>1875000</v>
      </c>
      <c r="AE61" s="46">
        <f t="shared" si="14"/>
        <v>83.333333333333343</v>
      </c>
      <c r="AF61" s="30" t="s">
        <v>50</v>
      </c>
      <c r="AG61" s="47">
        <f t="shared" si="9"/>
        <v>90</v>
      </c>
      <c r="AH61" s="17" t="str">
        <f t="shared" si="7"/>
        <v>Lap</v>
      </c>
      <c r="AI61" s="35">
        <f t="shared" si="10"/>
        <v>3975000</v>
      </c>
      <c r="AJ61" s="78">
        <v>100</v>
      </c>
      <c r="AK61" s="79" t="s">
        <v>50</v>
      </c>
      <c r="AL61" s="78">
        <f t="shared" si="11"/>
        <v>51.456310679611647</v>
      </c>
      <c r="AM61" s="11"/>
      <c r="AP61" s="20"/>
    </row>
    <row r="62" spans="1:42" ht="15" x14ac:dyDescent="0.2">
      <c r="A62" s="89" t="s">
        <v>24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63">
        <f>AVERAGE(AB13:AB61)</f>
        <v>156.25</v>
      </c>
      <c r="AC62" s="50"/>
      <c r="AD62" s="48"/>
      <c r="AE62" s="63">
        <f>AVERAGE(AE13,AE37,AE42,AE49,AE52,AE56)</f>
        <v>80.961010445041595</v>
      </c>
      <c r="AF62" s="50"/>
      <c r="AG62" s="49"/>
      <c r="AH62" s="50"/>
      <c r="AI62" s="49"/>
      <c r="AJ62" s="49"/>
      <c r="AK62" s="50"/>
      <c r="AL62" s="51"/>
      <c r="AM62" s="11"/>
    </row>
    <row r="63" spans="1:42" ht="15" x14ac:dyDescent="0.2">
      <c r="A63" s="89" t="s">
        <v>25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1"/>
      <c r="AB63" s="26" t="str">
        <f>IF(AB62&gt;=91,"Sangat Tinggi",IF(AB62&gt;=76,"Tinggi",IF(AB62&gt;=66,"Sedang",IF(AB62&gt;=51,"Rendah",IF(AB62&lt;=50.99,"Sangat Rendah")))))</f>
        <v>Sangat Tinggi</v>
      </c>
      <c r="AC63" s="50"/>
      <c r="AD63" s="52"/>
      <c r="AE63" s="26" t="str">
        <f>IF(AE62&gt;=91,"Sangat Tinggi",IF(AE62&gt;=76,"Tinggi",IF(AE62&gt;=66,"Sedang",IF(AE62&gt;=51,"Rendah",IF(AE62&lt;=50,"Sangat Rendah")))))</f>
        <v>Tinggi</v>
      </c>
      <c r="AF63" s="50"/>
      <c r="AG63" s="53"/>
      <c r="AH63" s="50"/>
      <c r="AI63" s="54"/>
      <c r="AJ63" s="53"/>
      <c r="AK63" s="50"/>
      <c r="AL63" s="55"/>
      <c r="AM63" s="11"/>
    </row>
    <row r="64" spans="1:42" ht="15" x14ac:dyDescent="0.2">
      <c r="A64" s="92" t="s">
        <v>203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11"/>
    </row>
    <row r="65" spans="1:39" ht="15" x14ac:dyDescent="0.2">
      <c r="A65" s="92" t="s">
        <v>204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11"/>
    </row>
    <row r="66" spans="1:39" ht="15" x14ac:dyDescent="0.2">
      <c r="A66" s="92" t="s">
        <v>205</v>
      </c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11"/>
    </row>
    <row r="67" spans="1:39" ht="15" x14ac:dyDescent="0.2">
      <c r="A67" s="138" t="s">
        <v>206</v>
      </c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27"/>
    </row>
    <row r="68" spans="1:39" ht="15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9"/>
      <c r="AB68" s="28"/>
      <c r="AC68" s="29"/>
      <c r="AD68" s="28"/>
      <c r="AE68" s="28"/>
      <c r="AF68" s="29"/>
      <c r="AG68" s="28"/>
      <c r="AH68" s="29"/>
      <c r="AI68" s="28"/>
      <c r="AJ68" s="28"/>
      <c r="AK68" s="29"/>
      <c r="AL68" s="28"/>
    </row>
    <row r="69" spans="1:39" ht="15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133" t="s">
        <v>55</v>
      </c>
      <c r="AA69" s="133"/>
      <c r="AB69" s="133"/>
      <c r="AC69" s="133"/>
      <c r="AD69" s="133"/>
      <c r="AE69" s="133"/>
      <c r="AF69" s="29"/>
      <c r="AG69" s="28"/>
      <c r="AH69" s="133" t="s">
        <v>56</v>
      </c>
      <c r="AI69" s="133"/>
      <c r="AJ69" s="133"/>
      <c r="AK69" s="133"/>
      <c r="AL69" s="133"/>
      <c r="AM69" s="133"/>
    </row>
    <row r="70" spans="1:39" ht="15.75" x14ac:dyDescent="0.25">
      <c r="A70" s="34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133" t="s">
        <v>207</v>
      </c>
      <c r="AA70" s="133"/>
      <c r="AB70" s="133"/>
      <c r="AC70" s="133"/>
      <c r="AD70" s="133"/>
      <c r="AE70" s="133"/>
      <c r="AF70" s="29"/>
      <c r="AG70" s="28"/>
      <c r="AH70" s="133" t="s">
        <v>150</v>
      </c>
      <c r="AI70" s="133"/>
      <c r="AJ70" s="133"/>
      <c r="AK70" s="133"/>
      <c r="AL70" s="133"/>
      <c r="AM70" s="133"/>
    </row>
    <row r="71" spans="1:39" ht="15" x14ac:dyDescent="0.2">
      <c r="Z71" s="133" t="s">
        <v>137</v>
      </c>
      <c r="AA71" s="133"/>
      <c r="AB71" s="133"/>
      <c r="AC71" s="133"/>
      <c r="AD71" s="133"/>
      <c r="AE71" s="133"/>
      <c r="AH71" s="133" t="s">
        <v>57</v>
      </c>
      <c r="AI71" s="133"/>
      <c r="AJ71" s="133"/>
      <c r="AK71" s="133"/>
      <c r="AL71" s="133"/>
      <c r="AM71" s="133"/>
    </row>
    <row r="72" spans="1:39" ht="15" x14ac:dyDescent="0.2">
      <c r="Z72" s="133"/>
      <c r="AA72" s="133"/>
      <c r="AB72" s="133"/>
      <c r="AC72" s="133"/>
      <c r="AD72" s="133"/>
      <c r="AE72" s="133"/>
      <c r="AH72" s="133" t="s">
        <v>58</v>
      </c>
      <c r="AI72" s="133"/>
      <c r="AJ72" s="133"/>
      <c r="AK72" s="133"/>
      <c r="AL72" s="133"/>
      <c r="AM72" s="133"/>
    </row>
    <row r="73" spans="1:39" ht="51" x14ac:dyDescent="0.2">
      <c r="A73" s="31" t="s">
        <v>30</v>
      </c>
      <c r="B73" s="31" t="s">
        <v>31</v>
      </c>
      <c r="C73" s="31" t="s">
        <v>32</v>
      </c>
      <c r="Z73" s="28"/>
      <c r="AA73" s="29"/>
      <c r="AB73" s="28"/>
      <c r="AC73" s="29"/>
      <c r="AD73" s="28"/>
      <c r="AH73" s="28"/>
      <c r="AI73" s="29"/>
      <c r="AJ73" s="28"/>
      <c r="AK73" s="29"/>
      <c r="AL73" s="28"/>
    </row>
    <row r="74" spans="1:39" ht="25.5" x14ac:dyDescent="0.25">
      <c r="A74" s="32" t="s">
        <v>33</v>
      </c>
      <c r="B74" s="32" t="s">
        <v>34</v>
      </c>
      <c r="C74" s="32" t="s">
        <v>35</v>
      </c>
      <c r="Z74" s="134" t="s">
        <v>208</v>
      </c>
      <c r="AA74" s="134"/>
      <c r="AB74" s="134"/>
      <c r="AC74" s="134"/>
      <c r="AD74" s="134"/>
      <c r="AE74" s="134"/>
      <c r="AH74" s="135" t="s">
        <v>59</v>
      </c>
      <c r="AI74" s="135"/>
      <c r="AJ74" s="135"/>
      <c r="AK74" s="135"/>
      <c r="AL74" s="135"/>
      <c r="AM74" s="135"/>
    </row>
    <row r="75" spans="1:39" ht="25.5" x14ac:dyDescent="0.2">
      <c r="A75" s="32" t="s">
        <v>36</v>
      </c>
      <c r="B75" s="32" t="s">
        <v>37</v>
      </c>
      <c r="C75" s="32" t="s">
        <v>38</v>
      </c>
      <c r="Z75" s="136" t="s">
        <v>209</v>
      </c>
      <c r="AA75" s="136"/>
      <c r="AB75" s="136"/>
      <c r="AC75" s="136"/>
      <c r="AD75" s="136"/>
      <c r="AE75" s="136"/>
      <c r="AH75" s="137" t="s">
        <v>60</v>
      </c>
      <c r="AI75" s="137"/>
      <c r="AJ75" s="137"/>
      <c r="AK75" s="137"/>
      <c r="AL75" s="137"/>
      <c r="AM75" s="137"/>
    </row>
    <row r="76" spans="1:39" ht="25.5" x14ac:dyDescent="0.2">
      <c r="A76" s="32" t="s">
        <v>39</v>
      </c>
      <c r="B76" s="32" t="s">
        <v>40</v>
      </c>
      <c r="C76" s="32" t="s">
        <v>41</v>
      </c>
    </row>
    <row r="77" spans="1:39" ht="25.5" x14ac:dyDescent="0.2">
      <c r="A77" s="32" t="s">
        <v>42</v>
      </c>
      <c r="B77" s="32" t="s">
        <v>43</v>
      </c>
      <c r="C77" s="32" t="s">
        <v>44</v>
      </c>
    </row>
    <row r="78" spans="1:39" ht="25.5" x14ac:dyDescent="0.2">
      <c r="A78" s="32" t="s">
        <v>45</v>
      </c>
      <c r="B78" s="33" t="s">
        <v>46</v>
      </c>
      <c r="C78" s="32" t="s">
        <v>47</v>
      </c>
    </row>
  </sheetData>
  <mergeCells count="82">
    <mergeCell ref="A6:AL6"/>
    <mergeCell ref="A1:AL1"/>
    <mergeCell ref="A2:AL2"/>
    <mergeCell ref="A3:AL3"/>
    <mergeCell ref="A4:AL4"/>
    <mergeCell ref="A5:AL5"/>
    <mergeCell ref="AJ7:AL8"/>
    <mergeCell ref="AM7:AM8"/>
    <mergeCell ref="A7:A9"/>
    <mergeCell ref="B7:B9"/>
    <mergeCell ref="C7:C9"/>
    <mergeCell ref="D7:D9"/>
    <mergeCell ref="E7:G9"/>
    <mergeCell ref="H7:J9"/>
    <mergeCell ref="Z9:AF9"/>
    <mergeCell ref="K7:M8"/>
    <mergeCell ref="N7:Y8"/>
    <mergeCell ref="Z7:AF8"/>
    <mergeCell ref="AG7:AI8"/>
    <mergeCell ref="AJ10:AL10"/>
    <mergeCell ref="AG9:AI9"/>
    <mergeCell ref="AJ9:AL9"/>
    <mergeCell ref="A10:A12"/>
    <mergeCell ref="B10:B12"/>
    <mergeCell ref="C10:C12"/>
    <mergeCell ref="D10:D12"/>
    <mergeCell ref="E10:G10"/>
    <mergeCell ref="H10:J10"/>
    <mergeCell ref="K10:M10"/>
    <mergeCell ref="N10:P10"/>
    <mergeCell ref="K9:M9"/>
    <mergeCell ref="N9:P9"/>
    <mergeCell ref="Q9:S9"/>
    <mergeCell ref="T9:V9"/>
    <mergeCell ref="W9:Y9"/>
    <mergeCell ref="Q10:S10"/>
    <mergeCell ref="T10:V10"/>
    <mergeCell ref="W10:Y10"/>
    <mergeCell ref="Z10:AF10"/>
    <mergeCell ref="AG10:AI10"/>
    <mergeCell ref="S11:S12"/>
    <mergeCell ref="T11:U12"/>
    <mergeCell ref="V11:V12"/>
    <mergeCell ref="E11:F12"/>
    <mergeCell ref="G11:G12"/>
    <mergeCell ref="H11:I12"/>
    <mergeCell ref="J11:J12"/>
    <mergeCell ref="K11:L12"/>
    <mergeCell ref="M11:M12"/>
    <mergeCell ref="A67:AL67"/>
    <mergeCell ref="AJ11:AK11"/>
    <mergeCell ref="Z12:AA12"/>
    <mergeCell ref="AB12:AC12"/>
    <mergeCell ref="AE12:AF12"/>
    <mergeCell ref="AG12:AH12"/>
    <mergeCell ref="AJ12:AK12"/>
    <mergeCell ref="W11:X12"/>
    <mergeCell ref="Y11:Y12"/>
    <mergeCell ref="Z11:AA11"/>
    <mergeCell ref="AB11:AC11"/>
    <mergeCell ref="AE11:AF11"/>
    <mergeCell ref="AG11:AH11"/>
    <mergeCell ref="N11:O12"/>
    <mergeCell ref="P11:P12"/>
    <mergeCell ref="Q11:R12"/>
    <mergeCell ref="A62:AA62"/>
    <mergeCell ref="A63:AA63"/>
    <mergeCell ref="A64:AL64"/>
    <mergeCell ref="A65:AL65"/>
    <mergeCell ref="A66:AL66"/>
    <mergeCell ref="Z69:AE69"/>
    <mergeCell ref="AH69:AM69"/>
    <mergeCell ref="Z70:AE70"/>
    <mergeCell ref="AH70:AM70"/>
    <mergeCell ref="Z71:AE71"/>
    <mergeCell ref="AH71:AM71"/>
    <mergeCell ref="Z72:AE72"/>
    <mergeCell ref="AH72:AM72"/>
    <mergeCell ref="Z74:AE74"/>
    <mergeCell ref="AH74:AM74"/>
    <mergeCell ref="Z75:AE75"/>
    <mergeCell ref="AH75:AM75"/>
  </mergeCells>
  <printOptions horizontalCentered="1"/>
  <pageMargins left="0.23622047244094491" right="0.23622047244094491" top="3.937007874015748E-2" bottom="3.937007874015748E-2" header="0" footer="0"/>
  <pageSetup paperSize="14" scale="3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Sungai Raya</vt:lpstr>
      <vt:lpstr>Sungai Raya OK</vt:lpstr>
      <vt:lpstr>'Sungai Raya'!Print_Area</vt:lpstr>
      <vt:lpstr>'Sungai Raya OK'!Print_Area</vt:lpstr>
      <vt:lpstr>'Sungai Raya'!Print_Titles</vt:lpstr>
      <vt:lpstr>'Sungai Raya OK'!Print_Titles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User</cp:lastModifiedBy>
  <dcterms:created xsi:type="dcterms:W3CDTF">2020-03-18T05:59:44Z</dcterms:created>
  <dcterms:modified xsi:type="dcterms:W3CDTF">2023-01-11T20:25:52Z</dcterms:modified>
</cp:coreProperties>
</file>