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Ketahanan Pangan" sheetId="1" r:id="rId1"/>
  </sheets>
  <definedNames>
    <definedName name="_xlnm.Print_Area" localSheetId="0">'Dinas Ketahanan Pangan'!$A$1:$AM$65</definedName>
    <definedName name="_xlnm.Print_Titles" localSheetId="0">'Dinas Ketahanan Pangan'!$7:$12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8" i="1" l="1"/>
  <c r="Y38" i="1"/>
  <c r="M38" i="1"/>
  <c r="M33" i="1"/>
  <c r="G38" i="1"/>
  <c r="P38" i="1"/>
  <c r="AG40" i="1"/>
  <c r="Z40" i="1"/>
  <c r="AJ40" i="1" s="1"/>
  <c r="AB40" i="1" l="1"/>
  <c r="Z34" i="1"/>
  <c r="Z33" i="1"/>
  <c r="AB33" i="1" s="1"/>
  <c r="W14" i="1" l="1"/>
  <c r="Y33" i="1"/>
  <c r="Y29" i="1"/>
  <c r="Y24" i="1"/>
  <c r="Y17" i="1"/>
  <c r="Y13" i="1"/>
  <c r="AG33" i="1" l="1"/>
  <c r="T14" i="1"/>
  <c r="Q14" i="1" l="1"/>
  <c r="V38" i="1" l="1"/>
  <c r="V33" i="1"/>
  <c r="V29" i="1"/>
  <c r="V24" i="1"/>
  <c r="V17" i="1"/>
  <c r="V13" i="1"/>
  <c r="J43" i="1" l="1"/>
  <c r="G43" i="1"/>
  <c r="S38" i="1" l="1"/>
  <c r="S33" i="1"/>
  <c r="S29" i="1"/>
  <c r="S24" i="1"/>
  <c r="S17" i="1"/>
  <c r="S13" i="1"/>
  <c r="J24" i="1" l="1"/>
  <c r="J17" i="1"/>
  <c r="N14" i="1" l="1"/>
  <c r="Z39" i="1" l="1"/>
  <c r="AG39" i="1" l="1"/>
  <c r="AB39" i="1"/>
  <c r="Z29" i="1"/>
  <c r="Z24" i="1"/>
  <c r="Z17" i="1"/>
  <c r="Z14" i="1"/>
  <c r="Z13" i="1"/>
  <c r="AG13" i="1" s="1"/>
  <c r="AB13" i="1" s="1"/>
  <c r="AG24" i="1" l="1"/>
  <c r="AB24" i="1"/>
  <c r="AG14" i="1"/>
  <c r="AB14" i="1"/>
  <c r="AG29" i="1"/>
  <c r="AB29" i="1"/>
  <c r="AG17" i="1"/>
  <c r="AB17" i="1"/>
  <c r="G13" i="1"/>
  <c r="J13" i="1"/>
  <c r="P13" i="1"/>
  <c r="AI46" i="1"/>
  <c r="AL46" i="1" s="1"/>
  <c r="AG46" i="1"/>
  <c r="AJ46" i="1" s="1"/>
  <c r="AI45" i="1"/>
  <c r="AL45" i="1" s="1"/>
  <c r="AG45" i="1"/>
  <c r="AI44" i="1"/>
  <c r="AL44" i="1" s="1"/>
  <c r="AG44" i="1"/>
  <c r="AJ44" i="1" s="1"/>
  <c r="AG43" i="1"/>
  <c r="AJ43" i="1" s="1"/>
  <c r="AI43" i="1" l="1"/>
  <c r="AL43" i="1" s="1"/>
  <c r="AJ45" i="1"/>
  <c r="E41" i="1"/>
  <c r="G33" i="1"/>
  <c r="J33" i="1"/>
  <c r="P33" i="1"/>
  <c r="E37" i="1"/>
  <c r="E36" i="1"/>
  <c r="E35" i="1"/>
  <c r="J29" i="1"/>
  <c r="G29" i="1"/>
  <c r="E31" i="1"/>
  <c r="E30" i="1"/>
  <c r="AI32" i="1"/>
  <c r="AL32" i="1" s="1"/>
  <c r="AG32" i="1"/>
  <c r="AJ32" i="1" s="1"/>
  <c r="AD28" i="1"/>
  <c r="AD27" i="1"/>
  <c r="Z28" i="1"/>
  <c r="Z27" i="1"/>
  <c r="G24" i="1"/>
  <c r="E27" i="1"/>
  <c r="E28" i="1"/>
  <c r="E25" i="1"/>
  <c r="P29" i="1"/>
  <c r="P24" i="1"/>
  <c r="AP23" i="1"/>
  <c r="AP22" i="1"/>
  <c r="P17" i="1"/>
  <c r="E20" i="1"/>
  <c r="E19" i="1"/>
  <c r="E21" i="1"/>
  <c r="E22" i="1"/>
  <c r="E23" i="1"/>
  <c r="E18" i="1"/>
  <c r="G17" i="1"/>
  <c r="E16" i="1"/>
  <c r="E15" i="1"/>
  <c r="M13" i="1"/>
  <c r="AI28" i="1" l="1"/>
  <c r="AL28" i="1" s="1"/>
  <c r="AE28" i="1"/>
  <c r="AG27" i="1"/>
  <c r="AJ27" i="1" s="1"/>
  <c r="AB27" i="1"/>
  <c r="AG28" i="1"/>
  <c r="AB28" i="1"/>
  <c r="AI27" i="1"/>
  <c r="AL27" i="1" s="1"/>
  <c r="AE27" i="1"/>
  <c r="AJ28" i="1"/>
  <c r="AJ39" i="1"/>
  <c r="AJ14" i="1"/>
  <c r="AG34" i="1" l="1"/>
  <c r="AJ34" i="1" s="1"/>
  <c r="AB34" i="1"/>
  <c r="M29" i="1"/>
  <c r="AD31" i="1"/>
  <c r="Z31" i="1"/>
  <c r="AB31" i="1" s="1"/>
  <c r="M24" i="1"/>
  <c r="AI31" i="1" l="1"/>
  <c r="AL31" i="1" s="1"/>
  <c r="AE31" i="1"/>
  <c r="AI37" i="1"/>
  <c r="AL37" i="1" s="1"/>
  <c r="AI36" i="1"/>
  <c r="AL36" i="1" s="1"/>
  <c r="AG36" i="1"/>
  <c r="AJ36" i="1" s="1"/>
  <c r="AG31" i="1"/>
  <c r="AJ31" i="1" s="1"/>
  <c r="AG37" i="1"/>
  <c r="AJ37" i="1" s="1"/>
  <c r="M17" i="1"/>
  <c r="AD42" i="1"/>
  <c r="Z42" i="1"/>
  <c r="AD41" i="1"/>
  <c r="Z41" i="1"/>
  <c r="Z38" i="1"/>
  <c r="AD35" i="1"/>
  <c r="Z35" i="1"/>
  <c r="AD33" i="1"/>
  <c r="AD30" i="1"/>
  <c r="Z30" i="1"/>
  <c r="AB30" i="1" s="1"/>
  <c r="AD29" i="1"/>
  <c r="AJ29" i="1"/>
  <c r="AD26" i="1"/>
  <c r="Z26" i="1"/>
  <c r="AD25" i="1"/>
  <c r="Z25" i="1"/>
  <c r="AD24" i="1"/>
  <c r="AJ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AJ17" i="1"/>
  <c r="AD15" i="1"/>
  <c r="Z15" i="1"/>
  <c r="AD16" i="1"/>
  <c r="Z16" i="1"/>
  <c r="AP13" i="1"/>
  <c r="AD13" i="1"/>
  <c r="AJ13" i="1"/>
  <c r="AI33" i="1" l="1"/>
  <c r="AL33" i="1" s="1"/>
  <c r="AE33" i="1"/>
  <c r="AI38" i="1"/>
  <c r="AL38" i="1" s="1"/>
  <c r="AE38" i="1"/>
  <c r="AI42" i="1"/>
  <c r="AL42" i="1" s="1"/>
  <c r="AE42" i="1"/>
  <c r="AI30" i="1"/>
  <c r="AL30" i="1" s="1"/>
  <c r="AE30" i="1"/>
  <c r="AI35" i="1"/>
  <c r="AL35" i="1" s="1"/>
  <c r="AE35" i="1"/>
  <c r="AI41" i="1"/>
  <c r="AL41" i="1" s="1"/>
  <c r="AE41" i="1"/>
  <c r="AG16" i="1"/>
  <c r="AJ16" i="1" s="1"/>
  <c r="AB16" i="1"/>
  <c r="AG20" i="1"/>
  <c r="AJ20" i="1" s="1"/>
  <c r="AG23" i="1"/>
  <c r="AJ23" i="1" s="1"/>
  <c r="AB23" i="1"/>
  <c r="AG38" i="1"/>
  <c r="AJ38" i="1" s="1"/>
  <c r="AB38" i="1"/>
  <c r="AI17" i="1"/>
  <c r="AL17" i="1" s="1"/>
  <c r="AE17" i="1"/>
  <c r="AI20" i="1"/>
  <c r="AL20" i="1" s="1"/>
  <c r="AI23" i="1"/>
  <c r="AL23" i="1" s="1"/>
  <c r="AE23" i="1"/>
  <c r="AI29" i="1"/>
  <c r="AL29" i="1" s="1"/>
  <c r="AE29" i="1"/>
  <c r="AI13" i="1"/>
  <c r="AL13" i="1" s="1"/>
  <c r="AE13" i="1"/>
  <c r="AE47" i="1" s="1"/>
  <c r="AG15" i="1"/>
  <c r="AJ15" i="1" s="1"/>
  <c r="AB15" i="1"/>
  <c r="AG18" i="1"/>
  <c r="AJ18" i="1" s="1"/>
  <c r="AB18" i="1"/>
  <c r="AI19" i="1"/>
  <c r="AL19" i="1" s="1"/>
  <c r="AE19" i="1"/>
  <c r="AG22" i="1"/>
  <c r="AJ22" i="1" s="1"/>
  <c r="AB22" i="1"/>
  <c r="AG26" i="1"/>
  <c r="AJ26" i="1" s="1"/>
  <c r="AB26" i="1"/>
  <c r="AG30" i="1"/>
  <c r="AJ30" i="1" s="1"/>
  <c r="AG35" i="1"/>
  <c r="AJ35" i="1" s="1"/>
  <c r="AB35" i="1"/>
  <c r="AG41" i="1"/>
  <c r="AJ41" i="1" s="1"/>
  <c r="AB41" i="1"/>
  <c r="AI21" i="1"/>
  <c r="AL21" i="1" s="1"/>
  <c r="AE21" i="1"/>
  <c r="AG25" i="1"/>
  <c r="AJ25" i="1" s="1"/>
  <c r="AB25" i="1"/>
  <c r="AJ33" i="1"/>
  <c r="AG42" i="1"/>
  <c r="AJ42" i="1" s="1"/>
  <c r="AB42" i="1"/>
  <c r="AI16" i="1"/>
  <c r="AL16" i="1" s="1"/>
  <c r="AE16" i="1"/>
  <c r="AG19" i="1"/>
  <c r="AJ19" i="1" s="1"/>
  <c r="AB19" i="1"/>
  <c r="AI25" i="1"/>
  <c r="AL25" i="1" s="1"/>
  <c r="AE25" i="1"/>
  <c r="AI15" i="1"/>
  <c r="AL15" i="1" s="1"/>
  <c r="AE15" i="1"/>
  <c r="AI18" i="1"/>
  <c r="AL18" i="1" s="1"/>
  <c r="AE18" i="1"/>
  <c r="AG21" i="1"/>
  <c r="AJ21" i="1" s="1"/>
  <c r="AB21" i="1"/>
  <c r="AI22" i="1"/>
  <c r="AL22" i="1" s="1"/>
  <c r="AE22" i="1"/>
  <c r="AI24" i="1"/>
  <c r="AL24" i="1" s="1"/>
  <c r="AE24" i="1"/>
  <c r="AI26" i="1"/>
  <c r="AL26" i="1" s="1"/>
  <c r="AE26" i="1"/>
  <c r="AB47" i="1" l="1"/>
  <c r="AB48" i="1" s="1"/>
  <c r="AE48" i="1"/>
</calcChain>
</file>

<file path=xl/comments1.xml><?xml version="1.0" encoding="utf-8"?>
<comments xmlns="http://schemas.openxmlformats.org/spreadsheetml/2006/main">
  <authors>
    <author>W10 PRO</author>
  </authors>
  <commentList>
    <comment ref="Y30" authorId="0" shapeId="0">
      <text>
        <r>
          <rPr>
            <b/>
            <sz val="12"/>
            <color indexed="81"/>
            <rFont val="Tahoma"/>
            <family val="2"/>
          </rPr>
          <t>Pembuatan Biofok dan Hidroponik utk KWT (Kelompok Wanita Tani)</t>
        </r>
      </text>
    </comment>
    <comment ref="W42" authorId="0" shapeId="0">
      <text>
        <r>
          <rPr>
            <b/>
            <sz val="12"/>
            <color indexed="81"/>
            <rFont val="Tahoma"/>
            <family val="2"/>
          </rPr>
          <t>Dana DID</t>
        </r>
      </text>
    </comment>
  </commentList>
</comments>
</file>

<file path=xl/sharedStrings.xml><?xml version="1.0" encoding="utf-8"?>
<sst xmlns="http://schemas.openxmlformats.org/spreadsheetml/2006/main" count="491" uniqueCount="137">
  <si>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</si>
  <si>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</si>
  <si>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</si>
  <si>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</si>
  <si>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</si>
  <si>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</si>
  <si>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</si>
  <si>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</si>
  <si>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</si>
  <si>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</si>
  <si>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</si>
  <si>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</si>
  <si>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</si>
  <si>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</si>
  <si>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</si>
  <si>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</si>
  <si>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</si>
  <si>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</si>
  <si>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</si>
  <si>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</si>
  <si>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</si>
  <si>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</si>
  <si>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</si>
  <si>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</si>
  <si>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</si>
  <si>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</si>
  <si>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</si>
  <si>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</si>
  <si>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</si>
  <si>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</si>
  <si>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</si>
  <si>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</si>
  <si>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</si>
  <si>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</si>
  <si>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</si>
  <si>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</si>
  <si>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Kegiatan Penyediaan Jasa Tenaga Pendukung Administrasi/Teknis Lainnya			 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</si>
  <si>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</si>
  <si>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</si>
  <si>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</si>
  <si>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Pemeliharaan peralatan dan perlengkapan kantor</t>
  </si>
  <si>
    <t>Program Peningkatan Pelayanan Kinerja Perangkat Daerah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</si>
  <si>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</si>
  <si>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</si>
  <si>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</si>
  <si>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</si>
  <si>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</si>
  <si>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</si>
  <si>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</si>
  <si>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</si>
  <si>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</si>
  <si>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</si>
  <si>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</si>
  <si>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</si>
  <si>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</si>
  <si>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</si>
  <si>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</si>
  <si>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</si>
  <si>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</si>
  <si>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</si>
  <si>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</si>
  <si>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</si>
  <si>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</si>
  <si>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</si>
  <si>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</si>
  <si>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</si>
  <si>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KETAHANAN PANGAN</t>
  </si>
  <si>
    <t>Dinas Ketahanan Pangan</t>
  </si>
  <si>
    <t>Dok</t>
  </si>
  <si>
    <t>Bln</t>
  </si>
  <si>
    <t>Laporan Keuangan yang Memenuhi Aspek Kualitas</t>
  </si>
  <si>
    <t>Dokumen AKIP yang Memenuhi Aspek Kualitas</t>
  </si>
  <si>
    <t>Pelayanan Administrasi Sesuai Standar</t>
  </si>
  <si>
    <t xml:space="preserve">Pelayanan Administrasi Sesuai Standar </t>
  </si>
  <si>
    <t>Nilai</t>
  </si>
  <si>
    <t>Penyediaan peralatan dan perlengkapan kantor</t>
  </si>
  <si>
    <t>Pemeliharaan rutin/berkala gedung kantor</t>
  </si>
  <si>
    <t>Gedung Kantor Kondisi Baik</t>
  </si>
  <si>
    <t>Mobil dan Kendaraan Operasional Kondisi Baik</t>
  </si>
  <si>
    <t>Lomba Cipta Menu dan Promosi Hasil Ketahanan Pangan</t>
  </si>
  <si>
    <t>Penyusunan Laporan Dewan Ketahanan Pangan</t>
  </si>
  <si>
    <t>Program Diversifikasi dan Keamanan Pangan</t>
  </si>
  <si>
    <t>Pengujian Keamanan Pangan Segar Asal Tumbuhan</t>
  </si>
  <si>
    <t>Bimbingan Teknis Pembuatan dan Penggunaan Pestisida Organik</t>
  </si>
  <si>
    <t>Promosi Pengolahan Pangan Lokal Alternatif</t>
  </si>
  <si>
    <t>Pelayanan Perangkat Daerah Sesuai Standar</t>
  </si>
  <si>
    <t>Jumlah produsen yang mendapatkan pelatihan pestisida organik</t>
  </si>
  <si>
    <t>Jumlah terlaksananya promosi dan pengolahan pangan lokal alternatif</t>
  </si>
  <si>
    <t>Tercukupinya Ketersediaan Pangan Yang Beragam dan Aman</t>
  </si>
  <si>
    <t>Program Ketersediaan dan Distribusi Pangan</t>
  </si>
  <si>
    <t>Pengelolaan Cadangan Pangan Pemerintah Daerah</t>
  </si>
  <si>
    <t>Revitalisasi Lumbung Pangan Masyarakat</t>
  </si>
  <si>
    <t>Jumlah Meningkatnya cadangan pangan pemerintah daerah (ton)</t>
  </si>
  <si>
    <t>Lumbung pangan masyarakat dan sarana pendukungnya dengan kondisi baik</t>
  </si>
  <si>
    <t>%</t>
  </si>
  <si>
    <t>Org</t>
  </si>
  <si>
    <t>Desa</t>
  </si>
  <si>
    <t>Ton</t>
  </si>
  <si>
    <t>Unit</t>
  </si>
  <si>
    <t>Tingkat pemenuhan aspek kualitas dokumen keungan daerah</t>
  </si>
  <si>
    <t>Skor Pola Pangan Harapan (PPH) Konsumsi</t>
  </si>
  <si>
    <t>Skor</t>
  </si>
  <si>
    <t>Jumlah Cadangan Pangan Pemerintah Daerah dan Masyarakat</t>
  </si>
  <si>
    <t>Tingkat Kepuasan Pelayanan</t>
  </si>
  <si>
    <t>Keg</t>
  </si>
  <si>
    <t>Peralatan dan Perlengkapan Kantor Kondisi Baik</t>
  </si>
  <si>
    <t>Pelayanan Kinerja Perangkat Daerah</t>
  </si>
  <si>
    <t>Jumlah Event Yang Diikuti</t>
  </si>
  <si>
    <t>Jumlah Laporan Ketahanan Pangan</t>
  </si>
  <si>
    <t>Kali</t>
  </si>
  <si>
    <t>Laporan</t>
  </si>
  <si>
    <t>Tingkat Fluktuasi Harga</t>
  </si>
  <si>
    <t>Bimtek Pengelola Lumbung pangan Masyarakat</t>
  </si>
  <si>
    <t>Jumlah Pengelola Lumbung Pangan Masyarakat Yang Mengikuti Bimtek</t>
  </si>
  <si>
    <t>Pembangunan Lumbung Pangan Masyarakat dan Penyediaan Sarana Pendukungnya (DAK)</t>
  </si>
  <si>
    <t>Jumlah Lumbung Pangan Yang Dibangun</t>
  </si>
  <si>
    <t>Lumbung</t>
  </si>
  <si>
    <t>Jumlah Terlaksananya Pengujian Keamanan Pangan Segar</t>
  </si>
  <si>
    <t>Program Penguatan Cadangan Pangan PEMDA dan Masyarakat</t>
  </si>
  <si>
    <t>Tingkat pemenuhan aspek kualitas dokumen AKIP</t>
  </si>
  <si>
    <t>Persentase Pangan Segar yang Tercemar</t>
  </si>
  <si>
    <t>[kolom (12)(K) : kolom (7)(K)] x 100%</t>
  </si>
  <si>
    <t>Realisasi dan Tingkat Capaian Kinerja dan Anggaran Renja Perangkat Daerah yang Dievaluasi</t>
  </si>
  <si>
    <t>[kolom (12)(Rp) : kolom (7)(Rp)] x 100%</t>
  </si>
  <si>
    <t>Paket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</si>
  <si>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</si>
  <si>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</si>
  <si>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</si>
  <si>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</si>
  <si>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</si>
  <si>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</si>
  <si>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Ketahanan Pangan</t>
  </si>
  <si>
    <t>Ir. H. AKHMAD MAWARDI</t>
  </si>
  <si>
    <t>NIP. 19651129 199703 1 001</t>
  </si>
  <si>
    <t>PERIODE PELAKSANAAN TRIWULAN IV TAHUN 2020</t>
  </si>
  <si>
    <t>Kandangan, 4 Januari 2021</t>
  </si>
  <si>
    <t>Skor Pola Pangan Harapan (PPH) Ketersediaan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</si>
</sst>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00"/>
    <numFmt numFmtId="168" formatCode="#,##0.000"/>
    <numFmt numFmtId="169" formatCode="_(* #,##0.000_);_(* \(#,##0.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8" fillId="0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166" fontId="8" fillId="0" borderId="2" xfId="2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/>
    </xf>
    <xf numFmtId="166" fontId="8" fillId="0" borderId="15" xfId="2" applyFont="1" applyFill="1" applyBorder="1" applyAlignment="1">
      <alignment horizontal="center" vertical="top"/>
    </xf>
    <xf numFmtId="166" fontId="8" fillId="0" borderId="2" xfId="2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/>
    </xf>
    <xf numFmtId="0" fontId="13" fillId="0" borderId="15" xfId="0" applyFont="1" applyFill="1" applyBorder="1" applyAlignment="1">
      <alignment horizontal="left" vertical="top" wrapText="1"/>
    </xf>
    <xf numFmtId="168" fontId="6" fillId="0" borderId="2" xfId="0" quotePrefix="1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166" fontId="8" fillId="0" borderId="15" xfId="2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13" fillId="6" borderId="15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169" fontId="6" fillId="0" borderId="2" xfId="2" applyNumberFormat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6" fontId="6" fillId="0" borderId="11" xfId="0" applyNumberFormat="1" applyFont="1" applyFill="1" applyBorder="1" applyAlignment="1">
      <alignment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63"/>
  <sheetViews>
    <sheetView tabSelected="1" showRuler="0" view="pageBreakPreview" topLeftCell="A36" zoomScale="70" zoomScaleNormal="40" zoomScaleSheetLayoutView="70" zoomScalePageLayoutView="55" workbookViewId="0">
      <selection activeCell="AE38" sqref="AE38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9.140625" style="2" customWidth="1"/>
    <col min="6" max="6" width="7.7109375" style="2" customWidth="1"/>
    <col min="7" max="7" width="18.28515625" style="2" customWidth="1"/>
    <col min="8" max="8" width="9.8554687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10.140625" style="2" customWidth="1"/>
    <col min="24" max="24" width="7.5703125" style="2" customWidth="1"/>
    <col min="25" max="25" width="17.85546875" style="2" customWidth="1"/>
    <col min="26" max="26" width="9" style="2" customWidth="1"/>
    <col min="27" max="27" width="5.5703125" style="4" customWidth="1"/>
    <col min="28" max="28" width="8" style="2" customWidth="1"/>
    <col min="29" max="29" width="5.5703125" style="4" customWidth="1"/>
    <col min="30" max="30" width="15.5703125" style="2" customWidth="1"/>
    <col min="31" max="31" width="8" style="2" customWidth="1"/>
    <col min="32" max="32" width="5.5703125" style="4" customWidth="1"/>
    <col min="33" max="33" width="9.85546875" style="2" customWidth="1"/>
    <col min="34" max="34" width="5.5703125" style="4" customWidth="1"/>
    <col min="35" max="35" width="15.28515625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"/>
    </row>
    <row r="2" spans="1:45" ht="23.25" x14ac:dyDescent="0.3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3"/>
    </row>
    <row r="3" spans="1:45" ht="23.25" x14ac:dyDescent="0.35">
      <c r="A3" s="135" t="s">
        <v>66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3"/>
    </row>
    <row r="4" spans="1:45" ht="23.25" x14ac:dyDescent="0.35">
      <c r="A4" s="136" t="s">
        <v>134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"/>
    </row>
    <row r="5" spans="1:45" ht="18" x14ac:dyDescent="0.2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</row>
    <row r="6" spans="1:45" ht="18" x14ac:dyDescent="0.25">
      <c r="A6" s="138" t="s">
        <v>66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45" ht="81" customHeight="1" x14ac:dyDescent="0.2">
      <c r="A7" s="139" t="s">
        <v>3</v>
      </c>
      <c r="B7" s="139" t="s">
        <v>4</v>
      </c>
      <c r="C7" s="140" t="s">
        <v>5</v>
      </c>
      <c r="D7" s="140" t="s">
        <v>6</v>
      </c>
      <c r="E7" s="126" t="s">
        <v>7</v>
      </c>
      <c r="F7" s="127"/>
      <c r="G7" s="130"/>
      <c r="H7" s="126" t="s">
        <v>8</v>
      </c>
      <c r="I7" s="127"/>
      <c r="J7" s="130"/>
      <c r="K7" s="126" t="s">
        <v>9</v>
      </c>
      <c r="L7" s="127"/>
      <c r="M7" s="127"/>
      <c r="N7" s="126" t="s">
        <v>10</v>
      </c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30"/>
      <c r="Z7" s="126" t="s">
        <v>122</v>
      </c>
      <c r="AA7" s="127"/>
      <c r="AB7" s="127"/>
      <c r="AC7" s="127"/>
      <c r="AD7" s="127"/>
      <c r="AE7" s="127"/>
      <c r="AF7" s="130"/>
      <c r="AG7" s="126" t="s">
        <v>11</v>
      </c>
      <c r="AH7" s="127"/>
      <c r="AI7" s="130"/>
      <c r="AJ7" s="126" t="s">
        <v>12</v>
      </c>
      <c r="AK7" s="127"/>
      <c r="AL7" s="127"/>
      <c r="AM7" s="118" t="s">
        <v>13</v>
      </c>
      <c r="AO7" s="4"/>
      <c r="AP7" s="4"/>
      <c r="AQ7" s="4"/>
      <c r="AR7" s="4"/>
      <c r="AS7" s="4"/>
    </row>
    <row r="8" spans="1:45" ht="18" customHeight="1" x14ac:dyDescent="0.2">
      <c r="A8" s="139"/>
      <c r="B8" s="139"/>
      <c r="C8" s="140"/>
      <c r="D8" s="140"/>
      <c r="E8" s="132"/>
      <c r="F8" s="133"/>
      <c r="G8" s="134"/>
      <c r="H8" s="132"/>
      <c r="I8" s="133"/>
      <c r="J8" s="134"/>
      <c r="K8" s="128"/>
      <c r="L8" s="129"/>
      <c r="M8" s="129"/>
      <c r="N8" s="128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1"/>
      <c r="Z8" s="128"/>
      <c r="AA8" s="129"/>
      <c r="AB8" s="129"/>
      <c r="AC8" s="129"/>
      <c r="AD8" s="129"/>
      <c r="AE8" s="129"/>
      <c r="AF8" s="131"/>
      <c r="AG8" s="128"/>
      <c r="AH8" s="129"/>
      <c r="AI8" s="131"/>
      <c r="AJ8" s="128"/>
      <c r="AK8" s="129"/>
      <c r="AL8" s="129"/>
      <c r="AM8" s="119"/>
    </row>
    <row r="9" spans="1:45" ht="15.75" customHeight="1" x14ac:dyDescent="0.2">
      <c r="A9" s="139"/>
      <c r="B9" s="139"/>
      <c r="C9" s="140"/>
      <c r="D9" s="140"/>
      <c r="E9" s="128"/>
      <c r="F9" s="129"/>
      <c r="G9" s="131"/>
      <c r="H9" s="128"/>
      <c r="I9" s="129"/>
      <c r="J9" s="131"/>
      <c r="K9" s="120">
        <v>2020</v>
      </c>
      <c r="L9" s="121"/>
      <c r="M9" s="122"/>
      <c r="N9" s="123" t="s">
        <v>14</v>
      </c>
      <c r="O9" s="124"/>
      <c r="P9" s="125"/>
      <c r="Q9" s="123" t="s">
        <v>15</v>
      </c>
      <c r="R9" s="124"/>
      <c r="S9" s="125"/>
      <c r="T9" s="123" t="s">
        <v>16</v>
      </c>
      <c r="U9" s="124"/>
      <c r="V9" s="125"/>
      <c r="W9" s="123" t="s">
        <v>17</v>
      </c>
      <c r="X9" s="124"/>
      <c r="Y9" s="125"/>
      <c r="Z9" s="123">
        <v>2020</v>
      </c>
      <c r="AA9" s="124"/>
      <c r="AB9" s="124"/>
      <c r="AC9" s="124"/>
      <c r="AD9" s="124"/>
      <c r="AE9" s="124"/>
      <c r="AF9" s="125"/>
      <c r="AG9" s="123">
        <v>2020</v>
      </c>
      <c r="AH9" s="124"/>
      <c r="AI9" s="125"/>
      <c r="AJ9" s="123">
        <v>2020</v>
      </c>
      <c r="AK9" s="124"/>
      <c r="AL9" s="125"/>
      <c r="AM9" s="5"/>
    </row>
    <row r="10" spans="1:45" s="7" customFormat="1" ht="15.75" x14ac:dyDescent="0.25">
      <c r="A10" s="103">
        <v>1</v>
      </c>
      <c r="B10" s="103">
        <v>2</v>
      </c>
      <c r="C10" s="103">
        <v>3</v>
      </c>
      <c r="D10" s="103">
        <v>4</v>
      </c>
      <c r="E10" s="108">
        <v>5</v>
      </c>
      <c r="F10" s="110"/>
      <c r="G10" s="109"/>
      <c r="H10" s="108">
        <v>6</v>
      </c>
      <c r="I10" s="110"/>
      <c r="J10" s="109"/>
      <c r="K10" s="115">
        <v>7</v>
      </c>
      <c r="L10" s="116"/>
      <c r="M10" s="117"/>
      <c r="N10" s="115">
        <v>8</v>
      </c>
      <c r="O10" s="116"/>
      <c r="P10" s="117"/>
      <c r="Q10" s="115">
        <v>9</v>
      </c>
      <c r="R10" s="116"/>
      <c r="S10" s="117"/>
      <c r="T10" s="115">
        <v>10</v>
      </c>
      <c r="U10" s="116"/>
      <c r="V10" s="117"/>
      <c r="W10" s="115">
        <v>11</v>
      </c>
      <c r="X10" s="116"/>
      <c r="Y10" s="117"/>
      <c r="Z10" s="112">
        <v>12</v>
      </c>
      <c r="AA10" s="113"/>
      <c r="AB10" s="113"/>
      <c r="AC10" s="113"/>
      <c r="AD10" s="113"/>
      <c r="AE10" s="113"/>
      <c r="AF10" s="114"/>
      <c r="AG10" s="112">
        <v>13</v>
      </c>
      <c r="AH10" s="113"/>
      <c r="AI10" s="114"/>
      <c r="AJ10" s="112">
        <v>14</v>
      </c>
      <c r="AK10" s="113"/>
      <c r="AL10" s="114"/>
      <c r="AM10" s="6">
        <v>15</v>
      </c>
    </row>
    <row r="11" spans="1:45" s="7" customFormat="1" ht="87" customHeight="1" x14ac:dyDescent="0.2">
      <c r="A11" s="111"/>
      <c r="B11" s="111"/>
      <c r="C11" s="111"/>
      <c r="D11" s="111"/>
      <c r="E11" s="104" t="s">
        <v>18</v>
      </c>
      <c r="F11" s="105"/>
      <c r="G11" s="101" t="s">
        <v>19</v>
      </c>
      <c r="H11" s="104" t="s">
        <v>18</v>
      </c>
      <c r="I11" s="105"/>
      <c r="J11" s="101" t="s">
        <v>19</v>
      </c>
      <c r="K11" s="104" t="s">
        <v>18</v>
      </c>
      <c r="L11" s="105"/>
      <c r="M11" s="103" t="s">
        <v>19</v>
      </c>
      <c r="N11" s="104" t="s">
        <v>18</v>
      </c>
      <c r="O11" s="105"/>
      <c r="P11" s="103" t="s">
        <v>19</v>
      </c>
      <c r="Q11" s="104" t="s">
        <v>18</v>
      </c>
      <c r="R11" s="105"/>
      <c r="S11" s="103" t="s">
        <v>19</v>
      </c>
      <c r="T11" s="104" t="s">
        <v>18</v>
      </c>
      <c r="U11" s="105"/>
      <c r="V11" s="103" t="s">
        <v>19</v>
      </c>
      <c r="W11" s="104" t="s">
        <v>18</v>
      </c>
      <c r="X11" s="105"/>
      <c r="Y11" s="103" t="s">
        <v>19</v>
      </c>
      <c r="Z11" s="108" t="s">
        <v>20</v>
      </c>
      <c r="AA11" s="109"/>
      <c r="AB11" s="108" t="s">
        <v>121</v>
      </c>
      <c r="AC11" s="109"/>
      <c r="AD11" s="8" t="s">
        <v>21</v>
      </c>
      <c r="AE11" s="108" t="s">
        <v>123</v>
      </c>
      <c r="AF11" s="109"/>
      <c r="AG11" s="108" t="s">
        <v>22</v>
      </c>
      <c r="AH11" s="109"/>
      <c r="AI11" s="8" t="s">
        <v>23</v>
      </c>
      <c r="AJ11" s="108" t="s">
        <v>24</v>
      </c>
      <c r="AK11" s="109"/>
      <c r="AL11" s="8" t="s">
        <v>25</v>
      </c>
      <c r="AM11" s="9"/>
    </row>
    <row r="12" spans="1:45" s="7" customFormat="1" ht="15.75" x14ac:dyDescent="0.2">
      <c r="A12" s="101"/>
      <c r="B12" s="101"/>
      <c r="C12" s="101"/>
      <c r="D12" s="101"/>
      <c r="E12" s="106"/>
      <c r="F12" s="107"/>
      <c r="G12" s="102"/>
      <c r="H12" s="106"/>
      <c r="I12" s="107"/>
      <c r="J12" s="102"/>
      <c r="K12" s="106"/>
      <c r="L12" s="107"/>
      <c r="M12" s="101"/>
      <c r="N12" s="106"/>
      <c r="O12" s="107"/>
      <c r="P12" s="101"/>
      <c r="Q12" s="106"/>
      <c r="R12" s="107"/>
      <c r="S12" s="101"/>
      <c r="T12" s="106"/>
      <c r="U12" s="107"/>
      <c r="V12" s="101"/>
      <c r="W12" s="106"/>
      <c r="X12" s="107"/>
      <c r="Y12" s="101"/>
      <c r="Z12" s="106" t="s">
        <v>18</v>
      </c>
      <c r="AA12" s="107"/>
      <c r="AB12" s="106" t="s">
        <v>18</v>
      </c>
      <c r="AC12" s="107"/>
      <c r="AD12" s="10" t="s">
        <v>19</v>
      </c>
      <c r="AE12" s="106" t="s">
        <v>19</v>
      </c>
      <c r="AF12" s="107"/>
      <c r="AG12" s="106" t="s">
        <v>18</v>
      </c>
      <c r="AH12" s="107"/>
      <c r="AI12" s="10" t="s">
        <v>19</v>
      </c>
      <c r="AJ12" s="106" t="s">
        <v>18</v>
      </c>
      <c r="AK12" s="107"/>
      <c r="AL12" s="10" t="s">
        <v>19</v>
      </c>
      <c r="AM12" s="88"/>
    </row>
    <row r="13" spans="1:45" ht="141.75" x14ac:dyDescent="0.2">
      <c r="A13" s="13">
        <v>1</v>
      </c>
      <c r="B13" s="14" t="s">
        <v>26</v>
      </c>
      <c r="C13" s="52" t="s">
        <v>27</v>
      </c>
      <c r="D13" s="16" t="s">
        <v>119</v>
      </c>
      <c r="E13" s="45">
        <v>89.06</v>
      </c>
      <c r="F13" s="46" t="s">
        <v>74</v>
      </c>
      <c r="G13" s="76">
        <f>SUM(G15:G16)</f>
        <v>47900000</v>
      </c>
      <c r="H13" s="45">
        <v>81.209999999999994</v>
      </c>
      <c r="I13" s="46" t="s">
        <v>74</v>
      </c>
      <c r="J13" s="76">
        <f>SUM(J15:J16)</f>
        <v>9104900</v>
      </c>
      <c r="K13" s="45">
        <v>82.55</v>
      </c>
      <c r="L13" s="46" t="s">
        <v>74</v>
      </c>
      <c r="M13" s="76">
        <f>SUM(M15:M16)</f>
        <v>4789800</v>
      </c>
      <c r="N13" s="68">
        <v>0.15</v>
      </c>
      <c r="O13" s="46" t="s">
        <v>74</v>
      </c>
      <c r="P13" s="76">
        <f>SUM(P15:P16)</f>
        <v>624600</v>
      </c>
      <c r="Q13" s="68">
        <v>0</v>
      </c>
      <c r="R13" s="46" t="s">
        <v>74</v>
      </c>
      <c r="S13" s="76">
        <f>SUM(S15:S16)</f>
        <v>0</v>
      </c>
      <c r="T13" s="68">
        <v>0</v>
      </c>
      <c r="U13" s="46" t="s">
        <v>74</v>
      </c>
      <c r="V13" s="76">
        <f>SUM(V15:V16)</f>
        <v>510800</v>
      </c>
      <c r="W13" s="68">
        <v>0</v>
      </c>
      <c r="X13" s="46" t="s">
        <v>74</v>
      </c>
      <c r="Y13" s="76">
        <f>SUM(Y15:Y16)</f>
        <v>3652050</v>
      </c>
      <c r="Z13" s="58">
        <f t="shared" ref="Z13:Z29" si="0">N13+Q13+T13+W13</f>
        <v>0.15</v>
      </c>
      <c r="AA13" s="46" t="s">
        <v>74</v>
      </c>
      <c r="AB13" s="58">
        <f>AG13/K13*100</f>
        <v>98.55844942459116</v>
      </c>
      <c r="AC13" s="57" t="s">
        <v>94</v>
      </c>
      <c r="AD13" s="79">
        <f>P13+S13+V13+Y13</f>
        <v>4787450</v>
      </c>
      <c r="AE13" s="81">
        <f>AD13/M13*100</f>
        <v>99.950937408660067</v>
      </c>
      <c r="AF13" s="51" t="s">
        <v>94</v>
      </c>
      <c r="AG13" s="58">
        <f>Z13+H13</f>
        <v>81.36</v>
      </c>
      <c r="AH13" s="46" t="s">
        <v>74</v>
      </c>
      <c r="AI13" s="79">
        <f>J13+AD13</f>
        <v>13892350</v>
      </c>
      <c r="AJ13" s="58">
        <f t="shared" ref="AJ13:AJ46" si="1">AG13/E13*100</f>
        <v>91.35414327419717</v>
      </c>
      <c r="AK13" s="57" t="s">
        <v>94</v>
      </c>
      <c r="AL13" s="81">
        <f>AI13/G13*100</f>
        <v>29.002818371607514</v>
      </c>
      <c r="AM13" s="22" t="s">
        <v>67</v>
      </c>
      <c r="AP13" s="23">
        <f t="shared" ref="AP13:AP23" si="2">P13+S13+V13+Y13</f>
        <v>4787450</v>
      </c>
    </row>
    <row r="14" spans="1:45" ht="110.25" x14ac:dyDescent="0.2">
      <c r="A14" s="13"/>
      <c r="B14" s="14"/>
      <c r="C14" s="15"/>
      <c r="D14" s="16" t="s">
        <v>99</v>
      </c>
      <c r="E14" s="45">
        <v>100</v>
      </c>
      <c r="F14" s="46" t="s">
        <v>94</v>
      </c>
      <c r="G14" s="12"/>
      <c r="H14" s="45">
        <v>100</v>
      </c>
      <c r="I14" s="46" t="s">
        <v>94</v>
      </c>
      <c r="J14" s="27"/>
      <c r="K14" s="45">
        <v>100</v>
      </c>
      <c r="L14" s="46" t="s">
        <v>94</v>
      </c>
      <c r="M14" s="43"/>
      <c r="N14" s="45">
        <f>N16/K16*100</f>
        <v>33.333333333333329</v>
      </c>
      <c r="O14" s="46" t="s">
        <v>94</v>
      </c>
      <c r="P14" s="78"/>
      <c r="Q14" s="55">
        <f>Q16/K16*100</f>
        <v>25</v>
      </c>
      <c r="R14" s="46" t="s">
        <v>94</v>
      </c>
      <c r="S14" s="78"/>
      <c r="T14" s="55">
        <f>T16/K16*100</f>
        <v>33.333333333333329</v>
      </c>
      <c r="U14" s="46" t="s">
        <v>94</v>
      </c>
      <c r="V14" s="78"/>
      <c r="W14" s="55">
        <f>W16/K16*100</f>
        <v>8.3333333333333321</v>
      </c>
      <c r="X14" s="46" t="s">
        <v>94</v>
      </c>
      <c r="Y14" s="78"/>
      <c r="Z14" s="58">
        <f t="shared" si="0"/>
        <v>99.999999999999986</v>
      </c>
      <c r="AA14" s="46" t="s">
        <v>94</v>
      </c>
      <c r="AB14" s="58">
        <f>Z14/K14*100</f>
        <v>99.999999999999986</v>
      </c>
      <c r="AC14" s="57" t="s">
        <v>94</v>
      </c>
      <c r="AD14" s="80"/>
      <c r="AE14" s="82"/>
      <c r="AF14" s="87"/>
      <c r="AG14" s="58">
        <f>Z14+H14</f>
        <v>200</v>
      </c>
      <c r="AH14" s="46" t="s">
        <v>94</v>
      </c>
      <c r="AI14" s="80"/>
      <c r="AJ14" s="58">
        <f t="shared" si="1"/>
        <v>200</v>
      </c>
      <c r="AK14" s="57" t="s">
        <v>94</v>
      </c>
      <c r="AL14" s="82"/>
      <c r="AM14" s="22"/>
      <c r="AP14" s="23"/>
    </row>
    <row r="15" spans="1:45" ht="83.25" customHeight="1" x14ac:dyDescent="0.2">
      <c r="A15" s="13"/>
      <c r="B15" s="14"/>
      <c r="C15" s="24" t="s">
        <v>29</v>
      </c>
      <c r="D15" s="29" t="s">
        <v>71</v>
      </c>
      <c r="E15" s="17">
        <f>15*5</f>
        <v>75</v>
      </c>
      <c r="F15" s="18" t="s">
        <v>68</v>
      </c>
      <c r="G15" s="20">
        <v>23950000</v>
      </c>
      <c r="H15" s="60">
        <v>15</v>
      </c>
      <c r="I15" s="18" t="s">
        <v>68</v>
      </c>
      <c r="J15" s="20">
        <v>4514900</v>
      </c>
      <c r="K15" s="17">
        <v>15</v>
      </c>
      <c r="L15" s="18" t="s">
        <v>68</v>
      </c>
      <c r="M15" s="21">
        <v>2394900</v>
      </c>
      <c r="N15" s="17">
        <v>6</v>
      </c>
      <c r="O15" s="18" t="s">
        <v>68</v>
      </c>
      <c r="P15" s="21">
        <v>286200</v>
      </c>
      <c r="Q15" s="17">
        <v>3</v>
      </c>
      <c r="R15" s="18" t="s">
        <v>68</v>
      </c>
      <c r="S15" s="21">
        <v>0</v>
      </c>
      <c r="T15" s="17">
        <v>3</v>
      </c>
      <c r="U15" s="18" t="s">
        <v>68</v>
      </c>
      <c r="V15" s="21">
        <v>0</v>
      </c>
      <c r="W15" s="17">
        <v>3</v>
      </c>
      <c r="X15" s="18" t="s">
        <v>68</v>
      </c>
      <c r="Y15" s="21">
        <v>2106400</v>
      </c>
      <c r="Z15" s="61">
        <f t="shared" si="0"/>
        <v>15</v>
      </c>
      <c r="AA15" s="18" t="s">
        <v>68</v>
      </c>
      <c r="AB15" s="69">
        <f>Z15/K15*100</f>
        <v>100</v>
      </c>
      <c r="AC15" s="36" t="s">
        <v>94</v>
      </c>
      <c r="AD15" s="42">
        <f>P15+S15+V15+Y15</f>
        <v>2392600</v>
      </c>
      <c r="AE15" s="69">
        <f>AD15/M15*100</f>
        <v>99.903962587164386</v>
      </c>
      <c r="AF15" s="36" t="s">
        <v>94</v>
      </c>
      <c r="AG15" s="61">
        <f>H15+Z15</f>
        <v>30</v>
      </c>
      <c r="AH15" s="18" t="s">
        <v>68</v>
      </c>
      <c r="AI15" s="42">
        <f t="shared" ref="AI15:AI33" si="3">J15+AD15</f>
        <v>6907500</v>
      </c>
      <c r="AJ15" s="69">
        <f t="shared" si="1"/>
        <v>40</v>
      </c>
      <c r="AK15" s="36" t="s">
        <v>94</v>
      </c>
      <c r="AL15" s="69">
        <f t="shared" ref="AL15:AL33" si="4">AI15/G15*100</f>
        <v>28.841336116910231</v>
      </c>
      <c r="AM15" s="11"/>
      <c r="AP15" s="23"/>
    </row>
    <row r="16" spans="1:45" ht="96.75" customHeight="1" x14ac:dyDescent="0.2">
      <c r="A16" s="13"/>
      <c r="B16" s="14"/>
      <c r="C16" s="24" t="s">
        <v>28</v>
      </c>
      <c r="D16" s="29" t="s">
        <v>70</v>
      </c>
      <c r="E16" s="17">
        <f>12*5</f>
        <v>60</v>
      </c>
      <c r="F16" s="18" t="s">
        <v>68</v>
      </c>
      <c r="G16" s="20">
        <v>23950000</v>
      </c>
      <c r="H16" s="60">
        <v>12</v>
      </c>
      <c r="I16" s="18" t="s">
        <v>68</v>
      </c>
      <c r="J16" s="20">
        <v>4590000</v>
      </c>
      <c r="K16" s="17">
        <v>12</v>
      </c>
      <c r="L16" s="18" t="s">
        <v>68</v>
      </c>
      <c r="M16" s="21">
        <v>2394900</v>
      </c>
      <c r="N16" s="17">
        <v>4</v>
      </c>
      <c r="O16" s="18" t="s">
        <v>68</v>
      </c>
      <c r="P16" s="21">
        <v>338400</v>
      </c>
      <c r="Q16" s="17">
        <v>3</v>
      </c>
      <c r="R16" s="18" t="s">
        <v>68</v>
      </c>
      <c r="S16" s="21">
        <v>0</v>
      </c>
      <c r="T16" s="17">
        <v>4</v>
      </c>
      <c r="U16" s="18" t="s">
        <v>68</v>
      </c>
      <c r="V16" s="21">
        <v>510800</v>
      </c>
      <c r="W16" s="17">
        <v>1</v>
      </c>
      <c r="X16" s="18" t="s">
        <v>68</v>
      </c>
      <c r="Y16" s="21">
        <v>1545650</v>
      </c>
      <c r="Z16" s="61">
        <f t="shared" si="0"/>
        <v>12</v>
      </c>
      <c r="AA16" s="18" t="s">
        <v>68</v>
      </c>
      <c r="AB16" s="69">
        <f>Z16/K16*100</f>
        <v>100</v>
      </c>
      <c r="AC16" s="36" t="s">
        <v>94</v>
      </c>
      <c r="AD16" s="42">
        <f>P16+S16+V16+Y16</f>
        <v>2394850</v>
      </c>
      <c r="AE16" s="69">
        <f>AD16/M16*100</f>
        <v>99.997912230155748</v>
      </c>
      <c r="AF16" s="36" t="s">
        <v>94</v>
      </c>
      <c r="AG16" s="61">
        <f>H16+Z16</f>
        <v>24</v>
      </c>
      <c r="AH16" s="18" t="s">
        <v>68</v>
      </c>
      <c r="AI16" s="42">
        <f t="shared" si="3"/>
        <v>6984850</v>
      </c>
      <c r="AJ16" s="69">
        <f t="shared" si="1"/>
        <v>40</v>
      </c>
      <c r="AK16" s="36" t="s">
        <v>94</v>
      </c>
      <c r="AL16" s="69">
        <f t="shared" si="4"/>
        <v>29.164300626304801</v>
      </c>
      <c r="AM16" s="11"/>
      <c r="AP16" s="23"/>
    </row>
    <row r="17" spans="1:42" ht="85.5" customHeight="1" x14ac:dyDescent="0.2">
      <c r="A17" s="51">
        <v>2</v>
      </c>
      <c r="B17" s="52" t="s">
        <v>30</v>
      </c>
      <c r="C17" s="14" t="s">
        <v>31</v>
      </c>
      <c r="D17" s="15" t="s">
        <v>103</v>
      </c>
      <c r="E17" s="47">
        <v>100</v>
      </c>
      <c r="F17" s="48" t="s">
        <v>94</v>
      </c>
      <c r="G17" s="64">
        <f>SUM(G18:G23)</f>
        <v>3104946400</v>
      </c>
      <c r="H17" s="47">
        <v>100</v>
      </c>
      <c r="I17" s="48" t="s">
        <v>94</v>
      </c>
      <c r="J17" s="64">
        <f>SUM(J18:J23)</f>
        <v>538444452</v>
      </c>
      <c r="K17" s="47">
        <v>100</v>
      </c>
      <c r="L17" s="48" t="s">
        <v>94</v>
      </c>
      <c r="M17" s="43">
        <f>SUM(M18:M23)</f>
        <v>396369500</v>
      </c>
      <c r="N17" s="47">
        <v>25</v>
      </c>
      <c r="O17" s="48" t="s">
        <v>94</v>
      </c>
      <c r="P17" s="43">
        <f>SUM(P18:P23)</f>
        <v>148202181</v>
      </c>
      <c r="Q17" s="47">
        <v>25</v>
      </c>
      <c r="R17" s="48" t="s">
        <v>94</v>
      </c>
      <c r="S17" s="43">
        <f>SUM(S18:S23)</f>
        <v>92170297</v>
      </c>
      <c r="T17" s="47">
        <v>25</v>
      </c>
      <c r="U17" s="48" t="s">
        <v>94</v>
      </c>
      <c r="V17" s="43">
        <f>SUM(V18:V23)</f>
        <v>40145775</v>
      </c>
      <c r="W17" s="47">
        <v>25</v>
      </c>
      <c r="X17" s="48" t="s">
        <v>94</v>
      </c>
      <c r="Y17" s="43">
        <f>SUM(Y18:Y23)</f>
        <v>99111542</v>
      </c>
      <c r="Z17" s="59">
        <f t="shared" si="0"/>
        <v>100</v>
      </c>
      <c r="AA17" s="48" t="s">
        <v>94</v>
      </c>
      <c r="AB17" s="58">
        <f>Z17/K17*100</f>
        <v>100</v>
      </c>
      <c r="AC17" s="57" t="s">
        <v>94</v>
      </c>
      <c r="AD17" s="56">
        <f t="shared" ref="AD17:AD42" si="5">P17+S17+V17+Y17</f>
        <v>379629795</v>
      </c>
      <c r="AE17" s="58">
        <f>AD17/M17*100</f>
        <v>95.776742408283184</v>
      </c>
      <c r="AF17" s="57" t="s">
        <v>94</v>
      </c>
      <c r="AG17" s="59">
        <f>Z17+H17</f>
        <v>200</v>
      </c>
      <c r="AH17" s="48" t="s">
        <v>94</v>
      </c>
      <c r="AI17" s="56">
        <f t="shared" si="3"/>
        <v>918074247</v>
      </c>
      <c r="AJ17" s="58">
        <f t="shared" si="1"/>
        <v>200</v>
      </c>
      <c r="AK17" s="57" t="s">
        <v>94</v>
      </c>
      <c r="AL17" s="58">
        <f t="shared" si="4"/>
        <v>29.568119018093199</v>
      </c>
      <c r="AM17" s="11"/>
      <c r="AP17" s="23"/>
    </row>
    <row r="18" spans="1:42" ht="89.25" customHeight="1" x14ac:dyDescent="0.2">
      <c r="A18" s="13"/>
      <c r="B18" s="14"/>
      <c r="C18" s="29" t="s">
        <v>32</v>
      </c>
      <c r="D18" s="24" t="s">
        <v>72</v>
      </c>
      <c r="E18" s="25">
        <f>12*5</f>
        <v>60</v>
      </c>
      <c r="F18" s="26" t="s">
        <v>69</v>
      </c>
      <c r="G18" s="62">
        <v>301532400</v>
      </c>
      <c r="H18" s="25">
        <v>12</v>
      </c>
      <c r="I18" s="26" t="s">
        <v>69</v>
      </c>
      <c r="J18" s="27">
        <v>56004350</v>
      </c>
      <c r="K18" s="17">
        <v>12</v>
      </c>
      <c r="L18" s="26" t="s">
        <v>69</v>
      </c>
      <c r="M18" s="28">
        <v>50761500</v>
      </c>
      <c r="N18" s="65">
        <v>3</v>
      </c>
      <c r="O18" s="26" t="s">
        <v>69</v>
      </c>
      <c r="P18" s="28">
        <v>37398800</v>
      </c>
      <c r="Q18" s="65">
        <v>3</v>
      </c>
      <c r="R18" s="26" t="s">
        <v>69</v>
      </c>
      <c r="S18" s="28">
        <v>2092000</v>
      </c>
      <c r="T18" s="65">
        <v>3</v>
      </c>
      <c r="U18" s="26" t="s">
        <v>69</v>
      </c>
      <c r="V18" s="28">
        <v>1713500</v>
      </c>
      <c r="W18" s="65">
        <v>3</v>
      </c>
      <c r="X18" s="26" t="s">
        <v>69</v>
      </c>
      <c r="Y18" s="28">
        <v>8341900</v>
      </c>
      <c r="Z18" s="61">
        <f t="shared" si="0"/>
        <v>12</v>
      </c>
      <c r="AA18" s="26" t="s">
        <v>69</v>
      </c>
      <c r="AB18" s="69">
        <f>Z18/K18*100</f>
        <v>100</v>
      </c>
      <c r="AC18" s="36" t="s">
        <v>94</v>
      </c>
      <c r="AD18" s="42">
        <f t="shared" si="5"/>
        <v>49546200</v>
      </c>
      <c r="AE18" s="69">
        <f>AD18/M18*100</f>
        <v>97.605862710912788</v>
      </c>
      <c r="AF18" s="36" t="s">
        <v>94</v>
      </c>
      <c r="AG18" s="61">
        <f t="shared" ref="AG18:AG23" si="6">H18+Z18</f>
        <v>24</v>
      </c>
      <c r="AH18" s="26" t="s">
        <v>69</v>
      </c>
      <c r="AI18" s="42">
        <f t="shared" si="3"/>
        <v>105550550</v>
      </c>
      <c r="AJ18" s="69">
        <f t="shared" si="1"/>
        <v>40</v>
      </c>
      <c r="AK18" s="36" t="s">
        <v>94</v>
      </c>
      <c r="AL18" s="69">
        <f t="shared" si="4"/>
        <v>35.004712594732773</v>
      </c>
      <c r="AM18" s="30"/>
      <c r="AP18" s="23">
        <f t="shared" si="2"/>
        <v>49546200</v>
      </c>
    </row>
    <row r="19" spans="1:42" ht="102" customHeight="1" x14ac:dyDescent="0.2">
      <c r="A19" s="13"/>
      <c r="B19" s="14"/>
      <c r="C19" s="29" t="s">
        <v>33</v>
      </c>
      <c r="D19" s="29" t="s">
        <v>73</v>
      </c>
      <c r="E19" s="53">
        <f t="shared" ref="E19:E28" si="7">12*5</f>
        <v>60</v>
      </c>
      <c r="F19" s="26" t="s">
        <v>69</v>
      </c>
      <c r="G19" s="63">
        <v>121200000</v>
      </c>
      <c r="H19" s="17">
        <v>12</v>
      </c>
      <c r="I19" s="26" t="s">
        <v>69</v>
      </c>
      <c r="J19" s="20">
        <v>18636617</v>
      </c>
      <c r="K19" s="17">
        <v>12</v>
      </c>
      <c r="L19" s="26" t="s">
        <v>69</v>
      </c>
      <c r="M19" s="21">
        <v>32400000</v>
      </c>
      <c r="N19" s="17">
        <v>3</v>
      </c>
      <c r="O19" s="26" t="s">
        <v>69</v>
      </c>
      <c r="P19" s="21">
        <v>4349381</v>
      </c>
      <c r="Q19" s="17">
        <v>3</v>
      </c>
      <c r="R19" s="26" t="s">
        <v>69</v>
      </c>
      <c r="S19" s="21">
        <v>7119297</v>
      </c>
      <c r="T19" s="17">
        <v>3</v>
      </c>
      <c r="U19" s="26" t="s">
        <v>69</v>
      </c>
      <c r="V19" s="21">
        <v>4828275</v>
      </c>
      <c r="W19" s="17">
        <v>3</v>
      </c>
      <c r="X19" s="26" t="s">
        <v>69</v>
      </c>
      <c r="Y19" s="21">
        <v>12513125</v>
      </c>
      <c r="Z19" s="61">
        <f t="shared" si="0"/>
        <v>12</v>
      </c>
      <c r="AA19" s="26" t="s">
        <v>69</v>
      </c>
      <c r="AB19" s="69">
        <f t="shared" ref="AB19:AB42" si="8">Z19/K19*100</f>
        <v>100</v>
      </c>
      <c r="AC19" s="36" t="s">
        <v>94</v>
      </c>
      <c r="AD19" s="42">
        <f t="shared" si="5"/>
        <v>28810078</v>
      </c>
      <c r="AE19" s="69">
        <f t="shared" ref="AE19:AE42" si="9">AD19/M19*100</f>
        <v>88.919993827160496</v>
      </c>
      <c r="AF19" s="36" t="s">
        <v>94</v>
      </c>
      <c r="AG19" s="61">
        <f t="shared" si="6"/>
        <v>24</v>
      </c>
      <c r="AH19" s="26" t="s">
        <v>69</v>
      </c>
      <c r="AI19" s="42">
        <f t="shared" si="3"/>
        <v>47446695</v>
      </c>
      <c r="AJ19" s="69">
        <f t="shared" si="1"/>
        <v>40</v>
      </c>
      <c r="AK19" s="36" t="s">
        <v>94</v>
      </c>
      <c r="AL19" s="69">
        <f t="shared" si="4"/>
        <v>39.147438118811884</v>
      </c>
      <c r="AM19" s="11"/>
      <c r="AP19" s="23">
        <f t="shared" si="2"/>
        <v>28810078</v>
      </c>
    </row>
    <row r="20" spans="1:42" ht="87" customHeight="1" x14ac:dyDescent="0.2">
      <c r="A20" s="13"/>
      <c r="B20" s="14"/>
      <c r="C20" s="89" t="s">
        <v>34</v>
      </c>
      <c r="D20" s="90" t="s">
        <v>72</v>
      </c>
      <c r="E20" s="53">
        <f>3*5</f>
        <v>15</v>
      </c>
      <c r="F20" s="18" t="s">
        <v>104</v>
      </c>
      <c r="G20" s="63">
        <v>70000000</v>
      </c>
      <c r="H20" s="53">
        <v>3</v>
      </c>
      <c r="I20" s="18" t="s">
        <v>104</v>
      </c>
      <c r="J20" s="20">
        <v>13990000</v>
      </c>
      <c r="K20" s="53"/>
      <c r="L20" s="18"/>
      <c r="M20" s="21"/>
      <c r="N20" s="17"/>
      <c r="O20" s="18"/>
      <c r="P20" s="21"/>
      <c r="Q20" s="17"/>
      <c r="R20" s="18"/>
      <c r="S20" s="21"/>
      <c r="T20" s="17"/>
      <c r="U20" s="18"/>
      <c r="V20" s="21">
        <v>0</v>
      </c>
      <c r="W20" s="17"/>
      <c r="X20" s="18"/>
      <c r="Y20" s="21">
        <v>0</v>
      </c>
      <c r="Z20" s="61"/>
      <c r="AA20" s="18"/>
      <c r="AB20" s="69"/>
      <c r="AC20" s="36"/>
      <c r="AD20" s="42"/>
      <c r="AE20" s="69"/>
      <c r="AF20" s="36"/>
      <c r="AG20" s="61">
        <f t="shared" si="6"/>
        <v>3</v>
      </c>
      <c r="AH20" s="18" t="s">
        <v>104</v>
      </c>
      <c r="AI20" s="42">
        <f t="shared" si="3"/>
        <v>13990000</v>
      </c>
      <c r="AJ20" s="69">
        <f t="shared" si="1"/>
        <v>20</v>
      </c>
      <c r="AK20" s="36" t="s">
        <v>94</v>
      </c>
      <c r="AL20" s="69">
        <f t="shared" si="4"/>
        <v>19.985714285714284</v>
      </c>
      <c r="AM20" s="11"/>
      <c r="AP20" s="23">
        <f t="shared" si="2"/>
        <v>0</v>
      </c>
    </row>
    <row r="21" spans="1:42" ht="50.25" customHeight="1" x14ac:dyDescent="0.2">
      <c r="A21" s="13"/>
      <c r="B21" s="14"/>
      <c r="C21" s="29" t="s">
        <v>35</v>
      </c>
      <c r="D21" s="29" t="s">
        <v>72</v>
      </c>
      <c r="E21" s="53">
        <f t="shared" si="7"/>
        <v>60</v>
      </c>
      <c r="F21" s="26" t="s">
        <v>69</v>
      </c>
      <c r="G21" s="63">
        <v>97800000</v>
      </c>
      <c r="H21" s="60">
        <v>12</v>
      </c>
      <c r="I21" s="26" t="s">
        <v>69</v>
      </c>
      <c r="J21" s="20">
        <v>14048000</v>
      </c>
      <c r="K21" s="17">
        <v>12</v>
      </c>
      <c r="L21" s="26" t="s">
        <v>69</v>
      </c>
      <c r="M21" s="21">
        <v>15560000</v>
      </c>
      <c r="N21" s="17">
        <v>3</v>
      </c>
      <c r="O21" s="26" t="s">
        <v>69</v>
      </c>
      <c r="P21" s="21">
        <v>2760000</v>
      </c>
      <c r="Q21" s="17">
        <v>3</v>
      </c>
      <c r="R21" s="26" t="s">
        <v>69</v>
      </c>
      <c r="S21" s="21">
        <v>900000</v>
      </c>
      <c r="T21" s="17">
        <v>3</v>
      </c>
      <c r="U21" s="26" t="s">
        <v>69</v>
      </c>
      <c r="V21" s="21">
        <v>1500000</v>
      </c>
      <c r="W21" s="17">
        <v>3</v>
      </c>
      <c r="X21" s="26" t="s">
        <v>69</v>
      </c>
      <c r="Y21" s="21">
        <v>7400000</v>
      </c>
      <c r="Z21" s="61">
        <f t="shared" si="0"/>
        <v>12</v>
      </c>
      <c r="AA21" s="26" t="s">
        <v>69</v>
      </c>
      <c r="AB21" s="69">
        <f t="shared" si="8"/>
        <v>100</v>
      </c>
      <c r="AC21" s="36" t="s">
        <v>94</v>
      </c>
      <c r="AD21" s="42">
        <f t="shared" si="5"/>
        <v>12560000</v>
      </c>
      <c r="AE21" s="69">
        <f t="shared" si="9"/>
        <v>80.719794344473002</v>
      </c>
      <c r="AF21" s="36" t="s">
        <v>94</v>
      </c>
      <c r="AG21" s="61">
        <f t="shared" si="6"/>
        <v>24</v>
      </c>
      <c r="AH21" s="26" t="s">
        <v>69</v>
      </c>
      <c r="AI21" s="42">
        <f t="shared" si="3"/>
        <v>26608000</v>
      </c>
      <c r="AJ21" s="69">
        <f t="shared" si="1"/>
        <v>40</v>
      </c>
      <c r="AK21" s="36" t="s">
        <v>94</v>
      </c>
      <c r="AL21" s="69">
        <f t="shared" si="4"/>
        <v>27.206543967280162</v>
      </c>
      <c r="AM21" s="11"/>
      <c r="AP21" s="23">
        <f t="shared" si="2"/>
        <v>12560000</v>
      </c>
    </row>
    <row r="22" spans="1:42" ht="110.25" customHeight="1" x14ac:dyDescent="0.2">
      <c r="A22" s="13"/>
      <c r="B22" s="14"/>
      <c r="C22" s="24" t="s">
        <v>36</v>
      </c>
      <c r="D22" s="29" t="s">
        <v>72</v>
      </c>
      <c r="E22" s="53">
        <f t="shared" si="7"/>
        <v>60</v>
      </c>
      <c r="F22" s="26" t="s">
        <v>69</v>
      </c>
      <c r="G22" s="63">
        <v>986250000</v>
      </c>
      <c r="H22" s="60">
        <v>12</v>
      </c>
      <c r="I22" s="26" t="s">
        <v>69</v>
      </c>
      <c r="J22" s="20">
        <v>181506500</v>
      </c>
      <c r="K22" s="17">
        <v>12</v>
      </c>
      <c r="L22" s="26" t="s">
        <v>69</v>
      </c>
      <c r="M22" s="21">
        <v>192000000</v>
      </c>
      <c r="N22" s="17">
        <v>3</v>
      </c>
      <c r="O22" s="26" t="s">
        <v>69</v>
      </c>
      <c r="P22" s="21">
        <v>46237500</v>
      </c>
      <c r="Q22" s="17">
        <v>3</v>
      </c>
      <c r="R22" s="26" t="s">
        <v>69</v>
      </c>
      <c r="S22" s="21">
        <v>68039000</v>
      </c>
      <c r="T22" s="17">
        <v>3</v>
      </c>
      <c r="U22" s="26" t="s">
        <v>69</v>
      </c>
      <c r="V22" s="21">
        <v>30254000</v>
      </c>
      <c r="W22" s="17">
        <v>3</v>
      </c>
      <c r="X22" s="26" t="s">
        <v>69</v>
      </c>
      <c r="Y22" s="21">
        <v>38570500</v>
      </c>
      <c r="Z22" s="61">
        <f t="shared" si="0"/>
        <v>12</v>
      </c>
      <c r="AA22" s="26" t="s">
        <v>69</v>
      </c>
      <c r="AB22" s="69">
        <f t="shared" si="8"/>
        <v>100</v>
      </c>
      <c r="AC22" s="36" t="s">
        <v>94</v>
      </c>
      <c r="AD22" s="42">
        <f t="shared" si="5"/>
        <v>183101000</v>
      </c>
      <c r="AE22" s="69">
        <f t="shared" si="9"/>
        <v>95.365104166666669</v>
      </c>
      <c r="AF22" s="36" t="s">
        <v>94</v>
      </c>
      <c r="AG22" s="61">
        <f t="shared" si="6"/>
        <v>24</v>
      </c>
      <c r="AH22" s="26" t="s">
        <v>69</v>
      </c>
      <c r="AI22" s="42">
        <f t="shared" si="3"/>
        <v>364607500</v>
      </c>
      <c r="AJ22" s="69">
        <f t="shared" si="1"/>
        <v>40</v>
      </c>
      <c r="AK22" s="36" t="s">
        <v>94</v>
      </c>
      <c r="AL22" s="69">
        <f t="shared" si="4"/>
        <v>36.969074778200259</v>
      </c>
      <c r="AM22" s="11"/>
      <c r="AP22" s="23">
        <f t="shared" si="2"/>
        <v>183101000</v>
      </c>
    </row>
    <row r="23" spans="1:42" ht="85.5" customHeight="1" x14ac:dyDescent="0.2">
      <c r="A23" s="13"/>
      <c r="B23" s="14"/>
      <c r="C23" s="24" t="s">
        <v>37</v>
      </c>
      <c r="D23" s="29" t="s">
        <v>72</v>
      </c>
      <c r="E23" s="53">
        <f t="shared" si="7"/>
        <v>60</v>
      </c>
      <c r="F23" s="26" t="s">
        <v>69</v>
      </c>
      <c r="G23" s="63">
        <v>1528164000</v>
      </c>
      <c r="H23" s="60">
        <v>12</v>
      </c>
      <c r="I23" s="26" t="s">
        <v>69</v>
      </c>
      <c r="J23" s="20">
        <v>254258985</v>
      </c>
      <c r="K23" s="17">
        <v>12</v>
      </c>
      <c r="L23" s="26" t="s">
        <v>69</v>
      </c>
      <c r="M23" s="21">
        <v>105648000</v>
      </c>
      <c r="N23" s="17">
        <v>3</v>
      </c>
      <c r="O23" s="26" t="s">
        <v>69</v>
      </c>
      <c r="P23" s="21">
        <v>57456500</v>
      </c>
      <c r="Q23" s="17">
        <v>3</v>
      </c>
      <c r="R23" s="26" t="s">
        <v>69</v>
      </c>
      <c r="S23" s="21">
        <v>14020000</v>
      </c>
      <c r="T23" s="17">
        <v>3</v>
      </c>
      <c r="U23" s="26" t="s">
        <v>69</v>
      </c>
      <c r="V23" s="21">
        <v>1850000</v>
      </c>
      <c r="W23" s="17">
        <v>3</v>
      </c>
      <c r="X23" s="26" t="s">
        <v>69</v>
      </c>
      <c r="Y23" s="21">
        <v>32286017</v>
      </c>
      <c r="Z23" s="61">
        <f t="shared" si="0"/>
        <v>12</v>
      </c>
      <c r="AA23" s="26" t="s">
        <v>69</v>
      </c>
      <c r="AB23" s="69">
        <f t="shared" si="8"/>
        <v>100</v>
      </c>
      <c r="AC23" s="36" t="s">
        <v>94</v>
      </c>
      <c r="AD23" s="42">
        <f t="shared" si="5"/>
        <v>105612517</v>
      </c>
      <c r="AE23" s="69">
        <f t="shared" si="9"/>
        <v>99.966413940633046</v>
      </c>
      <c r="AF23" s="36" t="s">
        <v>94</v>
      </c>
      <c r="AG23" s="61">
        <f t="shared" si="6"/>
        <v>24</v>
      </c>
      <c r="AH23" s="26" t="s">
        <v>69</v>
      </c>
      <c r="AI23" s="42">
        <f t="shared" si="3"/>
        <v>359871502</v>
      </c>
      <c r="AJ23" s="69">
        <f t="shared" si="1"/>
        <v>40</v>
      </c>
      <c r="AK23" s="36" t="s">
        <v>94</v>
      </c>
      <c r="AL23" s="69">
        <f t="shared" si="4"/>
        <v>23.549272329409671</v>
      </c>
      <c r="AM23" s="11"/>
      <c r="AP23" s="23">
        <f t="shared" si="2"/>
        <v>105612517</v>
      </c>
    </row>
    <row r="24" spans="1:42" ht="97.5" customHeight="1" x14ac:dyDescent="0.2">
      <c r="A24" s="13"/>
      <c r="B24" s="14"/>
      <c r="C24" s="15" t="s">
        <v>38</v>
      </c>
      <c r="D24" s="15" t="s">
        <v>103</v>
      </c>
      <c r="E24" s="47">
        <v>100</v>
      </c>
      <c r="F24" s="48" t="s">
        <v>94</v>
      </c>
      <c r="G24" s="56">
        <f>SUM(G25:G28)</f>
        <v>862466250</v>
      </c>
      <c r="H24" s="47">
        <v>100</v>
      </c>
      <c r="I24" s="48" t="s">
        <v>94</v>
      </c>
      <c r="J24" s="56">
        <f>SUM(J25:J28)</f>
        <v>209235345</v>
      </c>
      <c r="K24" s="47">
        <v>100</v>
      </c>
      <c r="L24" s="48" t="s">
        <v>94</v>
      </c>
      <c r="M24" s="44">
        <f>SUM(M25:M28)</f>
        <v>172027000</v>
      </c>
      <c r="N24" s="47">
        <v>25</v>
      </c>
      <c r="O24" s="48" t="s">
        <v>94</v>
      </c>
      <c r="P24" s="44">
        <f>SUM(P25:P28)</f>
        <v>12950000</v>
      </c>
      <c r="Q24" s="47">
        <v>25</v>
      </c>
      <c r="R24" s="48" t="s">
        <v>94</v>
      </c>
      <c r="S24" s="44">
        <f>SUM(S25:S28)</f>
        <v>131692700</v>
      </c>
      <c r="T24" s="47">
        <v>25</v>
      </c>
      <c r="U24" s="48" t="s">
        <v>94</v>
      </c>
      <c r="V24" s="44">
        <f>SUM(V25:V28)</f>
        <v>6710000</v>
      </c>
      <c r="W24" s="47">
        <v>25</v>
      </c>
      <c r="X24" s="48" t="s">
        <v>94</v>
      </c>
      <c r="Y24" s="44">
        <f>SUM(Y25:Y28)</f>
        <v>18284000</v>
      </c>
      <c r="Z24" s="59">
        <f t="shared" si="0"/>
        <v>100</v>
      </c>
      <c r="AA24" s="48" t="s">
        <v>94</v>
      </c>
      <c r="AB24" s="58">
        <f t="shared" si="8"/>
        <v>100</v>
      </c>
      <c r="AC24" s="57" t="s">
        <v>94</v>
      </c>
      <c r="AD24" s="56">
        <f t="shared" si="5"/>
        <v>169636700</v>
      </c>
      <c r="AE24" s="58">
        <f t="shared" si="9"/>
        <v>98.610508815476635</v>
      </c>
      <c r="AF24" s="57" t="s">
        <v>94</v>
      </c>
      <c r="AG24" s="59">
        <f>Z24+H24</f>
        <v>200</v>
      </c>
      <c r="AH24" s="48" t="s">
        <v>94</v>
      </c>
      <c r="AI24" s="56">
        <f t="shared" si="3"/>
        <v>378872045</v>
      </c>
      <c r="AJ24" s="58">
        <f t="shared" si="1"/>
        <v>200</v>
      </c>
      <c r="AK24" s="57" t="s">
        <v>94</v>
      </c>
      <c r="AL24" s="58">
        <f t="shared" si="4"/>
        <v>43.928912580637217</v>
      </c>
      <c r="AM24" s="11"/>
      <c r="AP24" s="23"/>
    </row>
    <row r="25" spans="1:42" ht="90.75" customHeight="1" x14ac:dyDescent="0.2">
      <c r="A25" s="13"/>
      <c r="B25" s="14"/>
      <c r="C25" s="24" t="s">
        <v>75</v>
      </c>
      <c r="D25" s="29" t="s">
        <v>105</v>
      </c>
      <c r="E25" s="53">
        <f t="shared" si="7"/>
        <v>60</v>
      </c>
      <c r="F25" s="18" t="s">
        <v>69</v>
      </c>
      <c r="G25" s="54">
        <v>377216250</v>
      </c>
      <c r="H25" s="60">
        <v>12</v>
      </c>
      <c r="I25" s="18" t="s">
        <v>69</v>
      </c>
      <c r="J25" s="20">
        <v>92503788</v>
      </c>
      <c r="K25" s="17">
        <v>12</v>
      </c>
      <c r="L25" s="18" t="s">
        <v>69</v>
      </c>
      <c r="M25" s="21">
        <v>72877000</v>
      </c>
      <c r="N25" s="17">
        <v>3</v>
      </c>
      <c r="O25" s="18" t="s">
        <v>69</v>
      </c>
      <c r="P25" s="21">
        <v>0</v>
      </c>
      <c r="Q25" s="17">
        <v>3</v>
      </c>
      <c r="R25" s="18" t="s">
        <v>69</v>
      </c>
      <c r="S25" s="21">
        <v>72627000</v>
      </c>
      <c r="T25" s="17">
        <v>3</v>
      </c>
      <c r="U25" s="18" t="s">
        <v>69</v>
      </c>
      <c r="V25" s="21">
        <v>0</v>
      </c>
      <c r="W25" s="17">
        <v>3</v>
      </c>
      <c r="X25" s="18" t="s">
        <v>69</v>
      </c>
      <c r="Y25" s="21">
        <v>0</v>
      </c>
      <c r="Z25" s="61">
        <f t="shared" si="0"/>
        <v>12</v>
      </c>
      <c r="AA25" s="18" t="s">
        <v>69</v>
      </c>
      <c r="AB25" s="69">
        <f t="shared" si="8"/>
        <v>100</v>
      </c>
      <c r="AC25" s="36" t="s">
        <v>94</v>
      </c>
      <c r="AD25" s="42">
        <f t="shared" si="5"/>
        <v>72627000</v>
      </c>
      <c r="AE25" s="69">
        <f t="shared" si="9"/>
        <v>99.65695624133815</v>
      </c>
      <c r="AF25" s="36" t="s">
        <v>94</v>
      </c>
      <c r="AG25" s="61">
        <f>H25+Z25</f>
        <v>24</v>
      </c>
      <c r="AH25" s="18" t="s">
        <v>69</v>
      </c>
      <c r="AI25" s="42">
        <f t="shared" si="3"/>
        <v>165130788</v>
      </c>
      <c r="AJ25" s="69">
        <f t="shared" si="1"/>
        <v>40</v>
      </c>
      <c r="AK25" s="36" t="s">
        <v>94</v>
      </c>
      <c r="AL25" s="69">
        <f t="shared" si="4"/>
        <v>43.776159696195485</v>
      </c>
      <c r="AM25" s="11"/>
      <c r="AP25" s="23"/>
    </row>
    <row r="26" spans="1:42" ht="72.75" customHeight="1" x14ac:dyDescent="0.2">
      <c r="A26" s="13"/>
      <c r="B26" s="14"/>
      <c r="C26" s="24" t="s">
        <v>76</v>
      </c>
      <c r="D26" s="29" t="s">
        <v>77</v>
      </c>
      <c r="E26" s="53">
        <v>5</v>
      </c>
      <c r="F26" s="18" t="s">
        <v>124</v>
      </c>
      <c r="G26" s="54">
        <v>284750000</v>
      </c>
      <c r="H26" s="60">
        <v>1</v>
      </c>
      <c r="I26" s="18" t="s">
        <v>124</v>
      </c>
      <c r="J26" s="20">
        <v>79674000</v>
      </c>
      <c r="K26" s="17">
        <v>1</v>
      </c>
      <c r="L26" s="18" t="s">
        <v>124</v>
      </c>
      <c r="M26" s="21">
        <v>53950000</v>
      </c>
      <c r="N26" s="17">
        <v>1</v>
      </c>
      <c r="O26" s="18" t="s">
        <v>124</v>
      </c>
      <c r="P26" s="21">
        <v>0</v>
      </c>
      <c r="Q26" s="17">
        <v>0</v>
      </c>
      <c r="R26" s="18" t="s">
        <v>124</v>
      </c>
      <c r="S26" s="21">
        <v>53746000</v>
      </c>
      <c r="T26" s="17">
        <v>0</v>
      </c>
      <c r="U26" s="18" t="s">
        <v>124</v>
      </c>
      <c r="V26" s="21">
        <v>0</v>
      </c>
      <c r="W26" s="17">
        <v>0</v>
      </c>
      <c r="X26" s="18" t="s">
        <v>124</v>
      </c>
      <c r="Y26" s="21">
        <v>0</v>
      </c>
      <c r="Z26" s="61">
        <f t="shared" si="0"/>
        <v>1</v>
      </c>
      <c r="AA26" s="18" t="s">
        <v>124</v>
      </c>
      <c r="AB26" s="69">
        <f t="shared" si="8"/>
        <v>100</v>
      </c>
      <c r="AC26" s="36" t="s">
        <v>94</v>
      </c>
      <c r="AD26" s="42">
        <f t="shared" si="5"/>
        <v>53746000</v>
      </c>
      <c r="AE26" s="69">
        <f t="shared" si="9"/>
        <v>99.621872103799817</v>
      </c>
      <c r="AF26" s="36" t="s">
        <v>94</v>
      </c>
      <c r="AG26" s="61">
        <f>H26+Z26</f>
        <v>2</v>
      </c>
      <c r="AH26" s="18" t="s">
        <v>69</v>
      </c>
      <c r="AI26" s="42">
        <f t="shared" si="3"/>
        <v>133420000</v>
      </c>
      <c r="AJ26" s="69">
        <f t="shared" si="1"/>
        <v>40</v>
      </c>
      <c r="AK26" s="36" t="s">
        <v>94</v>
      </c>
      <c r="AL26" s="69">
        <f t="shared" si="4"/>
        <v>46.85513608428446</v>
      </c>
      <c r="AM26" s="11"/>
      <c r="AP26" s="23"/>
    </row>
    <row r="27" spans="1:42" ht="72.75" customHeight="1" x14ac:dyDescent="0.2">
      <c r="A27" s="13"/>
      <c r="B27" s="14"/>
      <c r="C27" s="24" t="s">
        <v>39</v>
      </c>
      <c r="D27" s="29" t="s">
        <v>78</v>
      </c>
      <c r="E27" s="53">
        <f t="shared" si="7"/>
        <v>60</v>
      </c>
      <c r="F27" s="18" t="s">
        <v>69</v>
      </c>
      <c r="G27" s="54">
        <v>146500000</v>
      </c>
      <c r="H27" s="60">
        <v>12</v>
      </c>
      <c r="I27" s="18" t="s">
        <v>69</v>
      </c>
      <c r="J27" s="20">
        <v>26257557</v>
      </c>
      <c r="K27" s="17">
        <v>12</v>
      </c>
      <c r="L27" s="18" t="s">
        <v>69</v>
      </c>
      <c r="M27" s="21">
        <v>34400000</v>
      </c>
      <c r="N27" s="17">
        <v>3</v>
      </c>
      <c r="O27" s="18" t="s">
        <v>69</v>
      </c>
      <c r="P27" s="21">
        <v>10800000</v>
      </c>
      <c r="Q27" s="17">
        <v>3</v>
      </c>
      <c r="R27" s="18" t="s">
        <v>69</v>
      </c>
      <c r="S27" s="21">
        <v>5109700</v>
      </c>
      <c r="T27" s="17">
        <v>3</v>
      </c>
      <c r="U27" s="18" t="s">
        <v>69</v>
      </c>
      <c r="V27" s="21">
        <v>4900000</v>
      </c>
      <c r="W27" s="17">
        <v>3</v>
      </c>
      <c r="X27" s="18" t="s">
        <v>69</v>
      </c>
      <c r="Y27" s="21">
        <v>11654000</v>
      </c>
      <c r="Z27" s="61">
        <f t="shared" si="0"/>
        <v>12</v>
      </c>
      <c r="AA27" s="18" t="s">
        <v>69</v>
      </c>
      <c r="AB27" s="69">
        <f t="shared" si="8"/>
        <v>100</v>
      </c>
      <c r="AC27" s="36" t="s">
        <v>94</v>
      </c>
      <c r="AD27" s="42">
        <f t="shared" si="5"/>
        <v>32463700</v>
      </c>
      <c r="AE27" s="69">
        <f t="shared" si="9"/>
        <v>94.371220930232553</v>
      </c>
      <c r="AF27" s="36" t="s">
        <v>94</v>
      </c>
      <c r="AG27" s="61">
        <f>H27+Z27</f>
        <v>24</v>
      </c>
      <c r="AH27" s="18" t="s">
        <v>69</v>
      </c>
      <c r="AI27" s="42">
        <f t="shared" si="3"/>
        <v>58721257</v>
      </c>
      <c r="AJ27" s="69">
        <f t="shared" si="1"/>
        <v>40</v>
      </c>
      <c r="AK27" s="36" t="s">
        <v>94</v>
      </c>
      <c r="AL27" s="69">
        <f t="shared" si="4"/>
        <v>40.082769283276448</v>
      </c>
      <c r="AM27" s="11"/>
      <c r="AP27" s="23"/>
    </row>
    <row r="28" spans="1:42" ht="83.25" customHeight="1" x14ac:dyDescent="0.2">
      <c r="A28" s="13"/>
      <c r="B28" s="14"/>
      <c r="C28" s="24" t="s">
        <v>40</v>
      </c>
      <c r="D28" s="29" t="s">
        <v>105</v>
      </c>
      <c r="E28" s="53">
        <f t="shared" si="7"/>
        <v>60</v>
      </c>
      <c r="F28" s="18" t="s">
        <v>69</v>
      </c>
      <c r="G28" s="54">
        <v>54000000</v>
      </c>
      <c r="H28" s="60">
        <v>12</v>
      </c>
      <c r="I28" s="18" t="s">
        <v>69</v>
      </c>
      <c r="J28" s="20">
        <v>10800000</v>
      </c>
      <c r="K28" s="17">
        <v>12</v>
      </c>
      <c r="L28" s="18" t="s">
        <v>69</v>
      </c>
      <c r="M28" s="21">
        <v>10800000</v>
      </c>
      <c r="N28" s="17">
        <v>3</v>
      </c>
      <c r="O28" s="18" t="s">
        <v>69</v>
      </c>
      <c r="P28" s="21">
        <v>2150000</v>
      </c>
      <c r="Q28" s="17">
        <v>3</v>
      </c>
      <c r="R28" s="18" t="s">
        <v>69</v>
      </c>
      <c r="S28" s="21">
        <v>210000</v>
      </c>
      <c r="T28" s="17">
        <v>3</v>
      </c>
      <c r="U28" s="18" t="s">
        <v>69</v>
      </c>
      <c r="V28" s="21">
        <v>1810000</v>
      </c>
      <c r="W28" s="17">
        <v>3</v>
      </c>
      <c r="X28" s="18" t="s">
        <v>69</v>
      </c>
      <c r="Y28" s="21">
        <v>6630000</v>
      </c>
      <c r="Z28" s="61">
        <f t="shared" si="0"/>
        <v>12</v>
      </c>
      <c r="AA28" s="18" t="s">
        <v>69</v>
      </c>
      <c r="AB28" s="69">
        <f t="shared" si="8"/>
        <v>100</v>
      </c>
      <c r="AC28" s="36" t="s">
        <v>94</v>
      </c>
      <c r="AD28" s="42">
        <f t="shared" si="5"/>
        <v>10800000</v>
      </c>
      <c r="AE28" s="69">
        <f t="shared" si="9"/>
        <v>100</v>
      </c>
      <c r="AF28" s="36" t="s">
        <v>94</v>
      </c>
      <c r="AG28" s="61">
        <f>H28+Z28</f>
        <v>24</v>
      </c>
      <c r="AH28" s="18" t="s">
        <v>69</v>
      </c>
      <c r="AI28" s="42">
        <f t="shared" si="3"/>
        <v>21600000</v>
      </c>
      <c r="AJ28" s="69">
        <f t="shared" si="1"/>
        <v>40</v>
      </c>
      <c r="AK28" s="36" t="s">
        <v>94</v>
      </c>
      <c r="AL28" s="69">
        <f t="shared" si="4"/>
        <v>40</v>
      </c>
      <c r="AM28" s="11"/>
      <c r="AP28" s="23"/>
    </row>
    <row r="29" spans="1:42" ht="119.25" customHeight="1" x14ac:dyDescent="0.2">
      <c r="A29" s="13"/>
      <c r="B29" s="14"/>
      <c r="C29" s="15" t="s">
        <v>41</v>
      </c>
      <c r="D29" s="15" t="s">
        <v>103</v>
      </c>
      <c r="E29" s="47">
        <v>100</v>
      </c>
      <c r="F29" s="48" t="s">
        <v>94</v>
      </c>
      <c r="G29" s="56">
        <f>SUM(G30:G31)</f>
        <v>374319400</v>
      </c>
      <c r="H29" s="47">
        <v>100</v>
      </c>
      <c r="I29" s="48" t="s">
        <v>94</v>
      </c>
      <c r="J29" s="56">
        <f>SUM(J30:J31)</f>
        <v>42651750</v>
      </c>
      <c r="K29" s="47">
        <v>100</v>
      </c>
      <c r="L29" s="48" t="s">
        <v>94</v>
      </c>
      <c r="M29" s="44">
        <f>SUM(M30:M31)</f>
        <v>324754425</v>
      </c>
      <c r="N29" s="47">
        <v>0</v>
      </c>
      <c r="O29" s="48" t="s">
        <v>94</v>
      </c>
      <c r="P29" s="44">
        <f>SUM(P30:P31)</f>
        <v>0</v>
      </c>
      <c r="Q29" s="47">
        <v>0</v>
      </c>
      <c r="R29" s="48" t="s">
        <v>94</v>
      </c>
      <c r="S29" s="44">
        <f>SUM(S30:S31)</f>
        <v>0</v>
      </c>
      <c r="T29" s="47">
        <v>20</v>
      </c>
      <c r="U29" s="48" t="s">
        <v>94</v>
      </c>
      <c r="V29" s="44">
        <f>SUM(V30:V31)</f>
        <v>0</v>
      </c>
      <c r="W29" s="47">
        <v>0</v>
      </c>
      <c r="X29" s="48" t="s">
        <v>94</v>
      </c>
      <c r="Y29" s="44">
        <f>SUM(Y30:Y31)</f>
        <v>298326610</v>
      </c>
      <c r="Z29" s="59">
        <f t="shared" si="0"/>
        <v>20</v>
      </c>
      <c r="AA29" s="48" t="s">
        <v>94</v>
      </c>
      <c r="AB29" s="58">
        <f t="shared" si="8"/>
        <v>20</v>
      </c>
      <c r="AC29" s="57" t="s">
        <v>94</v>
      </c>
      <c r="AD29" s="56">
        <f t="shared" si="5"/>
        <v>298326610</v>
      </c>
      <c r="AE29" s="58">
        <f t="shared" si="9"/>
        <v>91.862215580280392</v>
      </c>
      <c r="AF29" s="57" t="s">
        <v>94</v>
      </c>
      <c r="AG29" s="59">
        <f>Z29+H29</f>
        <v>120</v>
      </c>
      <c r="AH29" s="48" t="s">
        <v>94</v>
      </c>
      <c r="AI29" s="56">
        <f t="shared" si="3"/>
        <v>340978360</v>
      </c>
      <c r="AJ29" s="58">
        <f t="shared" si="1"/>
        <v>120</v>
      </c>
      <c r="AK29" s="57" t="s">
        <v>94</v>
      </c>
      <c r="AL29" s="58">
        <f t="shared" si="4"/>
        <v>91.092890189501261</v>
      </c>
      <c r="AM29" s="11"/>
      <c r="AP29" s="23"/>
    </row>
    <row r="30" spans="1:42" ht="81.75" customHeight="1" x14ac:dyDescent="0.2">
      <c r="A30" s="13"/>
      <c r="B30" s="14"/>
      <c r="C30" s="24" t="s">
        <v>79</v>
      </c>
      <c r="D30" s="29" t="s">
        <v>107</v>
      </c>
      <c r="E30" s="17">
        <f>2*5</f>
        <v>10</v>
      </c>
      <c r="F30" s="18" t="s">
        <v>109</v>
      </c>
      <c r="G30" s="54">
        <v>279239400</v>
      </c>
      <c r="H30" s="60">
        <v>2</v>
      </c>
      <c r="I30" s="18" t="s">
        <v>109</v>
      </c>
      <c r="J30" s="20">
        <v>42651750</v>
      </c>
      <c r="K30" s="17">
        <v>2</v>
      </c>
      <c r="L30" s="18" t="s">
        <v>109</v>
      </c>
      <c r="M30" s="21">
        <v>318654425</v>
      </c>
      <c r="N30" s="17">
        <v>0</v>
      </c>
      <c r="O30" s="18" t="s">
        <v>109</v>
      </c>
      <c r="P30" s="21">
        <v>0</v>
      </c>
      <c r="Q30" s="17">
        <v>0</v>
      </c>
      <c r="R30" s="18" t="s">
        <v>109</v>
      </c>
      <c r="S30" s="21">
        <v>0</v>
      </c>
      <c r="T30" s="17">
        <v>0</v>
      </c>
      <c r="U30" s="18" t="s">
        <v>109</v>
      </c>
      <c r="V30" s="21">
        <v>0</v>
      </c>
      <c r="W30" s="17">
        <v>0</v>
      </c>
      <c r="X30" s="18" t="s">
        <v>109</v>
      </c>
      <c r="Y30" s="21">
        <v>292226610</v>
      </c>
      <c r="Z30" s="61">
        <f t="shared" ref="Z30:Z42" si="10">N30+Q30+T30+W30</f>
        <v>0</v>
      </c>
      <c r="AA30" s="18" t="s">
        <v>109</v>
      </c>
      <c r="AB30" s="69">
        <f t="shared" si="8"/>
        <v>0</v>
      </c>
      <c r="AC30" s="36" t="s">
        <v>94</v>
      </c>
      <c r="AD30" s="42">
        <f t="shared" si="5"/>
        <v>292226610</v>
      </c>
      <c r="AE30" s="69">
        <f t="shared" si="9"/>
        <v>91.706434015469895</v>
      </c>
      <c r="AF30" s="36" t="s">
        <v>94</v>
      </c>
      <c r="AG30" s="61">
        <f t="shared" ref="AG30:AG46" si="11">H30+Z30</f>
        <v>2</v>
      </c>
      <c r="AH30" s="18" t="s">
        <v>109</v>
      </c>
      <c r="AI30" s="42">
        <f t="shared" si="3"/>
        <v>334878360</v>
      </c>
      <c r="AJ30" s="69">
        <f t="shared" si="1"/>
        <v>20</v>
      </c>
      <c r="AK30" s="36" t="s">
        <v>94</v>
      </c>
      <c r="AL30" s="69">
        <f t="shared" si="4"/>
        <v>119.92518247783086</v>
      </c>
      <c r="AM30" s="11"/>
      <c r="AP30" s="23"/>
    </row>
    <row r="31" spans="1:42" ht="81.75" customHeight="1" x14ac:dyDescent="0.2">
      <c r="A31" s="13"/>
      <c r="B31" s="14"/>
      <c r="C31" s="24" t="s">
        <v>80</v>
      </c>
      <c r="D31" s="29" t="s">
        <v>108</v>
      </c>
      <c r="E31" s="17">
        <f>3*4</f>
        <v>12</v>
      </c>
      <c r="F31" s="49" t="s">
        <v>110</v>
      </c>
      <c r="G31" s="54">
        <v>95080000</v>
      </c>
      <c r="H31" s="60"/>
      <c r="I31" s="18"/>
      <c r="J31" s="20"/>
      <c r="K31" s="17">
        <v>3</v>
      </c>
      <c r="L31" s="49" t="s">
        <v>110</v>
      </c>
      <c r="M31" s="21">
        <v>6100000</v>
      </c>
      <c r="N31" s="17">
        <v>0</v>
      </c>
      <c r="O31" s="49" t="s">
        <v>110</v>
      </c>
      <c r="P31" s="21">
        <v>0</v>
      </c>
      <c r="Q31" s="17">
        <v>0</v>
      </c>
      <c r="R31" s="49" t="s">
        <v>110</v>
      </c>
      <c r="S31" s="21">
        <v>0</v>
      </c>
      <c r="T31" s="17">
        <v>1</v>
      </c>
      <c r="U31" s="49" t="s">
        <v>110</v>
      </c>
      <c r="V31" s="21">
        <v>0</v>
      </c>
      <c r="W31" s="17">
        <v>0</v>
      </c>
      <c r="X31" s="49" t="s">
        <v>110</v>
      </c>
      <c r="Y31" s="21">
        <v>6100000</v>
      </c>
      <c r="Z31" s="61">
        <f t="shared" si="10"/>
        <v>1</v>
      </c>
      <c r="AA31" s="49" t="s">
        <v>110</v>
      </c>
      <c r="AB31" s="69">
        <f t="shared" si="8"/>
        <v>33.333333333333329</v>
      </c>
      <c r="AC31" s="36" t="s">
        <v>94</v>
      </c>
      <c r="AD31" s="42">
        <f t="shared" ref="AD31" si="12">P31+S31+V31+Y31</f>
        <v>6100000</v>
      </c>
      <c r="AE31" s="69">
        <f t="shared" si="9"/>
        <v>100</v>
      </c>
      <c r="AF31" s="36" t="s">
        <v>94</v>
      </c>
      <c r="AG31" s="61">
        <f t="shared" si="11"/>
        <v>1</v>
      </c>
      <c r="AH31" s="49" t="s">
        <v>110</v>
      </c>
      <c r="AI31" s="42">
        <f t="shared" si="3"/>
        <v>6100000</v>
      </c>
      <c r="AJ31" s="69">
        <f t="shared" si="1"/>
        <v>8.3333333333333321</v>
      </c>
      <c r="AK31" s="36" t="s">
        <v>94</v>
      </c>
      <c r="AL31" s="69">
        <f t="shared" si="4"/>
        <v>6.4156499789650825</v>
      </c>
      <c r="AM31" s="11"/>
      <c r="AP31" s="23"/>
    </row>
    <row r="32" spans="1:42" ht="81.75" customHeight="1" x14ac:dyDescent="0.2">
      <c r="A32" s="13"/>
      <c r="B32" s="14"/>
      <c r="C32" s="83" t="s">
        <v>106</v>
      </c>
      <c r="D32" s="84" t="s">
        <v>85</v>
      </c>
      <c r="E32" s="17">
        <v>12</v>
      </c>
      <c r="F32" s="18" t="s">
        <v>69</v>
      </c>
      <c r="G32" s="54">
        <v>124523600</v>
      </c>
      <c r="H32" s="60">
        <v>12</v>
      </c>
      <c r="I32" s="18" t="s">
        <v>69</v>
      </c>
      <c r="J32" s="20">
        <v>99597250</v>
      </c>
      <c r="K32" s="17"/>
      <c r="L32" s="18"/>
      <c r="M32" s="21"/>
      <c r="N32" s="17"/>
      <c r="O32" s="18"/>
      <c r="P32" s="21"/>
      <c r="Q32" s="17"/>
      <c r="R32" s="18"/>
      <c r="S32" s="21"/>
      <c r="T32" s="17"/>
      <c r="U32" s="18"/>
      <c r="V32" s="21"/>
      <c r="W32" s="17"/>
      <c r="X32" s="18"/>
      <c r="Y32" s="21"/>
      <c r="Z32" s="61"/>
      <c r="AA32" s="18"/>
      <c r="AB32" s="69"/>
      <c r="AC32" s="36"/>
      <c r="AD32" s="42"/>
      <c r="AE32" s="69"/>
      <c r="AF32" s="36"/>
      <c r="AG32" s="61">
        <f>H32+Z32</f>
        <v>12</v>
      </c>
      <c r="AH32" s="18" t="s">
        <v>69</v>
      </c>
      <c r="AI32" s="42">
        <f>J32+AD32</f>
        <v>99597250</v>
      </c>
      <c r="AJ32" s="69">
        <f>AG32/E32*100</f>
        <v>100</v>
      </c>
      <c r="AK32" s="36" t="s">
        <v>94</v>
      </c>
      <c r="AL32" s="69">
        <f>AI32/G32*100</f>
        <v>79.982629798688762</v>
      </c>
      <c r="AM32" s="11"/>
      <c r="AP32" s="23"/>
    </row>
    <row r="33" spans="1:42" ht="78.75" x14ac:dyDescent="0.2">
      <c r="A33" s="51">
        <v>3</v>
      </c>
      <c r="B33" s="52" t="s">
        <v>88</v>
      </c>
      <c r="C33" s="52" t="s">
        <v>81</v>
      </c>
      <c r="D33" s="16" t="s">
        <v>120</v>
      </c>
      <c r="E33" s="45">
        <v>10</v>
      </c>
      <c r="F33" s="46" t="s">
        <v>94</v>
      </c>
      <c r="G33" s="76">
        <f>SUM(G35:G37)</f>
        <v>995705500</v>
      </c>
      <c r="H33" s="45">
        <v>15</v>
      </c>
      <c r="I33" s="46" t="s">
        <v>94</v>
      </c>
      <c r="J33" s="76">
        <f>SUM(J35:J37)</f>
        <v>122357400</v>
      </c>
      <c r="K33" s="45">
        <v>15</v>
      </c>
      <c r="L33" s="46" t="s">
        <v>94</v>
      </c>
      <c r="M33" s="76">
        <f>SUM(M35:M37)</f>
        <v>49685000</v>
      </c>
      <c r="N33" s="45">
        <v>8.82</v>
      </c>
      <c r="O33" s="46" t="s">
        <v>94</v>
      </c>
      <c r="P33" s="76">
        <f>SUM(P35:P37)</f>
        <v>46625000</v>
      </c>
      <c r="Q33" s="55">
        <v>14</v>
      </c>
      <c r="R33" s="46" t="s">
        <v>94</v>
      </c>
      <c r="S33" s="76">
        <f>SUM(S35:S37)</f>
        <v>0</v>
      </c>
      <c r="T33" s="45">
        <v>11.76</v>
      </c>
      <c r="U33" s="46" t="s">
        <v>94</v>
      </c>
      <c r="V33" s="76">
        <f>SUM(V35:V37)</f>
        <v>0</v>
      </c>
      <c r="W33" s="45">
        <v>15</v>
      </c>
      <c r="X33" s="46" t="s">
        <v>94</v>
      </c>
      <c r="Y33" s="76">
        <f>SUM(Y35:Y37)</f>
        <v>0</v>
      </c>
      <c r="Z33" s="58">
        <f>W33</f>
        <v>15</v>
      </c>
      <c r="AA33" s="46" t="s">
        <v>94</v>
      </c>
      <c r="AB33" s="58">
        <f>Z33/K33*100</f>
        <v>100</v>
      </c>
      <c r="AC33" s="57" t="s">
        <v>94</v>
      </c>
      <c r="AD33" s="77">
        <f t="shared" si="5"/>
        <v>46625000</v>
      </c>
      <c r="AE33" s="81">
        <f t="shared" si="9"/>
        <v>93.84119955721043</v>
      </c>
      <c r="AF33" s="51" t="s">
        <v>94</v>
      </c>
      <c r="AG33" s="58">
        <f>T33</f>
        <v>11.76</v>
      </c>
      <c r="AH33" s="46" t="s">
        <v>94</v>
      </c>
      <c r="AI33" s="77">
        <f t="shared" si="3"/>
        <v>168982400</v>
      </c>
      <c r="AJ33" s="58">
        <f t="shared" si="1"/>
        <v>117.6</v>
      </c>
      <c r="AK33" s="57" t="s">
        <v>94</v>
      </c>
      <c r="AL33" s="81">
        <f t="shared" si="4"/>
        <v>16.971122485514041</v>
      </c>
      <c r="AM33" s="11"/>
      <c r="AP33" s="23"/>
    </row>
    <row r="34" spans="1:42" ht="78.75" x14ac:dyDescent="0.2">
      <c r="A34" s="13"/>
      <c r="B34" s="14"/>
      <c r="C34" s="15"/>
      <c r="D34" s="16" t="s">
        <v>100</v>
      </c>
      <c r="E34" s="45">
        <v>86.17</v>
      </c>
      <c r="F34" s="46" t="s">
        <v>101</v>
      </c>
      <c r="G34" s="12"/>
      <c r="H34" s="45">
        <v>82.82</v>
      </c>
      <c r="I34" s="46" t="s">
        <v>101</v>
      </c>
      <c r="J34" s="27"/>
      <c r="K34" s="45">
        <v>83.65</v>
      </c>
      <c r="L34" s="46" t="s">
        <v>101</v>
      </c>
      <c r="M34" s="43"/>
      <c r="N34" s="45">
        <v>0</v>
      </c>
      <c r="O34" s="46" t="s">
        <v>101</v>
      </c>
      <c r="P34" s="28"/>
      <c r="Q34" s="45">
        <v>0</v>
      </c>
      <c r="R34" s="46" t="s">
        <v>101</v>
      </c>
      <c r="S34" s="28"/>
      <c r="T34" s="55">
        <v>84.4</v>
      </c>
      <c r="U34" s="46" t="s">
        <v>101</v>
      </c>
      <c r="V34" s="28"/>
      <c r="W34" s="55">
        <v>84.9</v>
      </c>
      <c r="X34" s="46" t="s">
        <v>101</v>
      </c>
      <c r="Y34" s="28"/>
      <c r="Z34" s="58">
        <f>W34</f>
        <v>84.9</v>
      </c>
      <c r="AA34" s="46" t="s">
        <v>101</v>
      </c>
      <c r="AB34" s="58">
        <f t="shared" si="8"/>
        <v>101.49432157800358</v>
      </c>
      <c r="AC34" s="57" t="s">
        <v>94</v>
      </c>
      <c r="AD34" s="64"/>
      <c r="AE34" s="82"/>
      <c r="AF34" s="87"/>
      <c r="AG34" s="58">
        <f t="shared" si="11"/>
        <v>167.72</v>
      </c>
      <c r="AH34" s="46" t="s">
        <v>101</v>
      </c>
      <c r="AI34" s="64"/>
      <c r="AJ34" s="58">
        <f t="shared" si="1"/>
        <v>194.63850528025995</v>
      </c>
      <c r="AK34" s="57" t="s">
        <v>94</v>
      </c>
      <c r="AL34" s="82"/>
      <c r="AM34" s="11"/>
      <c r="AP34" s="23"/>
    </row>
    <row r="35" spans="1:42" ht="90" x14ac:dyDescent="0.2">
      <c r="A35" s="13"/>
      <c r="B35" s="14"/>
      <c r="C35" s="24" t="s">
        <v>82</v>
      </c>
      <c r="D35" s="29" t="s">
        <v>117</v>
      </c>
      <c r="E35" s="17">
        <f>12*5</f>
        <v>60</v>
      </c>
      <c r="F35" s="18" t="s">
        <v>109</v>
      </c>
      <c r="G35" s="54">
        <v>670245100</v>
      </c>
      <c r="H35" s="60">
        <v>12</v>
      </c>
      <c r="I35" s="18" t="s">
        <v>109</v>
      </c>
      <c r="J35" s="20">
        <v>122357400</v>
      </c>
      <c r="K35" s="60">
        <v>12</v>
      </c>
      <c r="L35" s="18" t="s">
        <v>109</v>
      </c>
      <c r="M35" s="21">
        <v>49685000</v>
      </c>
      <c r="N35" s="60">
        <v>6</v>
      </c>
      <c r="O35" s="18" t="s">
        <v>109</v>
      </c>
      <c r="P35" s="21">
        <v>46625000</v>
      </c>
      <c r="Q35" s="60">
        <v>4</v>
      </c>
      <c r="R35" s="18" t="s">
        <v>109</v>
      </c>
      <c r="S35" s="21">
        <v>0</v>
      </c>
      <c r="T35" s="60">
        <v>0</v>
      </c>
      <c r="U35" s="18" t="s">
        <v>109</v>
      </c>
      <c r="V35" s="21">
        <v>0</v>
      </c>
      <c r="W35" s="60">
        <v>2</v>
      </c>
      <c r="X35" s="18" t="s">
        <v>109</v>
      </c>
      <c r="Y35" s="21">
        <v>0</v>
      </c>
      <c r="Z35" s="61">
        <f t="shared" si="10"/>
        <v>12</v>
      </c>
      <c r="AA35" s="18" t="s">
        <v>109</v>
      </c>
      <c r="AB35" s="69">
        <f t="shared" si="8"/>
        <v>100</v>
      </c>
      <c r="AC35" s="36" t="s">
        <v>94</v>
      </c>
      <c r="AD35" s="42">
        <f t="shared" si="5"/>
        <v>46625000</v>
      </c>
      <c r="AE35" s="69">
        <f t="shared" si="9"/>
        <v>93.84119955721043</v>
      </c>
      <c r="AF35" s="36" t="s">
        <v>94</v>
      </c>
      <c r="AG35" s="61">
        <f t="shared" si="11"/>
        <v>24</v>
      </c>
      <c r="AH35" s="18" t="s">
        <v>109</v>
      </c>
      <c r="AI35" s="42">
        <f>J35+AD35</f>
        <v>168982400</v>
      </c>
      <c r="AJ35" s="69">
        <f t="shared" si="1"/>
        <v>40</v>
      </c>
      <c r="AK35" s="36" t="s">
        <v>94</v>
      </c>
      <c r="AL35" s="69">
        <f>AI35/G35*100</f>
        <v>25.212030643715259</v>
      </c>
      <c r="AM35" s="11"/>
      <c r="AP35" s="23"/>
    </row>
    <row r="36" spans="1:42" ht="105" x14ac:dyDescent="0.2">
      <c r="A36" s="13"/>
      <c r="B36" s="14"/>
      <c r="C36" s="90" t="s">
        <v>83</v>
      </c>
      <c r="D36" s="89" t="s">
        <v>86</v>
      </c>
      <c r="E36" s="17">
        <f>60*4</f>
        <v>240</v>
      </c>
      <c r="F36" s="18" t="s">
        <v>95</v>
      </c>
      <c r="G36" s="54">
        <v>195742000</v>
      </c>
      <c r="H36" s="60"/>
      <c r="I36" s="18"/>
      <c r="J36" s="20"/>
      <c r="K36" s="17">
        <v>60</v>
      </c>
      <c r="L36" s="18" t="s">
        <v>95</v>
      </c>
      <c r="M36" s="21">
        <v>0</v>
      </c>
      <c r="N36" s="17"/>
      <c r="O36" s="18"/>
      <c r="P36" s="21"/>
      <c r="Q36" s="17"/>
      <c r="R36" s="18"/>
      <c r="S36" s="21"/>
      <c r="T36" s="17"/>
      <c r="U36" s="18"/>
      <c r="V36" s="21"/>
      <c r="W36" s="17"/>
      <c r="X36" s="18"/>
      <c r="Y36" s="21"/>
      <c r="Z36" s="61"/>
      <c r="AA36" s="18"/>
      <c r="AB36" s="69"/>
      <c r="AC36" s="36"/>
      <c r="AD36" s="42"/>
      <c r="AE36" s="69"/>
      <c r="AF36" s="36"/>
      <c r="AG36" s="61">
        <f t="shared" si="11"/>
        <v>0</v>
      </c>
      <c r="AH36" s="18" t="s">
        <v>95</v>
      </c>
      <c r="AI36" s="42">
        <f>J36+AD36</f>
        <v>0</v>
      </c>
      <c r="AJ36" s="69">
        <f t="shared" si="1"/>
        <v>0</v>
      </c>
      <c r="AK36" s="36" t="s">
        <v>94</v>
      </c>
      <c r="AL36" s="69">
        <f>AI36/G36*100</f>
        <v>0</v>
      </c>
      <c r="AM36" s="11"/>
      <c r="AP36" s="23"/>
    </row>
    <row r="37" spans="1:42" ht="96.75" customHeight="1" x14ac:dyDescent="0.2">
      <c r="A37" s="13"/>
      <c r="B37" s="14"/>
      <c r="C37" s="90" t="s">
        <v>84</v>
      </c>
      <c r="D37" s="89" t="s">
        <v>87</v>
      </c>
      <c r="E37" s="17">
        <f>3*4</f>
        <v>12</v>
      </c>
      <c r="F37" s="18" t="s">
        <v>96</v>
      </c>
      <c r="G37" s="54">
        <v>129718400</v>
      </c>
      <c r="H37" s="60"/>
      <c r="I37" s="18"/>
      <c r="J37" s="20"/>
      <c r="K37" s="17">
        <v>3</v>
      </c>
      <c r="L37" s="18" t="s">
        <v>96</v>
      </c>
      <c r="M37" s="21">
        <v>0</v>
      </c>
      <c r="N37" s="17"/>
      <c r="O37" s="18"/>
      <c r="P37" s="21"/>
      <c r="Q37" s="17"/>
      <c r="R37" s="18"/>
      <c r="S37" s="21"/>
      <c r="T37" s="17"/>
      <c r="U37" s="18"/>
      <c r="V37" s="21"/>
      <c r="W37" s="17"/>
      <c r="X37" s="18"/>
      <c r="Y37" s="21"/>
      <c r="Z37" s="61"/>
      <c r="AA37" s="18"/>
      <c r="AB37" s="69"/>
      <c r="AC37" s="36"/>
      <c r="AD37" s="42"/>
      <c r="AE37" s="69"/>
      <c r="AF37" s="36"/>
      <c r="AG37" s="61">
        <f t="shared" si="11"/>
        <v>0</v>
      </c>
      <c r="AH37" s="18" t="s">
        <v>96</v>
      </c>
      <c r="AI37" s="42">
        <f>J37+AD37</f>
        <v>0</v>
      </c>
      <c r="AJ37" s="69">
        <f t="shared" si="1"/>
        <v>0</v>
      </c>
      <c r="AK37" s="36" t="s">
        <v>94</v>
      </c>
      <c r="AL37" s="69">
        <f>AI37/G37*100</f>
        <v>0</v>
      </c>
      <c r="AM37" s="11"/>
      <c r="AP37" s="23"/>
    </row>
    <row r="38" spans="1:42" ht="78.75" x14ac:dyDescent="0.2">
      <c r="A38" s="13"/>
      <c r="B38" s="14"/>
      <c r="C38" s="52" t="s">
        <v>89</v>
      </c>
      <c r="D38" s="16" t="s">
        <v>111</v>
      </c>
      <c r="E38" s="45">
        <v>5.35</v>
      </c>
      <c r="F38" s="46" t="s">
        <v>94</v>
      </c>
      <c r="G38" s="77">
        <f>SUM(G41:G42)</f>
        <v>838775500</v>
      </c>
      <c r="H38" s="45"/>
      <c r="I38" s="46"/>
      <c r="J38" s="77"/>
      <c r="K38" s="55">
        <v>5.47</v>
      </c>
      <c r="L38" s="46" t="s">
        <v>94</v>
      </c>
      <c r="M38" s="77">
        <f>SUM(M41:M42)</f>
        <v>554270000</v>
      </c>
      <c r="N38" s="45">
        <v>0</v>
      </c>
      <c r="O38" s="46" t="s">
        <v>94</v>
      </c>
      <c r="P38" s="77">
        <f>SUM(P41:P42)</f>
        <v>580000</v>
      </c>
      <c r="Q38" s="45">
        <v>0</v>
      </c>
      <c r="R38" s="46" t="s">
        <v>94</v>
      </c>
      <c r="S38" s="77">
        <f>SUM(S41:S42)</f>
        <v>244308150</v>
      </c>
      <c r="T38" s="45">
        <v>0</v>
      </c>
      <c r="U38" s="46" t="s">
        <v>94</v>
      </c>
      <c r="V38" s="77">
        <f>SUM(V41:V42)</f>
        <v>76506500</v>
      </c>
      <c r="W38" s="45">
        <v>0</v>
      </c>
      <c r="X38" s="46" t="s">
        <v>94</v>
      </c>
      <c r="Y38" s="77">
        <f>SUM(Y41:Y42)</f>
        <v>222687500</v>
      </c>
      <c r="Z38" s="59">
        <f t="shared" si="10"/>
        <v>0</v>
      </c>
      <c r="AA38" s="46" t="s">
        <v>94</v>
      </c>
      <c r="AB38" s="58">
        <f t="shared" si="8"/>
        <v>0</v>
      </c>
      <c r="AC38" s="57" t="s">
        <v>94</v>
      </c>
      <c r="AD38" s="77">
        <f>P38+S38+V38+Y38</f>
        <v>544082150</v>
      </c>
      <c r="AE38" s="81">
        <f t="shared" si="9"/>
        <v>98.161933714615628</v>
      </c>
      <c r="AF38" s="51" t="s">
        <v>94</v>
      </c>
      <c r="AG38" s="59">
        <f t="shared" si="11"/>
        <v>0</v>
      </c>
      <c r="AH38" s="46" t="s">
        <v>94</v>
      </c>
      <c r="AI38" s="77">
        <f>J38+AD38</f>
        <v>544082150</v>
      </c>
      <c r="AJ38" s="58">
        <f t="shared" si="1"/>
        <v>0</v>
      </c>
      <c r="AK38" s="57" t="s">
        <v>94</v>
      </c>
      <c r="AL38" s="81">
        <f>AI38/G38*100</f>
        <v>64.866242516620957</v>
      </c>
      <c r="AM38" s="11"/>
      <c r="AP38" s="23"/>
    </row>
    <row r="39" spans="1:42" ht="94.5" x14ac:dyDescent="0.2">
      <c r="A39" s="13"/>
      <c r="B39" s="14"/>
      <c r="C39" s="14"/>
      <c r="D39" s="16" t="s">
        <v>102</v>
      </c>
      <c r="E39" s="67">
        <v>162.09200000000001</v>
      </c>
      <c r="F39" s="46" t="s">
        <v>97</v>
      </c>
      <c r="G39" s="141"/>
      <c r="H39" s="50"/>
      <c r="I39" s="46"/>
      <c r="J39" s="141"/>
      <c r="K39" s="50">
        <v>117.092</v>
      </c>
      <c r="L39" s="46" t="s">
        <v>97</v>
      </c>
      <c r="M39" s="141"/>
      <c r="N39" s="45">
        <v>0</v>
      </c>
      <c r="O39" s="46" t="s">
        <v>97</v>
      </c>
      <c r="P39" s="141"/>
      <c r="Q39" s="45">
        <v>0</v>
      </c>
      <c r="R39" s="46" t="s">
        <v>97</v>
      </c>
      <c r="S39" s="141"/>
      <c r="T39" s="45">
        <v>0</v>
      </c>
      <c r="U39" s="46" t="s">
        <v>97</v>
      </c>
      <c r="V39" s="141"/>
      <c r="W39" s="92">
        <v>117.092</v>
      </c>
      <c r="X39" s="46" t="s">
        <v>97</v>
      </c>
      <c r="Y39" s="141"/>
      <c r="Z39" s="93">
        <f t="shared" si="10"/>
        <v>117.092</v>
      </c>
      <c r="AA39" s="46" t="s">
        <v>97</v>
      </c>
      <c r="AB39" s="58">
        <f t="shared" si="8"/>
        <v>100</v>
      </c>
      <c r="AC39" s="57" t="s">
        <v>94</v>
      </c>
      <c r="AD39" s="141"/>
      <c r="AE39" s="82"/>
      <c r="AF39" s="87"/>
      <c r="AG39" s="93">
        <f t="shared" si="11"/>
        <v>117.092</v>
      </c>
      <c r="AH39" s="46" t="s">
        <v>97</v>
      </c>
      <c r="AI39" s="141"/>
      <c r="AJ39" s="58">
        <f t="shared" si="1"/>
        <v>72.237988302939058</v>
      </c>
      <c r="AK39" s="57" t="s">
        <v>94</v>
      </c>
      <c r="AL39" s="141"/>
      <c r="AM39" s="11"/>
      <c r="AP39" s="23"/>
    </row>
    <row r="40" spans="1:42" ht="94.5" x14ac:dyDescent="0.2">
      <c r="A40" s="13"/>
      <c r="B40" s="14"/>
      <c r="C40" s="15"/>
      <c r="D40" s="16" t="s">
        <v>136</v>
      </c>
      <c r="E40" s="45">
        <v>88.04</v>
      </c>
      <c r="F40" s="46" t="s">
        <v>101</v>
      </c>
      <c r="G40" s="12"/>
      <c r="H40" s="45">
        <v>83.95</v>
      </c>
      <c r="I40" s="46" t="s">
        <v>101</v>
      </c>
      <c r="J40" s="27"/>
      <c r="K40" s="45">
        <v>85.46</v>
      </c>
      <c r="L40" s="46" t="s">
        <v>101</v>
      </c>
      <c r="M40" s="27"/>
      <c r="N40" s="45">
        <v>0</v>
      </c>
      <c r="O40" s="46" t="s">
        <v>101</v>
      </c>
      <c r="P40" s="27"/>
      <c r="Q40" s="45">
        <v>0</v>
      </c>
      <c r="R40" s="46" t="s">
        <v>101</v>
      </c>
      <c r="S40" s="27"/>
      <c r="T40" s="55">
        <v>0</v>
      </c>
      <c r="U40" s="46" t="s">
        <v>101</v>
      </c>
      <c r="V40" s="27"/>
      <c r="W40" s="55">
        <v>85.48</v>
      </c>
      <c r="X40" s="46" t="s">
        <v>101</v>
      </c>
      <c r="Y40" s="27"/>
      <c r="Z40" s="58">
        <f>W40</f>
        <v>85.48</v>
      </c>
      <c r="AA40" s="46" t="s">
        <v>101</v>
      </c>
      <c r="AB40" s="58">
        <f t="shared" ref="AB40" si="13">Z40/K40*100</f>
        <v>100.02340276152589</v>
      </c>
      <c r="AC40" s="57" t="s">
        <v>94</v>
      </c>
      <c r="AD40" s="27"/>
      <c r="AE40" s="82"/>
      <c r="AF40" s="87"/>
      <c r="AG40" s="58">
        <f>H40+Z40</f>
        <v>169.43</v>
      </c>
      <c r="AH40" s="46" t="s">
        <v>101</v>
      </c>
      <c r="AI40" s="27"/>
      <c r="AJ40" s="58">
        <f t="shared" ref="AJ40" si="14">AG40/E40*100</f>
        <v>192.44661517492048</v>
      </c>
      <c r="AK40" s="57" t="s">
        <v>94</v>
      </c>
      <c r="AL40" s="27"/>
      <c r="AM40" s="11"/>
      <c r="AP40" s="23"/>
    </row>
    <row r="41" spans="1:42" ht="90" x14ac:dyDescent="0.2">
      <c r="A41" s="13"/>
      <c r="B41" s="14"/>
      <c r="C41" s="24" t="s">
        <v>90</v>
      </c>
      <c r="D41" s="29" t="s">
        <v>92</v>
      </c>
      <c r="E41" s="17">
        <f>10*5</f>
        <v>50</v>
      </c>
      <c r="F41" s="18" t="s">
        <v>97</v>
      </c>
      <c r="G41" s="54">
        <v>529804000</v>
      </c>
      <c r="H41" s="19"/>
      <c r="I41" s="18"/>
      <c r="J41" s="20"/>
      <c r="K41" s="17">
        <v>10</v>
      </c>
      <c r="L41" s="18" t="s">
        <v>97</v>
      </c>
      <c r="M41" s="21">
        <v>144720000</v>
      </c>
      <c r="N41" s="17">
        <v>0</v>
      </c>
      <c r="O41" s="18" t="s">
        <v>97</v>
      </c>
      <c r="P41" s="21">
        <v>580000</v>
      </c>
      <c r="Q41" s="17">
        <v>0</v>
      </c>
      <c r="R41" s="18" t="s">
        <v>97</v>
      </c>
      <c r="S41" s="21">
        <v>0</v>
      </c>
      <c r="T41" s="17">
        <v>0</v>
      </c>
      <c r="U41" s="18" t="s">
        <v>97</v>
      </c>
      <c r="V41" s="21">
        <v>71650000</v>
      </c>
      <c r="W41" s="17">
        <v>6</v>
      </c>
      <c r="X41" s="18" t="s">
        <v>97</v>
      </c>
      <c r="Y41" s="21">
        <v>65408000</v>
      </c>
      <c r="Z41" s="61">
        <f t="shared" si="10"/>
        <v>6</v>
      </c>
      <c r="AA41" s="18" t="s">
        <v>97</v>
      </c>
      <c r="AB41" s="69">
        <f t="shared" si="8"/>
        <v>60</v>
      </c>
      <c r="AC41" s="36" t="s">
        <v>94</v>
      </c>
      <c r="AD41" s="42">
        <f t="shared" si="5"/>
        <v>137638000</v>
      </c>
      <c r="AE41" s="69">
        <f t="shared" si="9"/>
        <v>95.106412382531786</v>
      </c>
      <c r="AF41" s="36" t="s">
        <v>94</v>
      </c>
      <c r="AG41" s="61">
        <f t="shared" si="11"/>
        <v>6</v>
      </c>
      <c r="AH41" s="18" t="s">
        <v>97</v>
      </c>
      <c r="AI41" s="42">
        <f t="shared" ref="AI41:AI46" si="15">J41+AD41</f>
        <v>137638000</v>
      </c>
      <c r="AJ41" s="69">
        <f t="shared" si="1"/>
        <v>12</v>
      </c>
      <c r="AK41" s="36" t="s">
        <v>94</v>
      </c>
      <c r="AL41" s="69">
        <f t="shared" ref="AL41:AL46" si="16">AI41/G41*100</f>
        <v>25.979041305841406</v>
      </c>
      <c r="AM41" s="11"/>
      <c r="AP41" s="23"/>
    </row>
    <row r="42" spans="1:42" ht="105" x14ac:dyDescent="0.2">
      <c r="A42" s="13"/>
      <c r="B42" s="14"/>
      <c r="C42" s="66" t="s">
        <v>91</v>
      </c>
      <c r="D42" s="29" t="s">
        <v>93</v>
      </c>
      <c r="E42" s="17">
        <v>5</v>
      </c>
      <c r="F42" s="18" t="s">
        <v>98</v>
      </c>
      <c r="G42" s="54">
        <v>308971500</v>
      </c>
      <c r="H42" s="19"/>
      <c r="I42" s="18"/>
      <c r="J42" s="20"/>
      <c r="K42" s="17">
        <v>4</v>
      </c>
      <c r="L42" s="18" t="s">
        <v>98</v>
      </c>
      <c r="M42" s="21">
        <v>409550000</v>
      </c>
      <c r="N42" s="17">
        <v>0</v>
      </c>
      <c r="O42" s="18" t="s">
        <v>98</v>
      </c>
      <c r="P42" s="21">
        <v>0</v>
      </c>
      <c r="Q42" s="17">
        <v>2</v>
      </c>
      <c r="R42" s="18" t="s">
        <v>98</v>
      </c>
      <c r="S42" s="21">
        <v>244308150</v>
      </c>
      <c r="T42" s="17">
        <v>0</v>
      </c>
      <c r="U42" s="18" t="s">
        <v>98</v>
      </c>
      <c r="V42" s="21">
        <v>4856500</v>
      </c>
      <c r="W42" s="17">
        <v>2</v>
      </c>
      <c r="X42" s="18" t="s">
        <v>98</v>
      </c>
      <c r="Y42" s="21">
        <v>157279500</v>
      </c>
      <c r="Z42" s="61">
        <f t="shared" si="10"/>
        <v>4</v>
      </c>
      <c r="AA42" s="18" t="s">
        <v>98</v>
      </c>
      <c r="AB42" s="69">
        <f t="shared" si="8"/>
        <v>100</v>
      </c>
      <c r="AC42" s="36" t="s">
        <v>94</v>
      </c>
      <c r="AD42" s="42">
        <f t="shared" si="5"/>
        <v>406444150</v>
      </c>
      <c r="AE42" s="69">
        <f t="shared" si="9"/>
        <v>99.24164326700037</v>
      </c>
      <c r="AF42" s="36" t="s">
        <v>94</v>
      </c>
      <c r="AG42" s="61">
        <f t="shared" si="11"/>
        <v>4</v>
      </c>
      <c r="AH42" s="18" t="s">
        <v>98</v>
      </c>
      <c r="AI42" s="42">
        <f t="shared" si="15"/>
        <v>406444150</v>
      </c>
      <c r="AJ42" s="69">
        <f t="shared" si="1"/>
        <v>80</v>
      </c>
      <c r="AK42" s="36" t="s">
        <v>94</v>
      </c>
      <c r="AL42" s="69">
        <f t="shared" si="16"/>
        <v>131.54745664244115</v>
      </c>
      <c r="AM42" s="11"/>
      <c r="AP42" s="23"/>
    </row>
    <row r="43" spans="1:42" ht="99.75" customHeight="1" x14ac:dyDescent="0.2">
      <c r="A43" s="13"/>
      <c r="B43" s="14"/>
      <c r="C43" s="85" t="s">
        <v>118</v>
      </c>
      <c r="D43" s="85" t="s">
        <v>102</v>
      </c>
      <c r="E43" s="50">
        <v>102.092</v>
      </c>
      <c r="F43" s="46" t="s">
        <v>97</v>
      </c>
      <c r="G43" s="56">
        <f>SUM(G44:G46)</f>
        <v>761282500</v>
      </c>
      <c r="H43" s="50">
        <v>102.092</v>
      </c>
      <c r="I43" s="46" t="s">
        <v>97</v>
      </c>
      <c r="J43" s="56">
        <f>SUM(J44:J46)</f>
        <v>742053472</v>
      </c>
      <c r="K43" s="55"/>
      <c r="L43" s="46"/>
      <c r="M43" s="56"/>
      <c r="N43" s="17"/>
      <c r="O43" s="46"/>
      <c r="P43" s="56"/>
      <c r="Q43" s="17"/>
      <c r="R43" s="46"/>
      <c r="S43" s="56"/>
      <c r="T43" s="17"/>
      <c r="U43" s="46"/>
      <c r="V43" s="56"/>
      <c r="W43" s="17"/>
      <c r="X43" s="46"/>
      <c r="Y43" s="56"/>
      <c r="Z43" s="59"/>
      <c r="AA43" s="46"/>
      <c r="AB43" s="58"/>
      <c r="AC43" s="57"/>
      <c r="AD43" s="56"/>
      <c r="AE43" s="58"/>
      <c r="AF43" s="57"/>
      <c r="AG43" s="58">
        <f t="shared" si="11"/>
        <v>102.092</v>
      </c>
      <c r="AH43" s="46" t="s">
        <v>97</v>
      </c>
      <c r="AI43" s="56">
        <f t="shared" si="15"/>
        <v>742053472</v>
      </c>
      <c r="AJ43" s="58">
        <f t="shared" si="1"/>
        <v>100</v>
      </c>
      <c r="AK43" s="57" t="s">
        <v>94</v>
      </c>
      <c r="AL43" s="58">
        <f t="shared" si="16"/>
        <v>97.474127147281067</v>
      </c>
      <c r="AM43" s="11"/>
      <c r="AP43" s="23"/>
    </row>
    <row r="44" spans="1:42" ht="90" x14ac:dyDescent="0.2">
      <c r="A44" s="13"/>
      <c r="B44" s="14"/>
      <c r="C44" s="83" t="s">
        <v>90</v>
      </c>
      <c r="D44" s="84" t="s">
        <v>92</v>
      </c>
      <c r="E44" s="17">
        <v>19</v>
      </c>
      <c r="F44" s="18" t="s">
        <v>97</v>
      </c>
      <c r="G44" s="54">
        <v>245660000</v>
      </c>
      <c r="H44" s="60">
        <v>19</v>
      </c>
      <c r="I44" s="18" t="s">
        <v>97</v>
      </c>
      <c r="J44" s="20">
        <v>234203637</v>
      </c>
      <c r="K44" s="17"/>
      <c r="L44" s="18"/>
      <c r="M44" s="21"/>
      <c r="N44" s="17"/>
      <c r="O44" s="18"/>
      <c r="P44" s="21"/>
      <c r="Q44" s="17"/>
      <c r="R44" s="18"/>
      <c r="S44" s="21"/>
      <c r="T44" s="17"/>
      <c r="U44" s="18"/>
      <c r="V44" s="21"/>
      <c r="W44" s="17"/>
      <c r="X44" s="18"/>
      <c r="Y44" s="21"/>
      <c r="Z44" s="61"/>
      <c r="AA44" s="18"/>
      <c r="AB44" s="69"/>
      <c r="AC44" s="36"/>
      <c r="AD44" s="42"/>
      <c r="AE44" s="69"/>
      <c r="AF44" s="36"/>
      <c r="AG44" s="61">
        <f t="shared" si="11"/>
        <v>19</v>
      </c>
      <c r="AH44" s="18" t="s">
        <v>97</v>
      </c>
      <c r="AI44" s="42">
        <f t="shared" si="15"/>
        <v>234203637</v>
      </c>
      <c r="AJ44" s="69">
        <f t="shared" si="1"/>
        <v>100</v>
      </c>
      <c r="AK44" s="36" t="s">
        <v>94</v>
      </c>
      <c r="AL44" s="69">
        <f t="shared" si="16"/>
        <v>95.33649637710657</v>
      </c>
      <c r="AM44" s="11"/>
      <c r="AP44" s="23"/>
    </row>
    <row r="45" spans="1:42" ht="120" x14ac:dyDescent="0.2">
      <c r="A45" s="13"/>
      <c r="B45" s="14"/>
      <c r="C45" s="86" t="s">
        <v>112</v>
      </c>
      <c r="D45" s="84" t="s">
        <v>113</v>
      </c>
      <c r="E45" s="17">
        <v>10</v>
      </c>
      <c r="F45" s="49" t="s">
        <v>116</v>
      </c>
      <c r="G45" s="54">
        <v>27612500</v>
      </c>
      <c r="H45" s="60">
        <v>10</v>
      </c>
      <c r="I45" s="49" t="s">
        <v>116</v>
      </c>
      <c r="J45" s="20">
        <v>21661325</v>
      </c>
      <c r="K45" s="17"/>
      <c r="L45" s="18"/>
      <c r="M45" s="21"/>
      <c r="N45" s="17"/>
      <c r="O45" s="18"/>
      <c r="P45" s="21"/>
      <c r="Q45" s="17"/>
      <c r="R45" s="18"/>
      <c r="S45" s="21"/>
      <c r="T45" s="17"/>
      <c r="U45" s="18"/>
      <c r="V45" s="21"/>
      <c r="W45" s="17"/>
      <c r="X45" s="18"/>
      <c r="Y45" s="21"/>
      <c r="Z45" s="61"/>
      <c r="AA45" s="49"/>
      <c r="AB45" s="69"/>
      <c r="AC45" s="36"/>
      <c r="AD45" s="42"/>
      <c r="AE45" s="69"/>
      <c r="AF45" s="36"/>
      <c r="AG45" s="61">
        <f t="shared" si="11"/>
        <v>10</v>
      </c>
      <c r="AH45" s="49" t="s">
        <v>116</v>
      </c>
      <c r="AI45" s="42">
        <f t="shared" si="15"/>
        <v>21661325</v>
      </c>
      <c r="AJ45" s="69">
        <f t="shared" si="1"/>
        <v>100</v>
      </c>
      <c r="AK45" s="36" t="s">
        <v>94</v>
      </c>
      <c r="AL45" s="69">
        <f t="shared" si="16"/>
        <v>78.447532820280671</v>
      </c>
      <c r="AM45" s="11"/>
      <c r="AP45" s="23"/>
    </row>
    <row r="46" spans="1:42" ht="135" x14ac:dyDescent="0.2">
      <c r="A46" s="13"/>
      <c r="B46" s="14"/>
      <c r="C46" s="86" t="s">
        <v>114</v>
      </c>
      <c r="D46" s="84" t="s">
        <v>115</v>
      </c>
      <c r="E46" s="17">
        <v>1</v>
      </c>
      <c r="F46" s="18" t="s">
        <v>98</v>
      </c>
      <c r="G46" s="54">
        <v>488010000</v>
      </c>
      <c r="H46" s="60">
        <v>1</v>
      </c>
      <c r="I46" s="18" t="s">
        <v>98</v>
      </c>
      <c r="J46" s="20">
        <v>486188510</v>
      </c>
      <c r="K46" s="17"/>
      <c r="L46" s="18"/>
      <c r="M46" s="21"/>
      <c r="N46" s="17"/>
      <c r="O46" s="18"/>
      <c r="P46" s="21"/>
      <c r="Q46" s="17"/>
      <c r="R46" s="18"/>
      <c r="S46" s="21"/>
      <c r="T46" s="17"/>
      <c r="U46" s="18"/>
      <c r="V46" s="21"/>
      <c r="W46" s="17"/>
      <c r="X46" s="18"/>
      <c r="Y46" s="21"/>
      <c r="Z46" s="61"/>
      <c r="AA46" s="18"/>
      <c r="AB46" s="69"/>
      <c r="AC46" s="36"/>
      <c r="AD46" s="42"/>
      <c r="AE46" s="69"/>
      <c r="AF46" s="36"/>
      <c r="AG46" s="61">
        <f t="shared" si="11"/>
        <v>1</v>
      </c>
      <c r="AH46" s="18" t="s">
        <v>98</v>
      </c>
      <c r="AI46" s="42">
        <f t="shared" si="15"/>
        <v>486188510</v>
      </c>
      <c r="AJ46" s="69">
        <f t="shared" si="1"/>
        <v>100</v>
      </c>
      <c r="AK46" s="36" t="s">
        <v>94</v>
      </c>
      <c r="AL46" s="69">
        <f t="shared" si="16"/>
        <v>99.626751500993834</v>
      </c>
      <c r="AM46" s="11"/>
      <c r="AP46" s="23"/>
    </row>
    <row r="47" spans="1:42" ht="15" x14ac:dyDescent="0.2">
      <c r="A47" s="98" t="s">
        <v>42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100"/>
      <c r="AB47" s="91">
        <f>AVERAGE(AB13:AB46)</f>
        <v>85.131134888363619</v>
      </c>
      <c r="AC47" s="31"/>
      <c r="AD47" s="70"/>
      <c r="AE47" s="91">
        <f>AVERAGE(AE13,AE17,AE24,AE29,AE33,AE38)</f>
        <v>96.367256247421054</v>
      </c>
      <c r="AF47" s="31"/>
      <c r="AG47" s="70"/>
      <c r="AH47" s="71"/>
      <c r="AI47" s="70"/>
      <c r="AJ47" s="70"/>
      <c r="AK47" s="71"/>
      <c r="AL47" s="72"/>
      <c r="AM47" s="11"/>
    </row>
    <row r="48" spans="1:42" ht="15" x14ac:dyDescent="0.2">
      <c r="A48" s="98" t="s">
        <v>43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100"/>
      <c r="AB48" s="32" t="str">
        <f>IF(AB47&gt;=91,"Sangat Tinggi",IF(AB47&gt;=76,"Tinggi",IF(AB47&gt;=66,"Sedang",IF(AB47&gt;=51,"Rendah",IF(AB47&lt;=50,"Sangat Rendah")))))</f>
        <v>Tinggi</v>
      </c>
      <c r="AC48" s="31"/>
      <c r="AD48" s="74"/>
      <c r="AE48" s="32" t="str">
        <f>IF(AE47&gt;=91,"Sangat Tinggi",IF(AE47&gt;=76,"Tinggi",IF(AE47&gt;=66,"Sedang",IF(AE47&gt;=51,"Rendah",IF(AE47&lt;=50,"Sangat Rendah")))))</f>
        <v>Sangat Tinggi</v>
      </c>
      <c r="AF48" s="31"/>
      <c r="AG48" s="73"/>
      <c r="AH48" s="71"/>
      <c r="AI48" s="74"/>
      <c r="AJ48" s="73"/>
      <c r="AK48" s="71"/>
      <c r="AL48" s="75"/>
      <c r="AM48" s="11"/>
    </row>
    <row r="49" spans="1:39" ht="15" x14ac:dyDescent="0.2">
      <c r="A49" s="97" t="s">
        <v>44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11"/>
    </row>
    <row r="50" spans="1:39" ht="15" x14ac:dyDescent="0.2">
      <c r="A50" s="97" t="s">
        <v>45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11"/>
    </row>
    <row r="51" spans="1:39" ht="15" x14ac:dyDescent="0.2">
      <c r="A51" s="97" t="s">
        <v>46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11"/>
    </row>
    <row r="52" spans="1:39" ht="15" x14ac:dyDescent="0.2">
      <c r="A52" s="97" t="s">
        <v>47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33"/>
    </row>
    <row r="53" spans="1:39" ht="15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5"/>
      <c r="AB53" s="34"/>
      <c r="AC53" s="35"/>
      <c r="AD53" s="34"/>
      <c r="AE53" s="34"/>
      <c r="AF53" s="35"/>
      <c r="AG53" s="34"/>
      <c r="AH53" s="35"/>
      <c r="AI53" s="34"/>
      <c r="AJ53" s="34"/>
      <c r="AK53" s="35"/>
      <c r="AL53" s="34"/>
    </row>
    <row r="54" spans="1:39" ht="15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94" t="s">
        <v>125</v>
      </c>
      <c r="AA54" s="94"/>
      <c r="AB54" s="94"/>
      <c r="AC54" s="94"/>
      <c r="AD54" s="94"/>
      <c r="AE54" s="94"/>
      <c r="AF54" s="35"/>
      <c r="AG54" s="34"/>
      <c r="AH54" s="94" t="s">
        <v>126</v>
      </c>
      <c r="AI54" s="94"/>
      <c r="AJ54" s="94"/>
      <c r="AK54" s="94"/>
      <c r="AL54" s="94"/>
      <c r="AM54" s="94"/>
    </row>
    <row r="55" spans="1:39" ht="15.75" x14ac:dyDescent="0.25">
      <c r="A55" s="40"/>
      <c r="B55" s="41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94" t="s">
        <v>135</v>
      </c>
      <c r="AA55" s="94"/>
      <c r="AB55" s="94"/>
      <c r="AC55" s="94"/>
      <c r="AD55" s="94"/>
      <c r="AE55" s="94"/>
      <c r="AF55" s="35"/>
      <c r="AG55" s="34"/>
      <c r="AH55" s="94" t="s">
        <v>135</v>
      </c>
      <c r="AI55" s="94"/>
      <c r="AJ55" s="94"/>
      <c r="AK55" s="94"/>
      <c r="AL55" s="94"/>
      <c r="AM55" s="94"/>
    </row>
    <row r="56" spans="1:39" ht="15" x14ac:dyDescent="0.2">
      <c r="Z56" s="94" t="s">
        <v>131</v>
      </c>
      <c r="AA56" s="94"/>
      <c r="AB56" s="94"/>
      <c r="AC56" s="94"/>
      <c r="AD56" s="94"/>
      <c r="AE56" s="94"/>
      <c r="AH56" s="94" t="s">
        <v>127</v>
      </c>
      <c r="AI56" s="94"/>
      <c r="AJ56" s="94"/>
      <c r="AK56" s="94"/>
      <c r="AL56" s="94"/>
      <c r="AM56" s="94"/>
    </row>
    <row r="57" spans="1:39" ht="15" x14ac:dyDescent="0.2">
      <c r="Z57" s="94" t="s">
        <v>128</v>
      </c>
      <c r="AA57" s="94"/>
      <c r="AB57" s="94"/>
      <c r="AC57" s="94"/>
      <c r="AD57" s="94"/>
      <c r="AE57" s="94"/>
      <c r="AH57" s="94" t="s">
        <v>128</v>
      </c>
      <c r="AI57" s="94"/>
      <c r="AJ57" s="94"/>
      <c r="AK57" s="94"/>
      <c r="AL57" s="94"/>
      <c r="AM57" s="94"/>
    </row>
    <row r="58" spans="1:39" ht="51" x14ac:dyDescent="0.2">
      <c r="A58" s="37" t="s">
        <v>48</v>
      </c>
      <c r="B58" s="37" t="s">
        <v>49</v>
      </c>
      <c r="C58" s="37" t="s">
        <v>50</v>
      </c>
      <c r="Z58" s="34"/>
      <c r="AA58" s="35"/>
      <c r="AB58" s="34"/>
      <c r="AC58" s="35"/>
      <c r="AD58" s="34"/>
      <c r="AH58" s="34"/>
      <c r="AI58" s="35"/>
      <c r="AJ58" s="34"/>
      <c r="AK58" s="35"/>
      <c r="AL58" s="34"/>
    </row>
    <row r="59" spans="1:39" ht="25.5" x14ac:dyDescent="0.25">
      <c r="A59" s="38" t="s">
        <v>51</v>
      </c>
      <c r="B59" s="38" t="s">
        <v>52</v>
      </c>
      <c r="C59" s="38" t="s">
        <v>53</v>
      </c>
      <c r="Z59" s="95" t="s">
        <v>132</v>
      </c>
      <c r="AA59" s="95"/>
      <c r="AB59" s="95"/>
      <c r="AC59" s="95"/>
      <c r="AD59" s="95"/>
      <c r="AE59" s="95"/>
      <c r="AH59" s="95" t="s">
        <v>129</v>
      </c>
      <c r="AI59" s="95"/>
      <c r="AJ59" s="95"/>
      <c r="AK59" s="95"/>
      <c r="AL59" s="95"/>
      <c r="AM59" s="95"/>
    </row>
    <row r="60" spans="1:39" ht="25.5" x14ac:dyDescent="0.2">
      <c r="A60" s="38" t="s">
        <v>54</v>
      </c>
      <c r="B60" s="38" t="s">
        <v>55</v>
      </c>
      <c r="C60" s="38" t="s">
        <v>56</v>
      </c>
      <c r="Z60" s="96" t="s">
        <v>133</v>
      </c>
      <c r="AA60" s="96"/>
      <c r="AB60" s="96"/>
      <c r="AC60" s="96"/>
      <c r="AD60" s="96"/>
      <c r="AE60" s="96"/>
      <c r="AH60" s="96" t="s">
        <v>130</v>
      </c>
      <c r="AI60" s="96"/>
      <c r="AJ60" s="96"/>
      <c r="AK60" s="96"/>
      <c r="AL60" s="96"/>
      <c r="AM60" s="96"/>
    </row>
    <row r="61" spans="1:39" ht="25.5" x14ac:dyDescent="0.2">
      <c r="A61" s="38" t="s">
        <v>57</v>
      </c>
      <c r="B61" s="38" t="s">
        <v>58</v>
      </c>
      <c r="C61" s="38" t="s">
        <v>59</v>
      </c>
    </row>
    <row r="62" spans="1:39" ht="25.5" x14ac:dyDescent="0.2">
      <c r="A62" s="38" t="s">
        <v>60</v>
      </c>
      <c r="B62" s="38" t="s">
        <v>61</v>
      </c>
      <c r="C62" s="38" t="s">
        <v>62</v>
      </c>
    </row>
    <row r="63" spans="1:39" ht="25.5" x14ac:dyDescent="0.2">
      <c r="A63" s="38" t="s">
        <v>63</v>
      </c>
      <c r="B63" s="39" t="s">
        <v>64</v>
      </c>
      <c r="C63" s="38" t="s">
        <v>65</v>
      </c>
    </row>
  </sheetData>
  <mergeCells count="82">
    <mergeCell ref="H7:J9"/>
    <mergeCell ref="A1:AL1"/>
    <mergeCell ref="A2:AL2"/>
    <mergeCell ref="A3:AL3"/>
    <mergeCell ref="A4:AL4"/>
    <mergeCell ref="A5:AL5"/>
    <mergeCell ref="A6:AL6"/>
    <mergeCell ref="Z7:AF8"/>
    <mergeCell ref="Z9:AF9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AJ10:AL10"/>
    <mergeCell ref="K10:M10"/>
    <mergeCell ref="N10:P10"/>
    <mergeCell ref="Q10:S10"/>
    <mergeCell ref="T10:V10"/>
    <mergeCell ref="W10:Y10"/>
    <mergeCell ref="Z10:AF10"/>
    <mergeCell ref="AB11:AC11"/>
    <mergeCell ref="AB12:AC12"/>
    <mergeCell ref="AE11:AF11"/>
    <mergeCell ref="AE12:AF12"/>
    <mergeCell ref="AG10:AI10"/>
    <mergeCell ref="E10:G10"/>
    <mergeCell ref="H10:J10"/>
    <mergeCell ref="A50:AL50"/>
    <mergeCell ref="A51:AL51"/>
    <mergeCell ref="A10:A12"/>
    <mergeCell ref="B10:B12"/>
    <mergeCell ref="C10:C12"/>
    <mergeCell ref="D10:D12"/>
    <mergeCell ref="E11:F12"/>
    <mergeCell ref="Q11:R12"/>
    <mergeCell ref="S11:S12"/>
    <mergeCell ref="Z12:AA12"/>
    <mergeCell ref="AG12:AH12"/>
    <mergeCell ref="H11:I12"/>
    <mergeCell ref="J11:J12"/>
    <mergeCell ref="K11:L12"/>
    <mergeCell ref="A52:AL52"/>
    <mergeCell ref="A47:AA47"/>
    <mergeCell ref="A48:AA48"/>
    <mergeCell ref="A49:AL49"/>
    <mergeCell ref="G11:G12"/>
    <mergeCell ref="M11:M12"/>
    <mergeCell ref="N11:O12"/>
    <mergeCell ref="P11:P12"/>
    <mergeCell ref="T11:U12"/>
    <mergeCell ref="V11:V12"/>
    <mergeCell ref="W11:X12"/>
    <mergeCell ref="Y11:Y12"/>
    <mergeCell ref="AJ12:AK12"/>
    <mergeCell ref="Z11:AA11"/>
    <mergeCell ref="AG11:AH11"/>
    <mergeCell ref="AJ11:AK11"/>
    <mergeCell ref="Z54:AE54"/>
    <mergeCell ref="AH54:AM54"/>
    <mergeCell ref="Z55:AE55"/>
    <mergeCell ref="AH55:AM55"/>
    <mergeCell ref="Z56:AE56"/>
    <mergeCell ref="AH56:AM56"/>
    <mergeCell ref="Z57:AE57"/>
    <mergeCell ref="AH57:AM57"/>
    <mergeCell ref="Z59:AE59"/>
    <mergeCell ref="AH59:AM59"/>
    <mergeCell ref="Z60:AE60"/>
    <mergeCell ref="AH60:AM60"/>
  </mergeCells>
  <printOptions horizontalCentered="1"/>
  <pageMargins left="0.23622047244094491" right="0.23622047244094491" top="3.937007874015748E-2" bottom="3.937007874015748E-2" header="0" footer="0"/>
  <pageSetup paperSize="9" scale="33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Ketahanan Pangan</vt:lpstr>
      <vt:lpstr>'Dinas Ketahanan Pangan'!Print_Area</vt:lpstr>
      <vt:lpstr>'Dinas Ketahanan Pangan'!Print_Titles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2020-06-02T00:41:15Z</cp:lastPrinted>
  <dcterms:created xsi:type="dcterms:W3CDTF">2020-03-18T05:59:44Z</dcterms:created>
  <dcterms:modified xsi:type="dcterms:W3CDTF">2021-01-21T07:28:35Z</dcterms:modified>
</cp:coreProperties>
</file>