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0\Evaluasi Renja PD dan RKPD\Pengendalian &amp; Evaluasi Renja PD\SKPD\Triwulan IV\"/>
    </mc:Choice>
  </mc:AlternateContent>
  <bookViews>
    <workbookView xWindow="0" yWindow="0" windowWidth="28800" windowHeight="12300"/>
  </bookViews>
  <sheets>
    <sheet name="RS Pratama Daha Sejahtera" sheetId="1" r:id="rId1"/>
  </sheets>
  <definedNames>
    <definedName name="_xlnm.Print_Area" localSheetId="0">'RS Pratama Daha Sejahtera'!$A$1:$AM$60</definedName>
    <definedName name="_xlnm.Print_Titles" localSheetId="0">'RS Pratama Daha Sejahtera'!$7:$12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8" i="1" l="1"/>
  <c r="Z28" i="1"/>
  <c r="W38" i="1" l="1"/>
  <c r="T38" i="1"/>
  <c r="W37" i="1"/>
  <c r="T37" i="1"/>
  <c r="Y37" i="1" l="1"/>
  <c r="Y27" i="1"/>
  <c r="Y23" i="1"/>
  <c r="Y16" i="1"/>
  <c r="J27" i="1" l="1"/>
  <c r="Q38" i="1" l="1"/>
  <c r="Q37" i="1"/>
  <c r="H38" i="1"/>
  <c r="H37" i="1"/>
  <c r="AD32" i="1" l="1"/>
  <c r="AI32" i="1" s="1"/>
  <c r="AL32" i="1" s="1"/>
  <c r="Z32" i="1"/>
  <c r="AB32" i="1" s="1"/>
  <c r="AE32" i="1" l="1"/>
  <c r="AG32" i="1"/>
  <c r="AJ32" i="1" s="1"/>
  <c r="V37" i="1" l="1"/>
  <c r="V27" i="1"/>
  <c r="V23" i="1"/>
  <c r="V16" i="1"/>
  <c r="J23" i="1" l="1"/>
  <c r="J16" i="1"/>
  <c r="P27" i="1" l="1"/>
  <c r="M16" i="1" l="1"/>
  <c r="S27" i="1"/>
  <c r="AD27" i="1" s="1"/>
  <c r="AI27" i="1" s="1"/>
  <c r="S16" i="1"/>
  <c r="P16" i="1"/>
  <c r="S37" i="1"/>
  <c r="S23" i="1"/>
  <c r="G37" i="1" l="1"/>
  <c r="J37" i="1"/>
  <c r="Z30" i="1"/>
  <c r="AD30" i="1"/>
  <c r="AG30" i="1" l="1"/>
  <c r="AJ30" i="1" s="1"/>
  <c r="AB30" i="1"/>
  <c r="AI30" i="1"/>
  <c r="AE30" i="1"/>
  <c r="G16" i="1"/>
  <c r="P37" i="1" l="1"/>
  <c r="P23" i="1"/>
  <c r="G24" i="1"/>
  <c r="M37" i="1"/>
  <c r="AG28" i="1" l="1"/>
  <c r="AJ28" i="1" s="1"/>
  <c r="M27" i="1"/>
  <c r="E27" i="1"/>
  <c r="H27" i="1"/>
  <c r="K27" i="1"/>
  <c r="M23" i="1"/>
  <c r="E24" i="1"/>
  <c r="E17" i="1"/>
  <c r="Z38" i="1"/>
  <c r="AD39" i="1"/>
  <c r="Z39" i="1"/>
  <c r="AD37" i="1"/>
  <c r="Z37" i="1"/>
  <c r="E31" i="1"/>
  <c r="G31" i="1"/>
  <c r="G30" i="1"/>
  <c r="AL30" i="1" s="1"/>
  <c r="G29" i="1"/>
  <c r="AI36" i="1"/>
  <c r="AL36" i="1" s="1"/>
  <c r="AG36" i="1"/>
  <c r="AJ36" i="1" s="1"/>
  <c r="AI35" i="1"/>
  <c r="AL35" i="1" s="1"/>
  <c r="AG35" i="1"/>
  <c r="AJ35" i="1" s="1"/>
  <c r="G23" i="1"/>
  <c r="AI26" i="1"/>
  <c r="AL26" i="1" s="1"/>
  <c r="AG26" i="1"/>
  <c r="AI25" i="1"/>
  <c r="AL25" i="1" s="1"/>
  <c r="AG25" i="1"/>
  <c r="AJ25" i="1" s="1"/>
  <c r="AD24" i="1"/>
  <c r="Z24" i="1"/>
  <c r="Z23" i="1"/>
  <c r="AB23" i="1" s="1"/>
  <c r="AD23" i="1"/>
  <c r="AP22" i="1"/>
  <c r="AI22" i="1"/>
  <c r="AL22" i="1" s="1"/>
  <c r="AG22" i="1"/>
  <c r="AP17" i="1"/>
  <c r="AD17" i="1"/>
  <c r="Z17" i="1"/>
  <c r="AP21" i="1"/>
  <c r="AI21" i="1"/>
  <c r="AL21" i="1" s="1"/>
  <c r="AG21" i="1"/>
  <c r="AJ21" i="1" s="1"/>
  <c r="AP20" i="1"/>
  <c r="AI20" i="1"/>
  <c r="AL20" i="1" s="1"/>
  <c r="AG20" i="1"/>
  <c r="AP19" i="1"/>
  <c r="AI19" i="1"/>
  <c r="AL19" i="1" s="1"/>
  <c r="AG19" i="1"/>
  <c r="AE23" i="1" l="1"/>
  <c r="AG37" i="1"/>
  <c r="AJ37" i="1" s="1"/>
  <c r="AB37" i="1"/>
  <c r="AG38" i="1"/>
  <c r="AJ38" i="1" s="1"/>
  <c r="AB38" i="1"/>
  <c r="AG39" i="1"/>
  <c r="AJ39" i="1" s="1"/>
  <c r="AB39" i="1"/>
  <c r="AG17" i="1"/>
  <c r="AJ17" i="1" s="1"/>
  <c r="AB17" i="1"/>
  <c r="AG24" i="1"/>
  <c r="AB24" i="1"/>
  <c r="AJ24" i="1"/>
  <c r="AI17" i="1"/>
  <c r="AL17" i="1" s="1"/>
  <c r="AE17" i="1"/>
  <c r="AI39" i="1"/>
  <c r="AL39" i="1" s="1"/>
  <c r="AE39" i="1"/>
  <c r="AI24" i="1"/>
  <c r="AL24" i="1" s="1"/>
  <c r="AE24" i="1"/>
  <c r="AI37" i="1"/>
  <c r="AL37" i="1" s="1"/>
  <c r="AE37" i="1"/>
  <c r="G27" i="1"/>
  <c r="AG23" i="1"/>
  <c r="AJ23" i="1" s="1"/>
  <c r="AJ19" i="1"/>
  <c r="AJ22" i="1"/>
  <c r="AJ20" i="1"/>
  <c r="AJ26" i="1"/>
  <c r="AI23" i="1"/>
  <c r="AL23" i="1" s="1"/>
  <c r="AI34" i="1" l="1"/>
  <c r="AL34" i="1" s="1"/>
  <c r="AG34" i="1"/>
  <c r="AJ34" i="1" s="1"/>
  <c r="AD31" i="1"/>
  <c r="Z31" i="1"/>
  <c r="AG31" i="1" l="1"/>
  <c r="AJ31" i="1" s="1"/>
  <c r="AB31" i="1"/>
  <c r="AI31" i="1"/>
  <c r="AL31" i="1" s="1"/>
  <c r="AE31" i="1"/>
  <c r="AD29" i="1"/>
  <c r="Z29" i="1"/>
  <c r="AI33" i="1"/>
  <c r="AL33" i="1" s="1"/>
  <c r="AG33" i="1"/>
  <c r="AJ33" i="1" s="1"/>
  <c r="Z27" i="1"/>
  <c r="AP18" i="1"/>
  <c r="AI18" i="1"/>
  <c r="AL18" i="1" s="1"/>
  <c r="AG18" i="1"/>
  <c r="AJ18" i="1" s="1"/>
  <c r="AD16" i="1"/>
  <c r="AE16" i="1" s="1"/>
  <c r="Z16" i="1"/>
  <c r="AB16" i="1" s="1"/>
  <c r="AB40" i="1" l="1"/>
  <c r="AG29" i="1"/>
  <c r="AJ29" i="1" s="1"/>
  <c r="AB29" i="1"/>
  <c r="AG27" i="1"/>
  <c r="AJ27" i="1" s="1"/>
  <c r="AB27" i="1"/>
  <c r="AI16" i="1"/>
  <c r="AL16" i="1" s="1"/>
  <c r="AL27" i="1"/>
  <c r="AE27" i="1"/>
  <c r="AE40" i="1" s="1"/>
  <c r="AI29" i="1"/>
  <c r="AL29" i="1" s="1"/>
  <c r="AE29" i="1"/>
  <c r="AG16" i="1"/>
  <c r="AJ16" i="1" s="1"/>
  <c r="AB41" i="1" l="1"/>
  <c r="AE41" i="1"/>
</calcChain>
</file>

<file path=xl/comments1.xml><?xml version="1.0" encoding="utf-8"?>
<comments xmlns="http://schemas.openxmlformats.org/spreadsheetml/2006/main">
  <authors>
    <author>W10 PRO</author>
  </authors>
  <commentList>
    <comment ref="E27" authorId="0" shapeId="0">
      <text>
        <r>
          <rPr>
            <b/>
            <sz val="12"/>
            <color indexed="81"/>
            <rFont val="Tahoma"/>
            <family val="2"/>
          </rPr>
          <t>Jumlah faskes milik pemerintah yang terakreditasi paripurna/seluruh faskes milik pemerintah dikali 100</t>
        </r>
      </text>
    </comment>
    <comment ref="Q28" authorId="0" shapeId="0">
      <text>
        <r>
          <rPr>
            <b/>
            <sz val="12"/>
            <color indexed="81"/>
            <rFont val="Tahoma"/>
            <family val="2"/>
          </rPr>
          <t>78,23 dinkes</t>
        </r>
      </text>
    </comment>
    <comment ref="W28" authorId="0" shapeId="0">
      <text>
        <r>
          <rPr>
            <b/>
            <sz val="12"/>
            <color indexed="81"/>
            <rFont val="Tahoma"/>
            <family val="2"/>
          </rPr>
          <t>84,21 Dinkes</t>
        </r>
      </text>
    </comment>
    <comment ref="H37" authorId="0" shapeId="0">
      <text>
        <r>
          <rPr>
            <b/>
            <sz val="12"/>
            <color indexed="81"/>
            <rFont val="Tahoma"/>
            <family val="2"/>
          </rPr>
          <t>Jumlah poskesdes/jumlah desa dikali 100</t>
        </r>
      </text>
    </comment>
    <comment ref="Q37" authorId="0" shapeId="0">
      <text>
        <r>
          <rPr>
            <b/>
            <sz val="12"/>
            <color indexed="81"/>
            <rFont val="Tahoma"/>
            <family val="2"/>
          </rPr>
          <t>Jumlah poskesdes/jumlah desa dikali 100</t>
        </r>
      </text>
    </comment>
    <comment ref="T37" authorId="0" shapeId="0">
      <text>
        <r>
          <rPr>
            <b/>
            <sz val="12"/>
            <color indexed="81"/>
            <rFont val="Tahoma"/>
            <family val="2"/>
          </rPr>
          <t>Jumlah poskesdes/jumlah desa dikali 100</t>
        </r>
      </text>
    </comment>
    <comment ref="W37" authorId="0" shapeId="0">
      <text>
        <r>
          <rPr>
            <b/>
            <sz val="12"/>
            <color indexed="81"/>
            <rFont val="Tahoma"/>
            <family val="2"/>
          </rPr>
          <t>Jumlah poskesdes/jumlah desa dikali 100</t>
        </r>
      </text>
    </comment>
    <comment ref="H38" authorId="0" shapeId="0">
      <text>
        <r>
          <rPr>
            <b/>
            <sz val="11"/>
            <color indexed="81"/>
            <rFont val="Tahoma"/>
            <family val="2"/>
          </rPr>
          <t>Jumlah alkes rata-rata per PKM/Jumlah alkes standar per PKM dikali 100</t>
        </r>
      </text>
    </comment>
    <comment ref="Q38" authorId="0" shapeId="0">
      <text>
        <r>
          <rPr>
            <b/>
            <sz val="11"/>
            <color indexed="81"/>
            <rFont val="Tahoma"/>
            <family val="2"/>
          </rPr>
          <t>Jumlah alkes rata-rata per PKM/Jumlah alkes standar per PKM dikali 100</t>
        </r>
      </text>
    </comment>
    <comment ref="T38" authorId="0" shapeId="0">
      <text>
        <r>
          <rPr>
            <b/>
            <sz val="11"/>
            <color indexed="81"/>
            <rFont val="Tahoma"/>
            <family val="2"/>
          </rPr>
          <t>Jumlah alkes rata-rata per PKM/Jumlah alkes standar per PKM dikali 100</t>
        </r>
      </text>
    </comment>
    <comment ref="W38" authorId="0" shapeId="0">
      <text>
        <r>
          <rPr>
            <b/>
            <sz val="11"/>
            <color indexed="81"/>
            <rFont val="Tahoma"/>
            <family val="2"/>
          </rPr>
          <t>Jumlah alkes rata-rata per PKM/Jumlah alkes standar per PKM dikali 100</t>
        </r>
      </text>
    </comment>
  </commentList>
</comments>
</file>

<file path=xl/sharedStrings.xml><?xml version="1.0" encoding="utf-8"?>
<sst xmlns="http://schemas.openxmlformats.org/spreadsheetml/2006/main" count="343" uniqueCount="122">
  <si>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</si>
  <si>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</si>
  <si>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</si>
  <si>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</si>
  <si>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</si>
  <si>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</si>
  <si>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</si>
  <si>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</si>
  <si>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Capaian Kinerja Renstra Perangkat Daerah sampai dengan Renja Perangkat Daerah Tahun Lalu (2019)</t>
  </si>
  <si>
    <t>Target Kinerja dan Anggaran Renja Perangkat Daerah Tahun Berjalan (Tahun 2020) yang Dievaluasi</t>
  </si>
  <si>
    <t>Realisasi Kinerja Pada Triwulan</t>
  </si>
  <si>
    <t>Realisasi Capaian Kinerja dan Anggaran Renja Perangkat Daerah yang Dievaluasi</t>
  </si>
  <si>
    <t>Realisasi Kinerja dan Anggaran Renstra Perangkat Daerah s/d Tahun 2020</t>
  </si>
  <si>
    <t>Tingkat Capaian Kinerja dan Realisasi Anggaran Renstra Perangkat Daerah s/d Tahun 2020 (%)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</si>
  <si>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</si>
  <si>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</si>
  <si>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</si>
  <si>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</si>
  <si>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</si>
  <si>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</si>
  <si>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</si>
  <si>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</si>
  <si>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</si>
  <si>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</si>
  <si>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</si>
  <si>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</si>
  <si>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</si>
  <si>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tabel 5.2 rpjmd, misi 5, hal 207</t>
  </si>
  <si>
    <t>tabel  6,1 renstra kolom 5</t>
  </si>
  <si>
    <t>tabel  6,1 renstra kolom 6</t>
  </si>
  <si>
    <t>tabel  6,1 renstra kolom 9</t>
  </si>
  <si>
    <t>tabel  6,1 renstra kolom 18</t>
  </si>
  <si>
    <t>tabel  6,1 Renstra kolom 19</t>
  </si>
  <si>
    <t>tabel  6,1 Renstra kolom 10</t>
  </si>
  <si>
    <t>tabel  6,1 renstra kolom 11</t>
  </si>
  <si>
    <t>sistem emonev triwulan II</t>
  </si>
  <si>
    <t>Meningkatnya Kinerja Keuangan dan Kinerja Birokrasi</t>
  </si>
  <si>
    <t>Program Pelayanan Administrasi Perkantoran</t>
  </si>
  <si>
    <t>Rata-rata Capaian Kinerja (%)</t>
  </si>
  <si>
    <t>Predikat Kinerja</t>
  </si>
  <si>
    <t>Faktor pendorong keberhasilan pencapaian:</t>
  </si>
  <si>
    <t>Faktor penghambat pencapaian kinerja:</t>
  </si>
  <si>
    <t>Tindak lanjut yang diperlukan dalam triwulan berikutnya*):</t>
  </si>
  <si>
    <t>Tindak lanjut yang diperlukan dalam Renja Perangkat Daerah Kabupaten berikutnya*):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</si>
  <si>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</si>
  <si>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</si>
  <si>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</si>
  <si>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</si>
  <si>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</si>
  <si>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</si>
  <si>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</si>
  <si>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</si>
  <si>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</si>
  <si>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</si>
  <si>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</si>
  <si>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</si>
  <si>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</si>
  <si>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</si>
  <si>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</si>
  <si>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</si>
  <si>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</si>
  <si>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</si>
  <si>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Indeks</t>
  </si>
  <si>
    <t>Bln</t>
  </si>
  <si>
    <t>%</t>
  </si>
  <si>
    <t>Paket</t>
  </si>
  <si>
    <t>Meningkatnya Akses dan Kualitas Pelayanan Kesehatan</t>
  </si>
  <si>
    <t>RSUD PRATAMA DAHA SEJAHTERA</t>
  </si>
  <si>
    <t>Penyediaan Jasa dan Administrasi Kantor</t>
  </si>
  <si>
    <t>Penyediaan jasa komunikasi, sumber daya air dan listrik</t>
  </si>
  <si>
    <t>Penyediaan jasa pemeliharaan dan perizinan kendaraan dinas/operasional</t>
  </si>
  <si>
    <t>Penyediaan makanan dan minuman</t>
  </si>
  <si>
    <t>Rapat Rapat Koordinasi, Konsultasi dan Lapangan</t>
  </si>
  <si>
    <t>Pelayanan administrasi sesuai standar</t>
  </si>
  <si>
    <t>Tingkat Kepuasan Pelayanan</t>
  </si>
  <si>
    <t>Program Peningkatan Sarana dan Prasarana Aparatur</t>
  </si>
  <si>
    <t>Gedung kantor dalam kondisi baik</t>
  </si>
  <si>
    <t>Jumlah peralatan dan kelengkapan kantor</t>
  </si>
  <si>
    <t>Penyediaan peralatan dan perlengkapan RSUD</t>
  </si>
  <si>
    <t>Pemeliharaan peralatan dan perlengkapan RSUD</t>
  </si>
  <si>
    <t>Pemeliharaan berkala bangunan RSUD</t>
  </si>
  <si>
    <t>Peralatan dan perlengkapan kantor kondisi baik</t>
  </si>
  <si>
    <t>Program Peningkatan Kualitas Layanan Rumah Sakit</t>
  </si>
  <si>
    <t>Penyusunan standar pelayanan kesehatan rujukan</t>
  </si>
  <si>
    <t>Pengadaan obat-obatan dan BMHP rumah sakit</t>
  </si>
  <si>
    <t>Pengadaan bahan-bahan logistik rumah sakit</t>
  </si>
  <si>
    <t>Pengadaan Alat Kesehatan Rumah Sakit</t>
  </si>
  <si>
    <t>Pengurukan Tanah Rumah Sakit</t>
  </si>
  <si>
    <t>Pembangunan Rumah Dinas</t>
  </si>
  <si>
    <t>Pembangunan Rumah Sakit (DAK)</t>
  </si>
  <si>
    <t>Persentase Fasyankes Yang Terakreditasi Paripurna</t>
  </si>
  <si>
    <t>Indeks Kepuasan Masyarakat</t>
  </si>
  <si>
    <t>Jumlah RS yang terakreditasi paripurna</t>
  </si>
  <si>
    <t>RS</t>
  </si>
  <si>
    <t>Jumlah RS yang dibangun</t>
  </si>
  <si>
    <t>Gedung</t>
  </si>
  <si>
    <t>Jumlah Alat Kesehatan RS</t>
  </si>
  <si>
    <t>Jenis</t>
  </si>
  <si>
    <t>Jumlah tanah yang diuruk</t>
  </si>
  <si>
    <t>Bidang</t>
  </si>
  <si>
    <t>Jumlah Rumah Dinas</t>
  </si>
  <si>
    <t>Buah</t>
  </si>
  <si>
    <t>Pengadaan Sarana/perlengkapan/Alat Kesehatan Rumah Sakit (DAK)</t>
  </si>
  <si>
    <t>Program Peningkatan Akses Sarana Prasarana Kesehatan</t>
  </si>
  <si>
    <t>Persentase pemenuhan akses prasarana kesehatan</t>
  </si>
  <si>
    <t>Persentase pemenuhan akses sarana kesehatan</t>
  </si>
  <si>
    <t>Jumlah sarana, perlengkapan, dan alat kesehatan</t>
  </si>
  <si>
    <t>Penyediaan Jasa Tenaga Pendukung Administrasi/Teknis Lainnya</t>
  </si>
  <si>
    <t>RS PRATAMA DAHA SEJAHTERA</t>
  </si>
  <si>
    <t>RS Pratama Daha Sejahtera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</si>
  <si>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</si>
  <si>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</si>
  <si>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</si>
  <si>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</si>
  <si>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</si>
  <si>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</si>
  <si>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Direktur RS Daha Pratama</t>
  </si>
  <si>
    <t>Pelayanan Kesehatan RSUD Daha Sejahtera</t>
  </si>
  <si>
    <t>dr. MASLIANI</t>
  </si>
  <si>
    <t>NIP. 19851207 201412 2 002</t>
  </si>
  <si>
    <t>PERIODE PELAKSANAAN TRIWULAN IV TAHUN 2020</t>
  </si>
  <si>
    <t>Kandangan, 4 Januari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</si>
</sst>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sz val="12"/>
      <color indexed="81"/>
      <name val="Tahoma"/>
      <family val="2"/>
    </font>
    <font>
      <b/>
      <u/>
      <sz val="12"/>
      <color theme="1"/>
      <name val="Arial"/>
      <family val="2"/>
    </font>
    <font>
      <b/>
      <sz val="11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/>
  </cellStyleXfs>
  <cellXfs count="16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8" fillId="0" borderId="6" xfId="0" applyFont="1" applyFill="1" applyBorder="1"/>
    <xf numFmtId="0" fontId="8" fillId="0" borderId="6" xfId="0" applyFont="1" applyFill="1" applyBorder="1" applyAlignment="1">
      <alignment horizontal="center"/>
    </xf>
    <xf numFmtId="0" fontId="4" fillId="0" borderId="11" xfId="0" applyFont="1" applyFill="1" applyBorder="1"/>
    <xf numFmtId="0" fontId="8" fillId="0" borderId="11" xfId="0" applyFont="1" applyFill="1" applyBorder="1"/>
    <xf numFmtId="0" fontId="8" fillId="0" borderId="11" xfId="0" applyFont="1" applyFill="1" applyBorder="1" applyAlignment="1">
      <alignment horizontal="center"/>
    </xf>
    <xf numFmtId="0" fontId="8" fillId="0" borderId="15" xfId="0" applyFont="1" applyFill="1" applyBorder="1"/>
    <xf numFmtId="0" fontId="8" fillId="0" borderId="1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165" fontId="8" fillId="0" borderId="2" xfId="1" applyNumberFormat="1" applyFont="1" applyFill="1" applyBorder="1" applyAlignment="1">
      <alignment vertical="top"/>
    </xf>
    <xf numFmtId="165" fontId="8" fillId="0" borderId="2" xfId="1" quotePrefix="1" applyNumberFormat="1" applyFont="1" applyFill="1" applyBorder="1" applyAlignment="1">
      <alignment vertical="top"/>
    </xf>
    <xf numFmtId="165" fontId="8" fillId="0" borderId="0" xfId="1" quotePrefix="1" applyNumberFormat="1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 wrapText="1"/>
    </xf>
    <xf numFmtId="9" fontId="8" fillId="0" borderId="15" xfId="0" applyNumberFormat="1" applyFont="1" applyFill="1" applyBorder="1" applyAlignment="1">
      <alignment horizontal="center" vertical="top"/>
    </xf>
    <xf numFmtId="165" fontId="8" fillId="0" borderId="15" xfId="1" applyNumberFormat="1" applyFont="1" applyFill="1" applyBorder="1" applyAlignment="1">
      <alignment vertical="top"/>
    </xf>
    <xf numFmtId="165" fontId="8" fillId="0" borderId="15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2" fontId="8" fillId="0" borderId="15" xfId="0" applyNumberFormat="1" applyFont="1" applyBorder="1" applyAlignment="1">
      <alignment horizontal="center" vertical="top"/>
    </xf>
    <xf numFmtId="9" fontId="8" fillId="0" borderId="15" xfId="0" applyNumberFormat="1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6" fontId="8" fillId="0" borderId="2" xfId="0" applyNumberFormat="1" applyFont="1" applyFill="1" applyBorder="1" applyAlignment="1">
      <alignment vertical="top"/>
    </xf>
    <xf numFmtId="165" fontId="6" fillId="0" borderId="15" xfId="1" quotePrefix="1" applyNumberFormat="1" applyFont="1" applyFill="1" applyBorder="1" applyAlignment="1">
      <alignment vertical="top"/>
    </xf>
    <xf numFmtId="165" fontId="6" fillId="0" borderId="2" xfId="1" quotePrefix="1" applyNumberFormat="1" applyFont="1" applyFill="1" applyBorder="1" applyAlignment="1">
      <alignment vertical="top"/>
    </xf>
    <xf numFmtId="1" fontId="8" fillId="0" borderId="15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166" fontId="8" fillId="0" borderId="2" xfId="2" applyFont="1" applyFill="1" applyBorder="1" applyAlignment="1">
      <alignment vertical="top"/>
    </xf>
    <xf numFmtId="9" fontId="8" fillId="0" borderId="2" xfId="0" applyNumberFormat="1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9" fontId="6" fillId="0" borderId="15" xfId="0" applyNumberFormat="1" applyFont="1" applyFill="1" applyBorder="1" applyAlignment="1">
      <alignment horizontal="center" vertical="top"/>
    </xf>
    <xf numFmtId="1" fontId="6" fillId="0" borderId="2" xfId="0" applyNumberFormat="1" applyFont="1" applyFill="1" applyBorder="1" applyAlignment="1">
      <alignment horizontal="center" vertical="top"/>
    </xf>
    <xf numFmtId="166" fontId="6" fillId="0" borderId="2" xfId="0" applyNumberFormat="1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166" fontId="8" fillId="0" borderId="2" xfId="2" quotePrefix="1" applyFont="1" applyFill="1" applyBorder="1" applyAlignment="1">
      <alignment vertical="top"/>
    </xf>
    <xf numFmtId="1" fontId="8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/>
    </xf>
    <xf numFmtId="166" fontId="8" fillId="0" borderId="15" xfId="2" applyFont="1" applyFill="1" applyBorder="1" applyAlignment="1">
      <alignment vertical="top"/>
    </xf>
    <xf numFmtId="1" fontId="8" fillId="0" borderId="2" xfId="0" applyNumberFormat="1" applyFont="1" applyFill="1" applyBorder="1" applyAlignment="1">
      <alignment horizontal="center" vertical="top" wrapText="1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9" fontId="6" fillId="0" borderId="15" xfId="0" applyNumberFormat="1" applyFont="1" applyFill="1" applyBorder="1" applyAlignment="1">
      <alignment horizontal="center" vertical="top" wrapText="1"/>
    </xf>
    <xf numFmtId="0" fontId="8" fillId="6" borderId="2" xfId="0" applyFont="1" applyFill="1" applyBorder="1" applyAlignment="1">
      <alignment horizontal="left" vertical="top" wrapText="1"/>
    </xf>
    <xf numFmtId="0" fontId="8" fillId="6" borderId="15" xfId="0" applyFont="1" applyFill="1" applyBorder="1" applyAlignment="1">
      <alignment horizontal="left" vertical="top" wrapText="1"/>
    </xf>
    <xf numFmtId="165" fontId="6" fillId="0" borderId="6" xfId="1" applyNumberFormat="1" applyFont="1" applyFill="1" applyBorder="1" applyAlignment="1">
      <alignment vertical="top"/>
    </xf>
    <xf numFmtId="166" fontId="6" fillId="0" borderId="6" xfId="0" applyNumberFormat="1" applyFont="1" applyFill="1" applyBorder="1" applyAlignment="1">
      <alignment vertical="top"/>
    </xf>
    <xf numFmtId="166" fontId="6" fillId="0" borderId="15" xfId="0" applyNumberFormat="1" applyFont="1" applyFill="1" applyBorder="1" applyAlignment="1">
      <alignment vertical="top"/>
    </xf>
    <xf numFmtId="2" fontId="6" fillId="0" borderId="6" xfId="0" applyNumberFormat="1" applyFont="1" applyFill="1" applyBorder="1" applyAlignment="1">
      <alignment horizontal="center" vertical="top"/>
    </xf>
    <xf numFmtId="2" fontId="6" fillId="0" borderId="15" xfId="0" applyNumberFormat="1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15" xfId="0" applyFont="1" applyFill="1" applyBorder="1"/>
    <xf numFmtId="0" fontId="6" fillId="0" borderId="11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/>
    </xf>
    <xf numFmtId="2" fontId="8" fillId="4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5" fillId="0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 vertical="top"/>
    </xf>
    <xf numFmtId="0" fontId="6" fillId="3" borderId="1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wrapText="1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8" fillId="0" borderId="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56"/>
  <sheetViews>
    <sheetView tabSelected="1" showRuler="0" view="pageBreakPreview" topLeftCell="B28" zoomScale="70" zoomScaleNormal="40" zoomScaleSheetLayoutView="70" zoomScalePageLayoutView="55" workbookViewId="0">
      <selection activeCell="AE32" sqref="AE32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6" width="7.7109375" style="2" customWidth="1"/>
    <col min="7" max="7" width="18.28515625" style="2" customWidth="1"/>
    <col min="8" max="8" width="7.28515625" style="2" customWidth="1"/>
    <col min="9" max="9" width="7.7109375" style="2" customWidth="1"/>
    <col min="10" max="10" width="21.42578125" style="2" customWidth="1"/>
    <col min="11" max="11" width="9" style="2" customWidth="1"/>
    <col min="12" max="12" width="7.5703125" style="2" customWidth="1"/>
    <col min="13" max="13" width="19.28515625" style="2" customWidth="1"/>
    <col min="14" max="14" width="7.7109375" style="2" customWidth="1"/>
    <col min="15" max="15" width="8" style="2" customWidth="1"/>
    <col min="16" max="16" width="18.28515625" style="2" customWidth="1"/>
    <col min="17" max="18" width="7.7109375" style="2" customWidth="1"/>
    <col min="19" max="19" width="18.7109375" style="2" customWidth="1"/>
    <col min="20" max="20" width="7.7109375" style="2" customWidth="1"/>
    <col min="21" max="21" width="8" style="2" customWidth="1"/>
    <col min="22" max="22" width="18.28515625" style="2" customWidth="1"/>
    <col min="23" max="23" width="9" style="2" customWidth="1"/>
    <col min="24" max="24" width="7.5703125" style="2" customWidth="1"/>
    <col min="25" max="25" width="17.85546875" style="2" customWidth="1"/>
    <col min="26" max="26" width="8" style="2" customWidth="1"/>
    <col min="27" max="27" width="5.5703125" style="4" customWidth="1"/>
    <col min="28" max="28" width="8" style="2" customWidth="1"/>
    <col min="29" max="29" width="5.5703125" style="4" customWidth="1"/>
    <col min="30" max="30" width="17" style="2" customWidth="1"/>
    <col min="31" max="31" width="9.42578125" style="2" customWidth="1"/>
    <col min="32" max="32" width="5.5703125" style="4" customWidth="1"/>
    <col min="33" max="33" width="8" style="2" customWidth="1"/>
    <col min="34" max="34" width="5.5703125" style="4" customWidth="1"/>
    <col min="35" max="35" width="18.85546875" style="2" bestFit="1" customWidth="1"/>
    <col min="36" max="36" width="8" style="2" customWidth="1"/>
    <col min="37" max="37" width="5.5703125" style="4" customWidth="1"/>
    <col min="38" max="38" width="10.14062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"/>
    </row>
    <row r="2" spans="1:45" ht="23.25" x14ac:dyDescent="0.35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3"/>
    </row>
    <row r="3" spans="1:45" ht="23.25" x14ac:dyDescent="0.35">
      <c r="A3" s="109" t="s">
        <v>108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3"/>
    </row>
    <row r="4" spans="1:45" ht="23.25" x14ac:dyDescent="0.35">
      <c r="A4" s="110" t="s">
        <v>120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"/>
    </row>
    <row r="5" spans="1:45" ht="18" x14ac:dyDescent="0.2">
      <c r="A5" s="111" t="s">
        <v>2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</row>
    <row r="6" spans="1:45" ht="18" x14ac:dyDescent="0.25">
      <c r="A6" s="112" t="s">
        <v>67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</row>
    <row r="7" spans="1:45" ht="81" customHeight="1" x14ac:dyDescent="0.2">
      <c r="A7" s="113" t="s">
        <v>3</v>
      </c>
      <c r="B7" s="113" t="s">
        <v>4</v>
      </c>
      <c r="C7" s="114" t="s">
        <v>5</v>
      </c>
      <c r="D7" s="114" t="s">
        <v>6</v>
      </c>
      <c r="E7" s="100" t="s">
        <v>7</v>
      </c>
      <c r="F7" s="101"/>
      <c r="G7" s="102"/>
      <c r="H7" s="100" t="s">
        <v>8</v>
      </c>
      <c r="I7" s="101"/>
      <c r="J7" s="102"/>
      <c r="K7" s="100" t="s">
        <v>9</v>
      </c>
      <c r="L7" s="101"/>
      <c r="M7" s="101"/>
      <c r="N7" s="100" t="s">
        <v>10</v>
      </c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2"/>
      <c r="Z7" s="100" t="s">
        <v>11</v>
      </c>
      <c r="AA7" s="101"/>
      <c r="AB7" s="101"/>
      <c r="AC7" s="101"/>
      <c r="AD7" s="102"/>
      <c r="AE7" s="91"/>
      <c r="AF7" s="91"/>
      <c r="AG7" s="100" t="s">
        <v>12</v>
      </c>
      <c r="AH7" s="101"/>
      <c r="AI7" s="102"/>
      <c r="AJ7" s="100" t="s">
        <v>13</v>
      </c>
      <c r="AK7" s="101"/>
      <c r="AL7" s="101"/>
      <c r="AM7" s="115" t="s">
        <v>14</v>
      </c>
      <c r="AO7" s="4"/>
      <c r="AP7" s="4"/>
      <c r="AQ7" s="4"/>
      <c r="AR7" s="4"/>
      <c r="AS7" s="4"/>
    </row>
    <row r="8" spans="1:45" ht="18" customHeight="1" x14ac:dyDescent="0.2">
      <c r="A8" s="113"/>
      <c r="B8" s="113"/>
      <c r="C8" s="114"/>
      <c r="D8" s="114"/>
      <c r="E8" s="103"/>
      <c r="F8" s="104"/>
      <c r="G8" s="105"/>
      <c r="H8" s="103"/>
      <c r="I8" s="104"/>
      <c r="J8" s="105"/>
      <c r="K8" s="106"/>
      <c r="L8" s="107"/>
      <c r="M8" s="107"/>
      <c r="N8" s="106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8"/>
      <c r="Z8" s="106"/>
      <c r="AA8" s="107"/>
      <c r="AB8" s="107"/>
      <c r="AC8" s="107"/>
      <c r="AD8" s="108"/>
      <c r="AE8" s="92"/>
      <c r="AF8" s="92"/>
      <c r="AG8" s="106"/>
      <c r="AH8" s="107"/>
      <c r="AI8" s="108"/>
      <c r="AJ8" s="106"/>
      <c r="AK8" s="107"/>
      <c r="AL8" s="107"/>
      <c r="AM8" s="116"/>
    </row>
    <row r="9" spans="1:45" ht="15.75" customHeight="1" x14ac:dyDescent="0.2">
      <c r="A9" s="113"/>
      <c r="B9" s="113"/>
      <c r="C9" s="114"/>
      <c r="D9" s="114"/>
      <c r="E9" s="106"/>
      <c r="F9" s="107"/>
      <c r="G9" s="108"/>
      <c r="H9" s="106"/>
      <c r="I9" s="107"/>
      <c r="J9" s="108"/>
      <c r="K9" s="117">
        <v>2020</v>
      </c>
      <c r="L9" s="118"/>
      <c r="M9" s="119"/>
      <c r="N9" s="120" t="s">
        <v>15</v>
      </c>
      <c r="O9" s="121"/>
      <c r="P9" s="122"/>
      <c r="Q9" s="120" t="s">
        <v>16</v>
      </c>
      <c r="R9" s="121"/>
      <c r="S9" s="122"/>
      <c r="T9" s="120" t="s">
        <v>17</v>
      </c>
      <c r="U9" s="121"/>
      <c r="V9" s="122"/>
      <c r="W9" s="120" t="s">
        <v>18</v>
      </c>
      <c r="X9" s="121"/>
      <c r="Y9" s="122"/>
      <c r="Z9" s="120">
        <v>2020</v>
      </c>
      <c r="AA9" s="121"/>
      <c r="AB9" s="121"/>
      <c r="AC9" s="121"/>
      <c r="AD9" s="122"/>
      <c r="AE9" s="90"/>
      <c r="AF9" s="90"/>
      <c r="AG9" s="120">
        <v>2020</v>
      </c>
      <c r="AH9" s="121"/>
      <c r="AI9" s="122"/>
      <c r="AJ9" s="120">
        <v>2020</v>
      </c>
      <c r="AK9" s="121"/>
      <c r="AL9" s="122"/>
      <c r="AM9" s="5"/>
    </row>
    <row r="10" spans="1:45" s="7" customFormat="1" ht="15.75" x14ac:dyDescent="0.25">
      <c r="A10" s="133">
        <v>1</v>
      </c>
      <c r="B10" s="133">
        <v>2</v>
      </c>
      <c r="C10" s="133">
        <v>3</v>
      </c>
      <c r="D10" s="133">
        <v>4</v>
      </c>
      <c r="E10" s="135">
        <v>5</v>
      </c>
      <c r="F10" s="138"/>
      <c r="G10" s="136"/>
      <c r="H10" s="135">
        <v>6</v>
      </c>
      <c r="I10" s="138"/>
      <c r="J10" s="136"/>
      <c r="K10" s="126">
        <v>7</v>
      </c>
      <c r="L10" s="127"/>
      <c r="M10" s="128"/>
      <c r="N10" s="126">
        <v>8</v>
      </c>
      <c r="O10" s="127"/>
      <c r="P10" s="128"/>
      <c r="Q10" s="126">
        <v>9</v>
      </c>
      <c r="R10" s="127"/>
      <c r="S10" s="128"/>
      <c r="T10" s="126">
        <v>10</v>
      </c>
      <c r="U10" s="127"/>
      <c r="V10" s="128"/>
      <c r="W10" s="126">
        <v>11</v>
      </c>
      <c r="X10" s="127"/>
      <c r="Y10" s="128"/>
      <c r="Z10" s="123">
        <v>12</v>
      </c>
      <c r="AA10" s="124"/>
      <c r="AB10" s="124"/>
      <c r="AC10" s="124"/>
      <c r="AD10" s="125"/>
      <c r="AE10" s="89"/>
      <c r="AF10" s="89"/>
      <c r="AG10" s="123">
        <v>13</v>
      </c>
      <c r="AH10" s="124"/>
      <c r="AI10" s="125"/>
      <c r="AJ10" s="123">
        <v>14</v>
      </c>
      <c r="AK10" s="124"/>
      <c r="AL10" s="125"/>
      <c r="AM10" s="6">
        <v>15</v>
      </c>
    </row>
    <row r="11" spans="1:45" s="7" customFormat="1" ht="87" customHeight="1" x14ac:dyDescent="0.2">
      <c r="A11" s="140"/>
      <c r="B11" s="140"/>
      <c r="C11" s="140"/>
      <c r="D11" s="140"/>
      <c r="E11" s="129" t="s">
        <v>19</v>
      </c>
      <c r="F11" s="130"/>
      <c r="G11" s="134" t="s">
        <v>20</v>
      </c>
      <c r="H11" s="129" t="s">
        <v>19</v>
      </c>
      <c r="I11" s="130"/>
      <c r="J11" s="134" t="s">
        <v>20</v>
      </c>
      <c r="K11" s="129" t="s">
        <v>19</v>
      </c>
      <c r="L11" s="130"/>
      <c r="M11" s="133" t="s">
        <v>20</v>
      </c>
      <c r="N11" s="129" t="s">
        <v>19</v>
      </c>
      <c r="O11" s="130"/>
      <c r="P11" s="133" t="s">
        <v>20</v>
      </c>
      <c r="Q11" s="129" t="s">
        <v>19</v>
      </c>
      <c r="R11" s="130"/>
      <c r="S11" s="133" t="s">
        <v>20</v>
      </c>
      <c r="T11" s="129" t="s">
        <v>19</v>
      </c>
      <c r="U11" s="130"/>
      <c r="V11" s="133" t="s">
        <v>20</v>
      </c>
      <c r="W11" s="129" t="s">
        <v>19</v>
      </c>
      <c r="X11" s="130"/>
      <c r="Y11" s="133" t="s">
        <v>20</v>
      </c>
      <c r="Z11" s="135" t="s">
        <v>21</v>
      </c>
      <c r="AA11" s="136"/>
      <c r="AB11" s="135" t="s">
        <v>25</v>
      </c>
      <c r="AC11" s="136"/>
      <c r="AD11" s="8" t="s">
        <v>22</v>
      </c>
      <c r="AE11" s="135" t="s">
        <v>25</v>
      </c>
      <c r="AF11" s="136"/>
      <c r="AG11" s="135" t="s">
        <v>23</v>
      </c>
      <c r="AH11" s="136"/>
      <c r="AI11" s="8" t="s">
        <v>24</v>
      </c>
      <c r="AJ11" s="135" t="s">
        <v>25</v>
      </c>
      <c r="AK11" s="136"/>
      <c r="AL11" s="8" t="s">
        <v>26</v>
      </c>
      <c r="AM11" s="9"/>
    </row>
    <row r="12" spans="1:45" s="7" customFormat="1" ht="15.75" x14ac:dyDescent="0.2">
      <c r="A12" s="134"/>
      <c r="B12" s="134"/>
      <c r="C12" s="134"/>
      <c r="D12" s="134"/>
      <c r="E12" s="131"/>
      <c r="F12" s="132"/>
      <c r="G12" s="137"/>
      <c r="H12" s="131"/>
      <c r="I12" s="132"/>
      <c r="J12" s="137"/>
      <c r="K12" s="131"/>
      <c r="L12" s="132"/>
      <c r="M12" s="134"/>
      <c r="N12" s="131"/>
      <c r="O12" s="132"/>
      <c r="P12" s="134"/>
      <c r="Q12" s="131"/>
      <c r="R12" s="132"/>
      <c r="S12" s="134"/>
      <c r="T12" s="131"/>
      <c r="U12" s="132"/>
      <c r="V12" s="134"/>
      <c r="W12" s="131"/>
      <c r="X12" s="132"/>
      <c r="Y12" s="134"/>
      <c r="Z12" s="131" t="s">
        <v>19</v>
      </c>
      <c r="AA12" s="132"/>
      <c r="AB12" s="131" t="s">
        <v>19</v>
      </c>
      <c r="AC12" s="132"/>
      <c r="AD12" s="10" t="s">
        <v>20</v>
      </c>
      <c r="AE12" s="131" t="s">
        <v>19</v>
      </c>
      <c r="AF12" s="132"/>
      <c r="AG12" s="131" t="s">
        <v>19</v>
      </c>
      <c r="AH12" s="132"/>
      <c r="AI12" s="10" t="s">
        <v>20</v>
      </c>
      <c r="AJ12" s="131" t="s">
        <v>19</v>
      </c>
      <c r="AK12" s="132"/>
      <c r="AL12" s="10" t="s">
        <v>20</v>
      </c>
      <c r="AM12" s="93"/>
    </row>
    <row r="13" spans="1:45" ht="15" hidden="1" customHeight="1" x14ac:dyDescent="0.2">
      <c r="A13" s="159"/>
      <c r="B13" s="162" t="s">
        <v>27</v>
      </c>
      <c r="C13" s="147" t="s">
        <v>28</v>
      </c>
      <c r="D13" s="162" t="s">
        <v>29</v>
      </c>
      <c r="E13" s="141" t="s">
        <v>30</v>
      </c>
      <c r="F13" s="142"/>
      <c r="G13" s="159"/>
      <c r="H13" s="141" t="s">
        <v>31</v>
      </c>
      <c r="I13" s="142"/>
      <c r="J13" s="147" t="s">
        <v>32</v>
      </c>
      <c r="K13" s="150" t="s">
        <v>33</v>
      </c>
      <c r="L13" s="151"/>
      <c r="M13" s="147" t="s">
        <v>34</v>
      </c>
      <c r="N13" s="150" t="s">
        <v>35</v>
      </c>
      <c r="O13" s="15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2"/>
      <c r="AB13" s="11"/>
      <c r="AC13" s="86"/>
      <c r="AD13" s="11"/>
      <c r="AE13" s="11"/>
      <c r="AF13" s="86"/>
      <c r="AG13" s="11"/>
      <c r="AH13" s="12"/>
      <c r="AI13" s="11"/>
      <c r="AJ13" s="11"/>
      <c r="AK13" s="12"/>
      <c r="AL13" s="11"/>
      <c r="AM13" s="13"/>
    </row>
    <row r="14" spans="1:45" ht="15" hidden="1" customHeight="1" x14ac:dyDescent="0.2">
      <c r="A14" s="160"/>
      <c r="B14" s="163"/>
      <c r="C14" s="148"/>
      <c r="D14" s="163"/>
      <c r="E14" s="143"/>
      <c r="F14" s="144"/>
      <c r="G14" s="160"/>
      <c r="H14" s="143"/>
      <c r="I14" s="144"/>
      <c r="J14" s="148"/>
      <c r="K14" s="152"/>
      <c r="L14" s="153"/>
      <c r="M14" s="148"/>
      <c r="N14" s="152"/>
      <c r="O14" s="153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  <c r="AB14" s="14"/>
      <c r="AC14" s="87"/>
      <c r="AD14" s="14"/>
      <c r="AE14" s="14"/>
      <c r="AF14" s="87"/>
      <c r="AG14" s="14"/>
      <c r="AH14" s="15"/>
      <c r="AI14" s="14"/>
      <c r="AJ14" s="14"/>
      <c r="AK14" s="15"/>
      <c r="AL14" s="14"/>
      <c r="AM14" s="13"/>
    </row>
    <row r="15" spans="1:45" ht="15" hidden="1" customHeight="1" x14ac:dyDescent="0.2">
      <c r="A15" s="161"/>
      <c r="B15" s="164"/>
      <c r="C15" s="149"/>
      <c r="D15" s="164"/>
      <c r="E15" s="145"/>
      <c r="F15" s="146"/>
      <c r="G15" s="161"/>
      <c r="H15" s="145"/>
      <c r="I15" s="146"/>
      <c r="J15" s="149"/>
      <c r="K15" s="154"/>
      <c r="L15" s="155"/>
      <c r="M15" s="149"/>
      <c r="N15" s="154"/>
      <c r="O15" s="155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7"/>
      <c r="AB15" s="16"/>
      <c r="AC15" s="88"/>
      <c r="AD15" s="16"/>
      <c r="AE15" s="16"/>
      <c r="AF15" s="88"/>
      <c r="AG15" s="16"/>
      <c r="AH15" s="17"/>
      <c r="AI15" s="16"/>
      <c r="AJ15" s="16"/>
      <c r="AK15" s="17"/>
      <c r="AL15" s="16"/>
      <c r="AM15" s="13"/>
    </row>
    <row r="16" spans="1:45" ht="85.5" customHeight="1" x14ac:dyDescent="0.2">
      <c r="A16" s="51">
        <v>2</v>
      </c>
      <c r="B16" s="52" t="s">
        <v>36</v>
      </c>
      <c r="C16" s="19" t="s">
        <v>37</v>
      </c>
      <c r="D16" s="20" t="s">
        <v>74</v>
      </c>
      <c r="E16" s="59">
        <v>100</v>
      </c>
      <c r="F16" s="60" t="s">
        <v>64</v>
      </c>
      <c r="G16" s="46">
        <f>SUM(G18:G22)</f>
        <v>724516500</v>
      </c>
      <c r="H16" s="59">
        <v>100</v>
      </c>
      <c r="I16" s="60" t="s">
        <v>64</v>
      </c>
      <c r="J16" s="46">
        <f>SUM(J17:J22)</f>
        <v>3447580585</v>
      </c>
      <c r="K16" s="59">
        <v>100</v>
      </c>
      <c r="L16" s="60" t="s">
        <v>64</v>
      </c>
      <c r="M16" s="46">
        <f>SUM(M17:M22)</f>
        <v>633150000</v>
      </c>
      <c r="N16" s="59">
        <v>25</v>
      </c>
      <c r="O16" s="60" t="s">
        <v>64</v>
      </c>
      <c r="P16" s="46">
        <f>SUM(P17:P22)</f>
        <v>91300000</v>
      </c>
      <c r="Q16" s="59">
        <v>25</v>
      </c>
      <c r="R16" s="60" t="s">
        <v>64</v>
      </c>
      <c r="S16" s="46">
        <f>SUM(S17:S22)</f>
        <v>206550000</v>
      </c>
      <c r="T16" s="59">
        <v>25</v>
      </c>
      <c r="U16" s="60" t="s">
        <v>64</v>
      </c>
      <c r="V16" s="46">
        <f>SUM(V17:V22)</f>
        <v>100750000</v>
      </c>
      <c r="W16" s="59">
        <v>25</v>
      </c>
      <c r="X16" s="60" t="s">
        <v>64</v>
      </c>
      <c r="Y16" s="46">
        <f>SUM(Y17:Y22)</f>
        <v>179200000</v>
      </c>
      <c r="Z16" s="64">
        <f t="shared" ref="Z16:Z29" si="0">N16+Q16+T16+W16</f>
        <v>100</v>
      </c>
      <c r="AA16" s="78" t="s">
        <v>64</v>
      </c>
      <c r="AB16" s="64">
        <f>Z16/K16*100</f>
        <v>100</v>
      </c>
      <c r="AC16" s="63" t="s">
        <v>64</v>
      </c>
      <c r="AD16" s="62">
        <f t="shared" ref="AD16:AD29" si="1">P16+S16+V16+Y16</f>
        <v>577800000</v>
      </c>
      <c r="AE16" s="64">
        <f>AD16/M16*100</f>
        <v>91.257995735607679</v>
      </c>
      <c r="AF16" s="63" t="s">
        <v>64</v>
      </c>
      <c r="AG16" s="64">
        <f t="shared" ref="AG16:AG29" si="2">H16+Z16</f>
        <v>200</v>
      </c>
      <c r="AH16" s="78" t="s">
        <v>64</v>
      </c>
      <c r="AI16" s="62">
        <f t="shared" ref="AI16:AI29" si="3">J16+AD16</f>
        <v>4025380585</v>
      </c>
      <c r="AJ16" s="64">
        <f t="shared" ref="AJ16:AJ29" si="4">AG16/E16*100</f>
        <v>200</v>
      </c>
      <c r="AK16" s="63" t="s">
        <v>64</v>
      </c>
      <c r="AL16" s="64">
        <f t="shared" ref="AL16:AL29" si="5">AI16/G16*100</f>
        <v>555.59543295425294</v>
      </c>
      <c r="AM16" s="94" t="s">
        <v>109</v>
      </c>
      <c r="AP16" s="26"/>
    </row>
    <row r="17" spans="1:42" ht="89.25" customHeight="1" x14ac:dyDescent="0.2">
      <c r="A17" s="18"/>
      <c r="B17" s="19"/>
      <c r="C17" s="31" t="s">
        <v>107</v>
      </c>
      <c r="D17" s="27" t="s">
        <v>73</v>
      </c>
      <c r="E17" s="48">
        <f>12*5</f>
        <v>60</v>
      </c>
      <c r="F17" s="28" t="s">
        <v>63</v>
      </c>
      <c r="G17" s="68">
        <v>5608320875</v>
      </c>
      <c r="H17" s="48">
        <v>12</v>
      </c>
      <c r="I17" s="28" t="s">
        <v>63</v>
      </c>
      <c r="J17" s="29">
        <v>2940442700</v>
      </c>
      <c r="K17" s="48">
        <v>12</v>
      </c>
      <c r="L17" s="28" t="s">
        <v>63</v>
      </c>
      <c r="M17" s="30">
        <v>633150000</v>
      </c>
      <c r="N17" s="48">
        <v>3</v>
      </c>
      <c r="O17" s="28" t="s">
        <v>63</v>
      </c>
      <c r="P17" s="30">
        <v>91300000</v>
      </c>
      <c r="Q17" s="48">
        <v>3</v>
      </c>
      <c r="R17" s="28" t="s">
        <v>63</v>
      </c>
      <c r="S17" s="30">
        <v>206550000</v>
      </c>
      <c r="T17" s="48">
        <v>3</v>
      </c>
      <c r="U17" s="28" t="s">
        <v>63</v>
      </c>
      <c r="V17" s="30">
        <v>100750000</v>
      </c>
      <c r="W17" s="48">
        <v>3</v>
      </c>
      <c r="X17" s="28" t="s">
        <v>63</v>
      </c>
      <c r="Y17" s="30">
        <v>179200000</v>
      </c>
      <c r="Z17" s="66">
        <f t="shared" ref="Z17" si="6">N17+Q17+T17+W17</f>
        <v>12</v>
      </c>
      <c r="AA17" s="33" t="s">
        <v>63</v>
      </c>
      <c r="AB17" s="67">
        <f>Z17/K17*100</f>
        <v>100</v>
      </c>
      <c r="AC17" s="39" t="s">
        <v>64</v>
      </c>
      <c r="AD17" s="45">
        <f t="shared" ref="AD17" si="7">P17+S17+V17+Y17</f>
        <v>577800000</v>
      </c>
      <c r="AE17" s="67">
        <f>AD17/M17*100</f>
        <v>91.257995735607679</v>
      </c>
      <c r="AF17" s="39" t="s">
        <v>64</v>
      </c>
      <c r="AG17" s="66">
        <f>H17+Z17</f>
        <v>24</v>
      </c>
      <c r="AH17" s="33" t="s">
        <v>63</v>
      </c>
      <c r="AI17" s="45">
        <f>J17+AD17</f>
        <v>3518242700</v>
      </c>
      <c r="AJ17" s="67">
        <f>AG17/E17*100</f>
        <v>40</v>
      </c>
      <c r="AK17" s="39" t="s">
        <v>64</v>
      </c>
      <c r="AL17" s="67">
        <f>AI17/G17*100</f>
        <v>62.732550052247149</v>
      </c>
      <c r="AM17" s="55"/>
      <c r="AP17" s="26">
        <f>P17+S17+V17+Y17</f>
        <v>577800000</v>
      </c>
    </row>
    <row r="18" spans="1:42" ht="89.25" customHeight="1" x14ac:dyDescent="0.2">
      <c r="A18" s="18"/>
      <c r="B18" s="19"/>
      <c r="C18" s="79" t="s">
        <v>68</v>
      </c>
      <c r="D18" s="80" t="s">
        <v>73</v>
      </c>
      <c r="E18" s="48">
        <v>12</v>
      </c>
      <c r="F18" s="28" t="s">
        <v>63</v>
      </c>
      <c r="G18" s="68">
        <v>121412500</v>
      </c>
      <c r="H18" s="48">
        <v>12</v>
      </c>
      <c r="I18" s="28" t="s">
        <v>63</v>
      </c>
      <c r="J18" s="29">
        <v>97764975</v>
      </c>
      <c r="K18" s="48"/>
      <c r="L18" s="28"/>
      <c r="M18" s="30"/>
      <c r="N18" s="32"/>
      <c r="O18" s="33"/>
      <c r="P18" s="30"/>
      <c r="Q18" s="32"/>
      <c r="R18" s="33"/>
      <c r="S18" s="30"/>
      <c r="T18" s="32"/>
      <c r="U18" s="33"/>
      <c r="V18" s="30"/>
      <c r="W18" s="32"/>
      <c r="X18" s="33"/>
      <c r="Y18" s="30"/>
      <c r="Z18" s="66"/>
      <c r="AA18" s="33"/>
      <c r="AB18" s="67"/>
      <c r="AC18" s="39"/>
      <c r="AD18" s="45"/>
      <c r="AE18" s="67"/>
      <c r="AF18" s="39"/>
      <c r="AG18" s="66">
        <f t="shared" si="2"/>
        <v>12</v>
      </c>
      <c r="AH18" s="33" t="s">
        <v>63</v>
      </c>
      <c r="AI18" s="45">
        <f t="shared" si="3"/>
        <v>97764975</v>
      </c>
      <c r="AJ18" s="67">
        <f t="shared" si="4"/>
        <v>100</v>
      </c>
      <c r="AK18" s="39" t="s">
        <v>64</v>
      </c>
      <c r="AL18" s="67">
        <f t="shared" si="5"/>
        <v>80.522989807474517</v>
      </c>
      <c r="AM18" s="34"/>
      <c r="AP18" s="26">
        <f t="shared" ref="AP18" si="8">P18+S18+V18+Y18</f>
        <v>0</v>
      </c>
    </row>
    <row r="19" spans="1:42" ht="89.25" customHeight="1" x14ac:dyDescent="0.2">
      <c r="A19" s="18"/>
      <c r="B19" s="19"/>
      <c r="C19" s="79" t="s">
        <v>69</v>
      </c>
      <c r="D19" s="80" t="s">
        <v>73</v>
      </c>
      <c r="E19" s="48">
        <v>12</v>
      </c>
      <c r="F19" s="28" t="s">
        <v>63</v>
      </c>
      <c r="G19" s="68">
        <v>278400000</v>
      </c>
      <c r="H19" s="48">
        <v>12</v>
      </c>
      <c r="I19" s="28" t="s">
        <v>63</v>
      </c>
      <c r="J19" s="29">
        <v>185995800</v>
      </c>
      <c r="K19" s="48"/>
      <c r="L19" s="28"/>
      <c r="M19" s="30"/>
      <c r="N19" s="32"/>
      <c r="O19" s="33"/>
      <c r="P19" s="30"/>
      <c r="Q19" s="32"/>
      <c r="R19" s="33"/>
      <c r="S19" s="30"/>
      <c r="T19" s="32"/>
      <c r="U19" s="33"/>
      <c r="V19" s="30"/>
      <c r="W19" s="32"/>
      <c r="X19" s="33"/>
      <c r="Y19" s="30"/>
      <c r="Z19" s="66"/>
      <c r="AA19" s="33"/>
      <c r="AB19" s="67"/>
      <c r="AC19" s="39"/>
      <c r="AD19" s="45"/>
      <c r="AE19" s="67"/>
      <c r="AF19" s="39"/>
      <c r="AG19" s="66">
        <f t="shared" ref="AG19:AG20" si="9">H19+Z19</f>
        <v>12</v>
      </c>
      <c r="AH19" s="33" t="s">
        <v>63</v>
      </c>
      <c r="AI19" s="45">
        <f t="shared" ref="AI19:AI20" si="10">J19+AD19</f>
        <v>185995800</v>
      </c>
      <c r="AJ19" s="67">
        <f t="shared" ref="AJ19:AJ20" si="11">AG19/E19*100</f>
        <v>100</v>
      </c>
      <c r="AK19" s="39" t="s">
        <v>64</v>
      </c>
      <c r="AL19" s="67">
        <f t="shared" ref="AL19:AL20" si="12">AI19/G19*100</f>
        <v>66.808836206896544</v>
      </c>
      <c r="AM19" s="55"/>
      <c r="AP19" s="26">
        <f t="shared" ref="AP19:AP20" si="13">P19+S19+V19+Y19</f>
        <v>0</v>
      </c>
    </row>
    <row r="20" spans="1:42" ht="108" customHeight="1" x14ac:dyDescent="0.2">
      <c r="A20" s="18"/>
      <c r="B20" s="19"/>
      <c r="C20" s="79" t="s">
        <v>70</v>
      </c>
      <c r="D20" s="80" t="s">
        <v>73</v>
      </c>
      <c r="E20" s="48">
        <v>12</v>
      </c>
      <c r="F20" s="28" t="s">
        <v>63</v>
      </c>
      <c r="G20" s="68">
        <v>83454000</v>
      </c>
      <c r="H20" s="48">
        <v>12</v>
      </c>
      <c r="I20" s="28" t="s">
        <v>63</v>
      </c>
      <c r="J20" s="29">
        <v>66928302</v>
      </c>
      <c r="K20" s="48"/>
      <c r="L20" s="28"/>
      <c r="M20" s="30"/>
      <c r="N20" s="32"/>
      <c r="O20" s="33"/>
      <c r="P20" s="30"/>
      <c r="Q20" s="32"/>
      <c r="R20" s="33"/>
      <c r="S20" s="30"/>
      <c r="T20" s="32"/>
      <c r="U20" s="33"/>
      <c r="V20" s="30"/>
      <c r="W20" s="32"/>
      <c r="X20" s="33"/>
      <c r="Y20" s="30"/>
      <c r="Z20" s="66"/>
      <c r="AA20" s="33"/>
      <c r="AB20" s="67"/>
      <c r="AC20" s="39"/>
      <c r="AD20" s="45"/>
      <c r="AE20" s="67"/>
      <c r="AF20" s="39"/>
      <c r="AG20" s="66">
        <f t="shared" si="9"/>
        <v>12</v>
      </c>
      <c r="AH20" s="33" t="s">
        <v>63</v>
      </c>
      <c r="AI20" s="45">
        <f t="shared" si="10"/>
        <v>66928302</v>
      </c>
      <c r="AJ20" s="67">
        <f t="shared" si="11"/>
        <v>100</v>
      </c>
      <c r="AK20" s="39" t="s">
        <v>64</v>
      </c>
      <c r="AL20" s="67">
        <f t="shared" si="12"/>
        <v>80.1978359335682</v>
      </c>
      <c r="AM20" s="55"/>
      <c r="AP20" s="26">
        <f t="shared" si="13"/>
        <v>0</v>
      </c>
    </row>
    <row r="21" spans="1:42" ht="89.25" customHeight="1" x14ac:dyDescent="0.2">
      <c r="A21" s="18"/>
      <c r="B21" s="19"/>
      <c r="C21" s="79" t="s">
        <v>71</v>
      </c>
      <c r="D21" s="80" t="s">
        <v>73</v>
      </c>
      <c r="E21" s="48">
        <v>12</v>
      </c>
      <c r="F21" s="28" t="s">
        <v>63</v>
      </c>
      <c r="G21" s="68">
        <v>21250000</v>
      </c>
      <c r="H21" s="48">
        <v>12</v>
      </c>
      <c r="I21" s="28" t="s">
        <v>63</v>
      </c>
      <c r="J21" s="29">
        <v>17224000</v>
      </c>
      <c r="K21" s="48"/>
      <c r="L21" s="28"/>
      <c r="M21" s="30"/>
      <c r="N21" s="32"/>
      <c r="O21" s="33"/>
      <c r="P21" s="30"/>
      <c r="Q21" s="32"/>
      <c r="R21" s="33"/>
      <c r="S21" s="30"/>
      <c r="T21" s="32"/>
      <c r="U21" s="33"/>
      <c r="V21" s="30"/>
      <c r="W21" s="32"/>
      <c r="X21" s="33"/>
      <c r="Y21" s="30"/>
      <c r="Z21" s="66"/>
      <c r="AA21" s="33"/>
      <c r="AB21" s="67"/>
      <c r="AC21" s="39"/>
      <c r="AD21" s="45"/>
      <c r="AE21" s="67"/>
      <c r="AF21" s="39"/>
      <c r="AG21" s="66">
        <f t="shared" ref="AG21" si="14">H21+Z21</f>
        <v>12</v>
      </c>
      <c r="AH21" s="33" t="s">
        <v>63</v>
      </c>
      <c r="AI21" s="45">
        <f t="shared" ref="AI21" si="15">J21+AD21</f>
        <v>17224000</v>
      </c>
      <c r="AJ21" s="67">
        <f t="shared" ref="AJ21" si="16">AG21/E21*100</f>
        <v>100</v>
      </c>
      <c r="AK21" s="39" t="s">
        <v>64</v>
      </c>
      <c r="AL21" s="67">
        <f t="shared" ref="AL21" si="17">AI21/G21*100</f>
        <v>81.054117647058817</v>
      </c>
      <c r="AM21" s="55"/>
      <c r="AP21" s="26">
        <f t="shared" ref="AP21" si="18">P21+S21+V21+Y21</f>
        <v>0</v>
      </c>
    </row>
    <row r="22" spans="1:42" ht="89.25" customHeight="1" x14ac:dyDescent="0.2">
      <c r="A22" s="18"/>
      <c r="B22" s="19"/>
      <c r="C22" s="79" t="s">
        <v>72</v>
      </c>
      <c r="D22" s="80" t="s">
        <v>73</v>
      </c>
      <c r="E22" s="48">
        <v>12</v>
      </c>
      <c r="F22" s="28" t="s">
        <v>63</v>
      </c>
      <c r="G22" s="68">
        <v>220000000</v>
      </c>
      <c r="H22" s="48">
        <v>12</v>
      </c>
      <c r="I22" s="28" t="s">
        <v>63</v>
      </c>
      <c r="J22" s="29">
        <v>139224808</v>
      </c>
      <c r="K22" s="48"/>
      <c r="L22" s="28"/>
      <c r="M22" s="30"/>
      <c r="N22" s="32"/>
      <c r="O22" s="33"/>
      <c r="P22" s="30"/>
      <c r="Q22" s="32"/>
      <c r="R22" s="33"/>
      <c r="S22" s="30"/>
      <c r="T22" s="32"/>
      <c r="U22" s="33"/>
      <c r="V22" s="30"/>
      <c r="W22" s="32"/>
      <c r="X22" s="33"/>
      <c r="Y22" s="30"/>
      <c r="Z22" s="66"/>
      <c r="AA22" s="33"/>
      <c r="AB22" s="67"/>
      <c r="AC22" s="39"/>
      <c r="AD22" s="45"/>
      <c r="AE22" s="67"/>
      <c r="AF22" s="39"/>
      <c r="AG22" s="66">
        <f t="shared" ref="AG22:AG26" si="19">H22+Z22</f>
        <v>12</v>
      </c>
      <c r="AH22" s="33" t="s">
        <v>63</v>
      </c>
      <c r="AI22" s="45">
        <f t="shared" ref="AI22:AI26" si="20">J22+AD22</f>
        <v>139224808</v>
      </c>
      <c r="AJ22" s="67">
        <f t="shared" ref="AJ22:AJ26" si="21">AG22/E22*100</f>
        <v>100</v>
      </c>
      <c r="AK22" s="39" t="s">
        <v>64</v>
      </c>
      <c r="AL22" s="67">
        <f t="shared" ref="AL22:AL26" si="22">AI22/G22*100</f>
        <v>63.284003636363636</v>
      </c>
      <c r="AM22" s="55"/>
      <c r="AP22" s="26">
        <f t="shared" ref="AP22" si="23">P22+S22+V22+Y22</f>
        <v>0</v>
      </c>
    </row>
    <row r="23" spans="1:42" ht="97.5" customHeight="1" x14ac:dyDescent="0.2">
      <c r="A23" s="18"/>
      <c r="B23" s="19"/>
      <c r="C23" s="20" t="s">
        <v>75</v>
      </c>
      <c r="D23" s="20" t="s">
        <v>74</v>
      </c>
      <c r="E23" s="59">
        <v>100</v>
      </c>
      <c r="F23" s="60" t="s">
        <v>64</v>
      </c>
      <c r="G23" s="47">
        <f>SUM(G24:G26)</f>
        <v>893796875</v>
      </c>
      <c r="H23" s="59">
        <v>100</v>
      </c>
      <c r="I23" s="60" t="s">
        <v>64</v>
      </c>
      <c r="J23" s="47">
        <f>SUM(J24:J26)</f>
        <v>376217550</v>
      </c>
      <c r="K23" s="59">
        <v>100</v>
      </c>
      <c r="L23" s="60" t="s">
        <v>64</v>
      </c>
      <c r="M23" s="47">
        <f>SUM(M24:M26)</f>
        <v>216261302</v>
      </c>
      <c r="N23" s="59">
        <v>25</v>
      </c>
      <c r="O23" s="60" t="s">
        <v>64</v>
      </c>
      <c r="P23" s="47">
        <f>SUM(P24:P26)</f>
        <v>9946850</v>
      </c>
      <c r="Q23" s="59">
        <v>25</v>
      </c>
      <c r="R23" s="60" t="s">
        <v>64</v>
      </c>
      <c r="S23" s="47">
        <f>SUM(S24:S26)</f>
        <v>91110000</v>
      </c>
      <c r="T23" s="59">
        <v>25</v>
      </c>
      <c r="U23" s="60" t="s">
        <v>64</v>
      </c>
      <c r="V23" s="47">
        <f>SUM(V24:V26)</f>
        <v>2451000</v>
      </c>
      <c r="W23" s="59">
        <v>25</v>
      </c>
      <c r="X23" s="60" t="s">
        <v>64</v>
      </c>
      <c r="Y23" s="47">
        <f>SUM(Y24:Y26)</f>
        <v>46099000</v>
      </c>
      <c r="Z23" s="61">
        <f t="shared" ref="Z23:Z24" si="24">N23+Q23+T23+W23</f>
        <v>100</v>
      </c>
      <c r="AA23" s="78" t="s">
        <v>64</v>
      </c>
      <c r="AB23" s="64">
        <f>Z23/K23*100</f>
        <v>100</v>
      </c>
      <c r="AC23" s="63" t="s">
        <v>64</v>
      </c>
      <c r="AD23" s="62">
        <f t="shared" ref="AD23:AD24" si="25">P23+S23+V23+Y23</f>
        <v>149606850</v>
      </c>
      <c r="AE23" s="64">
        <f>AD23/M23*100</f>
        <v>69.178742852477598</v>
      </c>
      <c r="AF23" s="63" t="s">
        <v>64</v>
      </c>
      <c r="AG23" s="61">
        <f t="shared" si="19"/>
        <v>200</v>
      </c>
      <c r="AH23" s="78" t="s">
        <v>64</v>
      </c>
      <c r="AI23" s="62">
        <f t="shared" si="20"/>
        <v>525824400</v>
      </c>
      <c r="AJ23" s="64">
        <f t="shared" si="21"/>
        <v>200</v>
      </c>
      <c r="AK23" s="63" t="s">
        <v>64</v>
      </c>
      <c r="AL23" s="64">
        <f t="shared" si="22"/>
        <v>58.83041378948657</v>
      </c>
      <c r="AM23" s="13"/>
      <c r="AP23" s="26"/>
    </row>
    <row r="24" spans="1:42" ht="65.25" customHeight="1" x14ac:dyDescent="0.2">
      <c r="A24" s="18"/>
      <c r="B24" s="19"/>
      <c r="C24" s="27" t="s">
        <v>78</v>
      </c>
      <c r="D24" s="31" t="s">
        <v>77</v>
      </c>
      <c r="E24" s="56">
        <f>12*5</f>
        <v>60</v>
      </c>
      <c r="F24" s="28" t="s">
        <v>63</v>
      </c>
      <c r="G24" s="65">
        <f>130259375*5</f>
        <v>651296875</v>
      </c>
      <c r="H24" s="48">
        <v>12</v>
      </c>
      <c r="I24" s="28" t="s">
        <v>63</v>
      </c>
      <c r="J24" s="24">
        <v>183379550</v>
      </c>
      <c r="K24" s="48">
        <v>12</v>
      </c>
      <c r="L24" s="28" t="s">
        <v>63</v>
      </c>
      <c r="M24" s="25">
        <v>216261302</v>
      </c>
      <c r="N24" s="48">
        <v>3</v>
      </c>
      <c r="O24" s="28" t="s">
        <v>63</v>
      </c>
      <c r="P24" s="25">
        <v>9946850</v>
      </c>
      <c r="Q24" s="48">
        <v>3</v>
      </c>
      <c r="R24" s="28" t="s">
        <v>63</v>
      </c>
      <c r="S24" s="25">
        <v>91110000</v>
      </c>
      <c r="T24" s="48">
        <v>3</v>
      </c>
      <c r="U24" s="28" t="s">
        <v>63</v>
      </c>
      <c r="V24" s="25">
        <v>2451000</v>
      </c>
      <c r="W24" s="48">
        <v>3</v>
      </c>
      <c r="X24" s="28" t="s">
        <v>63</v>
      </c>
      <c r="Y24" s="25">
        <v>46099000</v>
      </c>
      <c r="Z24" s="66">
        <f t="shared" si="24"/>
        <v>12</v>
      </c>
      <c r="AA24" s="33" t="s">
        <v>63</v>
      </c>
      <c r="AB24" s="67">
        <f>Z24/K24*100</f>
        <v>100</v>
      </c>
      <c r="AC24" s="39" t="s">
        <v>64</v>
      </c>
      <c r="AD24" s="45">
        <f t="shared" si="25"/>
        <v>149606850</v>
      </c>
      <c r="AE24" s="67">
        <f>AD24/M24*100</f>
        <v>69.178742852477598</v>
      </c>
      <c r="AF24" s="39" t="s">
        <v>64</v>
      </c>
      <c r="AG24" s="66">
        <f t="shared" si="19"/>
        <v>24</v>
      </c>
      <c r="AH24" s="33" t="s">
        <v>63</v>
      </c>
      <c r="AI24" s="45">
        <f t="shared" si="20"/>
        <v>332986400</v>
      </c>
      <c r="AJ24" s="67">
        <f t="shared" si="21"/>
        <v>40</v>
      </c>
      <c r="AK24" s="39" t="s">
        <v>64</v>
      </c>
      <c r="AL24" s="67">
        <f t="shared" si="22"/>
        <v>51.126669385600842</v>
      </c>
      <c r="AM24" s="13"/>
      <c r="AP24" s="26"/>
    </row>
    <row r="25" spans="1:42" ht="65.25" customHeight="1" x14ac:dyDescent="0.2">
      <c r="A25" s="18"/>
      <c r="B25" s="19"/>
      <c r="C25" s="80" t="s">
        <v>79</v>
      </c>
      <c r="D25" s="79" t="s">
        <v>81</v>
      </c>
      <c r="E25" s="56">
        <v>12</v>
      </c>
      <c r="F25" s="28" t="s">
        <v>63</v>
      </c>
      <c r="G25" s="57">
        <v>100000000</v>
      </c>
      <c r="H25" s="48">
        <v>12</v>
      </c>
      <c r="I25" s="28" t="s">
        <v>63</v>
      </c>
      <c r="J25" s="24">
        <v>58990000</v>
      </c>
      <c r="K25" s="48"/>
      <c r="L25" s="28"/>
      <c r="M25" s="25"/>
      <c r="N25" s="22"/>
      <c r="O25" s="28"/>
      <c r="P25" s="25"/>
      <c r="Q25" s="22"/>
      <c r="R25" s="28"/>
      <c r="S25" s="25"/>
      <c r="T25" s="22"/>
      <c r="U25" s="28"/>
      <c r="V25" s="25"/>
      <c r="W25" s="22"/>
      <c r="X25" s="28"/>
      <c r="Y25" s="25"/>
      <c r="Z25" s="66"/>
      <c r="AA25" s="33"/>
      <c r="AB25" s="67"/>
      <c r="AC25" s="39"/>
      <c r="AD25" s="45"/>
      <c r="AE25" s="67"/>
      <c r="AF25" s="39"/>
      <c r="AG25" s="66">
        <f t="shared" si="19"/>
        <v>12</v>
      </c>
      <c r="AH25" s="33" t="s">
        <v>63</v>
      </c>
      <c r="AI25" s="45">
        <f t="shared" si="20"/>
        <v>58990000</v>
      </c>
      <c r="AJ25" s="67">
        <f t="shared" si="21"/>
        <v>100</v>
      </c>
      <c r="AK25" s="39" t="s">
        <v>64</v>
      </c>
      <c r="AL25" s="67">
        <f t="shared" si="22"/>
        <v>58.989999999999995</v>
      </c>
      <c r="AM25" s="13"/>
      <c r="AP25" s="26"/>
    </row>
    <row r="26" spans="1:42" ht="65.25" customHeight="1" x14ac:dyDescent="0.2">
      <c r="A26" s="18"/>
      <c r="B26" s="19"/>
      <c r="C26" s="80" t="s">
        <v>80</v>
      </c>
      <c r="D26" s="79" t="s">
        <v>76</v>
      </c>
      <c r="E26" s="56">
        <v>12</v>
      </c>
      <c r="F26" s="28" t="s">
        <v>63</v>
      </c>
      <c r="G26" s="57">
        <v>142500000</v>
      </c>
      <c r="H26" s="48">
        <v>12</v>
      </c>
      <c r="I26" s="28" t="s">
        <v>63</v>
      </c>
      <c r="J26" s="24">
        <v>133848000</v>
      </c>
      <c r="K26" s="48"/>
      <c r="L26" s="28"/>
      <c r="M26" s="25"/>
      <c r="N26" s="22"/>
      <c r="O26" s="28"/>
      <c r="P26" s="25"/>
      <c r="Q26" s="22"/>
      <c r="R26" s="28"/>
      <c r="S26" s="25"/>
      <c r="T26" s="22"/>
      <c r="U26" s="28"/>
      <c r="V26" s="25"/>
      <c r="W26" s="22"/>
      <c r="X26" s="28"/>
      <c r="Y26" s="25"/>
      <c r="Z26" s="66"/>
      <c r="AA26" s="33"/>
      <c r="AB26" s="67"/>
      <c r="AC26" s="39"/>
      <c r="AD26" s="45"/>
      <c r="AE26" s="67"/>
      <c r="AF26" s="39"/>
      <c r="AG26" s="66">
        <f t="shared" si="19"/>
        <v>12</v>
      </c>
      <c r="AH26" s="33" t="s">
        <v>63</v>
      </c>
      <c r="AI26" s="45">
        <f t="shared" si="20"/>
        <v>133848000</v>
      </c>
      <c r="AJ26" s="67">
        <f t="shared" si="21"/>
        <v>100</v>
      </c>
      <c r="AK26" s="39" t="s">
        <v>64</v>
      </c>
      <c r="AL26" s="67">
        <f t="shared" si="22"/>
        <v>93.928421052631577</v>
      </c>
      <c r="AM26" s="13"/>
      <c r="AP26" s="26"/>
    </row>
    <row r="27" spans="1:42" ht="94.5" x14ac:dyDescent="0.2">
      <c r="A27" s="51">
        <v>3</v>
      </c>
      <c r="B27" s="52" t="s">
        <v>66</v>
      </c>
      <c r="C27" s="52" t="s">
        <v>82</v>
      </c>
      <c r="D27" s="21" t="s">
        <v>90</v>
      </c>
      <c r="E27" s="49">
        <f>4/23*100</f>
        <v>17.391304347826086</v>
      </c>
      <c r="F27" s="50" t="s">
        <v>64</v>
      </c>
      <c r="G27" s="81">
        <f>SUM(G29:G36)</f>
        <v>24745035713</v>
      </c>
      <c r="H27" s="53">
        <f>1/23*100</f>
        <v>4.3478260869565215</v>
      </c>
      <c r="I27" s="50" t="s">
        <v>64</v>
      </c>
      <c r="J27" s="81">
        <f>SUM(J29:J36)</f>
        <v>14642159364</v>
      </c>
      <c r="K27" s="53">
        <f>1/23*100</f>
        <v>4.3478260869565215</v>
      </c>
      <c r="L27" s="50" t="s">
        <v>64</v>
      </c>
      <c r="M27" s="81">
        <f>SUM(M29:M36)</f>
        <v>11408010846</v>
      </c>
      <c r="N27" s="53">
        <v>0</v>
      </c>
      <c r="O27" s="50" t="s">
        <v>64</v>
      </c>
      <c r="P27" s="81">
        <f>SUM(P29:P36)</f>
        <v>189583688</v>
      </c>
      <c r="Q27" s="53">
        <v>0</v>
      </c>
      <c r="R27" s="50" t="s">
        <v>64</v>
      </c>
      <c r="S27" s="81">
        <f>SUM(S29:S36)</f>
        <v>1869474880</v>
      </c>
      <c r="T27" s="53">
        <v>0</v>
      </c>
      <c r="U27" s="50" t="s">
        <v>64</v>
      </c>
      <c r="V27" s="81">
        <f>SUM(V29:V36)</f>
        <v>1174322052</v>
      </c>
      <c r="W27" s="53">
        <v>0</v>
      </c>
      <c r="X27" s="50" t="s">
        <v>64</v>
      </c>
      <c r="Y27" s="81">
        <f>SUM(Y29:Y36)</f>
        <v>3971849695</v>
      </c>
      <c r="Z27" s="64">
        <f t="shared" si="0"/>
        <v>0</v>
      </c>
      <c r="AA27" s="54" t="s">
        <v>64</v>
      </c>
      <c r="AB27" s="64">
        <f>Z27/K27*100</f>
        <v>0</v>
      </c>
      <c r="AC27" s="63" t="s">
        <v>64</v>
      </c>
      <c r="AD27" s="82">
        <f>P27+S27+V27+Y27</f>
        <v>7205230315</v>
      </c>
      <c r="AE27" s="84">
        <f>AD27/M27*100</f>
        <v>63.15939222240813</v>
      </c>
      <c r="AF27" s="51" t="s">
        <v>64</v>
      </c>
      <c r="AG27" s="64">
        <f t="shared" si="2"/>
        <v>4.3478260869565215</v>
      </c>
      <c r="AH27" s="54" t="s">
        <v>64</v>
      </c>
      <c r="AI27" s="82">
        <f>J27+AD27</f>
        <v>21847389679</v>
      </c>
      <c r="AJ27" s="64">
        <f t="shared" si="4"/>
        <v>25</v>
      </c>
      <c r="AK27" s="63" t="s">
        <v>64</v>
      </c>
      <c r="AL27" s="84">
        <f t="shared" si="5"/>
        <v>88.2899904950321</v>
      </c>
      <c r="AM27" s="13"/>
      <c r="AP27" s="26"/>
    </row>
    <row r="28" spans="1:42" ht="47.25" x14ac:dyDescent="0.2">
      <c r="A28" s="18"/>
      <c r="B28" s="19"/>
      <c r="C28" s="20"/>
      <c r="D28" s="52" t="s">
        <v>91</v>
      </c>
      <c r="E28" s="49">
        <v>82</v>
      </c>
      <c r="F28" s="54" t="s">
        <v>62</v>
      </c>
      <c r="G28" s="16"/>
      <c r="H28" s="49">
        <v>80.92</v>
      </c>
      <c r="I28" s="54" t="s">
        <v>62</v>
      </c>
      <c r="J28" s="29"/>
      <c r="K28" s="49">
        <v>82</v>
      </c>
      <c r="L28" s="54" t="s">
        <v>62</v>
      </c>
      <c r="M28" s="46"/>
      <c r="N28" s="49">
        <v>0</v>
      </c>
      <c r="O28" s="54" t="s">
        <v>62</v>
      </c>
      <c r="P28" s="46"/>
      <c r="Q28" s="49">
        <v>88.04</v>
      </c>
      <c r="R28" s="54" t="s">
        <v>62</v>
      </c>
      <c r="S28" s="46"/>
      <c r="T28" s="49">
        <v>0</v>
      </c>
      <c r="U28" s="54" t="s">
        <v>62</v>
      </c>
      <c r="V28" s="46"/>
      <c r="W28" s="49">
        <v>93.95</v>
      </c>
      <c r="X28" s="54" t="s">
        <v>62</v>
      </c>
      <c r="Y28" s="46"/>
      <c r="Z28" s="64">
        <f>AVERAGE(Q28,W28)</f>
        <v>90.995000000000005</v>
      </c>
      <c r="AA28" s="54" t="s">
        <v>62</v>
      </c>
      <c r="AB28" s="64">
        <f>Z28/K28*100</f>
        <v>110.96951219512196</v>
      </c>
      <c r="AC28" s="63" t="s">
        <v>64</v>
      </c>
      <c r="AD28" s="83"/>
      <c r="AE28" s="85"/>
      <c r="AF28" s="95"/>
      <c r="AG28" s="64">
        <f t="shared" ref="AG28" si="26">H28+Z28</f>
        <v>171.91500000000002</v>
      </c>
      <c r="AH28" s="54" t="s">
        <v>62</v>
      </c>
      <c r="AI28" s="83"/>
      <c r="AJ28" s="64">
        <f t="shared" ref="AJ28" si="27">AG28/E28*100</f>
        <v>209.65243902439025</v>
      </c>
      <c r="AK28" s="63" t="s">
        <v>64</v>
      </c>
      <c r="AL28" s="85"/>
      <c r="AM28" s="13"/>
      <c r="AP28" s="26"/>
    </row>
    <row r="29" spans="1:42" ht="60" x14ac:dyDescent="0.2">
      <c r="A29" s="18"/>
      <c r="B29" s="19"/>
      <c r="C29" s="27" t="s">
        <v>84</v>
      </c>
      <c r="D29" s="31" t="s">
        <v>92</v>
      </c>
      <c r="E29" s="22">
        <v>2</v>
      </c>
      <c r="F29" s="23" t="s">
        <v>93</v>
      </c>
      <c r="G29" s="57">
        <f>1300000000*5</f>
        <v>6500000000</v>
      </c>
      <c r="H29" s="69">
        <v>1</v>
      </c>
      <c r="I29" s="23" t="s">
        <v>93</v>
      </c>
      <c r="J29" s="24">
        <v>1260975071</v>
      </c>
      <c r="K29" s="22">
        <v>1</v>
      </c>
      <c r="L29" s="23" t="s">
        <v>93</v>
      </c>
      <c r="M29" s="25">
        <v>1296703100</v>
      </c>
      <c r="N29" s="22">
        <v>0</v>
      </c>
      <c r="O29" s="23" t="s">
        <v>93</v>
      </c>
      <c r="P29" s="25">
        <v>0</v>
      </c>
      <c r="Q29" s="22">
        <v>0</v>
      </c>
      <c r="R29" s="23" t="s">
        <v>93</v>
      </c>
      <c r="S29" s="25">
        <v>35634000</v>
      </c>
      <c r="T29" s="22">
        <v>0</v>
      </c>
      <c r="U29" s="23" t="s">
        <v>93</v>
      </c>
      <c r="V29" s="25">
        <v>205799248</v>
      </c>
      <c r="W29" s="22">
        <v>0</v>
      </c>
      <c r="X29" s="23" t="s">
        <v>93</v>
      </c>
      <c r="Y29" s="25">
        <v>895322534</v>
      </c>
      <c r="Z29" s="66">
        <f t="shared" si="0"/>
        <v>0</v>
      </c>
      <c r="AA29" s="58" t="s">
        <v>93</v>
      </c>
      <c r="AB29" s="67">
        <f>Z29/K29*100</f>
        <v>0</v>
      </c>
      <c r="AC29" s="39" t="s">
        <v>64</v>
      </c>
      <c r="AD29" s="45">
        <f t="shared" si="1"/>
        <v>1136755782</v>
      </c>
      <c r="AE29" s="67">
        <f>AD29/M29*100</f>
        <v>87.665077842414348</v>
      </c>
      <c r="AF29" s="39" t="s">
        <v>64</v>
      </c>
      <c r="AG29" s="66">
        <f t="shared" si="2"/>
        <v>1</v>
      </c>
      <c r="AH29" s="58" t="s">
        <v>93</v>
      </c>
      <c r="AI29" s="45">
        <f t="shared" si="3"/>
        <v>2397730853</v>
      </c>
      <c r="AJ29" s="67">
        <f t="shared" si="4"/>
        <v>50</v>
      </c>
      <c r="AK29" s="39" t="s">
        <v>64</v>
      </c>
      <c r="AL29" s="67">
        <f t="shared" si="5"/>
        <v>36.888166969230767</v>
      </c>
      <c r="AM29" s="13"/>
      <c r="AP29" s="26"/>
    </row>
    <row r="30" spans="1:42" ht="60" x14ac:dyDescent="0.2">
      <c r="A30" s="18"/>
      <c r="B30" s="19"/>
      <c r="C30" s="27" t="s">
        <v>85</v>
      </c>
      <c r="D30" s="31" t="s">
        <v>92</v>
      </c>
      <c r="E30" s="22">
        <v>2</v>
      </c>
      <c r="F30" s="23" t="s">
        <v>93</v>
      </c>
      <c r="G30" s="57">
        <f>740675000*5</f>
        <v>3703375000</v>
      </c>
      <c r="H30" s="69">
        <v>1</v>
      </c>
      <c r="I30" s="23" t="s">
        <v>93</v>
      </c>
      <c r="J30" s="24">
        <v>504260725</v>
      </c>
      <c r="K30" s="22">
        <v>1</v>
      </c>
      <c r="L30" s="23" t="s">
        <v>93</v>
      </c>
      <c r="M30" s="25">
        <v>608600000</v>
      </c>
      <c r="N30" s="22">
        <v>0</v>
      </c>
      <c r="O30" s="23" t="s">
        <v>93</v>
      </c>
      <c r="P30" s="25">
        <v>63327857</v>
      </c>
      <c r="Q30" s="22">
        <v>0</v>
      </c>
      <c r="R30" s="23" t="s">
        <v>93</v>
      </c>
      <c r="S30" s="25">
        <v>140499163</v>
      </c>
      <c r="T30" s="22">
        <v>0</v>
      </c>
      <c r="U30" s="23" t="s">
        <v>93</v>
      </c>
      <c r="V30" s="25">
        <v>47223630</v>
      </c>
      <c r="W30" s="22">
        <v>0</v>
      </c>
      <c r="X30" s="23" t="s">
        <v>93</v>
      </c>
      <c r="Y30" s="25">
        <v>240270224</v>
      </c>
      <c r="Z30" s="66">
        <f t="shared" ref="Z30" si="28">N30+Q30+T30+W30</f>
        <v>0</v>
      </c>
      <c r="AA30" s="58" t="s">
        <v>93</v>
      </c>
      <c r="AB30" s="67">
        <f>Z30/K30*100</f>
        <v>0</v>
      </c>
      <c r="AC30" s="39" t="s">
        <v>64</v>
      </c>
      <c r="AD30" s="45">
        <f t="shared" ref="AD30" si="29">P30+S30+V30+Y30</f>
        <v>491320874</v>
      </c>
      <c r="AE30" s="67">
        <f>AD30/M30*100</f>
        <v>80.729686822214916</v>
      </c>
      <c r="AF30" s="39" t="s">
        <v>64</v>
      </c>
      <c r="AG30" s="66">
        <f t="shared" ref="AG30" si="30">H30+Z30</f>
        <v>1</v>
      </c>
      <c r="AH30" s="58" t="s">
        <v>93</v>
      </c>
      <c r="AI30" s="45">
        <f t="shared" ref="AI30" si="31">J30+AD30</f>
        <v>995581599</v>
      </c>
      <c r="AJ30" s="67">
        <f t="shared" ref="AJ30" si="32">AG30/E30*100</f>
        <v>50</v>
      </c>
      <c r="AK30" s="39" t="s">
        <v>64</v>
      </c>
      <c r="AL30" s="67">
        <f t="shared" ref="AL30" si="33">AI30/G30*100</f>
        <v>26.883089047152936</v>
      </c>
      <c r="AM30" s="13"/>
      <c r="AP30" s="26"/>
    </row>
    <row r="31" spans="1:42" ht="60" x14ac:dyDescent="0.2">
      <c r="A31" s="18"/>
      <c r="B31" s="19"/>
      <c r="C31" s="27" t="s">
        <v>86</v>
      </c>
      <c r="D31" s="31" t="s">
        <v>96</v>
      </c>
      <c r="E31" s="22">
        <f>21*5</f>
        <v>105</v>
      </c>
      <c r="F31" s="23" t="s">
        <v>97</v>
      </c>
      <c r="G31" s="57">
        <f>305890500*5</f>
        <v>1529452500</v>
      </c>
      <c r="H31" s="22">
        <v>21</v>
      </c>
      <c r="I31" s="23" t="s">
        <v>97</v>
      </c>
      <c r="J31" s="24">
        <v>570607666</v>
      </c>
      <c r="K31" s="22">
        <v>21</v>
      </c>
      <c r="L31" s="23" t="s">
        <v>97</v>
      </c>
      <c r="M31" s="25">
        <v>1497314346</v>
      </c>
      <c r="N31" s="22">
        <v>0</v>
      </c>
      <c r="O31" s="23" t="s">
        <v>97</v>
      </c>
      <c r="P31" s="25">
        <v>0</v>
      </c>
      <c r="Q31" s="22">
        <v>0</v>
      </c>
      <c r="R31" s="23" t="s">
        <v>97</v>
      </c>
      <c r="S31" s="25">
        <v>0</v>
      </c>
      <c r="T31" s="22">
        <v>1</v>
      </c>
      <c r="U31" s="23" t="s">
        <v>97</v>
      </c>
      <c r="V31" s="25">
        <v>39600000</v>
      </c>
      <c r="W31" s="22">
        <v>20</v>
      </c>
      <c r="X31" s="23" t="s">
        <v>97</v>
      </c>
      <c r="Y31" s="25">
        <v>980928134</v>
      </c>
      <c r="Z31" s="66">
        <f t="shared" ref="Z31:Z32" si="34">N31+Q31+T31+W31</f>
        <v>21</v>
      </c>
      <c r="AA31" s="58" t="s">
        <v>97</v>
      </c>
      <c r="AB31" s="67">
        <f>Z31/K31*100</f>
        <v>100</v>
      </c>
      <c r="AC31" s="39" t="s">
        <v>64</v>
      </c>
      <c r="AD31" s="45">
        <f t="shared" ref="AD31:AD32" si="35">P31+S31+V31+Y31</f>
        <v>1020528134</v>
      </c>
      <c r="AE31" s="67">
        <f>AD31/M31*100</f>
        <v>68.157240109686356</v>
      </c>
      <c r="AF31" s="39" t="s">
        <v>64</v>
      </c>
      <c r="AG31" s="66">
        <f t="shared" ref="AG31:AG34" si="36">H31+Z31</f>
        <v>42</v>
      </c>
      <c r="AH31" s="58" t="s">
        <v>97</v>
      </c>
      <c r="AI31" s="45">
        <f t="shared" ref="AI31:AI34" si="37">J31+AD31</f>
        <v>1591135800</v>
      </c>
      <c r="AJ31" s="67">
        <f t="shared" ref="AJ31:AJ34" si="38">AG31/E31*100</f>
        <v>40</v>
      </c>
      <c r="AK31" s="39" t="s">
        <v>64</v>
      </c>
      <c r="AL31" s="67">
        <f t="shared" ref="AL31:AL34" si="39">AI31/G31*100</f>
        <v>104.03303142791293</v>
      </c>
      <c r="AM31" s="13"/>
      <c r="AP31" s="26"/>
    </row>
    <row r="32" spans="1:42" ht="60" x14ac:dyDescent="0.2">
      <c r="A32" s="18"/>
      <c r="B32" s="19"/>
      <c r="C32" s="27" t="s">
        <v>117</v>
      </c>
      <c r="D32" s="31" t="s">
        <v>117</v>
      </c>
      <c r="E32" s="22">
        <v>0</v>
      </c>
      <c r="F32" s="23" t="s">
        <v>63</v>
      </c>
      <c r="G32" s="57">
        <v>0</v>
      </c>
      <c r="H32" s="22">
        <v>0</v>
      </c>
      <c r="I32" s="23" t="s">
        <v>63</v>
      </c>
      <c r="J32" s="24">
        <v>0</v>
      </c>
      <c r="K32" s="22">
        <v>12</v>
      </c>
      <c r="L32" s="23" t="s">
        <v>63</v>
      </c>
      <c r="M32" s="25">
        <v>8005393400</v>
      </c>
      <c r="N32" s="22">
        <v>3</v>
      </c>
      <c r="O32" s="23" t="s">
        <v>63</v>
      </c>
      <c r="P32" s="25">
        <v>126255831</v>
      </c>
      <c r="Q32" s="22">
        <v>3</v>
      </c>
      <c r="R32" s="23" t="s">
        <v>63</v>
      </c>
      <c r="S32" s="25">
        <v>1693341717</v>
      </c>
      <c r="T32" s="22">
        <v>3</v>
      </c>
      <c r="U32" s="23" t="s">
        <v>63</v>
      </c>
      <c r="V32" s="25">
        <v>881699174</v>
      </c>
      <c r="W32" s="22">
        <v>3</v>
      </c>
      <c r="X32" s="23" t="s">
        <v>63</v>
      </c>
      <c r="Y32" s="25">
        <v>1855328803</v>
      </c>
      <c r="Z32" s="66">
        <f t="shared" si="34"/>
        <v>12</v>
      </c>
      <c r="AA32" s="23" t="s">
        <v>63</v>
      </c>
      <c r="AB32" s="67">
        <f t="shared" ref="AB32" si="40">Z32/K32*100</f>
        <v>100</v>
      </c>
      <c r="AC32" s="39" t="s">
        <v>64</v>
      </c>
      <c r="AD32" s="45">
        <f t="shared" si="35"/>
        <v>4556625525</v>
      </c>
      <c r="AE32" s="67">
        <f t="shared" ref="AE32" si="41">AD32/M32*100</f>
        <v>56.919445395400558</v>
      </c>
      <c r="AF32" s="39" t="s">
        <v>64</v>
      </c>
      <c r="AG32" s="66">
        <f t="shared" si="36"/>
        <v>12</v>
      </c>
      <c r="AH32" s="23" t="s">
        <v>63</v>
      </c>
      <c r="AI32" s="45">
        <f t="shared" si="37"/>
        <v>4556625525</v>
      </c>
      <c r="AJ32" s="67" t="e">
        <f t="shared" si="38"/>
        <v>#DIV/0!</v>
      </c>
      <c r="AK32" s="39" t="s">
        <v>64</v>
      </c>
      <c r="AL32" s="67" t="e">
        <f t="shared" si="39"/>
        <v>#DIV/0!</v>
      </c>
      <c r="AM32" s="13"/>
      <c r="AP32" s="26"/>
    </row>
    <row r="33" spans="1:42" ht="75" x14ac:dyDescent="0.2">
      <c r="A33" s="18"/>
      <c r="B33" s="19"/>
      <c r="C33" s="79" t="s">
        <v>83</v>
      </c>
      <c r="D33" s="79" t="s">
        <v>92</v>
      </c>
      <c r="E33" s="22">
        <v>2</v>
      </c>
      <c r="F33" s="23" t="s">
        <v>93</v>
      </c>
      <c r="G33" s="57">
        <v>250000000</v>
      </c>
      <c r="H33" s="69">
        <v>1</v>
      </c>
      <c r="I33" s="23" t="s">
        <v>93</v>
      </c>
      <c r="J33" s="57">
        <v>158826271</v>
      </c>
      <c r="K33" s="22"/>
      <c r="L33" s="23"/>
      <c r="M33" s="25"/>
      <c r="N33" s="22"/>
      <c r="O33" s="23"/>
      <c r="P33" s="25"/>
      <c r="Q33" s="22"/>
      <c r="R33" s="23"/>
      <c r="S33" s="25"/>
      <c r="T33" s="22"/>
      <c r="U33" s="23"/>
      <c r="V33" s="25"/>
      <c r="W33" s="22"/>
      <c r="X33" s="23"/>
      <c r="Y33" s="25"/>
      <c r="Z33" s="66"/>
      <c r="AA33" s="58"/>
      <c r="AB33" s="67"/>
      <c r="AC33" s="39"/>
      <c r="AD33" s="45"/>
      <c r="AE33" s="67"/>
      <c r="AF33" s="39"/>
      <c r="AG33" s="66">
        <f>H33+Z33</f>
        <v>1</v>
      </c>
      <c r="AH33" s="58" t="s">
        <v>93</v>
      </c>
      <c r="AI33" s="45">
        <f>J33+AD33</f>
        <v>158826271</v>
      </c>
      <c r="AJ33" s="67">
        <f>AG33/E33*100</f>
        <v>50</v>
      </c>
      <c r="AK33" s="39" t="s">
        <v>64</v>
      </c>
      <c r="AL33" s="67">
        <f>AI33/G33*100</f>
        <v>63.530508399999995</v>
      </c>
      <c r="AM33" s="13"/>
      <c r="AP33" s="26"/>
    </row>
    <row r="34" spans="1:42" ht="45" x14ac:dyDescent="0.2">
      <c r="A34" s="18"/>
      <c r="B34" s="19"/>
      <c r="C34" s="80" t="s">
        <v>87</v>
      </c>
      <c r="D34" s="79" t="s">
        <v>98</v>
      </c>
      <c r="E34" s="22">
        <v>1</v>
      </c>
      <c r="F34" s="23" t="s">
        <v>99</v>
      </c>
      <c r="G34" s="57">
        <v>1000000000</v>
      </c>
      <c r="H34" s="69">
        <v>1</v>
      </c>
      <c r="I34" s="23" t="s">
        <v>99</v>
      </c>
      <c r="J34" s="24">
        <v>928339931</v>
      </c>
      <c r="K34" s="22"/>
      <c r="L34" s="23"/>
      <c r="M34" s="25"/>
      <c r="N34" s="22"/>
      <c r="O34" s="23"/>
      <c r="P34" s="25"/>
      <c r="Q34" s="22"/>
      <c r="R34" s="23"/>
      <c r="S34" s="25"/>
      <c r="T34" s="22"/>
      <c r="U34" s="23"/>
      <c r="V34" s="25"/>
      <c r="W34" s="22"/>
      <c r="X34" s="23"/>
      <c r="Y34" s="25"/>
      <c r="Z34" s="66"/>
      <c r="AA34" s="58"/>
      <c r="AB34" s="67"/>
      <c r="AC34" s="39"/>
      <c r="AD34" s="45"/>
      <c r="AE34" s="67"/>
      <c r="AF34" s="39"/>
      <c r="AG34" s="66">
        <f t="shared" si="36"/>
        <v>1</v>
      </c>
      <c r="AH34" s="58" t="s">
        <v>99</v>
      </c>
      <c r="AI34" s="45">
        <f t="shared" si="37"/>
        <v>928339931</v>
      </c>
      <c r="AJ34" s="67">
        <f t="shared" si="38"/>
        <v>100</v>
      </c>
      <c r="AK34" s="39" t="s">
        <v>64</v>
      </c>
      <c r="AL34" s="67">
        <f t="shared" si="39"/>
        <v>92.833993100000001</v>
      </c>
      <c r="AM34" s="13"/>
      <c r="AP34" s="26"/>
    </row>
    <row r="35" spans="1:42" ht="45" x14ac:dyDescent="0.2">
      <c r="A35" s="18"/>
      <c r="B35" s="19"/>
      <c r="C35" s="80" t="s">
        <v>88</v>
      </c>
      <c r="D35" s="79" t="s">
        <v>100</v>
      </c>
      <c r="E35" s="22">
        <v>1</v>
      </c>
      <c r="F35" s="23" t="s">
        <v>101</v>
      </c>
      <c r="G35" s="57">
        <v>455300000</v>
      </c>
      <c r="H35" s="69">
        <v>0</v>
      </c>
      <c r="I35" s="23" t="s">
        <v>101</v>
      </c>
      <c r="J35" s="24">
        <v>0</v>
      </c>
      <c r="K35" s="22"/>
      <c r="L35" s="23"/>
      <c r="M35" s="25"/>
      <c r="N35" s="22"/>
      <c r="O35" s="23"/>
      <c r="P35" s="25"/>
      <c r="Q35" s="22"/>
      <c r="R35" s="23"/>
      <c r="S35" s="25"/>
      <c r="T35" s="22"/>
      <c r="U35" s="23"/>
      <c r="V35" s="25"/>
      <c r="W35" s="22"/>
      <c r="X35" s="23"/>
      <c r="Y35" s="25"/>
      <c r="Z35" s="66"/>
      <c r="AA35" s="58"/>
      <c r="AB35" s="67"/>
      <c r="AC35" s="39"/>
      <c r="AD35" s="45"/>
      <c r="AE35" s="67"/>
      <c r="AF35" s="39"/>
      <c r="AG35" s="66">
        <f t="shared" ref="AG35:AG39" si="42">H35+Z35</f>
        <v>0</v>
      </c>
      <c r="AH35" s="58" t="s">
        <v>101</v>
      </c>
      <c r="AI35" s="45">
        <f t="shared" ref="AI35:AI39" si="43">J35+AD35</f>
        <v>0</v>
      </c>
      <c r="AJ35" s="67">
        <f t="shared" ref="AJ35:AJ39" si="44">AG35/E35*100</f>
        <v>0</v>
      </c>
      <c r="AK35" s="39" t="s">
        <v>64</v>
      </c>
      <c r="AL35" s="67">
        <f t="shared" ref="AL35:AL39" si="45">AI35/G35*100</f>
        <v>0</v>
      </c>
      <c r="AM35" s="13"/>
      <c r="AP35" s="26"/>
    </row>
    <row r="36" spans="1:42" ht="45" x14ac:dyDescent="0.2">
      <c r="A36" s="18"/>
      <c r="B36" s="19"/>
      <c r="C36" s="80" t="s">
        <v>89</v>
      </c>
      <c r="D36" s="79" t="s">
        <v>94</v>
      </c>
      <c r="E36" s="22">
        <v>1</v>
      </c>
      <c r="F36" s="58" t="s">
        <v>95</v>
      </c>
      <c r="G36" s="57">
        <v>11306908213</v>
      </c>
      <c r="H36" s="22">
        <v>1</v>
      </c>
      <c r="I36" s="58" t="s">
        <v>95</v>
      </c>
      <c r="J36" s="24">
        <v>11219149700</v>
      </c>
      <c r="K36" s="22"/>
      <c r="L36" s="23"/>
      <c r="M36" s="25"/>
      <c r="N36" s="22"/>
      <c r="O36" s="23"/>
      <c r="P36" s="25"/>
      <c r="Q36" s="22"/>
      <c r="R36" s="23"/>
      <c r="S36" s="25"/>
      <c r="T36" s="22"/>
      <c r="U36" s="23"/>
      <c r="V36" s="25"/>
      <c r="W36" s="22"/>
      <c r="X36" s="23"/>
      <c r="Y36" s="25"/>
      <c r="Z36" s="66"/>
      <c r="AA36" s="58"/>
      <c r="AB36" s="67"/>
      <c r="AC36" s="39"/>
      <c r="AD36" s="45"/>
      <c r="AE36" s="67"/>
      <c r="AF36" s="39"/>
      <c r="AG36" s="66">
        <f t="shared" si="42"/>
        <v>1</v>
      </c>
      <c r="AH36" s="58" t="s">
        <v>95</v>
      </c>
      <c r="AI36" s="45">
        <f t="shared" si="43"/>
        <v>11219149700</v>
      </c>
      <c r="AJ36" s="67">
        <f t="shared" si="44"/>
        <v>100</v>
      </c>
      <c r="AK36" s="39" t="s">
        <v>64</v>
      </c>
      <c r="AL36" s="67">
        <f t="shared" si="45"/>
        <v>99.223850487270255</v>
      </c>
      <c r="AM36" s="13"/>
      <c r="AP36" s="26"/>
    </row>
    <row r="37" spans="1:42" ht="94.5" x14ac:dyDescent="0.2">
      <c r="A37" s="18"/>
      <c r="B37" s="19"/>
      <c r="C37" s="52" t="s">
        <v>103</v>
      </c>
      <c r="D37" s="21" t="s">
        <v>104</v>
      </c>
      <c r="E37" s="53">
        <v>89</v>
      </c>
      <c r="F37" s="50" t="s">
        <v>64</v>
      </c>
      <c r="G37" s="82">
        <f>SUM(G39)</f>
        <v>1087353512</v>
      </c>
      <c r="H37" s="53">
        <f>111/144*100</f>
        <v>77.083333333333343</v>
      </c>
      <c r="I37" s="50" t="s">
        <v>64</v>
      </c>
      <c r="J37" s="82">
        <f>SUM(J39)</f>
        <v>0</v>
      </c>
      <c r="K37" s="53">
        <v>83</v>
      </c>
      <c r="L37" s="50" t="s">
        <v>64</v>
      </c>
      <c r="M37" s="82">
        <f>SUM(M39)</f>
        <v>1087353512</v>
      </c>
      <c r="N37" s="53">
        <v>0</v>
      </c>
      <c r="O37" s="50" t="s">
        <v>64</v>
      </c>
      <c r="P37" s="82">
        <f>SUM(P39)</f>
        <v>0</v>
      </c>
      <c r="Q37" s="53">
        <f>2/144*100</f>
        <v>1.3888888888888888</v>
      </c>
      <c r="R37" s="50" t="s">
        <v>64</v>
      </c>
      <c r="S37" s="82">
        <f>SUM(S39)</f>
        <v>0</v>
      </c>
      <c r="T37" s="53">
        <f>2/144*100</f>
        <v>1.3888888888888888</v>
      </c>
      <c r="U37" s="50" t="s">
        <v>64</v>
      </c>
      <c r="V37" s="82">
        <f>SUM(V39)</f>
        <v>579484110</v>
      </c>
      <c r="W37" s="53">
        <f>2/144*100</f>
        <v>1.3888888888888888</v>
      </c>
      <c r="X37" s="50" t="s">
        <v>64</v>
      </c>
      <c r="Y37" s="82">
        <f>SUM(Y39)</f>
        <v>401444024</v>
      </c>
      <c r="Z37" s="64">
        <f t="shared" ref="Z37:Z39" si="46">N37+Q37+T37+W37</f>
        <v>4.1666666666666661</v>
      </c>
      <c r="AA37" s="54" t="s">
        <v>64</v>
      </c>
      <c r="AB37" s="64">
        <f>Z37/K37*100</f>
        <v>5.0200803212851399</v>
      </c>
      <c r="AC37" s="63" t="s">
        <v>64</v>
      </c>
      <c r="AD37" s="82">
        <f t="shared" ref="AD37:AD39" si="47">P37+S37+V37+Y37</f>
        <v>980928134</v>
      </c>
      <c r="AE37" s="84">
        <f>AD37/M37*100</f>
        <v>90.212439944738037</v>
      </c>
      <c r="AF37" s="51" t="s">
        <v>64</v>
      </c>
      <c r="AG37" s="64">
        <f t="shared" si="42"/>
        <v>81.250000000000014</v>
      </c>
      <c r="AH37" s="54" t="s">
        <v>64</v>
      </c>
      <c r="AI37" s="82">
        <f t="shared" si="43"/>
        <v>980928134</v>
      </c>
      <c r="AJ37" s="64">
        <f t="shared" si="44"/>
        <v>91.292134831460686</v>
      </c>
      <c r="AK37" s="63" t="s">
        <v>64</v>
      </c>
      <c r="AL37" s="84">
        <f t="shared" si="45"/>
        <v>90.212439944738037</v>
      </c>
      <c r="AM37" s="13"/>
      <c r="AP37" s="26"/>
    </row>
    <row r="38" spans="1:42" ht="78.75" x14ac:dyDescent="0.2">
      <c r="A38" s="18"/>
      <c r="B38" s="19"/>
      <c r="C38" s="20"/>
      <c r="D38" s="21" t="s">
        <v>105</v>
      </c>
      <c r="E38" s="49">
        <v>24.79</v>
      </c>
      <c r="F38" s="50" t="s">
        <v>64</v>
      </c>
      <c r="G38" s="16"/>
      <c r="H38" s="53">
        <f>224/1049*100</f>
        <v>21.353670162059103</v>
      </c>
      <c r="I38" s="50" t="s">
        <v>64</v>
      </c>
      <c r="J38" s="29"/>
      <c r="K38" s="53">
        <v>21.45</v>
      </c>
      <c r="L38" s="50" t="s">
        <v>64</v>
      </c>
      <c r="M38" s="46"/>
      <c r="N38" s="53">
        <v>0</v>
      </c>
      <c r="O38" s="50" t="s">
        <v>64</v>
      </c>
      <c r="P38" s="46"/>
      <c r="Q38" s="53">
        <f>3/1049*100</f>
        <v>0.2859866539561487</v>
      </c>
      <c r="R38" s="50" t="s">
        <v>64</v>
      </c>
      <c r="S38" s="46"/>
      <c r="T38" s="53">
        <f>281/1049*100</f>
        <v>26.78741658722593</v>
      </c>
      <c r="U38" s="50" t="s">
        <v>64</v>
      </c>
      <c r="V38" s="46"/>
      <c r="W38" s="53">
        <f>1/1049*100</f>
        <v>9.532888465204957E-2</v>
      </c>
      <c r="X38" s="50" t="s">
        <v>64</v>
      </c>
      <c r="Y38" s="46"/>
      <c r="Z38" s="64">
        <f t="shared" ref="Z38" si="48">N38+Q38+T38+W38</f>
        <v>27.168732125834126</v>
      </c>
      <c r="AA38" s="54" t="s">
        <v>64</v>
      </c>
      <c r="AB38" s="64">
        <f>Z38/K38*100</f>
        <v>126.66075583139454</v>
      </c>
      <c r="AC38" s="63" t="s">
        <v>64</v>
      </c>
      <c r="AD38" s="83"/>
      <c r="AE38" s="85"/>
      <c r="AF38" s="95"/>
      <c r="AG38" s="64">
        <f t="shared" ref="AG38" si="49">H38+Z38</f>
        <v>48.522402287893229</v>
      </c>
      <c r="AH38" s="54" t="s">
        <v>64</v>
      </c>
      <c r="AI38" s="83"/>
      <c r="AJ38" s="64">
        <f t="shared" ref="AJ38" si="50">AG38/E38*100</f>
        <v>195.73377284345796</v>
      </c>
      <c r="AK38" s="63" t="s">
        <v>64</v>
      </c>
      <c r="AL38" s="85"/>
      <c r="AM38" s="13"/>
      <c r="AP38" s="26"/>
    </row>
    <row r="39" spans="1:42" ht="90" x14ac:dyDescent="0.2">
      <c r="A39" s="18"/>
      <c r="B39" s="19"/>
      <c r="C39" s="31" t="s">
        <v>102</v>
      </c>
      <c r="D39" s="31" t="s">
        <v>106</v>
      </c>
      <c r="E39" s="22">
        <v>1</v>
      </c>
      <c r="F39" s="23" t="s">
        <v>65</v>
      </c>
      <c r="G39" s="57">
        <v>1087353512</v>
      </c>
      <c r="H39" s="69"/>
      <c r="I39" s="23"/>
      <c r="J39" s="57"/>
      <c r="K39" s="22">
        <v>1</v>
      </c>
      <c r="L39" s="23" t="s">
        <v>65</v>
      </c>
      <c r="M39" s="25">
        <v>1087353512</v>
      </c>
      <c r="N39" s="22">
        <v>0</v>
      </c>
      <c r="O39" s="23" t="s">
        <v>65</v>
      </c>
      <c r="P39" s="25">
        <v>0</v>
      </c>
      <c r="Q39" s="22">
        <v>0</v>
      </c>
      <c r="R39" s="23" t="s">
        <v>65</v>
      </c>
      <c r="S39" s="25">
        <v>0</v>
      </c>
      <c r="T39" s="22">
        <v>1</v>
      </c>
      <c r="U39" s="23" t="s">
        <v>65</v>
      </c>
      <c r="V39" s="25">
        <v>579484110</v>
      </c>
      <c r="W39" s="22">
        <v>0</v>
      </c>
      <c r="X39" s="23" t="s">
        <v>65</v>
      </c>
      <c r="Y39" s="25">
        <v>401444024</v>
      </c>
      <c r="Z39" s="66">
        <f t="shared" si="46"/>
        <v>1</v>
      </c>
      <c r="AA39" s="58" t="s">
        <v>65</v>
      </c>
      <c r="AB39" s="67">
        <f>Z39/K39*100</f>
        <v>100</v>
      </c>
      <c r="AC39" s="39" t="s">
        <v>64</v>
      </c>
      <c r="AD39" s="45">
        <f t="shared" si="47"/>
        <v>980928134</v>
      </c>
      <c r="AE39" s="67">
        <f>AD39/M39*100</f>
        <v>90.212439944738037</v>
      </c>
      <c r="AF39" s="39" t="s">
        <v>64</v>
      </c>
      <c r="AG39" s="66">
        <f t="shared" si="42"/>
        <v>1</v>
      </c>
      <c r="AH39" s="58" t="s">
        <v>65</v>
      </c>
      <c r="AI39" s="45">
        <f t="shared" si="43"/>
        <v>980928134</v>
      </c>
      <c r="AJ39" s="67">
        <f t="shared" si="44"/>
        <v>100</v>
      </c>
      <c r="AK39" s="39" t="s">
        <v>64</v>
      </c>
      <c r="AL39" s="67">
        <f t="shared" si="45"/>
        <v>90.212439944738037</v>
      </c>
      <c r="AM39" s="13"/>
      <c r="AP39" s="26"/>
    </row>
    <row r="40" spans="1:42" ht="15" x14ac:dyDescent="0.2">
      <c r="A40" s="156" t="s">
        <v>38</v>
      </c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8"/>
      <c r="AB40" s="96">
        <f>AVERAGE(AB16:AB39)</f>
        <v>72.511565257523202</v>
      </c>
      <c r="AC40" s="72"/>
      <c r="AD40" s="70"/>
      <c r="AE40" s="96">
        <f>AVERAGE(AE16,AE23,AE27,AE37)</f>
        <v>78.452142688807868</v>
      </c>
      <c r="AF40" s="72"/>
      <c r="AG40" s="71"/>
      <c r="AH40" s="72"/>
      <c r="AI40" s="71"/>
      <c r="AJ40" s="71"/>
      <c r="AK40" s="72"/>
      <c r="AL40" s="73"/>
      <c r="AM40" s="13"/>
    </row>
    <row r="41" spans="1:42" ht="15" x14ac:dyDescent="0.2">
      <c r="A41" s="156" t="s">
        <v>39</v>
      </c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8"/>
      <c r="AB41" s="35" t="str">
        <f>IF(AB40&gt;=91,"Sangat Tinggi",IF(AB40&gt;=76,"Tinggi",IF(AB40&gt;=66,"Sedang",IF(AB40&gt;=51,"Rendah",IF(AB40&lt;=50,"Sangat Rendah")))))</f>
        <v>Sedang</v>
      </c>
      <c r="AC41" s="72"/>
      <c r="AD41" s="74"/>
      <c r="AE41" s="35" t="str">
        <f>IF(AE40&gt;=91,"Sangat Tinggi",IF(AE40&gt;=76,"Tinggi",IF(AE40&gt;=66,"Sedang",IF(AE40&gt;=51,"Rendah",IF(AE40&lt;=50,"Sangat Rendah")))))</f>
        <v>Tinggi</v>
      </c>
      <c r="AF41" s="72"/>
      <c r="AG41" s="75"/>
      <c r="AH41" s="72"/>
      <c r="AI41" s="76"/>
      <c r="AJ41" s="75"/>
      <c r="AK41" s="72"/>
      <c r="AL41" s="77"/>
      <c r="AM41" s="13"/>
    </row>
    <row r="42" spans="1:42" ht="15" x14ac:dyDescent="0.2">
      <c r="A42" s="139" t="s">
        <v>40</v>
      </c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"/>
    </row>
    <row r="43" spans="1:42" ht="15" x14ac:dyDescent="0.2">
      <c r="A43" s="139" t="s">
        <v>41</v>
      </c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"/>
    </row>
    <row r="44" spans="1:42" ht="15" x14ac:dyDescent="0.2">
      <c r="A44" s="139" t="s">
        <v>42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"/>
    </row>
    <row r="45" spans="1:42" ht="15" x14ac:dyDescent="0.2">
      <c r="A45" s="139" t="s">
        <v>43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36"/>
    </row>
    <row r="46" spans="1:42" ht="15" x14ac:dyDescent="0.2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8"/>
      <c r="AB46" s="37"/>
      <c r="AC46" s="38"/>
      <c r="AD46" s="37"/>
      <c r="AE46" s="37"/>
      <c r="AF46" s="38"/>
      <c r="AG46" s="37"/>
      <c r="AH46" s="38"/>
      <c r="AI46" s="37"/>
      <c r="AJ46" s="37"/>
      <c r="AK46" s="38"/>
      <c r="AL46" s="37"/>
    </row>
    <row r="47" spans="1:42" ht="15" x14ac:dyDescent="0.2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97" t="s">
        <v>110</v>
      </c>
      <c r="AA47" s="97"/>
      <c r="AB47" s="97"/>
      <c r="AC47" s="97"/>
      <c r="AD47" s="97"/>
      <c r="AE47" s="97"/>
      <c r="AF47" s="38"/>
      <c r="AG47" s="37"/>
      <c r="AH47" s="97" t="s">
        <v>111</v>
      </c>
      <c r="AI47" s="97"/>
      <c r="AJ47" s="97"/>
      <c r="AK47" s="97"/>
      <c r="AL47" s="97"/>
      <c r="AM47" s="97"/>
    </row>
    <row r="48" spans="1:42" ht="15.75" x14ac:dyDescent="0.25">
      <c r="A48" s="43"/>
      <c r="B48" s="44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97" t="s">
        <v>121</v>
      </c>
      <c r="AA48" s="97"/>
      <c r="AB48" s="97"/>
      <c r="AC48" s="97"/>
      <c r="AD48" s="97"/>
      <c r="AE48" s="97"/>
      <c r="AF48" s="38"/>
      <c r="AG48" s="37"/>
      <c r="AH48" s="97" t="s">
        <v>121</v>
      </c>
      <c r="AI48" s="97"/>
      <c r="AJ48" s="97"/>
      <c r="AK48" s="97"/>
      <c r="AL48" s="97"/>
      <c r="AM48" s="97"/>
    </row>
    <row r="49" spans="1:39" ht="15" x14ac:dyDescent="0.2">
      <c r="Z49" s="97" t="s">
        <v>116</v>
      </c>
      <c r="AA49" s="97"/>
      <c r="AB49" s="97"/>
      <c r="AC49" s="97"/>
      <c r="AD49" s="97"/>
      <c r="AE49" s="97"/>
      <c r="AH49" s="97" t="s">
        <v>112</v>
      </c>
      <c r="AI49" s="97"/>
      <c r="AJ49" s="97"/>
      <c r="AK49" s="97"/>
      <c r="AL49" s="97"/>
      <c r="AM49" s="97"/>
    </row>
    <row r="50" spans="1:39" ht="15" x14ac:dyDescent="0.2">
      <c r="Z50" s="97" t="s">
        <v>113</v>
      </c>
      <c r="AA50" s="97"/>
      <c r="AB50" s="97"/>
      <c r="AC50" s="97"/>
      <c r="AD50" s="97"/>
      <c r="AE50" s="97"/>
      <c r="AH50" s="97" t="s">
        <v>113</v>
      </c>
      <c r="AI50" s="97"/>
      <c r="AJ50" s="97"/>
      <c r="AK50" s="97"/>
      <c r="AL50" s="97"/>
      <c r="AM50" s="97"/>
    </row>
    <row r="51" spans="1:39" ht="51" x14ac:dyDescent="0.2">
      <c r="A51" s="40" t="s">
        <v>44</v>
      </c>
      <c r="B51" s="40" t="s">
        <v>45</v>
      </c>
      <c r="C51" s="40" t="s">
        <v>46</v>
      </c>
      <c r="Z51" s="37"/>
      <c r="AA51" s="38"/>
      <c r="AB51" s="37"/>
      <c r="AC51" s="38"/>
      <c r="AD51" s="37"/>
      <c r="AH51" s="37"/>
      <c r="AI51" s="38"/>
      <c r="AJ51" s="37"/>
      <c r="AK51" s="38"/>
      <c r="AL51" s="37"/>
    </row>
    <row r="52" spans="1:39" ht="25.5" x14ac:dyDescent="0.25">
      <c r="A52" s="41" t="s">
        <v>47</v>
      </c>
      <c r="B52" s="41" t="s">
        <v>48</v>
      </c>
      <c r="C52" s="41" t="s">
        <v>49</v>
      </c>
      <c r="Z52" s="98" t="s">
        <v>118</v>
      </c>
      <c r="AA52" s="98"/>
      <c r="AB52" s="98"/>
      <c r="AC52" s="98"/>
      <c r="AD52" s="98"/>
      <c r="AE52" s="98"/>
      <c r="AH52" s="98" t="s">
        <v>114</v>
      </c>
      <c r="AI52" s="98"/>
      <c r="AJ52" s="98"/>
      <c r="AK52" s="98"/>
      <c r="AL52" s="98"/>
      <c r="AM52" s="98"/>
    </row>
    <row r="53" spans="1:39" ht="25.5" x14ac:dyDescent="0.2">
      <c r="A53" s="41" t="s">
        <v>50</v>
      </c>
      <c r="B53" s="41" t="s">
        <v>51</v>
      </c>
      <c r="C53" s="41" t="s">
        <v>52</v>
      </c>
      <c r="Z53" s="99" t="s">
        <v>119</v>
      </c>
      <c r="AA53" s="99"/>
      <c r="AB53" s="99"/>
      <c r="AC53" s="99"/>
      <c r="AD53" s="99"/>
      <c r="AE53" s="99"/>
      <c r="AH53" s="99" t="s">
        <v>115</v>
      </c>
      <c r="AI53" s="99"/>
      <c r="AJ53" s="99"/>
      <c r="AK53" s="99"/>
      <c r="AL53" s="99"/>
      <c r="AM53" s="99"/>
    </row>
    <row r="54" spans="1:39" ht="25.5" x14ac:dyDescent="0.2">
      <c r="A54" s="41" t="s">
        <v>53</v>
      </c>
      <c r="B54" s="41" t="s">
        <v>54</v>
      </c>
      <c r="C54" s="41" t="s">
        <v>55</v>
      </c>
    </row>
    <row r="55" spans="1:39" ht="25.5" x14ac:dyDescent="0.2">
      <c r="A55" s="41" t="s">
        <v>56</v>
      </c>
      <c r="B55" s="41" t="s">
        <v>57</v>
      </c>
      <c r="C55" s="41" t="s">
        <v>58</v>
      </c>
    </row>
    <row r="56" spans="1:39" ht="25.5" x14ac:dyDescent="0.2">
      <c r="A56" s="41" t="s">
        <v>59</v>
      </c>
      <c r="B56" s="42" t="s">
        <v>60</v>
      </c>
      <c r="C56" s="41" t="s">
        <v>61</v>
      </c>
    </row>
  </sheetData>
  <mergeCells count="93">
    <mergeCell ref="A45:AL45"/>
    <mergeCell ref="J13:J15"/>
    <mergeCell ref="K13:L15"/>
    <mergeCell ref="M13:M15"/>
    <mergeCell ref="N13:O15"/>
    <mergeCell ref="A40:AA40"/>
    <mergeCell ref="A41:AA41"/>
    <mergeCell ref="A42:AL42"/>
    <mergeCell ref="A13:A15"/>
    <mergeCell ref="B13:B15"/>
    <mergeCell ref="C13:C15"/>
    <mergeCell ref="D13:D15"/>
    <mergeCell ref="E13:F15"/>
    <mergeCell ref="G13:G15"/>
    <mergeCell ref="G11:G12"/>
    <mergeCell ref="E10:G10"/>
    <mergeCell ref="H10:J10"/>
    <mergeCell ref="A43:AL43"/>
    <mergeCell ref="A44:AL44"/>
    <mergeCell ref="A10:A12"/>
    <mergeCell ref="B10:B12"/>
    <mergeCell ref="C10:C12"/>
    <mergeCell ref="D10:D12"/>
    <mergeCell ref="E11:F12"/>
    <mergeCell ref="H13:I15"/>
    <mergeCell ref="Q11:R12"/>
    <mergeCell ref="S11:S12"/>
    <mergeCell ref="Z12:AA12"/>
    <mergeCell ref="AG12:AH12"/>
    <mergeCell ref="H11:I12"/>
    <mergeCell ref="J11:J12"/>
    <mergeCell ref="K11:L12"/>
    <mergeCell ref="M11:M12"/>
    <mergeCell ref="N11:O12"/>
    <mergeCell ref="P11:P12"/>
    <mergeCell ref="T11:U12"/>
    <mergeCell ref="V11:V12"/>
    <mergeCell ref="W11:X12"/>
    <mergeCell ref="Y11:Y12"/>
    <mergeCell ref="AJ12:AK12"/>
    <mergeCell ref="Z11:AA11"/>
    <mergeCell ref="AG11:AH11"/>
    <mergeCell ref="AJ11:AK11"/>
    <mergeCell ref="AB11:AC11"/>
    <mergeCell ref="AB12:AC12"/>
    <mergeCell ref="AE11:AF11"/>
    <mergeCell ref="AE12:AF12"/>
    <mergeCell ref="AG10:AI10"/>
    <mergeCell ref="AJ10:AL10"/>
    <mergeCell ref="K10:M10"/>
    <mergeCell ref="N10:P10"/>
    <mergeCell ref="Q10:S10"/>
    <mergeCell ref="T10:V10"/>
    <mergeCell ref="W10:Y10"/>
    <mergeCell ref="Z10:AD10"/>
    <mergeCell ref="AM7:AM8"/>
    <mergeCell ref="K9:M9"/>
    <mergeCell ref="N9:P9"/>
    <mergeCell ref="Q9:S9"/>
    <mergeCell ref="T9:V9"/>
    <mergeCell ref="W9:Y9"/>
    <mergeCell ref="Z9:AD9"/>
    <mergeCell ref="AG9:AI9"/>
    <mergeCell ref="AJ9:AL9"/>
    <mergeCell ref="K7:M8"/>
    <mergeCell ref="N7:Y8"/>
    <mergeCell ref="Z7:AD8"/>
    <mergeCell ref="AG7:AI8"/>
    <mergeCell ref="AJ7:AL8"/>
    <mergeCell ref="H7:J9"/>
    <mergeCell ref="A1:AL1"/>
    <mergeCell ref="A2:AL2"/>
    <mergeCell ref="A3:AL3"/>
    <mergeCell ref="A4:AL4"/>
    <mergeCell ref="A5:AL5"/>
    <mergeCell ref="A6:AL6"/>
    <mergeCell ref="A7:A9"/>
    <mergeCell ref="B7:B9"/>
    <mergeCell ref="C7:C9"/>
    <mergeCell ref="D7:D9"/>
    <mergeCell ref="E7:G9"/>
    <mergeCell ref="Z47:AE47"/>
    <mergeCell ref="AH47:AM47"/>
    <mergeCell ref="Z48:AE48"/>
    <mergeCell ref="AH48:AM48"/>
    <mergeCell ref="Z49:AE49"/>
    <mergeCell ref="AH49:AM49"/>
    <mergeCell ref="Z50:AE50"/>
    <mergeCell ref="AH50:AM50"/>
    <mergeCell ref="Z52:AE52"/>
    <mergeCell ref="AH52:AM52"/>
    <mergeCell ref="Z53:AE53"/>
    <mergeCell ref="AH53:AM53"/>
  </mergeCells>
  <printOptions horizontalCentered="1"/>
  <pageMargins left="0.23622047244094491" right="0.23622047244094491" top="3.937007874015748E-2" bottom="3.937007874015748E-2" header="0" footer="0"/>
  <pageSetup paperSize="14" scale="33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RS Pratama Daha Sejahtera</vt:lpstr>
      <vt:lpstr>'RS Pratama Daha Sejahtera'!Print_Area</vt:lpstr>
      <vt:lpstr>'RS Pratama Daha Sejahtera'!Print_Titles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dcterms:created xsi:type="dcterms:W3CDTF">2020-03-18T05:59:44Z</dcterms:created>
  <dcterms:modified xsi:type="dcterms:W3CDTF">2021-02-02T07:15:20Z</dcterms:modified>
</cp:coreProperties>
</file>