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sporapar" sheetId="1" r:id="rId1"/>
  </sheets>
  <definedNames>
    <definedName name="_xlnm.Print_Area" localSheetId="0">Disporapar!$A$1:$AM$79</definedName>
    <definedName name="_xlnm.Print_Titles" localSheetId="0">Disporapar!$7:$12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W35" i="1"/>
  <c r="T32" i="1"/>
  <c r="W32" i="1"/>
  <c r="AE61" i="1" l="1"/>
  <c r="W14" i="1"/>
  <c r="Y44" i="1"/>
  <c r="Y40" i="1"/>
  <c r="Y35" i="1"/>
  <c r="Y32" i="1"/>
  <c r="Y29" i="1"/>
  <c r="Y24" i="1"/>
  <c r="Y17" i="1"/>
  <c r="Y13" i="1"/>
  <c r="M35" i="1" l="1"/>
  <c r="M32" i="1"/>
  <c r="M40" i="1" l="1"/>
  <c r="M44" i="1"/>
  <c r="J35" i="1" l="1"/>
  <c r="J32" i="1"/>
  <c r="H32" i="1" l="1"/>
  <c r="T14" i="1"/>
  <c r="Q14" i="1" l="1"/>
  <c r="V44" i="1"/>
  <c r="V40" i="1"/>
  <c r="V35" i="1"/>
  <c r="V32" i="1"/>
  <c r="V29" i="1"/>
  <c r="V24" i="1"/>
  <c r="V17" i="1"/>
  <c r="V13" i="1"/>
  <c r="S44" i="1" l="1"/>
  <c r="S40" i="1"/>
  <c r="S35" i="1"/>
  <c r="S32" i="1"/>
  <c r="S29" i="1"/>
  <c r="S24" i="1"/>
  <c r="S17" i="1"/>
  <c r="S13" i="1"/>
  <c r="J24" i="1" l="1"/>
  <c r="J17" i="1"/>
  <c r="J56" i="1" l="1"/>
  <c r="J40" i="1"/>
  <c r="J44" i="1"/>
  <c r="Z29" i="1" l="1"/>
  <c r="Z24" i="1"/>
  <c r="Z17" i="1"/>
  <c r="AG17" i="1" l="1"/>
  <c r="AB17" i="1"/>
  <c r="AG24" i="1"/>
  <c r="AJ24" i="1" s="1"/>
  <c r="AB24" i="1"/>
  <c r="AG29" i="1"/>
  <c r="AJ29" i="1" s="1"/>
  <c r="AB29" i="1"/>
  <c r="P44" i="1"/>
  <c r="P40" i="1"/>
  <c r="E33" i="1" l="1"/>
  <c r="E34" i="1"/>
  <c r="K35" i="1"/>
  <c r="H35" i="1"/>
  <c r="E30" i="1" l="1"/>
  <c r="G49" i="1"/>
  <c r="AI54" i="1"/>
  <c r="AL54" i="1" s="1"/>
  <c r="AG54" i="1"/>
  <c r="AJ54" i="1" s="1"/>
  <c r="G56" i="1" l="1"/>
  <c r="M56" i="1"/>
  <c r="G44" i="1"/>
  <c r="G40" i="1"/>
  <c r="P35" i="1"/>
  <c r="G35" i="1"/>
  <c r="P32" i="1"/>
  <c r="G32" i="1"/>
  <c r="M29" i="1"/>
  <c r="P29" i="1"/>
  <c r="AD29" i="1" s="1"/>
  <c r="G29" i="1"/>
  <c r="J29" i="1"/>
  <c r="N14" i="1"/>
  <c r="Z49" i="1"/>
  <c r="AD49" i="1"/>
  <c r="AI29" i="1" l="1"/>
  <c r="AL29" i="1" s="1"/>
  <c r="AE29" i="1"/>
  <c r="AI49" i="1"/>
  <c r="AL49" i="1" s="1"/>
  <c r="AE49" i="1"/>
  <c r="AG49" i="1"/>
  <c r="AJ49" i="1" s="1"/>
  <c r="AB49" i="1"/>
  <c r="P24" i="1"/>
  <c r="AD24" i="1" s="1"/>
  <c r="P17" i="1"/>
  <c r="P13" i="1"/>
  <c r="AI60" i="1"/>
  <c r="AG60" i="1"/>
  <c r="AJ60" i="1" s="1"/>
  <c r="AI58" i="1"/>
  <c r="AG58" i="1"/>
  <c r="AJ58" i="1" s="1"/>
  <c r="AI59" i="1"/>
  <c r="AL59" i="1" s="1"/>
  <c r="AG59" i="1"/>
  <c r="AJ59" i="1" s="1"/>
  <c r="AI57" i="1"/>
  <c r="AL57" i="1" s="1"/>
  <c r="AG57" i="1"/>
  <c r="AJ57" i="1" s="1"/>
  <c r="AI55" i="1"/>
  <c r="AL55" i="1" s="1"/>
  <c r="AG55" i="1"/>
  <c r="AJ55" i="1" s="1"/>
  <c r="AI53" i="1"/>
  <c r="AL53" i="1" s="1"/>
  <c r="AG53" i="1"/>
  <c r="AJ53" i="1" s="1"/>
  <c r="AI52" i="1"/>
  <c r="AL52" i="1" s="1"/>
  <c r="AG52" i="1"/>
  <c r="AJ52" i="1" s="1"/>
  <c r="AI51" i="1"/>
  <c r="AL51" i="1" s="1"/>
  <c r="AG51" i="1"/>
  <c r="AJ51" i="1" s="1"/>
  <c r="AD47" i="1"/>
  <c r="Z47" i="1"/>
  <c r="AI43" i="1"/>
  <c r="AL43" i="1" s="1"/>
  <c r="AG43" i="1"/>
  <c r="AJ43" i="1" s="1"/>
  <c r="E37" i="1"/>
  <c r="AI39" i="1"/>
  <c r="AL39" i="1" s="1"/>
  <c r="AG39" i="1"/>
  <c r="AJ39" i="1" s="1"/>
  <c r="AI38" i="1"/>
  <c r="AL38" i="1" s="1"/>
  <c r="AG38" i="1"/>
  <c r="AJ38" i="1" s="1"/>
  <c r="G13" i="1"/>
  <c r="J13" i="1"/>
  <c r="M13" i="1"/>
  <c r="AG47" i="1" l="1"/>
  <c r="AJ47" i="1" s="1"/>
  <c r="AB47" i="1"/>
  <c r="AI47" i="1"/>
  <c r="AL47" i="1" s="1"/>
  <c r="AE47" i="1"/>
  <c r="AI24" i="1"/>
  <c r="AD30" i="1"/>
  <c r="Z30" i="1"/>
  <c r="AI31" i="1"/>
  <c r="AL31" i="1" s="1"/>
  <c r="AG31" i="1"/>
  <c r="AJ31" i="1" s="1"/>
  <c r="G24" i="1"/>
  <c r="E28" i="1"/>
  <c r="E27" i="1"/>
  <c r="E25" i="1"/>
  <c r="G17" i="1"/>
  <c r="E19" i="1"/>
  <c r="E21" i="1"/>
  <c r="E22" i="1"/>
  <c r="E23" i="1"/>
  <c r="E18" i="1"/>
  <c r="E16" i="1"/>
  <c r="E15" i="1"/>
  <c r="AL24" i="1" l="1"/>
  <c r="AG30" i="1"/>
  <c r="AJ30" i="1" s="1"/>
  <c r="AB30" i="1"/>
  <c r="AI30" i="1"/>
  <c r="AL30" i="1" s="1"/>
  <c r="AE30" i="1"/>
  <c r="AI56" i="1"/>
  <c r="AL56" i="1" s="1"/>
  <c r="AG56" i="1"/>
  <c r="AJ56" i="1" s="1"/>
  <c r="AD50" i="1"/>
  <c r="Z50" i="1"/>
  <c r="AD37" i="1"/>
  <c r="Z37" i="1"/>
  <c r="M24" i="1"/>
  <c r="AE24" i="1" s="1"/>
  <c r="M17" i="1"/>
  <c r="AG50" i="1" l="1"/>
  <c r="AJ50" i="1" s="1"/>
  <c r="AB50" i="1"/>
  <c r="AI50" i="1"/>
  <c r="AL50" i="1" s="1"/>
  <c r="AE50" i="1"/>
  <c r="AG37" i="1"/>
  <c r="AJ37" i="1" s="1"/>
  <c r="AB37" i="1"/>
  <c r="AI37" i="1"/>
  <c r="AL37" i="1" s="1"/>
  <c r="AE37" i="1"/>
  <c r="Z14" i="1"/>
  <c r="AG14" i="1" l="1"/>
  <c r="AJ14" i="1" s="1"/>
  <c r="AB14" i="1"/>
  <c r="AD34" i="1"/>
  <c r="Z34" i="1"/>
  <c r="AD28" i="1"/>
  <c r="Z28" i="1"/>
  <c r="AD27" i="1"/>
  <c r="Z27" i="1"/>
  <c r="AG27" i="1" l="1"/>
  <c r="AJ27" i="1" s="1"/>
  <c r="AB27" i="1"/>
  <c r="AG34" i="1"/>
  <c r="AJ34" i="1" s="1"/>
  <c r="AB34" i="1"/>
  <c r="AI27" i="1"/>
  <c r="AL27" i="1" s="1"/>
  <c r="AE27" i="1"/>
  <c r="AI34" i="1"/>
  <c r="AL34" i="1" s="1"/>
  <c r="AE34" i="1"/>
  <c r="AG28" i="1"/>
  <c r="AJ28" i="1" s="1"/>
  <c r="AB28" i="1"/>
  <c r="AI28" i="1"/>
  <c r="AL28" i="1" s="1"/>
  <c r="AE28" i="1"/>
  <c r="AD48" i="1"/>
  <c r="Z48" i="1"/>
  <c r="AD46" i="1"/>
  <c r="Z46" i="1"/>
  <c r="AD45" i="1"/>
  <c r="Z45" i="1"/>
  <c r="AD44" i="1"/>
  <c r="Z44" i="1"/>
  <c r="AD42" i="1"/>
  <c r="Z42" i="1"/>
  <c r="AD41" i="1"/>
  <c r="Z41" i="1"/>
  <c r="AD40" i="1"/>
  <c r="Z40" i="1"/>
  <c r="AB40" i="1" s="1"/>
  <c r="AD36" i="1"/>
  <c r="Z36" i="1"/>
  <c r="AD35" i="1"/>
  <c r="Z35" i="1"/>
  <c r="Z33" i="1"/>
  <c r="AD32" i="1"/>
  <c r="Z32" i="1"/>
  <c r="AD26" i="1"/>
  <c r="Z26" i="1"/>
  <c r="AD25" i="1"/>
  <c r="Z25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AJ17" i="1"/>
  <c r="AD15" i="1"/>
  <c r="Z15" i="1"/>
  <c r="AD16" i="1"/>
  <c r="Z16" i="1"/>
  <c r="AP13" i="1"/>
  <c r="AD13" i="1"/>
  <c r="Z13" i="1"/>
  <c r="AI16" i="1" l="1"/>
  <c r="AL16" i="1" s="1"/>
  <c r="AE16" i="1"/>
  <c r="AG16" i="1"/>
  <c r="AJ16" i="1" s="1"/>
  <c r="AB16" i="1"/>
  <c r="AG20" i="1"/>
  <c r="AJ20" i="1" s="1"/>
  <c r="AI21" i="1"/>
  <c r="AL21" i="1" s="1"/>
  <c r="AE21" i="1"/>
  <c r="AG23" i="1"/>
  <c r="AJ23" i="1" s="1"/>
  <c r="AB23" i="1"/>
  <c r="AG26" i="1"/>
  <c r="AJ26" i="1" s="1"/>
  <c r="AB26" i="1"/>
  <c r="AG33" i="1"/>
  <c r="AJ33" i="1" s="1"/>
  <c r="AB33" i="1"/>
  <c r="AG36" i="1"/>
  <c r="AJ36" i="1" s="1"/>
  <c r="AB36" i="1"/>
  <c r="AG41" i="1"/>
  <c r="AJ41" i="1" s="1"/>
  <c r="AB41" i="1"/>
  <c r="AG44" i="1"/>
  <c r="AJ44" i="1" s="1"/>
  <c r="AB44" i="1"/>
  <c r="AG46" i="1"/>
  <c r="AJ46" i="1" s="1"/>
  <c r="AB46" i="1"/>
  <c r="AG19" i="1"/>
  <c r="AJ19" i="1" s="1"/>
  <c r="AB19" i="1"/>
  <c r="AI20" i="1"/>
  <c r="AL20" i="1" s="1"/>
  <c r="AI23" i="1"/>
  <c r="AL23" i="1" s="1"/>
  <c r="AE23" i="1"/>
  <c r="AI26" i="1"/>
  <c r="AL26" i="1" s="1"/>
  <c r="AE26" i="1"/>
  <c r="AI33" i="1"/>
  <c r="AL33" i="1" s="1"/>
  <c r="AI36" i="1"/>
  <c r="AL36" i="1" s="1"/>
  <c r="AE36" i="1"/>
  <c r="AI41" i="1"/>
  <c r="AL41" i="1" s="1"/>
  <c r="AE41" i="1"/>
  <c r="AI44" i="1"/>
  <c r="AL44" i="1" s="1"/>
  <c r="AE44" i="1"/>
  <c r="AI46" i="1"/>
  <c r="AL46" i="1" s="1"/>
  <c r="AE46" i="1"/>
  <c r="AI13" i="1"/>
  <c r="AL13" i="1" s="1"/>
  <c r="AE13" i="1"/>
  <c r="AI19" i="1"/>
  <c r="AL19" i="1" s="1"/>
  <c r="AE19" i="1"/>
  <c r="AG22" i="1"/>
  <c r="AJ22" i="1" s="1"/>
  <c r="AB22" i="1"/>
  <c r="AG32" i="1"/>
  <c r="AJ32" i="1" s="1"/>
  <c r="AB32" i="1"/>
  <c r="AG40" i="1"/>
  <c r="AJ40" i="1" s="1"/>
  <c r="AG42" i="1"/>
  <c r="AJ42" i="1" s="1"/>
  <c r="AB42" i="1"/>
  <c r="AG45" i="1"/>
  <c r="AJ45" i="1" s="1"/>
  <c r="AB45" i="1"/>
  <c r="AG48" i="1"/>
  <c r="AJ48" i="1" s="1"/>
  <c r="AB48" i="1"/>
  <c r="AI17" i="1"/>
  <c r="AL17" i="1" s="1"/>
  <c r="AE17" i="1"/>
  <c r="AG15" i="1"/>
  <c r="AJ15" i="1" s="1"/>
  <c r="AB15" i="1"/>
  <c r="AG18" i="1"/>
  <c r="AJ18" i="1" s="1"/>
  <c r="AB18" i="1"/>
  <c r="AG25" i="1"/>
  <c r="AJ25" i="1" s="1"/>
  <c r="AB25" i="1"/>
  <c r="AG35" i="1"/>
  <c r="AJ35" i="1" s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5" i="1"/>
  <c r="AL25" i="1" s="1"/>
  <c r="AE25" i="1"/>
  <c r="AI32" i="1"/>
  <c r="AL32" i="1" s="1"/>
  <c r="AE32" i="1"/>
  <c r="AI35" i="1"/>
  <c r="AL35" i="1" s="1"/>
  <c r="AE35" i="1"/>
  <c r="AI40" i="1"/>
  <c r="AL40" i="1" s="1"/>
  <c r="AE40" i="1"/>
  <c r="AI42" i="1"/>
  <c r="AL42" i="1" s="1"/>
  <c r="AE42" i="1"/>
  <c r="AI45" i="1"/>
  <c r="AL45" i="1" s="1"/>
  <c r="AE45" i="1"/>
  <c r="AI48" i="1"/>
  <c r="AL48" i="1" s="1"/>
  <c r="AE48" i="1"/>
  <c r="AG13" i="1"/>
  <c r="AE62" i="1" l="1"/>
  <c r="AJ13" i="1"/>
  <c r="AB13" i="1"/>
  <c r="AB61" i="1" l="1"/>
  <c r="AB62" i="1" s="1"/>
</calcChain>
</file>

<file path=xl/comments1.xml><?xml version="1.0" encoding="utf-8"?>
<comments xmlns="http://schemas.openxmlformats.org/spreadsheetml/2006/main">
  <authors>
    <author>W10 PRO</author>
  </authors>
  <commentList>
    <comment ref="H32" authorId="0" shapeId="0">
      <text>
        <r>
          <rPr>
            <b/>
            <sz val="11"/>
            <color indexed="81"/>
            <rFont val="Tahoma"/>
            <family val="2"/>
          </rPr>
          <t>Jumlah peserta JPI/Jumlah peserta seleksi JPI dikali 100+Jumlah Peserta NTJP/Jumlah peserta seleksi NTJP dikali 100+Jumlah peserta lolos paskib provinsi nasional/jumlah paskib yg dibina dikali 100</t>
        </r>
      </text>
    </comment>
    <comment ref="T32" authorId="0" shapeId="0">
      <text>
        <r>
          <rPr>
            <b/>
            <sz val="11"/>
            <color indexed="81"/>
            <rFont val="Tahoma"/>
            <family val="2"/>
          </rPr>
          <t>Jumlah peserta JPI/Jumlah peserta seleksi JPI dikali 100+Jumlah Peserta NTJP/Jumlah peserta seleksi NTJP dikali 100+Jumlah peserta lolos paskib provinsi nasional/jumlah paskib yg dibina dikali 100</t>
        </r>
      </text>
    </comment>
    <comment ref="W32" authorId="0" shapeId="0">
      <text>
        <r>
          <rPr>
            <b/>
            <sz val="11"/>
            <color indexed="81"/>
            <rFont val="Tahoma"/>
            <family val="2"/>
          </rPr>
          <t>Jumlah peserta JPI/Jumlah peserta seleksi JPI dikali 100+Jumlah Peserta NTJP/Jumlah peserta seleksi NTJP dikali 100+Jumlah peserta lolos paskib provinsi nasional/jumlah paskib yg dibina dikali 100</t>
        </r>
      </text>
    </comment>
    <comment ref="H35" authorId="0" shapeId="0">
      <text>
        <r>
          <rPr>
            <b/>
            <sz val="11"/>
            <color indexed="81"/>
            <rFont val="Tahoma"/>
            <family val="2"/>
          </rPr>
          <t>Jumlah medali yang diperoleh/jumlah target perolehan medali dikali 100</t>
        </r>
      </text>
    </comment>
    <comment ref="T49" authorId="0" shapeId="0">
      <text>
        <r>
          <rPr>
            <b/>
            <sz val="12"/>
            <color indexed="81"/>
            <rFont val="Tahoma"/>
            <family val="2"/>
          </rPr>
          <t>Tanuhi dan ni'ih</t>
        </r>
      </text>
    </comment>
    <comment ref="W49" authorId="0" shapeId="0">
      <text>
        <r>
          <rPr>
            <b/>
            <sz val="12"/>
            <color indexed="81"/>
            <rFont val="Tahoma"/>
            <family val="2"/>
          </rPr>
          <t>Tanuhi dan ni'ih</t>
        </r>
      </text>
    </comment>
    <comment ref="C56" authorId="0" shapeId="0">
      <text>
        <r>
          <rPr>
            <b/>
            <sz val="12"/>
            <color indexed="81"/>
            <rFont val="Tahoma"/>
            <family val="2"/>
          </rPr>
          <t>Apakah Program masih ada?</t>
        </r>
      </text>
    </comment>
  </commentList>
</comments>
</file>

<file path=xl/sharedStrings.xml><?xml version="1.0" encoding="utf-8"?>
<sst xmlns="http://schemas.openxmlformats.org/spreadsheetml/2006/main" count="638" uniqueCount="174">
  <si>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</si>
  <si>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</si>
  <si>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</si>
  <si>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</si>
  <si>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</si>
  <si>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</si>
  <si>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</si>
  <si>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</si>
  <si>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</si>
  <si>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</si>
  <si>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</si>
  <si>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</si>
  <si>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</si>
  <si>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</si>
  <si>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</si>
  <si>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</si>
  <si>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</si>
  <si>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</si>
  <si>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</si>
  <si>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</si>
  <si>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</si>
  <si>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</si>
  <si>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</si>
  <si>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</si>
  <si>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</si>
  <si>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</si>
  <si>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</si>
  <si>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</si>
  <si>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</si>
  <si>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</si>
  <si>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</si>
  <si>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</si>
  <si>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</si>
  <si>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</si>
  <si>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</si>
  <si>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</si>
  <si>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</si>
  <si>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</si>
  <si>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</si>
  <si>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</si>
  <si>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</si>
  <si>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</si>
  <si>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</si>
  <si>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</si>
  <si>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</si>
  <si>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</si>
  <si>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</si>
  <si>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</si>
  <si>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</si>
  <si>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</si>
  <si>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</si>
  <si>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</si>
  <si>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</si>
  <si>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</si>
  <si>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</si>
  <si>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</si>
  <si>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</si>
  <si>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</si>
  <si>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</si>
  <si>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</si>
  <si>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</si>
  <si>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</si>
  <si>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</si>
  <si>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</si>
  <si>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</si>
  <si>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</si>
  <si>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</si>
  <si>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</si>
  <si>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Keg</t>
  </si>
  <si>
    <t>%</t>
  </si>
  <si>
    <t>Laporan Keuangan yang Memenuhi Aspek Kualitas</t>
  </si>
  <si>
    <t>Dokumen AKIP yang Memenuhi Aspek Kualitas</t>
  </si>
  <si>
    <t>Pelayanan administrasi sesuai standar</t>
  </si>
  <si>
    <t xml:space="preserve"> Tingkat pemenuhan aspek kualitas dokumen AKIP</t>
  </si>
  <si>
    <t>Tingkat pemenuhan aspek kualitas dokumen keuangan daerah</t>
  </si>
  <si>
    <t>Penyediaan peralatan dan perlengkapan kantor</t>
  </si>
  <si>
    <t>Pemeliharaan rutin/berkala gedung kantor</t>
  </si>
  <si>
    <t>Pemeliharaan rutin/berkala peralatan gedung kantor</t>
  </si>
  <si>
    <t>Peralatan dan perlengkapan kantor kondisi baik</t>
  </si>
  <si>
    <t>Gedung kantor kondisi baik</t>
  </si>
  <si>
    <t>Mobil dinas dan kendaraan operasional kondisi baik</t>
  </si>
  <si>
    <t>Pelayanan Kegiatan Hari-Hari Besar Nasional / Daerah</t>
  </si>
  <si>
    <t>Jumlah Pelayanan Kegiatan Hari Besar/Nasional sesuai standar</t>
  </si>
  <si>
    <t>Meningkatnya Kapasitas Pemberdayaan Kelompok Masyarakat</t>
  </si>
  <si>
    <t>Program peningkatan peran serta kepemudaan</t>
  </si>
  <si>
    <t>Partisipasi dan Pemberdayaan Pemuda</t>
  </si>
  <si>
    <t>Pembinaan Paskibra Kabupaten</t>
  </si>
  <si>
    <t>Org</t>
  </si>
  <si>
    <t>Program Peningkatan Prestasi dan Permasyarakatan Olahraga</t>
  </si>
  <si>
    <t>Pembinaan Atlet POPDA dan KOPDA</t>
  </si>
  <si>
    <t>Penyelenggaraan Olahraga Rekreasi</t>
  </si>
  <si>
    <t>Jumlah event olahraga rekreasi yang dilaksanakan sesuai kalender</t>
  </si>
  <si>
    <t>Meningkatnya Pemanfaatan Potensi Pariwisata dan Kebudayaan Bagi Masyarakat</t>
  </si>
  <si>
    <t>Program Pengembangan Pemasaran Pariwisata</t>
  </si>
  <si>
    <t>Pelaksanaan Promosi Pariwisata Daerah</t>
  </si>
  <si>
    <t>Penyelenggaraan dan Fasilitasi Event Pariwisata</t>
  </si>
  <si>
    <t xml:space="preserve"> Jumlah kunjungan wisatawan (wisman &amp; wisnus)</t>
  </si>
  <si>
    <t>Jumlah promosi wisata yang dapat di akses wisatawan</t>
  </si>
  <si>
    <t>Jumlah atraksi/festival pariwisata yang dilaksanakan sesuai kalender</t>
  </si>
  <si>
    <t>Wisatawan</t>
  </si>
  <si>
    <t>Jenis</t>
  </si>
  <si>
    <t>Event Pariwisata</t>
  </si>
  <si>
    <t>Program Pengembangan Destinasi Pariwisata</t>
  </si>
  <si>
    <t>Peningkatan pembangunan sarana dan prasarana pariwisata</t>
  </si>
  <si>
    <t>Peningkatan Pelayanan Hotel Rakat Mufakat</t>
  </si>
  <si>
    <t>Pengelolaan Fasilitas Pariwisata KSPN Loksado</t>
  </si>
  <si>
    <t>Pengadaan Tanah Aset Daerah</t>
  </si>
  <si>
    <t>Pengembangan Objek Pariwisata Unggulan (DAK Fisik)</t>
  </si>
  <si>
    <t xml:space="preserve">Peningkatan Kualitas Tata Kelola Destinasi Pariwisata dan Kapasitas Masyarakat Pelaku Usaha Kepariwisataan (DAK Non Fisik) </t>
  </si>
  <si>
    <t>Hotel Rakat Mufakat kondisi baik</t>
  </si>
  <si>
    <t>Jumlah pengadaan aset tanah objek wisata</t>
  </si>
  <si>
    <t>Destinasi Pariwisata</t>
  </si>
  <si>
    <t>Program Pengembangan Kemitraan</t>
  </si>
  <si>
    <t xml:space="preserve"> Lama tinggal wisatawan (Length of stay)</t>
  </si>
  <si>
    <t>Malam</t>
  </si>
  <si>
    <t>DINAS PEMUDA, OLAHRAGA DAN PARIWISATA</t>
  </si>
  <si>
    <t>Dinas Pemuda, Olahraga, dan Pariwisata</t>
  </si>
  <si>
    <t>Tingkat Kepuasan Pelayanan</t>
  </si>
  <si>
    <t>Pelayanan Hari-Hari Besar Nasional / Daerah</t>
  </si>
  <si>
    <t>Jumlah Pelayanan Hari Besar/Nasional sesuai standar</t>
  </si>
  <si>
    <t>Persentase pemuda berprestasi dari unsur organisasi kepemudaan &amp; pemuda berprestasi bidang kepaskibrakaan</t>
  </si>
  <si>
    <t>Persentase nomor cabang olahraga yang meraih medali pada POPDA tingkat provinsi</t>
  </si>
  <si>
    <t>Partisipasi Pada Pekan Olahraga Pelajar (POPDA)</t>
  </si>
  <si>
    <t>Cabang Olahraga</t>
  </si>
  <si>
    <t>Penyelenggaraan Olahraga Rekreasi Motor Trail</t>
  </si>
  <si>
    <t>Event</t>
  </si>
  <si>
    <t>Atraksi</t>
  </si>
  <si>
    <t>Penyelenggaraan Festival Loksado</t>
  </si>
  <si>
    <t>1.411.635</t>
  </si>
  <si>
    <t>Jumlah Objek Wisata yang Didukung untuk memenuhi kriteria sapta pesona</t>
  </si>
  <si>
    <t>Objek Wisata</t>
  </si>
  <si>
    <t>Jumlah Layanan Wisata yang memenuhi standar</t>
  </si>
  <si>
    <t>Peningkatan Pelayanan Objek Wisata Kawasan Loksado</t>
  </si>
  <si>
    <t>Destinasi Pariwisata yang memenuhi kriteria sapta pesona</t>
  </si>
  <si>
    <t>Potensi wisata alam yang dikembangkan</t>
  </si>
  <si>
    <t>Peningkatan pelayanan objek wisata dermaga bamboo rafting ni'ih</t>
  </si>
  <si>
    <t>Dukungan Operasional Non Rutin Fasilitas Pariwisata (DAK Non Fisik)</t>
  </si>
  <si>
    <t>Jumlah Pelaku Usaha pariwisata yang berkualitas</t>
  </si>
  <si>
    <t>Jumlah produksi TVC dan brosur pariwisata sesuai kearifan lokal</t>
  </si>
  <si>
    <t>Pembinaan Bagi Pelaku Usaha Jasa Pariwisata</t>
  </si>
  <si>
    <t>Peningkatan peran serta masyarakat dalam pengembangan kemitraan pariwisata</t>
  </si>
  <si>
    <t>Jumlah Pelaku usaha jasa penginapan yang dibina</t>
  </si>
  <si>
    <t>Jumlah Pelaku usaha jasa rumah makan yang dibina</t>
  </si>
  <si>
    <t>Jumlah anggota kelompok sadar wisata yang dibina</t>
  </si>
  <si>
    <t>Jumlah joki lanting dan ojek kawasan wisata yang dibina</t>
  </si>
  <si>
    <t>Hotel/Cottage/Wisma</t>
  </si>
  <si>
    <t>Rumah Makan/Restoran</t>
  </si>
  <si>
    <t>Pokdarwis</t>
  </si>
  <si>
    <t>Joki lanting/ojek kawasan</t>
  </si>
  <si>
    <t>Penggalian potensi wisata minat khusus jelajah hutan</t>
  </si>
  <si>
    <t>Wisata Alam</t>
  </si>
  <si>
    <t>Aset Tanah Pariwisata</t>
  </si>
  <si>
    <t>1.670.100‬.000</t>
  </si>
  <si>
    <t>Peningkatan Kualitas Tata Kelola Destinasi Wisata (DAK Non Fisik)</t>
  </si>
  <si>
    <t>Jumlah pemuda yang mempunyai keterampilan dan kecakapan hidup</t>
  </si>
  <si>
    <t>Jumlah anggota Paskibra yang dibina</t>
  </si>
  <si>
    <t>Hotel Pemda</t>
  </si>
  <si>
    <t>338.867</t>
  </si>
  <si>
    <t>Jumlah nomor cabang olahraga yang meraih medali pada POPDA dan KOPDA</t>
  </si>
  <si>
    <t>[kolom (12)(K) : kolom (7)(K)] x 100%</t>
  </si>
  <si>
    <t>[kolom (12)(Rp) : kolom (7)(Rp)] x 100%</t>
  </si>
  <si>
    <t>Realisasi dan Tingkat Capaian Kinerja dan Anggaran Renja Perangkat Daerah yang Dievaluasi</t>
  </si>
  <si>
    <t>Paket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</si>
  <si>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</si>
  <si>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</si>
  <si>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</si>
  <si>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</si>
  <si>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</si>
  <si>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</si>
  <si>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Pemuda, Olahraga dan Pariwisata</t>
  </si>
  <si>
    <t>HMK. Saputra, SH, M.IP</t>
  </si>
  <si>
    <t>NIP. 19631024 199203 1 006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</si>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</sst>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#,##0.0"/>
    <numFmt numFmtId="168" formatCode="0.0"/>
    <numFmt numFmtId="169" formatCode="_(* #,##0.00_);_(* \(#,##0.0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0" fontId="8" fillId="0" borderId="15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" fontId="8" fillId="0" borderId="15" xfId="0" applyNumberFormat="1" applyFont="1" applyBorder="1" applyAlignment="1">
      <alignment horizontal="center" vertical="top"/>
    </xf>
    <xf numFmtId="0" fontId="6" fillId="0" borderId="2" xfId="0" quotePrefix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41" fontId="8" fillId="0" borderId="2" xfId="0" applyNumberFormat="1" applyFont="1" applyFill="1" applyBorder="1" applyAlignment="1">
      <alignment horizontal="center" vertical="top" wrapText="1"/>
    </xf>
    <xf numFmtId="166" fontId="6" fillId="0" borderId="2" xfId="2" applyFont="1" applyFill="1" applyBorder="1" applyAlignment="1">
      <alignment vertical="top"/>
    </xf>
    <xf numFmtId="0" fontId="15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0" fontId="16" fillId="6" borderId="15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8" fillId="0" borderId="15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6" fontId="8" fillId="0" borderId="6" xfId="2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166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168" fontId="6" fillId="0" borderId="2" xfId="0" applyNumberFormat="1" applyFont="1" applyFill="1" applyBorder="1" applyAlignment="1">
      <alignment horizontal="center" vertical="top" wrapText="1"/>
    </xf>
    <xf numFmtId="3" fontId="6" fillId="0" borderId="2" xfId="0" quotePrefix="1" applyNumberFormat="1" applyFont="1" applyFill="1" applyBorder="1" applyAlignment="1">
      <alignment horizontal="center" vertical="top" wrapText="1"/>
    </xf>
    <xf numFmtId="166" fontId="6" fillId="0" borderId="2" xfId="2" applyFont="1" applyFill="1" applyBorder="1" applyAlignment="1">
      <alignment horizontal="center" vertical="top"/>
    </xf>
    <xf numFmtId="169" fontId="6" fillId="0" borderId="2" xfId="2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 wrapText="1"/>
    </xf>
    <xf numFmtId="0" fontId="4" fillId="3" borderId="15" xfId="0" applyFont="1" applyFill="1" applyBorder="1"/>
    <xf numFmtId="0" fontId="6" fillId="0" borderId="6" xfId="0" applyFont="1" applyFill="1" applyBorder="1" applyAlignment="1">
      <alignment vertical="top"/>
    </xf>
    <xf numFmtId="2" fontId="6" fillId="0" borderId="15" xfId="0" applyNumberFormat="1" applyFont="1" applyFill="1" applyBorder="1" applyAlignment="1">
      <alignment vertical="top"/>
    </xf>
    <xf numFmtId="0" fontId="6" fillId="0" borderId="15" xfId="0" applyFont="1" applyFill="1" applyBorder="1" applyAlignment="1">
      <alignment horizontal="center" vertical="top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77"/>
  <sheetViews>
    <sheetView tabSelected="1" showRuler="0" view="pageBreakPreview" topLeftCell="A40" zoomScale="70" zoomScaleNormal="40" zoomScaleSheetLayoutView="70" zoomScalePageLayoutView="55" workbookViewId="0">
      <selection activeCell="H44" sqref="H44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0.7109375" style="2" customWidth="1"/>
    <col min="27" max="27" width="5.5703125" style="4" customWidth="1"/>
    <col min="28" max="28" width="8" style="2" customWidth="1"/>
    <col min="29" max="29" width="5.5703125" style="4" customWidth="1"/>
    <col min="30" max="30" width="16.7109375" style="2" customWidth="1"/>
    <col min="31" max="31" width="8" style="2" customWidth="1"/>
    <col min="32" max="32" width="5.5703125" style="4" customWidth="1"/>
    <col min="33" max="33" width="10.5703125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9.855468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"/>
    </row>
    <row r="2" spans="1:45" ht="23.25" x14ac:dyDescent="0.3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3"/>
    </row>
    <row r="3" spans="1:45" ht="23.25" x14ac:dyDescent="0.35">
      <c r="A3" s="152" t="s">
        <v>115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3"/>
    </row>
    <row r="4" spans="1:45" ht="23.25" x14ac:dyDescent="0.35">
      <c r="A4" s="153" t="s">
        <v>172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"/>
    </row>
    <row r="5" spans="1:45" ht="18" x14ac:dyDescent="0.2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</row>
    <row r="6" spans="1:45" ht="18" x14ac:dyDescent="0.25">
      <c r="A6" s="155" t="s">
        <v>115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</row>
    <row r="7" spans="1:45" ht="81" customHeight="1" x14ac:dyDescent="0.2">
      <c r="A7" s="156" t="s">
        <v>3</v>
      </c>
      <c r="B7" s="156" t="s">
        <v>4</v>
      </c>
      <c r="C7" s="157" t="s">
        <v>5</v>
      </c>
      <c r="D7" s="157" t="s">
        <v>6</v>
      </c>
      <c r="E7" s="143" t="s">
        <v>7</v>
      </c>
      <c r="F7" s="144"/>
      <c r="G7" s="147"/>
      <c r="H7" s="143" t="s">
        <v>8</v>
      </c>
      <c r="I7" s="144"/>
      <c r="J7" s="147"/>
      <c r="K7" s="143" t="s">
        <v>9</v>
      </c>
      <c r="L7" s="144"/>
      <c r="M7" s="144"/>
      <c r="N7" s="143" t="s">
        <v>10</v>
      </c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7"/>
      <c r="Z7" s="143" t="s">
        <v>161</v>
      </c>
      <c r="AA7" s="144"/>
      <c r="AB7" s="144"/>
      <c r="AC7" s="144"/>
      <c r="AD7" s="144"/>
      <c r="AE7" s="144"/>
      <c r="AF7" s="147"/>
      <c r="AG7" s="143" t="s">
        <v>11</v>
      </c>
      <c r="AH7" s="144"/>
      <c r="AI7" s="147"/>
      <c r="AJ7" s="143" t="s">
        <v>12</v>
      </c>
      <c r="AK7" s="144"/>
      <c r="AL7" s="144"/>
      <c r="AM7" s="135" t="s">
        <v>13</v>
      </c>
      <c r="AO7" s="4"/>
      <c r="AP7" s="4"/>
      <c r="AQ7" s="4"/>
      <c r="AR7" s="4"/>
      <c r="AS7" s="4"/>
    </row>
    <row r="8" spans="1:45" ht="18" customHeight="1" x14ac:dyDescent="0.2">
      <c r="A8" s="156"/>
      <c r="B8" s="156"/>
      <c r="C8" s="157"/>
      <c r="D8" s="157"/>
      <c r="E8" s="149"/>
      <c r="F8" s="150"/>
      <c r="G8" s="151"/>
      <c r="H8" s="149"/>
      <c r="I8" s="150"/>
      <c r="J8" s="151"/>
      <c r="K8" s="145"/>
      <c r="L8" s="146"/>
      <c r="M8" s="146"/>
      <c r="N8" s="145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8"/>
      <c r="Z8" s="145"/>
      <c r="AA8" s="146"/>
      <c r="AB8" s="146"/>
      <c r="AC8" s="146"/>
      <c r="AD8" s="146"/>
      <c r="AE8" s="146"/>
      <c r="AF8" s="148"/>
      <c r="AG8" s="145"/>
      <c r="AH8" s="146"/>
      <c r="AI8" s="148"/>
      <c r="AJ8" s="145"/>
      <c r="AK8" s="146"/>
      <c r="AL8" s="146"/>
      <c r="AM8" s="136"/>
    </row>
    <row r="9" spans="1:45" ht="15.75" customHeight="1" x14ac:dyDescent="0.2">
      <c r="A9" s="156"/>
      <c r="B9" s="156"/>
      <c r="C9" s="157"/>
      <c r="D9" s="157"/>
      <c r="E9" s="145"/>
      <c r="F9" s="146"/>
      <c r="G9" s="148"/>
      <c r="H9" s="145"/>
      <c r="I9" s="146"/>
      <c r="J9" s="148"/>
      <c r="K9" s="137">
        <v>2020</v>
      </c>
      <c r="L9" s="138"/>
      <c r="M9" s="139"/>
      <c r="N9" s="140" t="s">
        <v>14</v>
      </c>
      <c r="O9" s="141"/>
      <c r="P9" s="142"/>
      <c r="Q9" s="140" t="s">
        <v>15</v>
      </c>
      <c r="R9" s="141"/>
      <c r="S9" s="142"/>
      <c r="T9" s="140" t="s">
        <v>16</v>
      </c>
      <c r="U9" s="141"/>
      <c r="V9" s="142"/>
      <c r="W9" s="140" t="s">
        <v>17</v>
      </c>
      <c r="X9" s="141"/>
      <c r="Y9" s="142"/>
      <c r="Z9" s="140">
        <v>2020</v>
      </c>
      <c r="AA9" s="141"/>
      <c r="AB9" s="141"/>
      <c r="AC9" s="141"/>
      <c r="AD9" s="141"/>
      <c r="AE9" s="141"/>
      <c r="AF9" s="142"/>
      <c r="AG9" s="140">
        <v>2020</v>
      </c>
      <c r="AH9" s="141"/>
      <c r="AI9" s="142"/>
      <c r="AJ9" s="140">
        <v>2020</v>
      </c>
      <c r="AK9" s="141"/>
      <c r="AL9" s="142"/>
      <c r="AM9" s="5"/>
    </row>
    <row r="10" spans="1:45" s="7" customFormat="1" ht="15.75" x14ac:dyDescent="0.25">
      <c r="A10" s="118">
        <v>1</v>
      </c>
      <c r="B10" s="118">
        <v>2</v>
      </c>
      <c r="C10" s="118">
        <v>3</v>
      </c>
      <c r="D10" s="118">
        <v>4</v>
      </c>
      <c r="E10" s="125">
        <v>5</v>
      </c>
      <c r="F10" s="134"/>
      <c r="G10" s="126"/>
      <c r="H10" s="125">
        <v>6</v>
      </c>
      <c r="I10" s="134"/>
      <c r="J10" s="126"/>
      <c r="K10" s="130">
        <v>7</v>
      </c>
      <c r="L10" s="131"/>
      <c r="M10" s="132"/>
      <c r="N10" s="130">
        <v>8</v>
      </c>
      <c r="O10" s="131"/>
      <c r="P10" s="132"/>
      <c r="Q10" s="130">
        <v>9</v>
      </c>
      <c r="R10" s="131"/>
      <c r="S10" s="132"/>
      <c r="T10" s="130">
        <v>10</v>
      </c>
      <c r="U10" s="131"/>
      <c r="V10" s="132"/>
      <c r="W10" s="130">
        <v>11</v>
      </c>
      <c r="X10" s="131"/>
      <c r="Y10" s="132"/>
      <c r="Z10" s="127">
        <v>12</v>
      </c>
      <c r="AA10" s="128"/>
      <c r="AB10" s="128"/>
      <c r="AC10" s="128"/>
      <c r="AD10" s="128"/>
      <c r="AE10" s="128"/>
      <c r="AF10" s="129"/>
      <c r="AG10" s="127">
        <v>13</v>
      </c>
      <c r="AH10" s="128"/>
      <c r="AI10" s="129"/>
      <c r="AJ10" s="127">
        <v>14</v>
      </c>
      <c r="AK10" s="128"/>
      <c r="AL10" s="129"/>
      <c r="AM10" s="6">
        <v>15</v>
      </c>
    </row>
    <row r="11" spans="1:45" s="7" customFormat="1" ht="87" customHeight="1" x14ac:dyDescent="0.2">
      <c r="A11" s="119"/>
      <c r="B11" s="119"/>
      <c r="C11" s="119"/>
      <c r="D11" s="119"/>
      <c r="E11" s="121" t="s">
        <v>18</v>
      </c>
      <c r="F11" s="122"/>
      <c r="G11" s="120" t="s">
        <v>19</v>
      </c>
      <c r="H11" s="121" t="s">
        <v>18</v>
      </c>
      <c r="I11" s="122"/>
      <c r="J11" s="120" t="s">
        <v>19</v>
      </c>
      <c r="K11" s="121" t="s">
        <v>18</v>
      </c>
      <c r="L11" s="122"/>
      <c r="M11" s="118" t="s">
        <v>19</v>
      </c>
      <c r="N11" s="121" t="s">
        <v>18</v>
      </c>
      <c r="O11" s="122"/>
      <c r="P11" s="118" t="s">
        <v>19</v>
      </c>
      <c r="Q11" s="121" t="s">
        <v>18</v>
      </c>
      <c r="R11" s="122"/>
      <c r="S11" s="118" t="s">
        <v>19</v>
      </c>
      <c r="T11" s="121" t="s">
        <v>18</v>
      </c>
      <c r="U11" s="122"/>
      <c r="V11" s="118" t="s">
        <v>19</v>
      </c>
      <c r="W11" s="121" t="s">
        <v>18</v>
      </c>
      <c r="X11" s="122"/>
      <c r="Y11" s="118" t="s">
        <v>19</v>
      </c>
      <c r="Z11" s="125" t="s">
        <v>20</v>
      </c>
      <c r="AA11" s="126"/>
      <c r="AB11" s="125" t="s">
        <v>159</v>
      </c>
      <c r="AC11" s="126"/>
      <c r="AD11" s="8" t="s">
        <v>21</v>
      </c>
      <c r="AE11" s="125" t="s">
        <v>160</v>
      </c>
      <c r="AF11" s="126"/>
      <c r="AG11" s="125" t="s">
        <v>22</v>
      </c>
      <c r="AH11" s="126"/>
      <c r="AI11" s="8" t="s">
        <v>23</v>
      </c>
      <c r="AJ11" s="125" t="s">
        <v>24</v>
      </c>
      <c r="AK11" s="126"/>
      <c r="AL11" s="8" t="s">
        <v>25</v>
      </c>
      <c r="AM11" s="9"/>
    </row>
    <row r="12" spans="1:45" s="7" customFormat="1" ht="15.75" x14ac:dyDescent="0.2">
      <c r="A12" s="120"/>
      <c r="B12" s="120"/>
      <c r="C12" s="120"/>
      <c r="D12" s="120"/>
      <c r="E12" s="123"/>
      <c r="F12" s="124"/>
      <c r="G12" s="133"/>
      <c r="H12" s="123"/>
      <c r="I12" s="124"/>
      <c r="J12" s="133"/>
      <c r="K12" s="123"/>
      <c r="L12" s="124"/>
      <c r="M12" s="120"/>
      <c r="N12" s="123"/>
      <c r="O12" s="124"/>
      <c r="P12" s="120"/>
      <c r="Q12" s="123"/>
      <c r="R12" s="124"/>
      <c r="S12" s="120"/>
      <c r="T12" s="123"/>
      <c r="U12" s="124"/>
      <c r="V12" s="120"/>
      <c r="W12" s="123"/>
      <c r="X12" s="124"/>
      <c r="Y12" s="120"/>
      <c r="Z12" s="123" t="s">
        <v>18</v>
      </c>
      <c r="AA12" s="124"/>
      <c r="AB12" s="123" t="s">
        <v>18</v>
      </c>
      <c r="AC12" s="124"/>
      <c r="AD12" s="10" t="s">
        <v>19</v>
      </c>
      <c r="AE12" s="123" t="s">
        <v>19</v>
      </c>
      <c r="AF12" s="124"/>
      <c r="AG12" s="123" t="s">
        <v>18</v>
      </c>
      <c r="AH12" s="124"/>
      <c r="AI12" s="10" t="s">
        <v>19</v>
      </c>
      <c r="AJ12" s="123" t="s">
        <v>18</v>
      </c>
      <c r="AK12" s="124"/>
      <c r="AL12" s="10" t="s">
        <v>19</v>
      </c>
      <c r="AM12" s="102"/>
    </row>
    <row r="13" spans="1:45" ht="139.5" customHeight="1" x14ac:dyDescent="0.2">
      <c r="A13" s="49">
        <v>1</v>
      </c>
      <c r="B13" s="14" t="s">
        <v>26</v>
      </c>
      <c r="C13" s="50" t="s">
        <v>27</v>
      </c>
      <c r="D13" s="16" t="s">
        <v>73</v>
      </c>
      <c r="E13" s="46">
        <v>89.06</v>
      </c>
      <c r="F13" s="47" t="s">
        <v>65</v>
      </c>
      <c r="G13" s="88">
        <f>SUM(G15:G16)</f>
        <v>80000000</v>
      </c>
      <c r="H13" s="46">
        <v>81.819999999999993</v>
      </c>
      <c r="I13" s="47" t="s">
        <v>65</v>
      </c>
      <c r="J13" s="88">
        <f>SUM(J15:J16)</f>
        <v>8500000</v>
      </c>
      <c r="K13" s="46">
        <v>82.55</v>
      </c>
      <c r="L13" s="47" t="s">
        <v>65</v>
      </c>
      <c r="M13" s="88">
        <f>SUM(M15:M16)</f>
        <v>6400000</v>
      </c>
      <c r="N13" s="53">
        <v>0.1</v>
      </c>
      <c r="O13" s="47" t="s">
        <v>65</v>
      </c>
      <c r="P13" s="88">
        <f>SUM(P15:P16)</f>
        <v>750000</v>
      </c>
      <c r="Q13" s="53">
        <v>0</v>
      </c>
      <c r="R13" s="47" t="s">
        <v>65</v>
      </c>
      <c r="S13" s="88">
        <f>SUM(S15:S16)</f>
        <v>0</v>
      </c>
      <c r="T13" s="53">
        <v>0</v>
      </c>
      <c r="U13" s="47" t="s">
        <v>65</v>
      </c>
      <c r="V13" s="88">
        <f>SUM(V15:V16)</f>
        <v>0</v>
      </c>
      <c r="W13" s="53">
        <v>0</v>
      </c>
      <c r="X13" s="47" t="s">
        <v>65</v>
      </c>
      <c r="Y13" s="88">
        <f>SUM(Y15:Y16)</f>
        <v>4450000</v>
      </c>
      <c r="Z13" s="66">
        <f>N13+Q13+T13+W13</f>
        <v>0.1</v>
      </c>
      <c r="AA13" s="47" t="s">
        <v>65</v>
      </c>
      <c r="AB13" s="63">
        <f>AG13/K13*100</f>
        <v>99.236826165960011</v>
      </c>
      <c r="AC13" s="64" t="s">
        <v>69</v>
      </c>
      <c r="AD13" s="89">
        <f>P13+S13+V13+Y13</f>
        <v>5200000</v>
      </c>
      <c r="AE13" s="103">
        <f>AD13/M13*100</f>
        <v>81.25</v>
      </c>
      <c r="AF13" s="49" t="s">
        <v>69</v>
      </c>
      <c r="AG13" s="66">
        <f>H13+Z13</f>
        <v>81.919999999999987</v>
      </c>
      <c r="AH13" s="47" t="s">
        <v>65</v>
      </c>
      <c r="AI13" s="89">
        <f>J13+AD13</f>
        <v>13700000</v>
      </c>
      <c r="AJ13" s="63">
        <f>AG13/E13*100</f>
        <v>91.982932854255537</v>
      </c>
      <c r="AK13" s="64" t="s">
        <v>69</v>
      </c>
      <c r="AL13" s="90">
        <f>AI13/G13*100</f>
        <v>17.125</v>
      </c>
      <c r="AM13" s="22" t="s">
        <v>116</v>
      </c>
      <c r="AP13" s="23">
        <f t="shared" ref="AP13:AP21" si="0">P13+S13+V13+Y13</f>
        <v>5200000</v>
      </c>
    </row>
    <row r="14" spans="1:45" ht="118.5" customHeight="1" x14ac:dyDescent="0.2">
      <c r="A14" s="13"/>
      <c r="B14" s="14"/>
      <c r="C14" s="15"/>
      <c r="D14" s="16" t="s">
        <v>74</v>
      </c>
      <c r="E14" s="46">
        <v>100</v>
      </c>
      <c r="F14" s="47" t="s">
        <v>69</v>
      </c>
      <c r="G14" s="12"/>
      <c r="H14" s="46">
        <v>100</v>
      </c>
      <c r="I14" s="47" t="s">
        <v>69</v>
      </c>
      <c r="J14" s="58"/>
      <c r="K14" s="46">
        <v>100</v>
      </c>
      <c r="L14" s="47" t="s">
        <v>69</v>
      </c>
      <c r="M14" s="42"/>
      <c r="N14" s="46">
        <f>N16/K16*100</f>
        <v>33.333333333333329</v>
      </c>
      <c r="O14" s="47" t="s">
        <v>69</v>
      </c>
      <c r="P14" s="59"/>
      <c r="Q14" s="53">
        <f>Q16/K16*100</f>
        <v>25</v>
      </c>
      <c r="R14" s="47" t="s">
        <v>69</v>
      </c>
      <c r="S14" s="59"/>
      <c r="T14" s="53">
        <f>T16/K16*100</f>
        <v>33.333333333333329</v>
      </c>
      <c r="U14" s="47" t="s">
        <v>69</v>
      </c>
      <c r="V14" s="59"/>
      <c r="W14" s="53">
        <f>W16/K16*100</f>
        <v>8.3333333333333321</v>
      </c>
      <c r="X14" s="47" t="s">
        <v>69</v>
      </c>
      <c r="Y14" s="59"/>
      <c r="Z14" s="66">
        <f>N14+Q14+T14+W14</f>
        <v>99.999999999999986</v>
      </c>
      <c r="AA14" s="47" t="s">
        <v>69</v>
      </c>
      <c r="AB14" s="87">
        <f>Z14/K14*100</f>
        <v>99.999999999999986</v>
      </c>
      <c r="AC14" s="64" t="s">
        <v>69</v>
      </c>
      <c r="AD14" s="60"/>
      <c r="AE14" s="104"/>
      <c r="AF14" s="105"/>
      <c r="AG14" s="66">
        <f>H14+Z14</f>
        <v>200</v>
      </c>
      <c r="AH14" s="47" t="s">
        <v>69</v>
      </c>
      <c r="AI14" s="60"/>
      <c r="AJ14" s="87">
        <f>AG14/E14*100</f>
        <v>200</v>
      </c>
      <c r="AK14" s="64" t="s">
        <v>69</v>
      </c>
      <c r="AL14" s="91"/>
      <c r="AM14" s="22"/>
      <c r="AP14" s="23"/>
    </row>
    <row r="15" spans="1:45" ht="75" x14ac:dyDescent="0.2">
      <c r="A15" s="13"/>
      <c r="B15" s="14"/>
      <c r="C15" s="24" t="s">
        <v>29</v>
      </c>
      <c r="D15" s="29" t="s">
        <v>71</v>
      </c>
      <c r="E15" s="17">
        <f>15*5</f>
        <v>75</v>
      </c>
      <c r="F15" s="18" t="s">
        <v>66</v>
      </c>
      <c r="G15" s="51">
        <v>40000000</v>
      </c>
      <c r="H15" s="17">
        <v>15</v>
      </c>
      <c r="I15" s="18" t="s">
        <v>66</v>
      </c>
      <c r="J15" s="20">
        <v>4250000</v>
      </c>
      <c r="K15" s="17">
        <v>15</v>
      </c>
      <c r="L15" s="18" t="s">
        <v>66</v>
      </c>
      <c r="M15" s="21">
        <v>3200000</v>
      </c>
      <c r="N15" s="17">
        <v>6</v>
      </c>
      <c r="O15" s="18" t="s">
        <v>66</v>
      </c>
      <c r="P15" s="21">
        <v>750000</v>
      </c>
      <c r="Q15" s="17">
        <v>3</v>
      </c>
      <c r="R15" s="18" t="s">
        <v>66</v>
      </c>
      <c r="S15" s="21">
        <v>0</v>
      </c>
      <c r="T15" s="17">
        <v>3</v>
      </c>
      <c r="U15" s="18" t="s">
        <v>66</v>
      </c>
      <c r="V15" s="21">
        <v>0</v>
      </c>
      <c r="W15" s="17">
        <v>3</v>
      </c>
      <c r="X15" s="18" t="s">
        <v>66</v>
      </c>
      <c r="Y15" s="21">
        <v>2450000</v>
      </c>
      <c r="Z15" s="65">
        <f>N15+Q15+T15+W15</f>
        <v>15</v>
      </c>
      <c r="AA15" s="18" t="s">
        <v>66</v>
      </c>
      <c r="AB15" s="62">
        <f>Z15/K15*100</f>
        <v>100</v>
      </c>
      <c r="AC15" s="35" t="s">
        <v>69</v>
      </c>
      <c r="AD15" s="41">
        <f>P15+S15+V15+Y15</f>
        <v>3200000</v>
      </c>
      <c r="AE15" s="62">
        <f>AD15/M15*100</f>
        <v>100</v>
      </c>
      <c r="AF15" s="35" t="s">
        <v>69</v>
      </c>
      <c r="AG15" s="65">
        <f>H15+Z15</f>
        <v>30</v>
      </c>
      <c r="AH15" s="18" t="s">
        <v>66</v>
      </c>
      <c r="AI15" s="41">
        <f>J15+AD15</f>
        <v>7450000</v>
      </c>
      <c r="AJ15" s="62">
        <f>AG15/E15*100</f>
        <v>40</v>
      </c>
      <c r="AK15" s="35" t="s">
        <v>69</v>
      </c>
      <c r="AL15" s="62">
        <f>AI15/G15*100</f>
        <v>18.625</v>
      </c>
      <c r="AM15" s="11"/>
      <c r="AP15" s="23"/>
    </row>
    <row r="16" spans="1:45" ht="90" x14ac:dyDescent="0.2">
      <c r="A16" s="13"/>
      <c r="B16" s="14"/>
      <c r="C16" s="24" t="s">
        <v>28</v>
      </c>
      <c r="D16" s="29" t="s">
        <v>70</v>
      </c>
      <c r="E16" s="17">
        <f>12*5</f>
        <v>60</v>
      </c>
      <c r="F16" s="18" t="s">
        <v>66</v>
      </c>
      <c r="G16" s="51">
        <v>40000000</v>
      </c>
      <c r="H16" s="17">
        <v>12</v>
      </c>
      <c r="I16" s="18" t="s">
        <v>66</v>
      </c>
      <c r="J16" s="20">
        <v>4250000</v>
      </c>
      <c r="K16" s="17">
        <v>12</v>
      </c>
      <c r="L16" s="18" t="s">
        <v>66</v>
      </c>
      <c r="M16" s="21">
        <v>3200000</v>
      </c>
      <c r="N16" s="17">
        <v>4</v>
      </c>
      <c r="O16" s="18" t="s">
        <v>66</v>
      </c>
      <c r="P16" s="21">
        <v>0</v>
      </c>
      <c r="Q16" s="17">
        <v>3</v>
      </c>
      <c r="R16" s="18" t="s">
        <v>66</v>
      </c>
      <c r="S16" s="21">
        <v>0</v>
      </c>
      <c r="T16" s="17">
        <v>4</v>
      </c>
      <c r="U16" s="18" t="s">
        <v>66</v>
      </c>
      <c r="V16" s="21">
        <v>0</v>
      </c>
      <c r="W16" s="17">
        <v>1</v>
      </c>
      <c r="X16" s="18" t="s">
        <v>66</v>
      </c>
      <c r="Y16" s="21">
        <v>2000000</v>
      </c>
      <c r="Z16" s="65">
        <f t="shared" ref="Z16:Z48" si="1">N16+Q16+T16+W16</f>
        <v>12</v>
      </c>
      <c r="AA16" s="18" t="s">
        <v>66</v>
      </c>
      <c r="AB16" s="62">
        <f>Z16/K16*100</f>
        <v>100</v>
      </c>
      <c r="AC16" s="35" t="s">
        <v>69</v>
      </c>
      <c r="AD16" s="41">
        <f>P16+S16+V16+Y16</f>
        <v>2000000</v>
      </c>
      <c r="AE16" s="62">
        <f>AD16/M16*100</f>
        <v>62.5</v>
      </c>
      <c r="AF16" s="35" t="s">
        <v>69</v>
      </c>
      <c r="AG16" s="65">
        <f t="shared" ref="AG16:AG48" si="2">H16+Z16</f>
        <v>24</v>
      </c>
      <c r="AH16" s="18" t="s">
        <v>66</v>
      </c>
      <c r="AI16" s="41">
        <f t="shared" ref="AI16:AI48" si="3">J16+AD16</f>
        <v>6250000</v>
      </c>
      <c r="AJ16" s="62">
        <f>AG16/E16*100</f>
        <v>40</v>
      </c>
      <c r="AK16" s="35" t="s">
        <v>69</v>
      </c>
      <c r="AL16" s="62">
        <f t="shared" ref="AL16:AL48" si="4">AI16/G16*100</f>
        <v>15.625</v>
      </c>
      <c r="AM16" s="11"/>
      <c r="AP16" s="23"/>
    </row>
    <row r="17" spans="1:42" ht="85.5" customHeight="1" x14ac:dyDescent="0.2">
      <c r="A17" s="49">
        <v>2</v>
      </c>
      <c r="B17" s="50" t="s">
        <v>30</v>
      </c>
      <c r="C17" s="14" t="s">
        <v>31</v>
      </c>
      <c r="D17" s="15" t="s">
        <v>117</v>
      </c>
      <c r="E17" s="57">
        <v>100</v>
      </c>
      <c r="F17" s="58" t="s">
        <v>69</v>
      </c>
      <c r="G17" s="60">
        <f>SUM(G18:G23)</f>
        <v>6026194000</v>
      </c>
      <c r="H17" s="57">
        <v>100</v>
      </c>
      <c r="I17" s="58" t="s">
        <v>69</v>
      </c>
      <c r="J17" s="60">
        <f>SUM(J18:J23)</f>
        <v>1192515507</v>
      </c>
      <c r="K17" s="57">
        <v>100</v>
      </c>
      <c r="L17" s="58" t="s">
        <v>69</v>
      </c>
      <c r="M17" s="42">
        <f>SUM(M18:M23)</f>
        <v>950388500</v>
      </c>
      <c r="N17" s="57">
        <v>25</v>
      </c>
      <c r="O17" s="58" t="s">
        <v>69</v>
      </c>
      <c r="P17" s="42">
        <f>SUM(P18:P23)</f>
        <v>318616273</v>
      </c>
      <c r="Q17" s="57">
        <v>25</v>
      </c>
      <c r="R17" s="58" t="s">
        <v>69</v>
      </c>
      <c r="S17" s="42">
        <f>SUM(S18:S23)</f>
        <v>121237108</v>
      </c>
      <c r="T17" s="57">
        <v>25</v>
      </c>
      <c r="U17" s="58" t="s">
        <v>69</v>
      </c>
      <c r="V17" s="42">
        <f>SUM(V18:V23)</f>
        <v>116887375</v>
      </c>
      <c r="W17" s="57">
        <v>25</v>
      </c>
      <c r="X17" s="58" t="s">
        <v>69</v>
      </c>
      <c r="Y17" s="42">
        <f>SUM(Y18:Y23)</f>
        <v>209863834</v>
      </c>
      <c r="Z17" s="66">
        <f>N17+Q17+T17+W17</f>
        <v>100</v>
      </c>
      <c r="AA17" s="58" t="s">
        <v>69</v>
      </c>
      <c r="AB17" s="66">
        <f>Z17/K17*100</f>
        <v>100</v>
      </c>
      <c r="AC17" s="64" t="s">
        <v>69</v>
      </c>
      <c r="AD17" s="61">
        <f t="shared" ref="AD17:AD48" si="5">P17+S17+V17+Y17</f>
        <v>766604590</v>
      </c>
      <c r="AE17" s="66">
        <f>AD17/M17*100</f>
        <v>80.662233391923408</v>
      </c>
      <c r="AF17" s="64" t="s">
        <v>69</v>
      </c>
      <c r="AG17" s="66">
        <f>H17+Z17</f>
        <v>200</v>
      </c>
      <c r="AH17" s="58" t="s">
        <v>69</v>
      </c>
      <c r="AI17" s="61">
        <f t="shared" si="3"/>
        <v>1959120097</v>
      </c>
      <c r="AJ17" s="66">
        <f t="shared" ref="AJ17:AJ48" si="6">AG17/E17*100</f>
        <v>200</v>
      </c>
      <c r="AK17" s="64" t="s">
        <v>69</v>
      </c>
      <c r="AL17" s="66">
        <f t="shared" si="4"/>
        <v>32.510073472576558</v>
      </c>
      <c r="AM17" s="11"/>
      <c r="AP17" s="23"/>
    </row>
    <row r="18" spans="1:42" ht="60" x14ac:dyDescent="0.2">
      <c r="A18" s="13"/>
      <c r="B18" s="14"/>
      <c r="C18" s="29" t="s">
        <v>32</v>
      </c>
      <c r="D18" s="24" t="s">
        <v>72</v>
      </c>
      <c r="E18" s="25">
        <f>12*5</f>
        <v>60</v>
      </c>
      <c r="F18" s="26" t="s">
        <v>67</v>
      </c>
      <c r="G18" s="59">
        <v>203494000</v>
      </c>
      <c r="H18" s="44">
        <v>12</v>
      </c>
      <c r="I18" s="26" t="s">
        <v>67</v>
      </c>
      <c r="J18" s="27">
        <v>38427000</v>
      </c>
      <c r="K18" s="44">
        <v>12</v>
      </c>
      <c r="L18" s="26" t="s">
        <v>67</v>
      </c>
      <c r="M18" s="28">
        <v>30713500</v>
      </c>
      <c r="N18" s="67">
        <v>3</v>
      </c>
      <c r="O18" s="26" t="s">
        <v>67</v>
      </c>
      <c r="P18" s="28">
        <v>19862500</v>
      </c>
      <c r="Q18" s="67">
        <v>3</v>
      </c>
      <c r="R18" s="26" t="s">
        <v>67</v>
      </c>
      <c r="S18" s="28">
        <v>515000</v>
      </c>
      <c r="T18" s="67">
        <v>3</v>
      </c>
      <c r="U18" s="26" t="s">
        <v>67</v>
      </c>
      <c r="V18" s="28">
        <v>860000</v>
      </c>
      <c r="W18" s="67">
        <v>3</v>
      </c>
      <c r="X18" s="26" t="s">
        <v>67</v>
      </c>
      <c r="Y18" s="28">
        <v>9585000</v>
      </c>
      <c r="Z18" s="65">
        <f t="shared" si="1"/>
        <v>12</v>
      </c>
      <c r="AA18" s="26" t="s">
        <v>67</v>
      </c>
      <c r="AB18" s="62">
        <f>Z18/K18*100</f>
        <v>100</v>
      </c>
      <c r="AC18" s="35" t="s">
        <v>69</v>
      </c>
      <c r="AD18" s="41">
        <f t="shared" si="5"/>
        <v>30822500</v>
      </c>
      <c r="AE18" s="62">
        <f>AD18/M18*100</f>
        <v>100.35489279958325</v>
      </c>
      <c r="AF18" s="35" t="s">
        <v>69</v>
      </c>
      <c r="AG18" s="65">
        <f t="shared" si="2"/>
        <v>24</v>
      </c>
      <c r="AH18" s="26" t="s">
        <v>67</v>
      </c>
      <c r="AI18" s="41">
        <f t="shared" si="3"/>
        <v>69249500</v>
      </c>
      <c r="AJ18" s="62">
        <f t="shared" si="6"/>
        <v>40</v>
      </c>
      <c r="AK18" s="35" t="s">
        <v>69</v>
      </c>
      <c r="AL18" s="62">
        <f t="shared" si="4"/>
        <v>34.030241677887304</v>
      </c>
      <c r="AM18" s="30"/>
      <c r="AP18" s="23">
        <f t="shared" si="0"/>
        <v>30822500</v>
      </c>
    </row>
    <row r="19" spans="1:42" ht="93" customHeight="1" x14ac:dyDescent="0.2">
      <c r="A19" s="13"/>
      <c r="B19" s="14"/>
      <c r="C19" s="29" t="s">
        <v>33</v>
      </c>
      <c r="D19" s="29" t="s">
        <v>72</v>
      </c>
      <c r="E19" s="52">
        <f t="shared" ref="E19:E23" si="7">12*5</f>
        <v>60</v>
      </c>
      <c r="F19" s="18" t="s">
        <v>67</v>
      </c>
      <c r="G19" s="51">
        <v>1158000000</v>
      </c>
      <c r="H19" s="45">
        <v>12</v>
      </c>
      <c r="I19" s="18" t="s">
        <v>67</v>
      </c>
      <c r="J19" s="20">
        <v>142282978</v>
      </c>
      <c r="K19" s="45">
        <v>12</v>
      </c>
      <c r="L19" s="18" t="s">
        <v>67</v>
      </c>
      <c r="M19" s="21">
        <v>231600000</v>
      </c>
      <c r="N19" s="17">
        <v>3</v>
      </c>
      <c r="O19" s="18" t="s">
        <v>67</v>
      </c>
      <c r="P19" s="21">
        <v>49500156</v>
      </c>
      <c r="Q19" s="17">
        <v>3</v>
      </c>
      <c r="R19" s="18" t="s">
        <v>67</v>
      </c>
      <c r="S19" s="21">
        <v>19542108</v>
      </c>
      <c r="T19" s="17">
        <v>3</v>
      </c>
      <c r="U19" s="18" t="s">
        <v>67</v>
      </c>
      <c r="V19" s="21">
        <v>17477375</v>
      </c>
      <c r="W19" s="17">
        <v>3</v>
      </c>
      <c r="X19" s="18" t="s">
        <v>67</v>
      </c>
      <c r="Y19" s="21">
        <v>34583834</v>
      </c>
      <c r="Z19" s="65">
        <f t="shared" si="1"/>
        <v>12</v>
      </c>
      <c r="AA19" s="18" t="s">
        <v>67</v>
      </c>
      <c r="AB19" s="62">
        <f t="shared" ref="AB19:AB37" si="8">Z19/K19*100</f>
        <v>100</v>
      </c>
      <c r="AC19" s="35" t="s">
        <v>69</v>
      </c>
      <c r="AD19" s="41">
        <f t="shared" si="5"/>
        <v>121103473</v>
      </c>
      <c r="AE19" s="62">
        <f t="shared" ref="AE19:AE37" si="9">AD19/M19*100</f>
        <v>52.289927892918833</v>
      </c>
      <c r="AF19" s="35" t="s">
        <v>69</v>
      </c>
      <c r="AG19" s="65">
        <f t="shared" si="2"/>
        <v>24</v>
      </c>
      <c r="AH19" s="18" t="s">
        <v>67</v>
      </c>
      <c r="AI19" s="41">
        <f t="shared" si="3"/>
        <v>263386451</v>
      </c>
      <c r="AJ19" s="62">
        <f t="shared" si="6"/>
        <v>40</v>
      </c>
      <c r="AK19" s="35" t="s">
        <v>69</v>
      </c>
      <c r="AL19" s="62">
        <f t="shared" si="4"/>
        <v>22.744943955094989</v>
      </c>
      <c r="AM19" s="11"/>
      <c r="AP19" s="23">
        <f t="shared" si="0"/>
        <v>121103473</v>
      </c>
    </row>
    <row r="20" spans="1:42" ht="81.75" customHeight="1" x14ac:dyDescent="0.2">
      <c r="A20" s="13"/>
      <c r="B20" s="14"/>
      <c r="C20" s="106" t="s">
        <v>34</v>
      </c>
      <c r="D20" s="107" t="s">
        <v>72</v>
      </c>
      <c r="E20" s="52">
        <v>15</v>
      </c>
      <c r="F20" s="18" t="s">
        <v>68</v>
      </c>
      <c r="G20" s="51">
        <v>70000000</v>
      </c>
      <c r="H20" s="56">
        <v>3</v>
      </c>
      <c r="I20" s="18" t="s">
        <v>68</v>
      </c>
      <c r="J20" s="20">
        <v>14000000</v>
      </c>
      <c r="K20" s="56"/>
      <c r="L20" s="18"/>
      <c r="M20" s="21"/>
      <c r="N20" s="56"/>
      <c r="O20" s="18"/>
      <c r="P20" s="21"/>
      <c r="Q20" s="101"/>
      <c r="R20" s="18"/>
      <c r="S20" s="21"/>
      <c r="T20" s="101"/>
      <c r="U20" s="18"/>
      <c r="V20" s="21"/>
      <c r="W20" s="101"/>
      <c r="X20" s="18"/>
      <c r="Y20" s="21"/>
      <c r="Z20" s="65"/>
      <c r="AA20" s="18"/>
      <c r="AB20" s="62"/>
      <c r="AC20" s="35"/>
      <c r="AD20" s="41"/>
      <c r="AE20" s="62"/>
      <c r="AF20" s="35"/>
      <c r="AG20" s="65">
        <f t="shared" si="2"/>
        <v>3</v>
      </c>
      <c r="AH20" s="18" t="s">
        <v>68</v>
      </c>
      <c r="AI20" s="41">
        <f t="shared" si="3"/>
        <v>14000000</v>
      </c>
      <c r="AJ20" s="62">
        <f t="shared" si="6"/>
        <v>20</v>
      </c>
      <c r="AK20" s="35" t="s">
        <v>69</v>
      </c>
      <c r="AL20" s="62">
        <f t="shared" si="4"/>
        <v>20</v>
      </c>
      <c r="AM20" s="11"/>
      <c r="AP20" s="23">
        <f t="shared" si="0"/>
        <v>0</v>
      </c>
    </row>
    <row r="21" spans="1:42" ht="60" x14ac:dyDescent="0.2">
      <c r="A21" s="13"/>
      <c r="B21" s="14"/>
      <c r="C21" s="29" t="s">
        <v>35</v>
      </c>
      <c r="D21" s="29" t="s">
        <v>72</v>
      </c>
      <c r="E21" s="52">
        <f t="shared" si="7"/>
        <v>60</v>
      </c>
      <c r="F21" s="18" t="s">
        <v>67</v>
      </c>
      <c r="G21" s="51">
        <v>104000000</v>
      </c>
      <c r="H21" s="45">
        <v>12</v>
      </c>
      <c r="I21" s="18" t="s">
        <v>67</v>
      </c>
      <c r="J21" s="20">
        <v>11700000</v>
      </c>
      <c r="K21" s="45">
        <v>12</v>
      </c>
      <c r="L21" s="18" t="s">
        <v>67</v>
      </c>
      <c r="M21" s="21">
        <v>12900000</v>
      </c>
      <c r="N21" s="17">
        <v>3</v>
      </c>
      <c r="O21" s="18" t="s">
        <v>67</v>
      </c>
      <c r="P21" s="21">
        <v>0</v>
      </c>
      <c r="Q21" s="17">
        <v>3</v>
      </c>
      <c r="R21" s="18" t="s">
        <v>67</v>
      </c>
      <c r="S21" s="21">
        <v>0</v>
      </c>
      <c r="T21" s="17">
        <v>3</v>
      </c>
      <c r="U21" s="18" t="s">
        <v>67</v>
      </c>
      <c r="V21" s="21">
        <v>0</v>
      </c>
      <c r="W21" s="17">
        <v>3</v>
      </c>
      <c r="X21" s="18" t="s">
        <v>67</v>
      </c>
      <c r="Y21" s="21">
        <v>7300000</v>
      </c>
      <c r="Z21" s="65">
        <f t="shared" si="1"/>
        <v>12</v>
      </c>
      <c r="AA21" s="18" t="s">
        <v>67</v>
      </c>
      <c r="AB21" s="62">
        <f t="shared" si="8"/>
        <v>100</v>
      </c>
      <c r="AC21" s="35" t="s">
        <v>69</v>
      </c>
      <c r="AD21" s="41">
        <f t="shared" si="5"/>
        <v>7300000</v>
      </c>
      <c r="AE21" s="62">
        <f t="shared" si="9"/>
        <v>56.589147286821706</v>
      </c>
      <c r="AF21" s="35" t="s">
        <v>69</v>
      </c>
      <c r="AG21" s="65">
        <f t="shared" si="2"/>
        <v>24</v>
      </c>
      <c r="AH21" s="18" t="s">
        <v>67</v>
      </c>
      <c r="AI21" s="41">
        <f t="shared" si="3"/>
        <v>19000000</v>
      </c>
      <c r="AJ21" s="62">
        <f t="shared" si="6"/>
        <v>40</v>
      </c>
      <c r="AK21" s="35" t="s">
        <v>69</v>
      </c>
      <c r="AL21" s="62">
        <f t="shared" si="4"/>
        <v>18.269230769230766</v>
      </c>
      <c r="AM21" s="11"/>
      <c r="AP21" s="23">
        <f t="shared" si="0"/>
        <v>7300000</v>
      </c>
    </row>
    <row r="22" spans="1:42" ht="111.75" customHeight="1" x14ac:dyDescent="0.2">
      <c r="A22" s="13"/>
      <c r="B22" s="14"/>
      <c r="C22" s="24" t="s">
        <v>36</v>
      </c>
      <c r="D22" s="29" t="s">
        <v>72</v>
      </c>
      <c r="E22" s="52">
        <f t="shared" si="7"/>
        <v>60</v>
      </c>
      <c r="F22" s="18" t="s">
        <v>67</v>
      </c>
      <c r="G22" s="51">
        <v>2895700000</v>
      </c>
      <c r="H22" s="45">
        <v>12</v>
      </c>
      <c r="I22" s="18" t="s">
        <v>67</v>
      </c>
      <c r="J22" s="20">
        <v>641100000</v>
      </c>
      <c r="K22" s="45">
        <v>12</v>
      </c>
      <c r="L22" s="18" t="s">
        <v>67</v>
      </c>
      <c r="M22" s="21">
        <v>589500000</v>
      </c>
      <c r="N22" s="17">
        <v>3</v>
      </c>
      <c r="O22" s="18" t="s">
        <v>67</v>
      </c>
      <c r="P22" s="21">
        <v>195800000</v>
      </c>
      <c r="Q22" s="17">
        <v>3</v>
      </c>
      <c r="R22" s="18" t="s">
        <v>67</v>
      </c>
      <c r="S22" s="21">
        <v>98000000</v>
      </c>
      <c r="T22" s="17">
        <v>3</v>
      </c>
      <c r="U22" s="18" t="s">
        <v>67</v>
      </c>
      <c r="V22" s="21">
        <v>98000000</v>
      </c>
      <c r="W22" s="17">
        <v>3</v>
      </c>
      <c r="X22" s="18" t="s">
        <v>67</v>
      </c>
      <c r="Y22" s="21">
        <v>147250000</v>
      </c>
      <c r="Z22" s="65">
        <f t="shared" si="1"/>
        <v>12</v>
      </c>
      <c r="AA22" s="18" t="s">
        <v>67</v>
      </c>
      <c r="AB22" s="62">
        <f t="shared" si="8"/>
        <v>100</v>
      </c>
      <c r="AC22" s="35" t="s">
        <v>69</v>
      </c>
      <c r="AD22" s="41">
        <f t="shared" si="5"/>
        <v>539050000</v>
      </c>
      <c r="AE22" s="62">
        <f t="shared" si="9"/>
        <v>91.441899915182361</v>
      </c>
      <c r="AF22" s="35" t="s">
        <v>69</v>
      </c>
      <c r="AG22" s="65">
        <f t="shared" si="2"/>
        <v>24</v>
      </c>
      <c r="AH22" s="18" t="s">
        <v>67</v>
      </c>
      <c r="AI22" s="41">
        <f t="shared" si="3"/>
        <v>1180150000</v>
      </c>
      <c r="AJ22" s="62">
        <f t="shared" si="6"/>
        <v>40</v>
      </c>
      <c r="AK22" s="35" t="s">
        <v>69</v>
      </c>
      <c r="AL22" s="62">
        <f t="shared" si="4"/>
        <v>40.755257796042407</v>
      </c>
      <c r="AM22" s="11"/>
      <c r="AP22" s="23"/>
    </row>
    <row r="23" spans="1:42" ht="79.5" customHeight="1" x14ac:dyDescent="0.2">
      <c r="A23" s="13"/>
      <c r="B23" s="14"/>
      <c r="C23" s="24" t="s">
        <v>37</v>
      </c>
      <c r="D23" s="29" t="s">
        <v>72</v>
      </c>
      <c r="E23" s="52">
        <f t="shared" si="7"/>
        <v>60</v>
      </c>
      <c r="F23" s="18" t="s">
        <v>67</v>
      </c>
      <c r="G23" s="51">
        <v>1595000000</v>
      </c>
      <c r="H23" s="17">
        <v>12</v>
      </c>
      <c r="I23" s="18" t="s">
        <v>67</v>
      </c>
      <c r="J23" s="20">
        <v>345005529</v>
      </c>
      <c r="K23" s="17">
        <v>12</v>
      </c>
      <c r="L23" s="18" t="s">
        <v>67</v>
      </c>
      <c r="M23" s="21">
        <v>85675000</v>
      </c>
      <c r="N23" s="17">
        <v>3</v>
      </c>
      <c r="O23" s="18" t="s">
        <v>67</v>
      </c>
      <c r="P23" s="21">
        <v>53453617</v>
      </c>
      <c r="Q23" s="17">
        <v>3</v>
      </c>
      <c r="R23" s="18" t="s">
        <v>67</v>
      </c>
      <c r="S23" s="21">
        <v>3180000</v>
      </c>
      <c r="T23" s="17">
        <v>3</v>
      </c>
      <c r="U23" s="18" t="s">
        <v>67</v>
      </c>
      <c r="V23" s="21">
        <v>550000</v>
      </c>
      <c r="W23" s="17">
        <v>3</v>
      </c>
      <c r="X23" s="18" t="s">
        <v>67</v>
      </c>
      <c r="Y23" s="21">
        <v>11145000</v>
      </c>
      <c r="Z23" s="65">
        <f t="shared" si="1"/>
        <v>12</v>
      </c>
      <c r="AA23" s="18" t="s">
        <v>67</v>
      </c>
      <c r="AB23" s="62">
        <f t="shared" si="8"/>
        <v>100</v>
      </c>
      <c r="AC23" s="35" t="s">
        <v>69</v>
      </c>
      <c r="AD23" s="41">
        <f t="shared" si="5"/>
        <v>68328617</v>
      </c>
      <c r="AE23" s="62">
        <f t="shared" si="9"/>
        <v>79.753273416982779</v>
      </c>
      <c r="AF23" s="35" t="s">
        <v>69</v>
      </c>
      <c r="AG23" s="65">
        <f t="shared" si="2"/>
        <v>24</v>
      </c>
      <c r="AH23" s="18" t="s">
        <v>67</v>
      </c>
      <c r="AI23" s="41">
        <f t="shared" si="3"/>
        <v>413334146</v>
      </c>
      <c r="AJ23" s="62">
        <f t="shared" si="6"/>
        <v>40</v>
      </c>
      <c r="AK23" s="35" t="s">
        <v>69</v>
      </c>
      <c r="AL23" s="62">
        <f t="shared" si="4"/>
        <v>25.914366520376177</v>
      </c>
      <c r="AM23" s="11"/>
      <c r="AP23" s="23"/>
    </row>
    <row r="24" spans="1:42" ht="97.5" customHeight="1" x14ac:dyDescent="0.2">
      <c r="A24" s="13"/>
      <c r="B24" s="14"/>
      <c r="C24" s="15" t="s">
        <v>38</v>
      </c>
      <c r="D24" s="15" t="s">
        <v>117</v>
      </c>
      <c r="E24" s="57">
        <v>100</v>
      </c>
      <c r="F24" s="58" t="s">
        <v>69</v>
      </c>
      <c r="G24" s="61">
        <f>SUM(G25:G28)</f>
        <v>1662811250</v>
      </c>
      <c r="H24" s="57">
        <v>100</v>
      </c>
      <c r="I24" s="58" t="s">
        <v>69</v>
      </c>
      <c r="J24" s="61">
        <f>SUM(J25:J28)</f>
        <v>180221700</v>
      </c>
      <c r="K24" s="57">
        <v>100</v>
      </c>
      <c r="L24" s="58" t="s">
        <v>69</v>
      </c>
      <c r="M24" s="43">
        <f>SUM(M25:M28)</f>
        <v>157012250</v>
      </c>
      <c r="N24" s="57">
        <v>25</v>
      </c>
      <c r="O24" s="58" t="s">
        <v>69</v>
      </c>
      <c r="P24" s="43">
        <f>SUM(P25:P28)</f>
        <v>60822250</v>
      </c>
      <c r="Q24" s="57">
        <v>25</v>
      </c>
      <c r="R24" s="58" t="s">
        <v>69</v>
      </c>
      <c r="S24" s="43">
        <f>SUM(S25:S28)</f>
        <v>10785000</v>
      </c>
      <c r="T24" s="57">
        <v>25</v>
      </c>
      <c r="U24" s="58" t="s">
        <v>69</v>
      </c>
      <c r="V24" s="43">
        <f>SUM(V25:V28)</f>
        <v>4230000</v>
      </c>
      <c r="W24" s="57">
        <v>25</v>
      </c>
      <c r="X24" s="58" t="s">
        <v>69</v>
      </c>
      <c r="Y24" s="43">
        <f>SUM(Y25:Y28)</f>
        <v>45675432</v>
      </c>
      <c r="Z24" s="66">
        <f>N24+Q24+T24+W24</f>
        <v>100</v>
      </c>
      <c r="AA24" s="58" t="s">
        <v>69</v>
      </c>
      <c r="AB24" s="66">
        <f t="shared" si="8"/>
        <v>100</v>
      </c>
      <c r="AC24" s="64" t="s">
        <v>69</v>
      </c>
      <c r="AD24" s="61">
        <f t="shared" ref="AD24" si="10">P24+S24+V24+Y24</f>
        <v>121512682</v>
      </c>
      <c r="AE24" s="66">
        <f t="shared" si="9"/>
        <v>77.390574302323543</v>
      </c>
      <c r="AF24" s="64" t="s">
        <v>69</v>
      </c>
      <c r="AG24" s="66">
        <f>H24+Z24</f>
        <v>200</v>
      </c>
      <c r="AH24" s="58" t="s">
        <v>69</v>
      </c>
      <c r="AI24" s="61">
        <f t="shared" ref="AI24" si="11">J24+AD24</f>
        <v>301734382</v>
      </c>
      <c r="AJ24" s="66">
        <f t="shared" ref="AJ24" si="12">AG24/E24*100</f>
        <v>200</v>
      </c>
      <c r="AK24" s="64" t="s">
        <v>69</v>
      </c>
      <c r="AL24" s="66">
        <f t="shared" ref="AL24" si="13">AI24/G24*100</f>
        <v>18.146039245284154</v>
      </c>
      <c r="AM24" s="11"/>
      <c r="AP24" s="23"/>
    </row>
    <row r="25" spans="1:42" ht="65.25" customHeight="1" x14ac:dyDescent="0.2">
      <c r="A25" s="13"/>
      <c r="B25" s="14"/>
      <c r="C25" s="24" t="s">
        <v>75</v>
      </c>
      <c r="D25" s="29" t="s">
        <v>78</v>
      </c>
      <c r="E25" s="52">
        <f>12*5</f>
        <v>60</v>
      </c>
      <c r="F25" s="26" t="s">
        <v>67</v>
      </c>
      <c r="G25" s="51">
        <v>515446250</v>
      </c>
      <c r="H25" s="45">
        <v>12</v>
      </c>
      <c r="I25" s="26" t="s">
        <v>67</v>
      </c>
      <c r="J25" s="20">
        <v>134418250</v>
      </c>
      <c r="K25" s="45">
        <v>12</v>
      </c>
      <c r="L25" s="18" t="s">
        <v>67</v>
      </c>
      <c r="M25" s="21">
        <v>78712250</v>
      </c>
      <c r="N25" s="17">
        <v>3</v>
      </c>
      <c r="O25" s="18" t="s">
        <v>67</v>
      </c>
      <c r="P25" s="21">
        <v>47452250</v>
      </c>
      <c r="Q25" s="17">
        <v>3</v>
      </c>
      <c r="R25" s="18" t="s">
        <v>67</v>
      </c>
      <c r="S25" s="21">
        <v>0</v>
      </c>
      <c r="T25" s="17">
        <v>3</v>
      </c>
      <c r="U25" s="18" t="s">
        <v>67</v>
      </c>
      <c r="V25" s="21">
        <v>0</v>
      </c>
      <c r="W25" s="17">
        <v>3</v>
      </c>
      <c r="X25" s="18" t="s">
        <v>67</v>
      </c>
      <c r="Y25" s="21">
        <v>30360000</v>
      </c>
      <c r="Z25" s="65">
        <f t="shared" si="1"/>
        <v>12</v>
      </c>
      <c r="AA25" s="26" t="s">
        <v>67</v>
      </c>
      <c r="AB25" s="62">
        <f t="shared" si="8"/>
        <v>100</v>
      </c>
      <c r="AC25" s="35" t="s">
        <v>69</v>
      </c>
      <c r="AD25" s="41">
        <f t="shared" si="5"/>
        <v>77812250</v>
      </c>
      <c r="AE25" s="62">
        <f t="shared" si="9"/>
        <v>98.856594748593778</v>
      </c>
      <c r="AF25" s="35" t="s">
        <v>69</v>
      </c>
      <c r="AG25" s="65">
        <f t="shared" si="2"/>
        <v>24</v>
      </c>
      <c r="AH25" s="26" t="s">
        <v>67</v>
      </c>
      <c r="AI25" s="41">
        <f t="shared" si="3"/>
        <v>212230500</v>
      </c>
      <c r="AJ25" s="62">
        <f t="shared" si="6"/>
        <v>40</v>
      </c>
      <c r="AK25" s="35" t="s">
        <v>69</v>
      </c>
      <c r="AL25" s="62">
        <f t="shared" si="4"/>
        <v>41.174128243245541</v>
      </c>
      <c r="AM25" s="11"/>
      <c r="AP25" s="23"/>
    </row>
    <row r="26" spans="1:42" ht="64.5" customHeight="1" x14ac:dyDescent="0.2">
      <c r="A26" s="13"/>
      <c r="B26" s="14"/>
      <c r="C26" s="24" t="s">
        <v>76</v>
      </c>
      <c r="D26" s="29" t="s">
        <v>79</v>
      </c>
      <c r="E26" s="52">
        <v>4</v>
      </c>
      <c r="F26" s="18" t="s">
        <v>162</v>
      </c>
      <c r="G26" s="51">
        <v>662815000</v>
      </c>
      <c r="H26" s="45"/>
      <c r="I26" s="18"/>
      <c r="J26" s="20"/>
      <c r="K26" s="45">
        <v>1</v>
      </c>
      <c r="L26" s="18" t="s">
        <v>162</v>
      </c>
      <c r="M26" s="21">
        <v>8000000</v>
      </c>
      <c r="N26" s="17">
        <v>0</v>
      </c>
      <c r="O26" s="18" t="s">
        <v>162</v>
      </c>
      <c r="P26" s="21">
        <v>0</v>
      </c>
      <c r="Q26" s="17">
        <v>1</v>
      </c>
      <c r="R26" s="18" t="s">
        <v>162</v>
      </c>
      <c r="S26" s="21">
        <v>7887000</v>
      </c>
      <c r="T26" s="17">
        <v>0</v>
      </c>
      <c r="U26" s="18" t="s">
        <v>162</v>
      </c>
      <c r="V26" s="21">
        <v>0</v>
      </c>
      <c r="W26" s="17">
        <v>0</v>
      </c>
      <c r="X26" s="18" t="s">
        <v>162</v>
      </c>
      <c r="Y26" s="21">
        <v>0</v>
      </c>
      <c r="Z26" s="65">
        <f t="shared" si="1"/>
        <v>1</v>
      </c>
      <c r="AA26" s="18" t="s">
        <v>162</v>
      </c>
      <c r="AB26" s="62">
        <f t="shared" si="8"/>
        <v>100</v>
      </c>
      <c r="AC26" s="35" t="s">
        <v>69</v>
      </c>
      <c r="AD26" s="41">
        <f t="shared" si="5"/>
        <v>7887000</v>
      </c>
      <c r="AE26" s="62">
        <f t="shared" si="9"/>
        <v>98.587499999999991</v>
      </c>
      <c r="AF26" s="35" t="s">
        <v>69</v>
      </c>
      <c r="AG26" s="65">
        <f t="shared" si="2"/>
        <v>1</v>
      </c>
      <c r="AH26" s="18" t="s">
        <v>67</v>
      </c>
      <c r="AI26" s="41">
        <f t="shared" si="3"/>
        <v>7887000</v>
      </c>
      <c r="AJ26" s="62">
        <f t="shared" si="6"/>
        <v>25</v>
      </c>
      <c r="AK26" s="35" t="s">
        <v>69</v>
      </c>
      <c r="AL26" s="62">
        <f t="shared" si="4"/>
        <v>1.1899247904769807</v>
      </c>
      <c r="AM26" s="11"/>
      <c r="AP26" s="23"/>
    </row>
    <row r="27" spans="1:42" ht="83.25" customHeight="1" x14ac:dyDescent="0.2">
      <c r="A27" s="13"/>
      <c r="B27" s="14"/>
      <c r="C27" s="24" t="s">
        <v>39</v>
      </c>
      <c r="D27" s="29" t="s">
        <v>80</v>
      </c>
      <c r="E27" s="52">
        <f t="shared" ref="E27:E28" si="14">12*5</f>
        <v>60</v>
      </c>
      <c r="F27" s="18" t="s">
        <v>67</v>
      </c>
      <c r="G27" s="51">
        <v>319150000</v>
      </c>
      <c r="H27" s="45">
        <v>12</v>
      </c>
      <c r="I27" s="18" t="s">
        <v>67</v>
      </c>
      <c r="J27" s="20">
        <v>41928450</v>
      </c>
      <c r="K27" s="45">
        <v>12</v>
      </c>
      <c r="L27" s="18" t="s">
        <v>67</v>
      </c>
      <c r="M27" s="21">
        <v>65150000</v>
      </c>
      <c r="N27" s="17">
        <v>3</v>
      </c>
      <c r="O27" s="18" t="s">
        <v>67</v>
      </c>
      <c r="P27" s="21">
        <v>13370000</v>
      </c>
      <c r="Q27" s="17">
        <v>3</v>
      </c>
      <c r="R27" s="18" t="s">
        <v>67</v>
      </c>
      <c r="S27" s="21">
        <v>2898000</v>
      </c>
      <c r="T27" s="17">
        <v>3</v>
      </c>
      <c r="U27" s="18" t="s">
        <v>67</v>
      </c>
      <c r="V27" s="21">
        <v>3540000</v>
      </c>
      <c r="W27" s="17">
        <v>3</v>
      </c>
      <c r="X27" s="18" t="s">
        <v>67</v>
      </c>
      <c r="Y27" s="21">
        <v>12355432</v>
      </c>
      <c r="Z27" s="65">
        <f t="shared" ref="Z27:Z28" si="15">N27+Q27+T27+W27</f>
        <v>12</v>
      </c>
      <c r="AA27" s="18" t="s">
        <v>67</v>
      </c>
      <c r="AB27" s="62">
        <f t="shared" si="8"/>
        <v>100</v>
      </c>
      <c r="AC27" s="35" t="s">
        <v>69</v>
      </c>
      <c r="AD27" s="41">
        <f t="shared" ref="AD27:AD29" si="16">P27+S27+V27+Y27</f>
        <v>32163432</v>
      </c>
      <c r="AE27" s="62">
        <f t="shared" si="9"/>
        <v>49.368276285495014</v>
      </c>
      <c r="AF27" s="35" t="s">
        <v>69</v>
      </c>
      <c r="AG27" s="65">
        <f t="shared" ref="AG27:AG28" si="17">H27+Z27</f>
        <v>24</v>
      </c>
      <c r="AH27" s="18" t="s">
        <v>67</v>
      </c>
      <c r="AI27" s="41">
        <f t="shared" ref="AI27:AI29" si="18">J27+AD27</f>
        <v>74091882</v>
      </c>
      <c r="AJ27" s="62">
        <f t="shared" ref="AJ27:AJ29" si="19">AG27/E27*100</f>
        <v>40</v>
      </c>
      <c r="AK27" s="35" t="s">
        <v>69</v>
      </c>
      <c r="AL27" s="62">
        <f t="shared" ref="AL27:AL29" si="20">AI27/G27*100</f>
        <v>23.215378975403414</v>
      </c>
      <c r="AM27" s="11"/>
      <c r="AP27" s="23"/>
    </row>
    <row r="28" spans="1:42" ht="77.25" customHeight="1" x14ac:dyDescent="0.2">
      <c r="A28" s="13"/>
      <c r="B28" s="14"/>
      <c r="C28" s="24" t="s">
        <v>77</v>
      </c>
      <c r="D28" s="29" t="s">
        <v>78</v>
      </c>
      <c r="E28" s="52">
        <f t="shared" si="14"/>
        <v>60</v>
      </c>
      <c r="F28" s="18" t="s">
        <v>67</v>
      </c>
      <c r="G28" s="51">
        <v>165400000</v>
      </c>
      <c r="H28" s="45">
        <v>12</v>
      </c>
      <c r="I28" s="18" t="s">
        <v>67</v>
      </c>
      <c r="J28" s="20">
        <v>3875000</v>
      </c>
      <c r="K28" s="45">
        <v>12</v>
      </c>
      <c r="L28" s="18" t="s">
        <v>67</v>
      </c>
      <c r="M28" s="21">
        <v>5150000</v>
      </c>
      <c r="N28" s="17">
        <v>3</v>
      </c>
      <c r="O28" s="18" t="s">
        <v>67</v>
      </c>
      <c r="P28" s="21">
        <v>0</v>
      </c>
      <c r="Q28" s="17">
        <v>3</v>
      </c>
      <c r="R28" s="18" t="s">
        <v>67</v>
      </c>
      <c r="S28" s="21">
        <v>0</v>
      </c>
      <c r="T28" s="17">
        <v>3</v>
      </c>
      <c r="U28" s="18" t="s">
        <v>67</v>
      </c>
      <c r="V28" s="21">
        <v>690000</v>
      </c>
      <c r="W28" s="17">
        <v>3</v>
      </c>
      <c r="X28" s="18" t="s">
        <v>67</v>
      </c>
      <c r="Y28" s="21">
        <v>2960000</v>
      </c>
      <c r="Z28" s="65">
        <f t="shared" si="15"/>
        <v>12</v>
      </c>
      <c r="AA28" s="18" t="s">
        <v>67</v>
      </c>
      <c r="AB28" s="62">
        <f t="shared" si="8"/>
        <v>100</v>
      </c>
      <c r="AC28" s="35" t="s">
        <v>69</v>
      </c>
      <c r="AD28" s="41">
        <f t="shared" si="16"/>
        <v>3650000</v>
      </c>
      <c r="AE28" s="62">
        <f t="shared" si="9"/>
        <v>70.873786407766985</v>
      </c>
      <c r="AF28" s="35" t="s">
        <v>69</v>
      </c>
      <c r="AG28" s="65">
        <f t="shared" si="17"/>
        <v>24</v>
      </c>
      <c r="AH28" s="18" t="s">
        <v>67</v>
      </c>
      <c r="AI28" s="41">
        <f t="shared" si="18"/>
        <v>7525000</v>
      </c>
      <c r="AJ28" s="62">
        <f t="shared" si="19"/>
        <v>40</v>
      </c>
      <c r="AK28" s="35" t="s">
        <v>69</v>
      </c>
      <c r="AL28" s="62">
        <f t="shared" si="20"/>
        <v>4.5495767835550183</v>
      </c>
      <c r="AM28" s="11"/>
      <c r="AP28" s="23"/>
    </row>
    <row r="29" spans="1:42" ht="102" customHeight="1" x14ac:dyDescent="0.2">
      <c r="A29" s="13"/>
      <c r="B29" s="14"/>
      <c r="C29" s="15" t="s">
        <v>40</v>
      </c>
      <c r="D29" s="15" t="s">
        <v>117</v>
      </c>
      <c r="E29" s="57">
        <v>100</v>
      </c>
      <c r="F29" s="58" t="s">
        <v>69</v>
      </c>
      <c r="G29" s="43">
        <f>SUM(G30:G31)</f>
        <v>2590510000</v>
      </c>
      <c r="H29" s="57">
        <v>100</v>
      </c>
      <c r="I29" s="58" t="s">
        <v>69</v>
      </c>
      <c r="J29" s="43">
        <f>SUM(J30:J31)</f>
        <v>284190000</v>
      </c>
      <c r="K29" s="57">
        <v>100</v>
      </c>
      <c r="L29" s="58" t="s">
        <v>69</v>
      </c>
      <c r="M29" s="43">
        <f>SUM(M30:M31)</f>
        <v>164560000</v>
      </c>
      <c r="N29" s="57">
        <v>25</v>
      </c>
      <c r="O29" s="58" t="s">
        <v>69</v>
      </c>
      <c r="P29" s="43">
        <f>SUM(P30:P31)</f>
        <v>42610000</v>
      </c>
      <c r="Q29" s="57">
        <v>25</v>
      </c>
      <c r="R29" s="58" t="s">
        <v>69</v>
      </c>
      <c r="S29" s="43">
        <f>SUM(S30:S31)</f>
        <v>85932000</v>
      </c>
      <c r="T29" s="57">
        <v>25</v>
      </c>
      <c r="U29" s="58" t="s">
        <v>69</v>
      </c>
      <c r="V29" s="43">
        <f>SUM(V30:V31)</f>
        <v>11910000</v>
      </c>
      <c r="W29" s="57">
        <v>25</v>
      </c>
      <c r="X29" s="58" t="s">
        <v>69</v>
      </c>
      <c r="Y29" s="43">
        <f>SUM(Y30:Y31)</f>
        <v>350000</v>
      </c>
      <c r="Z29" s="66">
        <f>N29+Q29+T29+W29</f>
        <v>100</v>
      </c>
      <c r="AA29" s="58" t="s">
        <v>69</v>
      </c>
      <c r="AB29" s="66">
        <f t="shared" si="8"/>
        <v>100</v>
      </c>
      <c r="AC29" s="64" t="s">
        <v>69</v>
      </c>
      <c r="AD29" s="61">
        <f t="shared" si="16"/>
        <v>140802000</v>
      </c>
      <c r="AE29" s="66">
        <f t="shared" si="9"/>
        <v>85.56271268838114</v>
      </c>
      <c r="AF29" s="64" t="s">
        <v>69</v>
      </c>
      <c r="AG29" s="66">
        <f>H29+Z29</f>
        <v>200</v>
      </c>
      <c r="AH29" s="58" t="s">
        <v>69</v>
      </c>
      <c r="AI29" s="61">
        <f t="shared" si="18"/>
        <v>424992000</v>
      </c>
      <c r="AJ29" s="66">
        <f t="shared" si="19"/>
        <v>200</v>
      </c>
      <c r="AK29" s="64" t="s">
        <v>69</v>
      </c>
      <c r="AL29" s="66">
        <f t="shared" si="20"/>
        <v>16.405727057606416</v>
      </c>
      <c r="AM29" s="11"/>
      <c r="AP29" s="23"/>
    </row>
    <row r="30" spans="1:42" ht="105" x14ac:dyDescent="0.2">
      <c r="A30" s="13"/>
      <c r="B30" s="14"/>
      <c r="C30" s="24" t="s">
        <v>81</v>
      </c>
      <c r="D30" s="29" t="s">
        <v>82</v>
      </c>
      <c r="E30" s="17">
        <f>12*4</f>
        <v>48</v>
      </c>
      <c r="F30" s="18" t="s">
        <v>67</v>
      </c>
      <c r="G30" s="51">
        <v>2300310000</v>
      </c>
      <c r="H30" s="45"/>
      <c r="I30" s="18"/>
      <c r="J30" s="20"/>
      <c r="K30" s="45">
        <v>12</v>
      </c>
      <c r="L30" s="18" t="s">
        <v>67</v>
      </c>
      <c r="M30" s="21">
        <v>164560000</v>
      </c>
      <c r="N30" s="17">
        <v>3</v>
      </c>
      <c r="O30" s="18" t="s">
        <v>67</v>
      </c>
      <c r="P30" s="21">
        <v>42610000</v>
      </c>
      <c r="Q30" s="17">
        <v>3</v>
      </c>
      <c r="R30" s="18" t="s">
        <v>67</v>
      </c>
      <c r="S30" s="21">
        <v>85932000</v>
      </c>
      <c r="T30" s="17">
        <v>3</v>
      </c>
      <c r="U30" s="18" t="s">
        <v>67</v>
      </c>
      <c r="V30" s="21">
        <v>11910000</v>
      </c>
      <c r="W30" s="17">
        <v>3</v>
      </c>
      <c r="X30" s="18" t="s">
        <v>67</v>
      </c>
      <c r="Y30" s="21">
        <v>350000</v>
      </c>
      <c r="Z30" s="65">
        <f t="shared" ref="Z30" si="21">N30+Q30+T30+W30</f>
        <v>12</v>
      </c>
      <c r="AA30" s="18" t="s">
        <v>67</v>
      </c>
      <c r="AB30" s="62">
        <f t="shared" si="8"/>
        <v>100</v>
      </c>
      <c r="AC30" s="35" t="s">
        <v>69</v>
      </c>
      <c r="AD30" s="41">
        <f t="shared" ref="AD30" si="22">P30+S30+V30+Y30</f>
        <v>140802000</v>
      </c>
      <c r="AE30" s="62">
        <f t="shared" si="9"/>
        <v>85.56271268838114</v>
      </c>
      <c r="AF30" s="35" t="s">
        <v>69</v>
      </c>
      <c r="AG30" s="65">
        <f t="shared" ref="AG30" si="23">H30+Z30</f>
        <v>12</v>
      </c>
      <c r="AH30" s="18" t="s">
        <v>67</v>
      </c>
      <c r="AI30" s="41">
        <f t="shared" ref="AI30" si="24">J30+AD30</f>
        <v>140802000</v>
      </c>
      <c r="AJ30" s="62">
        <f t="shared" ref="AJ30" si="25">AG30/E30*100</f>
        <v>25</v>
      </c>
      <c r="AK30" s="35" t="s">
        <v>69</v>
      </c>
      <c r="AL30" s="62">
        <f t="shared" ref="AL30" si="26">AI30/G30*100</f>
        <v>6.1210010824627989</v>
      </c>
      <c r="AM30" s="11"/>
      <c r="AP30" s="23"/>
    </row>
    <row r="31" spans="1:42" ht="90" x14ac:dyDescent="0.2">
      <c r="A31" s="13"/>
      <c r="B31" s="14"/>
      <c r="C31" s="72" t="s">
        <v>118</v>
      </c>
      <c r="D31" s="73" t="s">
        <v>119</v>
      </c>
      <c r="E31" s="17">
        <v>12</v>
      </c>
      <c r="F31" s="18" t="s">
        <v>67</v>
      </c>
      <c r="G31" s="51">
        <v>290200000</v>
      </c>
      <c r="H31" s="45">
        <v>12</v>
      </c>
      <c r="I31" s="18" t="s">
        <v>67</v>
      </c>
      <c r="J31" s="20">
        <v>284190000</v>
      </c>
      <c r="K31" s="45"/>
      <c r="L31" s="18"/>
      <c r="M31" s="21"/>
      <c r="N31" s="17"/>
      <c r="O31" s="18"/>
      <c r="P31" s="21"/>
      <c r="Q31" s="17"/>
      <c r="R31" s="18"/>
      <c r="S31" s="21"/>
      <c r="T31" s="17"/>
      <c r="U31" s="18"/>
      <c r="V31" s="21"/>
      <c r="W31" s="17"/>
      <c r="X31" s="18"/>
      <c r="Y31" s="21"/>
      <c r="Z31" s="65"/>
      <c r="AA31" s="18"/>
      <c r="AB31" s="62"/>
      <c r="AC31" s="35"/>
      <c r="AD31" s="41"/>
      <c r="AE31" s="62"/>
      <c r="AF31" s="35"/>
      <c r="AG31" s="65">
        <f>H31+Z31</f>
        <v>12</v>
      </c>
      <c r="AH31" s="18" t="s">
        <v>67</v>
      </c>
      <c r="AI31" s="41">
        <f>J31+AD31</f>
        <v>284190000</v>
      </c>
      <c r="AJ31" s="62">
        <f>AG31/E31*100</f>
        <v>100</v>
      </c>
      <c r="AK31" s="35" t="s">
        <v>69</v>
      </c>
      <c r="AL31" s="62">
        <f>AI31/G31*100</f>
        <v>97.929014472777396</v>
      </c>
      <c r="AM31" s="11"/>
      <c r="AP31" s="23"/>
    </row>
    <row r="32" spans="1:42" ht="181.5" customHeight="1" x14ac:dyDescent="0.2">
      <c r="A32" s="49">
        <v>17</v>
      </c>
      <c r="B32" s="50" t="s">
        <v>83</v>
      </c>
      <c r="C32" s="15" t="s">
        <v>84</v>
      </c>
      <c r="D32" s="16" t="s">
        <v>120</v>
      </c>
      <c r="E32" s="46">
        <v>42.42</v>
      </c>
      <c r="F32" s="47" t="s">
        <v>69</v>
      </c>
      <c r="G32" s="43">
        <f>SUM(G33:G34)</f>
        <v>2398405000</v>
      </c>
      <c r="H32" s="46">
        <f>(2/5*100)+(14/36*100)+(6/38*100)</f>
        <v>94.678362573099406</v>
      </c>
      <c r="I32" s="47" t="s">
        <v>69</v>
      </c>
      <c r="J32" s="43">
        <f>SUM(J33:J34)</f>
        <v>447204300</v>
      </c>
      <c r="K32" s="53">
        <v>88.89</v>
      </c>
      <c r="L32" s="47" t="s">
        <v>69</v>
      </c>
      <c r="M32" s="43">
        <f>SUM(M33:M34)</f>
        <v>23325000</v>
      </c>
      <c r="N32" s="53">
        <v>0</v>
      </c>
      <c r="O32" s="47" t="s">
        <v>69</v>
      </c>
      <c r="P32" s="43">
        <f>SUM(P33:P34)</f>
        <v>0</v>
      </c>
      <c r="Q32" s="53">
        <v>0</v>
      </c>
      <c r="R32" s="47" t="s">
        <v>69</v>
      </c>
      <c r="S32" s="43">
        <f>SUM(S33:S34)</f>
        <v>0</v>
      </c>
      <c r="T32" s="46">
        <f>(3/6*100)+(6/36*100)+(7/35*100)</f>
        <v>86.666666666666657</v>
      </c>
      <c r="U32" s="47" t="s">
        <v>69</v>
      </c>
      <c r="V32" s="43">
        <f>SUM(V33:V34)</f>
        <v>0</v>
      </c>
      <c r="W32" s="53">
        <f>(0/6*100)+(10/36*100)+(0/35*100)</f>
        <v>27.777777777777779</v>
      </c>
      <c r="X32" s="47" t="s">
        <v>69</v>
      </c>
      <c r="Y32" s="43">
        <f>SUM(Y33:Y34)</f>
        <v>22825000</v>
      </c>
      <c r="Z32" s="66">
        <f t="shared" si="1"/>
        <v>114.44444444444443</v>
      </c>
      <c r="AA32" s="47" t="s">
        <v>69</v>
      </c>
      <c r="AB32" s="66">
        <f t="shared" si="8"/>
        <v>128.74839064511693</v>
      </c>
      <c r="AC32" s="64" t="s">
        <v>69</v>
      </c>
      <c r="AD32" s="61">
        <f t="shared" si="5"/>
        <v>22825000</v>
      </c>
      <c r="AE32" s="66">
        <f t="shared" si="9"/>
        <v>97.856377277599137</v>
      </c>
      <c r="AF32" s="64" t="s">
        <v>69</v>
      </c>
      <c r="AG32" s="66">
        <f t="shared" si="2"/>
        <v>209.12280701754383</v>
      </c>
      <c r="AH32" s="47" t="s">
        <v>69</v>
      </c>
      <c r="AI32" s="61">
        <f t="shared" si="3"/>
        <v>470029300</v>
      </c>
      <c r="AJ32" s="66">
        <f t="shared" si="6"/>
        <v>492.98162898996657</v>
      </c>
      <c r="AK32" s="64" t="s">
        <v>69</v>
      </c>
      <c r="AL32" s="66">
        <f t="shared" si="4"/>
        <v>19.597578390638777</v>
      </c>
      <c r="AM32" s="11"/>
      <c r="AP32" s="23"/>
    </row>
    <row r="33" spans="1:42" ht="105" x14ac:dyDescent="0.2">
      <c r="A33" s="13"/>
      <c r="B33" s="14"/>
      <c r="C33" s="107" t="s">
        <v>85</v>
      </c>
      <c r="D33" s="106" t="s">
        <v>154</v>
      </c>
      <c r="E33" s="17">
        <f>15+20+24+26+28</f>
        <v>113</v>
      </c>
      <c r="F33" s="18" t="s">
        <v>87</v>
      </c>
      <c r="G33" s="51">
        <v>266625000</v>
      </c>
      <c r="H33" s="17">
        <v>16</v>
      </c>
      <c r="I33" s="18" t="s">
        <v>87</v>
      </c>
      <c r="J33" s="20">
        <v>34945000</v>
      </c>
      <c r="K33" s="17">
        <v>20</v>
      </c>
      <c r="L33" s="18" t="s">
        <v>87</v>
      </c>
      <c r="M33" s="21"/>
      <c r="N33" s="17">
        <v>0</v>
      </c>
      <c r="O33" s="18" t="s">
        <v>87</v>
      </c>
      <c r="P33" s="21"/>
      <c r="Q33" s="17">
        <v>0</v>
      </c>
      <c r="R33" s="18" t="s">
        <v>87</v>
      </c>
      <c r="S33" s="21"/>
      <c r="T33" s="17">
        <v>6</v>
      </c>
      <c r="U33" s="18" t="s">
        <v>87</v>
      </c>
      <c r="V33" s="21"/>
      <c r="W33" s="17">
        <v>13</v>
      </c>
      <c r="X33" s="18" t="s">
        <v>87</v>
      </c>
      <c r="Y33" s="21"/>
      <c r="Z33" s="65">
        <f t="shared" si="1"/>
        <v>19</v>
      </c>
      <c r="AA33" s="18" t="s">
        <v>87</v>
      </c>
      <c r="AB33" s="62">
        <f t="shared" si="8"/>
        <v>95</v>
      </c>
      <c r="AC33" s="35" t="s">
        <v>69</v>
      </c>
      <c r="AD33" s="41"/>
      <c r="AE33" s="62"/>
      <c r="AF33" s="35"/>
      <c r="AG33" s="65">
        <f t="shared" si="2"/>
        <v>35</v>
      </c>
      <c r="AH33" s="18" t="s">
        <v>87</v>
      </c>
      <c r="AI33" s="41">
        <f t="shared" si="3"/>
        <v>34945000</v>
      </c>
      <c r="AJ33" s="62">
        <f t="shared" si="6"/>
        <v>30.973451327433626</v>
      </c>
      <c r="AK33" s="35" t="s">
        <v>69</v>
      </c>
      <c r="AL33" s="62">
        <f t="shared" si="4"/>
        <v>13.106422878574778</v>
      </c>
      <c r="AM33" s="11"/>
      <c r="AP33" s="23"/>
    </row>
    <row r="34" spans="1:42" ht="60" x14ac:dyDescent="0.2">
      <c r="A34" s="13"/>
      <c r="B34" s="14"/>
      <c r="C34" s="24" t="s">
        <v>86</v>
      </c>
      <c r="D34" s="29" t="s">
        <v>155</v>
      </c>
      <c r="E34" s="17">
        <f>35*5</f>
        <v>175</v>
      </c>
      <c r="F34" s="18" t="s">
        <v>87</v>
      </c>
      <c r="G34" s="51">
        <v>2131780000</v>
      </c>
      <c r="H34" s="17">
        <v>38</v>
      </c>
      <c r="I34" s="18" t="s">
        <v>87</v>
      </c>
      <c r="J34" s="20">
        <v>412259300</v>
      </c>
      <c r="K34" s="17">
        <v>35</v>
      </c>
      <c r="L34" s="18" t="s">
        <v>87</v>
      </c>
      <c r="M34" s="21">
        <v>23325000</v>
      </c>
      <c r="N34" s="17">
        <v>0</v>
      </c>
      <c r="O34" s="18" t="s">
        <v>87</v>
      </c>
      <c r="P34" s="21">
        <v>0</v>
      </c>
      <c r="Q34" s="17">
        <v>0</v>
      </c>
      <c r="R34" s="18" t="s">
        <v>87</v>
      </c>
      <c r="S34" s="21">
        <v>0</v>
      </c>
      <c r="T34" s="17">
        <v>6</v>
      </c>
      <c r="U34" s="18" t="s">
        <v>87</v>
      </c>
      <c r="V34" s="21">
        <v>0</v>
      </c>
      <c r="W34" s="17">
        <v>0</v>
      </c>
      <c r="X34" s="18" t="s">
        <v>87</v>
      </c>
      <c r="Y34" s="21">
        <v>22825000</v>
      </c>
      <c r="Z34" s="65">
        <f t="shared" ref="Z34" si="27">N34+Q34+T34+W34</f>
        <v>6</v>
      </c>
      <c r="AA34" s="18" t="s">
        <v>87</v>
      </c>
      <c r="AB34" s="62">
        <f t="shared" si="8"/>
        <v>17.142857142857142</v>
      </c>
      <c r="AC34" s="35" t="s">
        <v>69</v>
      </c>
      <c r="AD34" s="41">
        <f t="shared" ref="AD34" si="28">P34+S34+V34+Y34</f>
        <v>22825000</v>
      </c>
      <c r="AE34" s="62">
        <f t="shared" si="9"/>
        <v>97.856377277599137</v>
      </c>
      <c r="AF34" s="35" t="s">
        <v>69</v>
      </c>
      <c r="AG34" s="65">
        <f t="shared" ref="AG34" si="29">H34+Z34</f>
        <v>44</v>
      </c>
      <c r="AH34" s="18" t="s">
        <v>87</v>
      </c>
      <c r="AI34" s="41">
        <f t="shared" ref="AI34" si="30">J34+AD34</f>
        <v>435084300</v>
      </c>
      <c r="AJ34" s="62">
        <f t="shared" ref="AJ34" si="31">AG34/E34*100</f>
        <v>25.142857142857146</v>
      </c>
      <c r="AK34" s="35" t="s">
        <v>69</v>
      </c>
      <c r="AL34" s="62">
        <f t="shared" ref="AL34" si="32">AI34/G34*100</f>
        <v>20.409437183949564</v>
      </c>
      <c r="AM34" s="11"/>
      <c r="AP34" s="23"/>
    </row>
    <row r="35" spans="1:42" ht="146.25" customHeight="1" x14ac:dyDescent="0.2">
      <c r="A35" s="13"/>
      <c r="B35" s="14"/>
      <c r="C35" s="15" t="s">
        <v>88</v>
      </c>
      <c r="D35" s="16" t="s">
        <v>121</v>
      </c>
      <c r="E35" s="46">
        <v>71.88</v>
      </c>
      <c r="F35" s="47" t="s">
        <v>69</v>
      </c>
      <c r="G35" s="43">
        <f>SUM(G36:G39)</f>
        <v>4764068750</v>
      </c>
      <c r="H35" s="46">
        <f>42/127*100</f>
        <v>33.070866141732289</v>
      </c>
      <c r="I35" s="47" t="s">
        <v>69</v>
      </c>
      <c r="J35" s="43">
        <f>SUM(J36:J39)</f>
        <v>908390750</v>
      </c>
      <c r="K35" s="46">
        <f>14/32*100</f>
        <v>43.75</v>
      </c>
      <c r="L35" s="47" t="s">
        <v>69</v>
      </c>
      <c r="M35" s="43">
        <f>SUM(M36:M39)</f>
        <v>1080166000</v>
      </c>
      <c r="N35" s="46">
        <v>0</v>
      </c>
      <c r="O35" s="47" t="s">
        <v>69</v>
      </c>
      <c r="P35" s="43">
        <f>SUM(P36:P39)</f>
        <v>462308728</v>
      </c>
      <c r="Q35" s="46">
        <v>0</v>
      </c>
      <c r="R35" s="47" t="s">
        <v>69</v>
      </c>
      <c r="S35" s="43">
        <f>SUM(S36:S39)</f>
        <v>118921592</v>
      </c>
      <c r="T35" s="46">
        <v>0</v>
      </c>
      <c r="U35" s="47" t="s">
        <v>69</v>
      </c>
      <c r="V35" s="43">
        <f>SUM(V36:V39)</f>
        <v>48911128</v>
      </c>
      <c r="W35" s="46">
        <f>6/32*100</f>
        <v>18.75</v>
      </c>
      <c r="X35" s="47" t="s">
        <v>69</v>
      </c>
      <c r="Y35" s="43">
        <f>SUM(Y36:Y39)</f>
        <v>395110192</v>
      </c>
      <c r="Z35" s="66">
        <f t="shared" si="1"/>
        <v>18.75</v>
      </c>
      <c r="AA35" s="47" t="s">
        <v>69</v>
      </c>
      <c r="AB35" s="66">
        <f>Z35/K35*100</f>
        <v>42.857142857142854</v>
      </c>
      <c r="AC35" s="64" t="s">
        <v>69</v>
      </c>
      <c r="AD35" s="61">
        <f t="shared" si="5"/>
        <v>1025251640</v>
      </c>
      <c r="AE35" s="66">
        <f t="shared" si="9"/>
        <v>94.916118448460693</v>
      </c>
      <c r="AF35" s="64" t="s">
        <v>69</v>
      </c>
      <c r="AG35" s="66">
        <f t="shared" si="2"/>
        <v>51.820866141732289</v>
      </c>
      <c r="AH35" s="47" t="s">
        <v>69</v>
      </c>
      <c r="AI35" s="61">
        <f t="shared" si="3"/>
        <v>1933642390</v>
      </c>
      <c r="AJ35" s="66">
        <f t="shared" si="6"/>
        <v>72.093581165459511</v>
      </c>
      <c r="AK35" s="64" t="s">
        <v>69</v>
      </c>
      <c r="AL35" s="66">
        <f t="shared" si="4"/>
        <v>40.58804546009123</v>
      </c>
      <c r="AM35" s="11"/>
      <c r="AP35" s="23"/>
    </row>
    <row r="36" spans="1:42" ht="104.25" customHeight="1" x14ac:dyDescent="0.2">
      <c r="A36" s="13"/>
      <c r="B36" s="14"/>
      <c r="C36" s="24" t="s">
        <v>89</v>
      </c>
      <c r="D36" s="29" t="s">
        <v>158</v>
      </c>
      <c r="E36" s="17">
        <v>17</v>
      </c>
      <c r="F36" s="48" t="s">
        <v>123</v>
      </c>
      <c r="G36" s="51">
        <v>3514660000</v>
      </c>
      <c r="H36" s="45"/>
      <c r="I36" s="48"/>
      <c r="J36" s="20"/>
      <c r="K36" s="17">
        <v>17</v>
      </c>
      <c r="L36" s="48" t="s">
        <v>123</v>
      </c>
      <c r="M36" s="21">
        <v>290810000</v>
      </c>
      <c r="N36" s="17">
        <v>0</v>
      </c>
      <c r="O36" s="48" t="s">
        <v>123</v>
      </c>
      <c r="P36" s="21">
        <v>288226200</v>
      </c>
      <c r="Q36" s="17">
        <v>0</v>
      </c>
      <c r="R36" s="48" t="s">
        <v>123</v>
      </c>
      <c r="S36" s="21">
        <v>0</v>
      </c>
      <c r="T36" s="17">
        <v>0</v>
      </c>
      <c r="U36" s="48" t="s">
        <v>123</v>
      </c>
      <c r="V36" s="21">
        <v>0</v>
      </c>
      <c r="W36" s="17">
        <v>2</v>
      </c>
      <c r="X36" s="48" t="s">
        <v>123</v>
      </c>
      <c r="Y36" s="21">
        <v>0</v>
      </c>
      <c r="Z36" s="65">
        <f t="shared" si="1"/>
        <v>2</v>
      </c>
      <c r="AA36" s="48" t="s">
        <v>123</v>
      </c>
      <c r="AB36" s="62">
        <f t="shared" si="8"/>
        <v>11.76470588235294</v>
      </c>
      <c r="AC36" s="35" t="s">
        <v>69</v>
      </c>
      <c r="AD36" s="41">
        <f t="shared" si="5"/>
        <v>288226200</v>
      </c>
      <c r="AE36" s="62">
        <f t="shared" si="9"/>
        <v>99.111516110175018</v>
      </c>
      <c r="AF36" s="35" t="s">
        <v>69</v>
      </c>
      <c r="AG36" s="65">
        <f t="shared" si="2"/>
        <v>2</v>
      </c>
      <c r="AH36" s="48" t="s">
        <v>123</v>
      </c>
      <c r="AI36" s="41">
        <f t="shared" si="3"/>
        <v>288226200</v>
      </c>
      <c r="AJ36" s="62">
        <f t="shared" si="6"/>
        <v>11.76470588235294</v>
      </c>
      <c r="AK36" s="35" t="s">
        <v>69</v>
      </c>
      <c r="AL36" s="62">
        <f t="shared" si="4"/>
        <v>8.2006851302828725</v>
      </c>
      <c r="AM36" s="11"/>
      <c r="AP36" s="23"/>
    </row>
    <row r="37" spans="1:42" ht="90" x14ac:dyDescent="0.2">
      <c r="A37" s="13"/>
      <c r="B37" s="14"/>
      <c r="C37" s="24" t="s">
        <v>90</v>
      </c>
      <c r="D37" s="29" t="s">
        <v>91</v>
      </c>
      <c r="E37" s="17">
        <f>1*4</f>
        <v>4</v>
      </c>
      <c r="F37" s="18" t="s">
        <v>125</v>
      </c>
      <c r="G37" s="51">
        <v>296603000</v>
      </c>
      <c r="H37" s="19"/>
      <c r="I37" s="18"/>
      <c r="J37" s="20"/>
      <c r="K37" s="17">
        <v>1</v>
      </c>
      <c r="L37" s="18" t="s">
        <v>125</v>
      </c>
      <c r="M37" s="21">
        <v>789356000</v>
      </c>
      <c r="N37" s="17">
        <v>0</v>
      </c>
      <c r="O37" s="18" t="s">
        <v>125</v>
      </c>
      <c r="P37" s="21">
        <v>174082528</v>
      </c>
      <c r="Q37" s="17">
        <v>0</v>
      </c>
      <c r="R37" s="18" t="s">
        <v>125</v>
      </c>
      <c r="S37" s="21">
        <v>118921592</v>
      </c>
      <c r="T37" s="17">
        <v>1</v>
      </c>
      <c r="U37" s="18" t="s">
        <v>125</v>
      </c>
      <c r="V37" s="21">
        <v>48911128</v>
      </c>
      <c r="W37" s="17">
        <v>0</v>
      </c>
      <c r="X37" s="18" t="s">
        <v>125</v>
      </c>
      <c r="Y37" s="21">
        <v>395110192</v>
      </c>
      <c r="Z37" s="65">
        <f t="shared" ref="Z37" si="33">N37+Q37+T37+W37</f>
        <v>1</v>
      </c>
      <c r="AA37" s="18" t="s">
        <v>125</v>
      </c>
      <c r="AB37" s="62">
        <f t="shared" si="8"/>
        <v>100</v>
      </c>
      <c r="AC37" s="35" t="s">
        <v>69</v>
      </c>
      <c r="AD37" s="41">
        <f t="shared" ref="AD37" si="34">P37+S37+V37+Y37</f>
        <v>737025440</v>
      </c>
      <c r="AE37" s="62">
        <f t="shared" si="9"/>
        <v>93.370474158681247</v>
      </c>
      <c r="AF37" s="35" t="s">
        <v>69</v>
      </c>
      <c r="AG37" s="65">
        <f t="shared" ref="AG37" si="35">H37+Z37</f>
        <v>1</v>
      </c>
      <c r="AH37" s="18" t="s">
        <v>125</v>
      </c>
      <c r="AI37" s="41">
        <f t="shared" ref="AI37" si="36">J37+AD37</f>
        <v>737025440</v>
      </c>
      <c r="AJ37" s="62">
        <f t="shared" ref="AJ37" si="37">AG37/E37*100</f>
        <v>25</v>
      </c>
      <c r="AK37" s="35" t="s">
        <v>69</v>
      </c>
      <c r="AL37" s="62">
        <f t="shared" ref="AL37" si="38">AI37/G37*100</f>
        <v>248.4888689595183</v>
      </c>
      <c r="AM37" s="11"/>
      <c r="AP37" s="23"/>
    </row>
    <row r="38" spans="1:42" ht="104.25" customHeight="1" x14ac:dyDescent="0.2">
      <c r="A38" s="13"/>
      <c r="B38" s="14"/>
      <c r="C38" s="72" t="s">
        <v>122</v>
      </c>
      <c r="D38" s="74" t="s">
        <v>121</v>
      </c>
      <c r="E38" s="17">
        <v>17</v>
      </c>
      <c r="F38" s="48" t="s">
        <v>123</v>
      </c>
      <c r="G38" s="51">
        <v>878655000</v>
      </c>
      <c r="H38" s="45">
        <v>17</v>
      </c>
      <c r="I38" s="48" t="s">
        <v>123</v>
      </c>
      <c r="J38" s="20">
        <v>844306500</v>
      </c>
      <c r="K38" s="17"/>
      <c r="L38" s="48"/>
      <c r="M38" s="21"/>
      <c r="N38" s="17"/>
      <c r="O38" s="18"/>
      <c r="P38" s="21"/>
      <c r="Q38" s="17"/>
      <c r="R38" s="18"/>
      <c r="S38" s="21"/>
      <c r="T38" s="17"/>
      <c r="U38" s="18"/>
      <c r="V38" s="21"/>
      <c r="W38" s="17"/>
      <c r="X38" s="18"/>
      <c r="Y38" s="21"/>
      <c r="Z38" s="65"/>
      <c r="AA38" s="48"/>
      <c r="AB38" s="62"/>
      <c r="AC38" s="35"/>
      <c r="AD38" s="41"/>
      <c r="AE38" s="62"/>
      <c r="AF38" s="35"/>
      <c r="AG38" s="65">
        <f t="shared" ref="AG38" si="39">H38+Z38</f>
        <v>17</v>
      </c>
      <c r="AH38" s="48" t="s">
        <v>123</v>
      </c>
      <c r="AI38" s="41">
        <f t="shared" ref="AI38" si="40">J38+AD38</f>
        <v>844306500</v>
      </c>
      <c r="AJ38" s="62">
        <f t="shared" ref="AJ38" si="41">AG38/E38*100</f>
        <v>100</v>
      </c>
      <c r="AK38" s="35" t="s">
        <v>69</v>
      </c>
      <c r="AL38" s="62">
        <f t="shared" ref="AL38" si="42">AI38/G38*100</f>
        <v>96.090786486163509</v>
      </c>
      <c r="AM38" s="11"/>
      <c r="AP38" s="23"/>
    </row>
    <row r="39" spans="1:42" ht="90" x14ac:dyDescent="0.2">
      <c r="A39" s="13"/>
      <c r="B39" s="14"/>
      <c r="C39" s="72" t="s">
        <v>124</v>
      </c>
      <c r="D39" s="74" t="s">
        <v>91</v>
      </c>
      <c r="E39" s="17">
        <v>1</v>
      </c>
      <c r="F39" s="18" t="s">
        <v>125</v>
      </c>
      <c r="G39" s="51">
        <v>74150750</v>
      </c>
      <c r="H39" s="17">
        <v>1</v>
      </c>
      <c r="I39" s="18" t="s">
        <v>125</v>
      </c>
      <c r="J39" s="20">
        <v>64084250</v>
      </c>
      <c r="K39" s="17"/>
      <c r="L39" s="48"/>
      <c r="M39" s="21"/>
      <c r="N39" s="17"/>
      <c r="O39" s="18"/>
      <c r="P39" s="21"/>
      <c r="Q39" s="17"/>
      <c r="R39" s="18"/>
      <c r="S39" s="21"/>
      <c r="T39" s="17"/>
      <c r="U39" s="18"/>
      <c r="V39" s="21"/>
      <c r="W39" s="17"/>
      <c r="X39" s="18"/>
      <c r="Y39" s="21"/>
      <c r="Z39" s="65"/>
      <c r="AA39" s="18"/>
      <c r="AB39" s="62"/>
      <c r="AC39" s="35"/>
      <c r="AD39" s="41"/>
      <c r="AE39" s="62"/>
      <c r="AF39" s="35"/>
      <c r="AG39" s="65">
        <f>H39+Z39</f>
        <v>1</v>
      </c>
      <c r="AH39" s="18" t="s">
        <v>125</v>
      </c>
      <c r="AI39" s="41">
        <f>J39+AD39</f>
        <v>64084250</v>
      </c>
      <c r="AJ39" s="62">
        <f>AG39/E39*100</f>
        <v>100</v>
      </c>
      <c r="AK39" s="35" t="s">
        <v>69</v>
      </c>
      <c r="AL39" s="62">
        <f>AI39/G39*100</f>
        <v>86.424277569680683</v>
      </c>
      <c r="AM39" s="11"/>
      <c r="AP39" s="23"/>
    </row>
    <row r="40" spans="1:42" ht="113.25" customHeight="1" x14ac:dyDescent="0.2">
      <c r="A40" s="49">
        <v>26</v>
      </c>
      <c r="B40" s="50" t="s">
        <v>92</v>
      </c>
      <c r="C40" s="15" t="s">
        <v>93</v>
      </c>
      <c r="D40" s="16" t="s">
        <v>96</v>
      </c>
      <c r="E40" s="68" t="s">
        <v>128</v>
      </c>
      <c r="F40" s="55" t="s">
        <v>99</v>
      </c>
      <c r="G40" s="71">
        <f>SUM(G41:G43)</f>
        <v>2974070000</v>
      </c>
      <c r="H40" s="98" t="s">
        <v>157</v>
      </c>
      <c r="I40" s="55" t="s">
        <v>99</v>
      </c>
      <c r="J40" s="71">
        <f>SUM(J41:J43)</f>
        <v>224516000</v>
      </c>
      <c r="K40" s="54">
        <v>268244</v>
      </c>
      <c r="L40" s="55" t="s">
        <v>99</v>
      </c>
      <c r="M40" s="71">
        <f>SUM(M41:M43)</f>
        <v>332780000</v>
      </c>
      <c r="N40" s="54">
        <v>29688</v>
      </c>
      <c r="O40" s="55" t="s">
        <v>99</v>
      </c>
      <c r="P40" s="71">
        <f>SUM(P41:P43)</f>
        <v>5030000</v>
      </c>
      <c r="Q40" s="54">
        <v>2851</v>
      </c>
      <c r="R40" s="55" t="s">
        <v>99</v>
      </c>
      <c r="S40" s="71">
        <f>SUM(S41:S43)</f>
        <v>61782250</v>
      </c>
      <c r="T40" s="54">
        <v>35905</v>
      </c>
      <c r="U40" s="55" t="s">
        <v>99</v>
      </c>
      <c r="V40" s="71">
        <f>SUM(V41:V43)</f>
        <v>85500000</v>
      </c>
      <c r="W40" s="54">
        <v>198585</v>
      </c>
      <c r="X40" s="55" t="s">
        <v>99</v>
      </c>
      <c r="Y40" s="71">
        <f>SUM(Y41:Y43)</f>
        <v>90320000</v>
      </c>
      <c r="Z40" s="99">
        <f t="shared" si="1"/>
        <v>267029</v>
      </c>
      <c r="AA40" s="55" t="s">
        <v>99</v>
      </c>
      <c r="AB40" s="66">
        <f>Z40/K40*100</f>
        <v>99.547054174557488</v>
      </c>
      <c r="AC40" s="64" t="s">
        <v>69</v>
      </c>
      <c r="AD40" s="61">
        <f t="shared" si="5"/>
        <v>242632250</v>
      </c>
      <c r="AE40" s="66">
        <f t="shared" ref="AE40:AE42" si="43">AD40/M40*100</f>
        <v>72.910706773243589</v>
      </c>
      <c r="AF40" s="64" t="s">
        <v>69</v>
      </c>
      <c r="AG40" s="99">
        <f t="shared" si="2"/>
        <v>605896</v>
      </c>
      <c r="AH40" s="55" t="s">
        <v>99</v>
      </c>
      <c r="AI40" s="61">
        <f t="shared" si="3"/>
        <v>467148250</v>
      </c>
      <c r="AJ40" s="66">
        <f t="shared" si="6"/>
        <v>42.921576753197535</v>
      </c>
      <c r="AK40" s="64" t="s">
        <v>69</v>
      </c>
      <c r="AL40" s="66">
        <f t="shared" si="4"/>
        <v>15.707372388679486</v>
      </c>
      <c r="AM40" s="11"/>
      <c r="AP40" s="23"/>
    </row>
    <row r="41" spans="1:42" ht="90" x14ac:dyDescent="0.2">
      <c r="A41" s="13"/>
      <c r="B41" s="14"/>
      <c r="C41" s="24" t="s">
        <v>94</v>
      </c>
      <c r="D41" s="29" t="s">
        <v>97</v>
      </c>
      <c r="E41" s="17">
        <v>92</v>
      </c>
      <c r="F41" s="18" t="s">
        <v>100</v>
      </c>
      <c r="G41" s="35" t="s">
        <v>152</v>
      </c>
      <c r="H41" s="45">
        <v>12</v>
      </c>
      <c r="I41" s="18" t="s">
        <v>100</v>
      </c>
      <c r="J41" s="20">
        <v>129396000</v>
      </c>
      <c r="K41" s="17">
        <v>7</v>
      </c>
      <c r="L41" s="18" t="s">
        <v>100</v>
      </c>
      <c r="M41" s="21">
        <v>253500000</v>
      </c>
      <c r="N41" s="17">
        <v>1</v>
      </c>
      <c r="O41" s="18" t="s">
        <v>100</v>
      </c>
      <c r="P41" s="21">
        <v>5030000</v>
      </c>
      <c r="Q41" s="17">
        <v>3</v>
      </c>
      <c r="R41" s="18" t="s">
        <v>100</v>
      </c>
      <c r="S41" s="21">
        <v>52452250</v>
      </c>
      <c r="T41" s="17">
        <v>2</v>
      </c>
      <c r="U41" s="18" t="s">
        <v>100</v>
      </c>
      <c r="V41" s="21">
        <v>85500000</v>
      </c>
      <c r="W41" s="17">
        <v>2</v>
      </c>
      <c r="X41" s="18" t="s">
        <v>100</v>
      </c>
      <c r="Y41" s="21">
        <v>90320000</v>
      </c>
      <c r="Z41" s="65">
        <f t="shared" si="1"/>
        <v>8</v>
      </c>
      <c r="AA41" s="18" t="s">
        <v>100</v>
      </c>
      <c r="AB41" s="62">
        <f t="shared" ref="AB40:AB50" si="44">Z41/K41*100</f>
        <v>114.28571428571428</v>
      </c>
      <c r="AC41" s="35" t="s">
        <v>69</v>
      </c>
      <c r="AD41" s="41">
        <f t="shared" si="5"/>
        <v>233302250</v>
      </c>
      <c r="AE41" s="62">
        <f t="shared" si="43"/>
        <v>92.032445759368841</v>
      </c>
      <c r="AF41" s="35" t="s">
        <v>69</v>
      </c>
      <c r="AG41" s="65">
        <f t="shared" si="2"/>
        <v>20</v>
      </c>
      <c r="AH41" s="18" t="s">
        <v>100</v>
      </c>
      <c r="AI41" s="41">
        <f t="shared" si="3"/>
        <v>362698250</v>
      </c>
      <c r="AJ41" s="62">
        <f t="shared" si="6"/>
        <v>21.739130434782609</v>
      </c>
      <c r="AK41" s="35" t="s">
        <v>69</v>
      </c>
      <c r="AL41" s="62" t="e">
        <f t="shared" si="4"/>
        <v>#VALUE!</v>
      </c>
      <c r="AM41" s="11"/>
      <c r="AP41" s="23"/>
    </row>
    <row r="42" spans="1:42" ht="105" x14ac:dyDescent="0.2">
      <c r="A42" s="13"/>
      <c r="B42" s="14"/>
      <c r="C42" s="24" t="s">
        <v>95</v>
      </c>
      <c r="D42" s="29" t="s">
        <v>98</v>
      </c>
      <c r="E42" s="17">
        <v>22</v>
      </c>
      <c r="F42" s="48" t="s">
        <v>101</v>
      </c>
      <c r="G42" s="51">
        <v>2877000000</v>
      </c>
      <c r="H42" s="19"/>
      <c r="I42" s="48"/>
      <c r="J42" s="20"/>
      <c r="K42" s="17">
        <v>4</v>
      </c>
      <c r="L42" s="48" t="s">
        <v>101</v>
      </c>
      <c r="M42" s="21">
        <v>79280000</v>
      </c>
      <c r="N42" s="17">
        <v>0</v>
      </c>
      <c r="O42" s="48" t="s">
        <v>101</v>
      </c>
      <c r="P42" s="21">
        <v>0</v>
      </c>
      <c r="Q42" s="17">
        <v>0</v>
      </c>
      <c r="R42" s="48" t="s">
        <v>101</v>
      </c>
      <c r="S42" s="21">
        <v>9330000</v>
      </c>
      <c r="T42" s="17">
        <v>1</v>
      </c>
      <c r="U42" s="48" t="s">
        <v>101</v>
      </c>
      <c r="V42" s="21">
        <v>0</v>
      </c>
      <c r="W42" s="17">
        <v>1</v>
      </c>
      <c r="X42" s="48" t="s">
        <v>101</v>
      </c>
      <c r="Y42" s="21">
        <v>0</v>
      </c>
      <c r="Z42" s="65">
        <f t="shared" si="1"/>
        <v>2</v>
      </c>
      <c r="AA42" s="48" t="s">
        <v>101</v>
      </c>
      <c r="AB42" s="62">
        <f t="shared" si="44"/>
        <v>50</v>
      </c>
      <c r="AC42" s="35" t="s">
        <v>69</v>
      </c>
      <c r="AD42" s="41">
        <f t="shared" si="5"/>
        <v>9330000</v>
      </c>
      <c r="AE42" s="62">
        <f t="shared" si="43"/>
        <v>11.768415741675076</v>
      </c>
      <c r="AF42" s="35" t="s">
        <v>69</v>
      </c>
      <c r="AG42" s="65">
        <f t="shared" si="2"/>
        <v>2</v>
      </c>
      <c r="AH42" s="48" t="s">
        <v>101</v>
      </c>
      <c r="AI42" s="41">
        <f t="shared" si="3"/>
        <v>9330000</v>
      </c>
      <c r="AJ42" s="62">
        <f t="shared" si="6"/>
        <v>9.0909090909090917</v>
      </c>
      <c r="AK42" s="35" t="s">
        <v>69</v>
      </c>
      <c r="AL42" s="62">
        <f t="shared" si="4"/>
        <v>0.32429614181438998</v>
      </c>
      <c r="AM42" s="11"/>
      <c r="AP42" s="23"/>
    </row>
    <row r="43" spans="1:42" ht="105" x14ac:dyDescent="0.2">
      <c r="A43" s="13"/>
      <c r="B43" s="14"/>
      <c r="C43" s="72" t="s">
        <v>127</v>
      </c>
      <c r="D43" s="74" t="s">
        <v>98</v>
      </c>
      <c r="E43" s="17">
        <v>2</v>
      </c>
      <c r="F43" s="48" t="s">
        <v>126</v>
      </c>
      <c r="G43" s="51">
        <v>97070000</v>
      </c>
      <c r="H43" s="45">
        <v>2</v>
      </c>
      <c r="I43" s="48" t="s">
        <v>126</v>
      </c>
      <c r="J43" s="20">
        <v>95120000</v>
      </c>
      <c r="K43" s="17"/>
      <c r="L43" s="48"/>
      <c r="M43" s="21"/>
      <c r="N43" s="17"/>
      <c r="O43" s="48"/>
      <c r="P43" s="21"/>
      <c r="Q43" s="17"/>
      <c r="R43" s="48"/>
      <c r="S43" s="21"/>
      <c r="T43" s="17"/>
      <c r="U43" s="48"/>
      <c r="V43" s="21"/>
      <c r="W43" s="17"/>
      <c r="X43" s="48"/>
      <c r="Y43" s="21"/>
      <c r="Z43" s="65"/>
      <c r="AA43" s="48"/>
      <c r="AB43" s="62"/>
      <c r="AC43" s="35"/>
      <c r="AD43" s="41"/>
      <c r="AE43" s="62"/>
      <c r="AF43" s="35"/>
      <c r="AG43" s="65">
        <f t="shared" ref="AG43" si="45">H43+Z43</f>
        <v>2</v>
      </c>
      <c r="AH43" s="48" t="s">
        <v>126</v>
      </c>
      <c r="AI43" s="41">
        <f t="shared" ref="AI43" si="46">J43+AD43</f>
        <v>95120000</v>
      </c>
      <c r="AJ43" s="62">
        <f t="shared" ref="AJ43" si="47">AG43/E43*100</f>
        <v>100</v>
      </c>
      <c r="AK43" s="35" t="s">
        <v>69</v>
      </c>
      <c r="AL43" s="62">
        <f t="shared" ref="AL43" si="48">AI43/G43*100</f>
        <v>97.991140414134122</v>
      </c>
      <c r="AM43" s="11"/>
      <c r="AP43" s="23"/>
    </row>
    <row r="44" spans="1:42" ht="78.75" x14ac:dyDescent="0.2">
      <c r="A44" s="13"/>
      <c r="B44" s="14"/>
      <c r="C44" s="15" t="s">
        <v>102</v>
      </c>
      <c r="D44" s="16" t="s">
        <v>96</v>
      </c>
      <c r="E44" s="68" t="s">
        <v>128</v>
      </c>
      <c r="F44" s="55" t="s">
        <v>99</v>
      </c>
      <c r="G44" s="43">
        <f>SUM(G45:G55)</f>
        <v>23290279000</v>
      </c>
      <c r="H44" s="98" t="s">
        <v>157</v>
      </c>
      <c r="I44" s="55" t="s">
        <v>99</v>
      </c>
      <c r="J44" s="43">
        <f>SUM(J45:J55)</f>
        <v>4711804567</v>
      </c>
      <c r="K44" s="54">
        <v>268244</v>
      </c>
      <c r="L44" s="55" t="s">
        <v>99</v>
      </c>
      <c r="M44" s="43">
        <f>SUM(M45:M55)</f>
        <v>4423926400</v>
      </c>
      <c r="N44" s="54">
        <v>29688</v>
      </c>
      <c r="O44" s="55" t="s">
        <v>99</v>
      </c>
      <c r="P44" s="43">
        <f>SUM(P45:P55)</f>
        <v>326923797</v>
      </c>
      <c r="Q44" s="54">
        <v>2851</v>
      </c>
      <c r="R44" s="55" t="s">
        <v>99</v>
      </c>
      <c r="S44" s="43">
        <f>SUM(S45:S55)</f>
        <v>2333564490</v>
      </c>
      <c r="T44" s="54">
        <v>35905</v>
      </c>
      <c r="U44" s="55" t="s">
        <v>99</v>
      </c>
      <c r="V44" s="43">
        <f>SUM(V45:V55)</f>
        <v>329257366</v>
      </c>
      <c r="W44" s="54">
        <v>198585</v>
      </c>
      <c r="X44" s="55" t="s">
        <v>99</v>
      </c>
      <c r="Y44" s="43">
        <f>SUM(Y45:Y55)</f>
        <v>1284179516</v>
      </c>
      <c r="Z44" s="99">
        <f t="shared" si="1"/>
        <v>267029</v>
      </c>
      <c r="AA44" s="55" t="s">
        <v>99</v>
      </c>
      <c r="AB44" s="66">
        <f t="shared" si="44"/>
        <v>99.547054174557488</v>
      </c>
      <c r="AC44" s="64" t="s">
        <v>69</v>
      </c>
      <c r="AD44" s="61">
        <f t="shared" si="5"/>
        <v>4273925169</v>
      </c>
      <c r="AE44" s="66">
        <f t="shared" ref="AE44:AE50" si="49">AD44/M44*100</f>
        <v>96.609319020316434</v>
      </c>
      <c r="AF44" s="64" t="s">
        <v>69</v>
      </c>
      <c r="AG44" s="99">
        <f t="shared" si="2"/>
        <v>605896</v>
      </c>
      <c r="AH44" s="55" t="s">
        <v>99</v>
      </c>
      <c r="AI44" s="61">
        <f t="shared" si="3"/>
        <v>8985729736</v>
      </c>
      <c r="AJ44" s="66">
        <f t="shared" si="6"/>
        <v>42.921576753197535</v>
      </c>
      <c r="AK44" s="64" t="s">
        <v>69</v>
      </c>
      <c r="AL44" s="66">
        <f t="shared" si="4"/>
        <v>38.581460256444331</v>
      </c>
      <c r="AM44" s="11"/>
      <c r="AP44" s="23"/>
    </row>
    <row r="45" spans="1:42" ht="105" x14ac:dyDescent="0.2">
      <c r="A45" s="13"/>
      <c r="B45" s="14"/>
      <c r="C45" s="24" t="s">
        <v>103</v>
      </c>
      <c r="D45" s="29" t="s">
        <v>129</v>
      </c>
      <c r="E45" s="17">
        <v>3</v>
      </c>
      <c r="F45" s="48" t="s">
        <v>130</v>
      </c>
      <c r="G45" s="20">
        <v>2896495000</v>
      </c>
      <c r="H45" s="17">
        <v>3</v>
      </c>
      <c r="I45" s="48" t="s">
        <v>130</v>
      </c>
      <c r="J45" s="20">
        <v>774478700</v>
      </c>
      <c r="K45" s="17">
        <v>3</v>
      </c>
      <c r="L45" s="48" t="s">
        <v>130</v>
      </c>
      <c r="M45" s="21">
        <v>590600000</v>
      </c>
      <c r="N45" s="17">
        <v>2</v>
      </c>
      <c r="O45" s="48" t="s">
        <v>130</v>
      </c>
      <c r="P45" s="21">
        <v>240991600</v>
      </c>
      <c r="Q45" s="17">
        <v>0</v>
      </c>
      <c r="R45" s="48" t="s">
        <v>130</v>
      </c>
      <c r="S45" s="21">
        <v>270368000</v>
      </c>
      <c r="T45" s="17">
        <v>0</v>
      </c>
      <c r="U45" s="48" t="s">
        <v>130</v>
      </c>
      <c r="V45" s="21">
        <v>0</v>
      </c>
      <c r="W45" s="17">
        <v>1</v>
      </c>
      <c r="X45" s="48" t="s">
        <v>130</v>
      </c>
      <c r="Y45" s="21">
        <v>77818375</v>
      </c>
      <c r="Z45" s="65">
        <f>N45+Q45+T45+W45</f>
        <v>3</v>
      </c>
      <c r="AA45" s="48" t="s">
        <v>130</v>
      </c>
      <c r="AB45" s="62">
        <f t="shared" si="44"/>
        <v>100</v>
      </c>
      <c r="AC45" s="35" t="s">
        <v>69</v>
      </c>
      <c r="AD45" s="41">
        <f>P45+S45+V45+Y45</f>
        <v>589177975</v>
      </c>
      <c r="AE45" s="62">
        <f t="shared" si="49"/>
        <v>99.759223670843213</v>
      </c>
      <c r="AF45" s="35" t="s">
        <v>69</v>
      </c>
      <c r="AG45" s="65">
        <f>H45+Z45</f>
        <v>6</v>
      </c>
      <c r="AH45" s="48" t="s">
        <v>130</v>
      </c>
      <c r="AI45" s="41">
        <f>J45+AD45</f>
        <v>1363656675</v>
      </c>
      <c r="AJ45" s="62">
        <f>AG45/E45*100</f>
        <v>200</v>
      </c>
      <c r="AK45" s="35" t="s">
        <v>69</v>
      </c>
      <c r="AL45" s="62">
        <f>AI45/G45*100</f>
        <v>47.079545277999792</v>
      </c>
      <c r="AM45" s="11"/>
      <c r="AP45" s="23"/>
    </row>
    <row r="46" spans="1:42" ht="75" x14ac:dyDescent="0.2">
      <c r="A46" s="13"/>
      <c r="B46" s="14"/>
      <c r="C46" s="24" t="s">
        <v>104</v>
      </c>
      <c r="D46" s="29" t="s">
        <v>109</v>
      </c>
      <c r="E46" s="17">
        <v>1</v>
      </c>
      <c r="F46" s="48" t="s">
        <v>156</v>
      </c>
      <c r="G46" s="51">
        <v>725129000</v>
      </c>
      <c r="H46" s="17">
        <v>1</v>
      </c>
      <c r="I46" s="48" t="s">
        <v>156</v>
      </c>
      <c r="J46" s="20">
        <v>348014792</v>
      </c>
      <c r="K46" s="17">
        <v>1</v>
      </c>
      <c r="L46" s="48" t="s">
        <v>156</v>
      </c>
      <c r="M46" s="21">
        <v>116320400</v>
      </c>
      <c r="N46" s="17">
        <v>1</v>
      </c>
      <c r="O46" s="48" t="s">
        <v>156</v>
      </c>
      <c r="P46" s="21">
        <v>85932197</v>
      </c>
      <c r="Q46" s="17">
        <v>0</v>
      </c>
      <c r="R46" s="48" t="s">
        <v>156</v>
      </c>
      <c r="S46" s="21">
        <v>2861990</v>
      </c>
      <c r="T46" s="17">
        <v>0</v>
      </c>
      <c r="U46" s="48" t="s">
        <v>156</v>
      </c>
      <c r="V46" s="21">
        <v>1266003</v>
      </c>
      <c r="W46" s="17">
        <v>0</v>
      </c>
      <c r="X46" s="48" t="s">
        <v>156</v>
      </c>
      <c r="Y46" s="21">
        <v>22483029</v>
      </c>
      <c r="Z46" s="65">
        <f>N46+Q46+T46+W46</f>
        <v>1</v>
      </c>
      <c r="AA46" s="48" t="s">
        <v>156</v>
      </c>
      <c r="AB46" s="62">
        <f t="shared" si="44"/>
        <v>100</v>
      </c>
      <c r="AC46" s="35" t="s">
        <v>69</v>
      </c>
      <c r="AD46" s="41">
        <f>P46+S46+V46+Y46</f>
        <v>112543219</v>
      </c>
      <c r="AE46" s="62">
        <f t="shared" si="49"/>
        <v>96.752778532398438</v>
      </c>
      <c r="AF46" s="35" t="s">
        <v>69</v>
      </c>
      <c r="AG46" s="65">
        <f>H46+Z46</f>
        <v>2</v>
      </c>
      <c r="AH46" s="48" t="s">
        <v>156</v>
      </c>
      <c r="AI46" s="41">
        <f>J46+AD46</f>
        <v>460558011</v>
      </c>
      <c r="AJ46" s="62">
        <f>AG46/E46*100</f>
        <v>200</v>
      </c>
      <c r="AK46" s="35" t="s">
        <v>69</v>
      </c>
      <c r="AL46" s="62">
        <f>AI46/G46*100</f>
        <v>63.513941795184024</v>
      </c>
      <c r="AM46" s="11"/>
      <c r="AP46" s="23"/>
    </row>
    <row r="47" spans="1:42" ht="75" x14ac:dyDescent="0.2">
      <c r="A47" s="13"/>
      <c r="B47" s="14"/>
      <c r="C47" s="24" t="s">
        <v>105</v>
      </c>
      <c r="D47" s="29" t="s">
        <v>131</v>
      </c>
      <c r="E47" s="17">
        <v>3</v>
      </c>
      <c r="F47" s="48" t="s">
        <v>130</v>
      </c>
      <c r="G47" s="51">
        <v>1575304000</v>
      </c>
      <c r="H47" s="19"/>
      <c r="I47" s="48"/>
      <c r="J47" s="20"/>
      <c r="K47" s="17">
        <v>3</v>
      </c>
      <c r="L47" s="48" t="s">
        <v>130</v>
      </c>
      <c r="M47" s="21">
        <v>90256000</v>
      </c>
      <c r="N47" s="17">
        <v>3</v>
      </c>
      <c r="O47" s="48" t="s">
        <v>130</v>
      </c>
      <c r="P47" s="21">
        <v>0</v>
      </c>
      <c r="Q47" s="17">
        <v>0</v>
      </c>
      <c r="R47" s="48" t="s">
        <v>130</v>
      </c>
      <c r="S47" s="21">
        <v>0</v>
      </c>
      <c r="T47" s="17">
        <v>0</v>
      </c>
      <c r="U47" s="48" t="s">
        <v>130</v>
      </c>
      <c r="V47" s="21">
        <v>0</v>
      </c>
      <c r="W47" s="17">
        <v>0</v>
      </c>
      <c r="X47" s="48" t="s">
        <v>130</v>
      </c>
      <c r="Y47" s="21">
        <v>90162640</v>
      </c>
      <c r="Z47" s="65">
        <f t="shared" ref="Z47" si="50">N47+Q47+T47+W47</f>
        <v>3</v>
      </c>
      <c r="AA47" s="48" t="s">
        <v>130</v>
      </c>
      <c r="AB47" s="62">
        <f t="shared" si="44"/>
        <v>100</v>
      </c>
      <c r="AC47" s="35" t="s">
        <v>69</v>
      </c>
      <c r="AD47" s="41">
        <f t="shared" ref="AD47" si="51">P47+S47+V47+Y47</f>
        <v>90162640</v>
      </c>
      <c r="AE47" s="62">
        <f t="shared" si="49"/>
        <v>99.896560893458613</v>
      </c>
      <c r="AF47" s="35" t="s">
        <v>69</v>
      </c>
      <c r="AG47" s="65">
        <f t="shared" ref="AG47" si="52">H47+Z47</f>
        <v>3</v>
      </c>
      <c r="AH47" s="48" t="s">
        <v>130</v>
      </c>
      <c r="AI47" s="41">
        <f t="shared" ref="AI47" si="53">J47+AD47</f>
        <v>90162640</v>
      </c>
      <c r="AJ47" s="62">
        <f t="shared" ref="AJ47" si="54">AG47/E47*100</f>
        <v>100</v>
      </c>
      <c r="AK47" s="35" t="s">
        <v>69</v>
      </c>
      <c r="AL47" s="62">
        <f t="shared" ref="AL47" si="55">AI47/G47*100</f>
        <v>5.7235073357269455</v>
      </c>
      <c r="AM47" s="11"/>
      <c r="AP47" s="23"/>
    </row>
    <row r="48" spans="1:42" ht="105" x14ac:dyDescent="0.2">
      <c r="A48" s="13"/>
      <c r="B48" s="14"/>
      <c r="C48" s="24" t="s">
        <v>106</v>
      </c>
      <c r="D48" s="29" t="s">
        <v>110</v>
      </c>
      <c r="E48" s="17">
        <v>3</v>
      </c>
      <c r="F48" s="48" t="s">
        <v>151</v>
      </c>
      <c r="G48" s="21">
        <v>3300000000</v>
      </c>
      <c r="H48" s="19"/>
      <c r="I48" s="48"/>
      <c r="J48" s="20"/>
      <c r="K48" s="17">
        <v>3</v>
      </c>
      <c r="L48" s="48" t="s">
        <v>151</v>
      </c>
      <c r="M48" s="21">
        <v>2231250000</v>
      </c>
      <c r="N48" s="17">
        <v>0</v>
      </c>
      <c r="O48" s="48" t="s">
        <v>151</v>
      </c>
      <c r="P48" s="21">
        <v>0</v>
      </c>
      <c r="Q48" s="17">
        <v>3</v>
      </c>
      <c r="R48" s="48" t="s">
        <v>151</v>
      </c>
      <c r="S48" s="21">
        <v>2060334500</v>
      </c>
      <c r="T48" s="17">
        <v>0</v>
      </c>
      <c r="U48" s="48" t="s">
        <v>151</v>
      </c>
      <c r="V48" s="21">
        <v>35111875</v>
      </c>
      <c r="W48" s="17">
        <v>0</v>
      </c>
      <c r="X48" s="48" t="s">
        <v>151</v>
      </c>
      <c r="Y48" s="21">
        <v>0</v>
      </c>
      <c r="Z48" s="65">
        <f t="shared" si="1"/>
        <v>3</v>
      </c>
      <c r="AA48" s="48" t="s">
        <v>151</v>
      </c>
      <c r="AB48" s="62">
        <f t="shared" si="44"/>
        <v>100</v>
      </c>
      <c r="AC48" s="35" t="s">
        <v>69</v>
      </c>
      <c r="AD48" s="41">
        <f t="shared" si="5"/>
        <v>2095446375</v>
      </c>
      <c r="AE48" s="62">
        <f t="shared" si="49"/>
        <v>93.913563025210095</v>
      </c>
      <c r="AF48" s="35" t="s">
        <v>69</v>
      </c>
      <c r="AG48" s="65">
        <f t="shared" si="2"/>
        <v>3</v>
      </c>
      <c r="AH48" s="48" t="s">
        <v>151</v>
      </c>
      <c r="AI48" s="41">
        <f t="shared" si="3"/>
        <v>2095446375</v>
      </c>
      <c r="AJ48" s="62">
        <f t="shared" si="6"/>
        <v>100</v>
      </c>
      <c r="AK48" s="35" t="s">
        <v>69</v>
      </c>
      <c r="AL48" s="62">
        <f t="shared" si="4"/>
        <v>63.498374999999996</v>
      </c>
      <c r="AM48" s="11"/>
      <c r="AP48" s="23"/>
    </row>
    <row r="49" spans="1:42" ht="90" x14ac:dyDescent="0.2">
      <c r="A49" s="13"/>
      <c r="B49" s="14"/>
      <c r="C49" s="108" t="s">
        <v>107</v>
      </c>
      <c r="D49" s="109" t="s">
        <v>133</v>
      </c>
      <c r="E49" s="17">
        <v>5</v>
      </c>
      <c r="F49" s="48" t="s">
        <v>111</v>
      </c>
      <c r="G49" s="51">
        <f>2700415000*5</f>
        <v>13502075000</v>
      </c>
      <c r="H49" s="45">
        <v>1</v>
      </c>
      <c r="I49" s="48" t="s">
        <v>111</v>
      </c>
      <c r="J49" s="20">
        <v>2642719000</v>
      </c>
      <c r="K49" s="45">
        <v>1</v>
      </c>
      <c r="L49" s="48" t="s">
        <v>111</v>
      </c>
      <c r="M49" s="21">
        <v>1051450000</v>
      </c>
      <c r="N49" s="45">
        <v>0</v>
      </c>
      <c r="O49" s="48" t="s">
        <v>111</v>
      </c>
      <c r="P49" s="21">
        <v>0</v>
      </c>
      <c r="Q49" s="45">
        <v>0</v>
      </c>
      <c r="R49" s="48" t="s">
        <v>111</v>
      </c>
      <c r="S49" s="21">
        <v>0</v>
      </c>
      <c r="T49" s="45">
        <v>2</v>
      </c>
      <c r="U49" s="48" t="s">
        <v>111</v>
      </c>
      <c r="V49" s="21">
        <v>292879488</v>
      </c>
      <c r="W49" s="45">
        <v>0</v>
      </c>
      <c r="X49" s="48" t="s">
        <v>111</v>
      </c>
      <c r="Y49" s="21">
        <v>749665472</v>
      </c>
      <c r="Z49" s="65">
        <f>N49+Q49+T49+W49</f>
        <v>2</v>
      </c>
      <c r="AA49" s="48" t="s">
        <v>111</v>
      </c>
      <c r="AB49" s="62">
        <f t="shared" si="44"/>
        <v>200</v>
      </c>
      <c r="AC49" s="35" t="s">
        <v>69</v>
      </c>
      <c r="AD49" s="41">
        <f>P49+S49+V49+Y49</f>
        <v>1042544960</v>
      </c>
      <c r="AE49" s="62">
        <f t="shared" si="49"/>
        <v>99.153070521660567</v>
      </c>
      <c r="AF49" s="35" t="s">
        <v>69</v>
      </c>
      <c r="AG49" s="65">
        <f>H49+Z49</f>
        <v>3</v>
      </c>
      <c r="AH49" s="48" t="s">
        <v>111</v>
      </c>
      <c r="AI49" s="41">
        <f>J49+AD49</f>
        <v>3685263960</v>
      </c>
      <c r="AJ49" s="62">
        <f>AG49/E49*100</f>
        <v>60</v>
      </c>
      <c r="AK49" s="35" t="s">
        <v>69</v>
      </c>
      <c r="AL49" s="62">
        <f>AI49/G49*100</f>
        <v>27.29405635800423</v>
      </c>
      <c r="AM49" s="11"/>
      <c r="AP49" s="23"/>
    </row>
    <row r="50" spans="1:42" ht="195" x14ac:dyDescent="0.2">
      <c r="A50" s="13"/>
      <c r="B50" s="14"/>
      <c r="C50" s="108" t="s">
        <v>108</v>
      </c>
      <c r="D50" s="109" t="s">
        <v>137</v>
      </c>
      <c r="E50" s="17">
        <v>120</v>
      </c>
      <c r="F50" s="18" t="s">
        <v>87</v>
      </c>
      <c r="G50" s="21">
        <v>344050000</v>
      </c>
      <c r="H50" s="19"/>
      <c r="I50" s="18"/>
      <c r="J50" s="20"/>
      <c r="K50" s="17">
        <v>120</v>
      </c>
      <c r="L50" s="18" t="s">
        <v>87</v>
      </c>
      <c r="M50" s="21">
        <v>344050000</v>
      </c>
      <c r="N50" s="17">
        <v>0</v>
      </c>
      <c r="O50" s="18" t="s">
        <v>87</v>
      </c>
      <c r="P50" s="21">
        <v>0</v>
      </c>
      <c r="Q50" s="17">
        <v>0</v>
      </c>
      <c r="R50" s="18" t="s">
        <v>87</v>
      </c>
      <c r="S50" s="21">
        <v>0</v>
      </c>
      <c r="T50" s="17">
        <v>0</v>
      </c>
      <c r="U50" s="18" t="s">
        <v>87</v>
      </c>
      <c r="V50" s="21">
        <v>0</v>
      </c>
      <c r="W50" s="17">
        <v>120</v>
      </c>
      <c r="X50" s="18" t="s">
        <v>87</v>
      </c>
      <c r="Y50" s="21">
        <v>344050000</v>
      </c>
      <c r="Z50" s="65">
        <f>N50+Q50+T50+W50</f>
        <v>120</v>
      </c>
      <c r="AA50" s="18" t="s">
        <v>87</v>
      </c>
      <c r="AB50" s="62">
        <f t="shared" si="44"/>
        <v>100</v>
      </c>
      <c r="AC50" s="35" t="s">
        <v>69</v>
      </c>
      <c r="AD50" s="41">
        <f>P50+S50+V50+Y50</f>
        <v>344050000</v>
      </c>
      <c r="AE50" s="62">
        <f t="shared" si="49"/>
        <v>100</v>
      </c>
      <c r="AF50" s="35" t="s">
        <v>69</v>
      </c>
      <c r="AG50" s="65">
        <f>H50+Z50</f>
        <v>120</v>
      </c>
      <c r="AH50" s="18" t="s">
        <v>87</v>
      </c>
      <c r="AI50" s="41">
        <f>J50+AD50</f>
        <v>344050000</v>
      </c>
      <c r="AJ50" s="62">
        <f>AG50/E50*100</f>
        <v>100</v>
      </c>
      <c r="AK50" s="35" t="s">
        <v>69</v>
      </c>
      <c r="AL50" s="62">
        <f>AI50/G50*100</f>
        <v>100</v>
      </c>
      <c r="AM50" s="11"/>
      <c r="AP50" s="23"/>
    </row>
    <row r="51" spans="1:42" ht="90" x14ac:dyDescent="0.2">
      <c r="A51" s="13"/>
      <c r="B51" s="14"/>
      <c r="C51" s="72" t="s">
        <v>132</v>
      </c>
      <c r="D51" s="74" t="s">
        <v>133</v>
      </c>
      <c r="E51" s="17">
        <v>1</v>
      </c>
      <c r="F51" s="48" t="s">
        <v>111</v>
      </c>
      <c r="G51" s="51">
        <v>41012000</v>
      </c>
      <c r="H51" s="17">
        <v>1</v>
      </c>
      <c r="I51" s="48" t="s">
        <v>111</v>
      </c>
      <c r="J51" s="20">
        <v>40862000</v>
      </c>
      <c r="K51" s="17"/>
      <c r="L51" s="48"/>
      <c r="M51" s="21"/>
      <c r="N51" s="17"/>
      <c r="O51" s="18"/>
      <c r="P51" s="21"/>
      <c r="Q51" s="17"/>
      <c r="R51" s="18"/>
      <c r="S51" s="21"/>
      <c r="T51" s="17"/>
      <c r="U51" s="18"/>
      <c r="V51" s="21"/>
      <c r="W51" s="17"/>
      <c r="X51" s="18"/>
      <c r="Y51" s="21"/>
      <c r="Z51" s="65"/>
      <c r="AA51" s="48"/>
      <c r="AB51" s="62"/>
      <c r="AC51" s="35"/>
      <c r="AD51" s="41"/>
      <c r="AE51" s="62"/>
      <c r="AF51" s="35"/>
      <c r="AG51" s="65">
        <f t="shared" ref="AG51" si="56">H51+Z51</f>
        <v>1</v>
      </c>
      <c r="AH51" s="48" t="s">
        <v>111</v>
      </c>
      <c r="AI51" s="41">
        <f t="shared" ref="AI51" si="57">J51+AD51</f>
        <v>40862000</v>
      </c>
      <c r="AJ51" s="62">
        <f t="shared" ref="AJ51" si="58">AG51/E51*100</f>
        <v>100</v>
      </c>
      <c r="AK51" s="35" t="s">
        <v>69</v>
      </c>
      <c r="AL51" s="62">
        <f t="shared" ref="AL51" si="59">AI51/G51*100</f>
        <v>99.634253389251924</v>
      </c>
      <c r="AM51" s="11"/>
      <c r="AP51" s="23"/>
    </row>
    <row r="52" spans="1:42" ht="75" x14ac:dyDescent="0.2">
      <c r="A52" s="13"/>
      <c r="B52" s="14"/>
      <c r="C52" s="72" t="s">
        <v>149</v>
      </c>
      <c r="D52" s="74" t="s">
        <v>134</v>
      </c>
      <c r="E52" s="17">
        <v>1</v>
      </c>
      <c r="F52" s="48" t="s">
        <v>150</v>
      </c>
      <c r="G52" s="51">
        <v>12260000</v>
      </c>
      <c r="H52" s="17">
        <v>1</v>
      </c>
      <c r="I52" s="48" t="s">
        <v>150</v>
      </c>
      <c r="J52" s="20">
        <v>12260000</v>
      </c>
      <c r="K52" s="17"/>
      <c r="L52" s="48"/>
      <c r="M52" s="21"/>
      <c r="N52" s="17"/>
      <c r="O52" s="18"/>
      <c r="P52" s="21"/>
      <c r="Q52" s="17"/>
      <c r="R52" s="18"/>
      <c r="S52" s="21"/>
      <c r="T52" s="17"/>
      <c r="U52" s="18"/>
      <c r="V52" s="21"/>
      <c r="W52" s="17"/>
      <c r="X52" s="18"/>
      <c r="Y52" s="21"/>
      <c r="Z52" s="65"/>
      <c r="AA52" s="48"/>
      <c r="AB52" s="62"/>
      <c r="AC52" s="35"/>
      <c r="AD52" s="41"/>
      <c r="AE52" s="62"/>
      <c r="AF52" s="35"/>
      <c r="AG52" s="65">
        <f>H52+Z52</f>
        <v>1</v>
      </c>
      <c r="AH52" s="48" t="s">
        <v>150</v>
      </c>
      <c r="AI52" s="41">
        <f>J52+AD52</f>
        <v>12260000</v>
      </c>
      <c r="AJ52" s="62">
        <f>AG52/E52*100</f>
        <v>100</v>
      </c>
      <c r="AK52" s="35" t="s">
        <v>69</v>
      </c>
      <c r="AL52" s="62">
        <f>AI52/G52*100</f>
        <v>100</v>
      </c>
      <c r="AM52" s="11"/>
      <c r="AP52" s="23"/>
    </row>
    <row r="53" spans="1:42" ht="90" x14ac:dyDescent="0.2">
      <c r="A53" s="13"/>
      <c r="B53" s="14"/>
      <c r="C53" s="72" t="s">
        <v>135</v>
      </c>
      <c r="D53" s="74" t="s">
        <v>133</v>
      </c>
      <c r="E53" s="17">
        <v>1</v>
      </c>
      <c r="F53" s="48" t="s">
        <v>111</v>
      </c>
      <c r="G53" s="51">
        <v>141784000</v>
      </c>
      <c r="H53" s="17">
        <v>1</v>
      </c>
      <c r="I53" s="48" t="s">
        <v>111</v>
      </c>
      <c r="J53" s="20">
        <v>141300075</v>
      </c>
      <c r="K53" s="17"/>
      <c r="L53" s="48"/>
      <c r="M53" s="21"/>
      <c r="N53" s="17"/>
      <c r="O53" s="18"/>
      <c r="P53" s="21"/>
      <c r="Q53" s="17"/>
      <c r="R53" s="18"/>
      <c r="S53" s="21"/>
      <c r="T53" s="17"/>
      <c r="U53" s="18"/>
      <c r="V53" s="21"/>
      <c r="W53" s="17"/>
      <c r="X53" s="18"/>
      <c r="Y53" s="21"/>
      <c r="Z53" s="65"/>
      <c r="AA53" s="48"/>
      <c r="AB53" s="62"/>
      <c r="AC53" s="35"/>
      <c r="AD53" s="41"/>
      <c r="AE53" s="62"/>
      <c r="AF53" s="35"/>
      <c r="AG53" s="65">
        <f t="shared" ref="AG53:AG54" si="60">H53+Z53</f>
        <v>1</v>
      </c>
      <c r="AH53" s="48" t="s">
        <v>111</v>
      </c>
      <c r="AI53" s="41">
        <f t="shared" ref="AI53:AI54" si="61">J53+AD53</f>
        <v>141300075</v>
      </c>
      <c r="AJ53" s="62">
        <f t="shared" ref="AJ53:AJ54" si="62">AG53/E53*100</f>
        <v>100</v>
      </c>
      <c r="AK53" s="35" t="s">
        <v>69</v>
      </c>
      <c r="AL53" s="62">
        <f t="shared" ref="AL53:AL54" si="63">AI53/G53*100</f>
        <v>99.65868856852677</v>
      </c>
      <c r="AM53" s="11"/>
      <c r="AP53" s="23"/>
    </row>
    <row r="54" spans="1:42" ht="90" x14ac:dyDescent="0.2">
      <c r="A54" s="13"/>
      <c r="B54" s="14"/>
      <c r="C54" s="72" t="s">
        <v>153</v>
      </c>
      <c r="D54" s="74" t="s">
        <v>137</v>
      </c>
      <c r="E54" s="17">
        <v>460</v>
      </c>
      <c r="F54" s="18" t="s">
        <v>87</v>
      </c>
      <c r="G54" s="51">
        <v>652170000</v>
      </c>
      <c r="H54" s="17">
        <v>460</v>
      </c>
      <c r="I54" s="18" t="s">
        <v>87</v>
      </c>
      <c r="J54" s="20">
        <v>652170000</v>
      </c>
      <c r="K54" s="17"/>
      <c r="L54" s="18"/>
      <c r="M54" s="21"/>
      <c r="N54" s="17"/>
      <c r="O54" s="18"/>
      <c r="P54" s="21"/>
      <c r="Q54" s="17"/>
      <c r="R54" s="18"/>
      <c r="S54" s="21"/>
      <c r="T54" s="17"/>
      <c r="U54" s="18"/>
      <c r="V54" s="21"/>
      <c r="W54" s="17"/>
      <c r="X54" s="18"/>
      <c r="Y54" s="21"/>
      <c r="Z54" s="65"/>
      <c r="AA54" s="18"/>
      <c r="AB54" s="62"/>
      <c r="AC54" s="35"/>
      <c r="AD54" s="41"/>
      <c r="AE54" s="62"/>
      <c r="AF54" s="35"/>
      <c r="AG54" s="65">
        <f t="shared" si="60"/>
        <v>460</v>
      </c>
      <c r="AH54" s="18" t="s">
        <v>87</v>
      </c>
      <c r="AI54" s="41">
        <f t="shared" si="61"/>
        <v>652170000</v>
      </c>
      <c r="AJ54" s="62">
        <f t="shared" si="62"/>
        <v>100</v>
      </c>
      <c r="AK54" s="35" t="s">
        <v>69</v>
      </c>
      <c r="AL54" s="62">
        <f t="shared" si="63"/>
        <v>100</v>
      </c>
      <c r="AM54" s="11"/>
      <c r="AP54" s="23"/>
    </row>
    <row r="55" spans="1:42" ht="105" x14ac:dyDescent="0.2">
      <c r="A55" s="13"/>
      <c r="B55" s="14"/>
      <c r="C55" s="72" t="s">
        <v>136</v>
      </c>
      <c r="D55" s="74" t="s">
        <v>138</v>
      </c>
      <c r="E55" s="17">
        <v>1</v>
      </c>
      <c r="F55" s="18" t="s">
        <v>68</v>
      </c>
      <c r="G55" s="51">
        <v>100000000</v>
      </c>
      <c r="H55" s="17">
        <v>1</v>
      </c>
      <c r="I55" s="18" t="s">
        <v>68</v>
      </c>
      <c r="J55" s="20">
        <v>100000000</v>
      </c>
      <c r="K55" s="17"/>
      <c r="L55" s="18"/>
      <c r="M55" s="21"/>
      <c r="N55" s="17"/>
      <c r="O55" s="18"/>
      <c r="P55" s="21"/>
      <c r="Q55" s="17"/>
      <c r="R55" s="18"/>
      <c r="S55" s="21"/>
      <c r="T55" s="17"/>
      <c r="U55" s="18"/>
      <c r="V55" s="21"/>
      <c r="W55" s="17"/>
      <c r="X55" s="18"/>
      <c r="Y55" s="21"/>
      <c r="Z55" s="65"/>
      <c r="AA55" s="18"/>
      <c r="AB55" s="62"/>
      <c r="AC55" s="35"/>
      <c r="AD55" s="41"/>
      <c r="AE55" s="62"/>
      <c r="AF55" s="35"/>
      <c r="AG55" s="65">
        <f t="shared" ref="AG55" si="64">H55+Z55</f>
        <v>1</v>
      </c>
      <c r="AH55" s="18" t="s">
        <v>68</v>
      </c>
      <c r="AI55" s="41">
        <f t="shared" ref="AI55" si="65">J55+AD55</f>
        <v>100000000</v>
      </c>
      <c r="AJ55" s="62">
        <f t="shared" ref="AJ55" si="66">AG55/E55*100</f>
        <v>100</v>
      </c>
      <c r="AK55" s="35" t="s">
        <v>69</v>
      </c>
      <c r="AL55" s="62">
        <f t="shared" ref="AL55" si="67">AI55/G55*100</f>
        <v>100</v>
      </c>
      <c r="AM55" s="11"/>
      <c r="AP55" s="23"/>
    </row>
    <row r="56" spans="1:42" ht="78.75" x14ac:dyDescent="0.2">
      <c r="A56" s="13"/>
      <c r="B56" s="14"/>
      <c r="C56" s="75" t="s">
        <v>112</v>
      </c>
      <c r="D56" s="76" t="s">
        <v>113</v>
      </c>
      <c r="E56" s="46">
        <v>2.7</v>
      </c>
      <c r="F56" s="55" t="s">
        <v>114</v>
      </c>
      <c r="G56" s="43">
        <f>SUM(G57:G60)</f>
        <v>102995000</v>
      </c>
      <c r="H56" s="97">
        <v>1.5</v>
      </c>
      <c r="I56" s="55" t="s">
        <v>114</v>
      </c>
      <c r="J56" s="43">
        <f>SUM(J57:J60)</f>
        <v>101765000</v>
      </c>
      <c r="K56" s="69">
        <v>1.7</v>
      </c>
      <c r="L56" s="55" t="s">
        <v>114</v>
      </c>
      <c r="M56" s="43">
        <f>SUM(M57:M60)</f>
        <v>0</v>
      </c>
      <c r="N56" s="17"/>
      <c r="O56" s="18"/>
      <c r="P56" s="21"/>
      <c r="Q56" s="17"/>
      <c r="R56" s="18"/>
      <c r="S56" s="21"/>
      <c r="T56" s="17"/>
      <c r="U56" s="18"/>
      <c r="V56" s="21"/>
      <c r="W56" s="17"/>
      <c r="X56" s="18"/>
      <c r="Y56" s="21"/>
      <c r="Z56" s="66"/>
      <c r="AA56" s="55"/>
      <c r="AB56" s="66"/>
      <c r="AC56" s="64"/>
      <c r="AD56" s="61"/>
      <c r="AE56" s="66"/>
      <c r="AF56" s="64"/>
      <c r="AG56" s="100">
        <f t="shared" ref="AG56:AG59" si="68">H56+Z56</f>
        <v>1.5</v>
      </c>
      <c r="AH56" s="55" t="s">
        <v>114</v>
      </c>
      <c r="AI56" s="61">
        <f t="shared" ref="AI56:AI59" si="69">J56+AD56</f>
        <v>101765000</v>
      </c>
      <c r="AJ56" s="66">
        <f t="shared" ref="AJ56:AJ59" si="70">AG56/E56*100</f>
        <v>55.55555555555555</v>
      </c>
      <c r="AK56" s="64" t="s">
        <v>69</v>
      </c>
      <c r="AL56" s="66">
        <f t="shared" ref="AL56:AL59" si="71">AI56/G56*100</f>
        <v>98.805767270255842</v>
      </c>
      <c r="AM56" s="11"/>
      <c r="AP56" s="23"/>
    </row>
    <row r="57" spans="1:42" ht="90" x14ac:dyDescent="0.2">
      <c r="A57" s="13"/>
      <c r="B57" s="14"/>
      <c r="C57" s="77" t="s">
        <v>139</v>
      </c>
      <c r="D57" s="74" t="s">
        <v>141</v>
      </c>
      <c r="E57" s="17">
        <v>10</v>
      </c>
      <c r="F57" s="48" t="s">
        <v>145</v>
      </c>
      <c r="G57" s="92">
        <v>22500000</v>
      </c>
      <c r="H57" s="45">
        <v>10</v>
      </c>
      <c r="I57" s="48" t="s">
        <v>145</v>
      </c>
      <c r="J57" s="93">
        <v>22500000</v>
      </c>
      <c r="K57" s="17"/>
      <c r="L57" s="48"/>
      <c r="M57" s="70"/>
      <c r="N57" s="17"/>
      <c r="O57" s="18"/>
      <c r="P57" s="21"/>
      <c r="Q57" s="17"/>
      <c r="R57" s="18"/>
      <c r="S57" s="21"/>
      <c r="T57" s="17"/>
      <c r="U57" s="18"/>
      <c r="V57" s="21"/>
      <c r="W57" s="17"/>
      <c r="X57" s="18"/>
      <c r="Y57" s="21"/>
      <c r="Z57" s="65"/>
      <c r="AA57" s="48"/>
      <c r="AB57" s="62"/>
      <c r="AC57" s="35"/>
      <c r="AD57" s="94"/>
      <c r="AE57" s="62"/>
      <c r="AF57" s="35"/>
      <c r="AG57" s="65">
        <f t="shared" si="68"/>
        <v>10</v>
      </c>
      <c r="AH57" s="48" t="s">
        <v>145</v>
      </c>
      <c r="AI57" s="94">
        <f t="shared" si="69"/>
        <v>22500000</v>
      </c>
      <c r="AJ57" s="62">
        <f t="shared" si="70"/>
        <v>100</v>
      </c>
      <c r="AK57" s="35" t="s">
        <v>69</v>
      </c>
      <c r="AL57" s="95">
        <f t="shared" si="71"/>
        <v>100</v>
      </c>
      <c r="AM57" s="11"/>
      <c r="AP57" s="23"/>
    </row>
    <row r="58" spans="1:42" ht="105" x14ac:dyDescent="0.2">
      <c r="A58" s="13"/>
      <c r="B58" s="14"/>
      <c r="C58" s="72"/>
      <c r="D58" s="74" t="s">
        <v>142</v>
      </c>
      <c r="E58" s="17">
        <v>20</v>
      </c>
      <c r="F58" s="48" t="s">
        <v>146</v>
      </c>
      <c r="G58" s="12"/>
      <c r="H58" s="17">
        <v>20</v>
      </c>
      <c r="I58" s="48" t="s">
        <v>146</v>
      </c>
      <c r="J58" s="27"/>
      <c r="K58" s="17"/>
      <c r="L58" s="18"/>
      <c r="M58" s="21"/>
      <c r="N58" s="17"/>
      <c r="O58" s="18"/>
      <c r="P58" s="21"/>
      <c r="Q58" s="17"/>
      <c r="R58" s="18"/>
      <c r="S58" s="21"/>
      <c r="T58" s="17"/>
      <c r="U58" s="18"/>
      <c r="V58" s="21"/>
      <c r="W58" s="17"/>
      <c r="X58" s="18"/>
      <c r="Y58" s="21"/>
      <c r="Z58" s="65"/>
      <c r="AA58" s="48"/>
      <c r="AB58" s="62"/>
      <c r="AC58" s="35"/>
      <c r="AD58" s="86"/>
      <c r="AE58" s="62"/>
      <c r="AF58" s="35"/>
      <c r="AG58" s="65">
        <f t="shared" ref="AG58" si="72">H58+Z58</f>
        <v>20</v>
      </c>
      <c r="AH58" s="48" t="s">
        <v>146</v>
      </c>
      <c r="AI58" s="86">
        <f t="shared" ref="AI58" si="73">J58+AD58</f>
        <v>0</v>
      </c>
      <c r="AJ58" s="62">
        <f t="shared" ref="AJ58" si="74">AG58/E58*100</f>
        <v>100</v>
      </c>
      <c r="AK58" s="35" t="s">
        <v>69</v>
      </c>
      <c r="AL58" s="96"/>
      <c r="AM58" s="11"/>
      <c r="AP58" s="23"/>
    </row>
    <row r="59" spans="1:42" ht="105" x14ac:dyDescent="0.2">
      <c r="A59" s="13"/>
      <c r="B59" s="14"/>
      <c r="C59" s="77" t="s">
        <v>140</v>
      </c>
      <c r="D59" s="74" t="s">
        <v>143</v>
      </c>
      <c r="E59" s="17">
        <v>300</v>
      </c>
      <c r="F59" s="48" t="s">
        <v>147</v>
      </c>
      <c r="G59" s="92">
        <v>80495000</v>
      </c>
      <c r="H59" s="45">
        <v>100</v>
      </c>
      <c r="I59" s="48" t="s">
        <v>147</v>
      </c>
      <c r="J59" s="93">
        <v>79265000</v>
      </c>
      <c r="K59" s="17"/>
      <c r="L59" s="18"/>
      <c r="M59" s="21"/>
      <c r="N59" s="17"/>
      <c r="O59" s="18"/>
      <c r="P59" s="21"/>
      <c r="Q59" s="17"/>
      <c r="R59" s="18"/>
      <c r="S59" s="21"/>
      <c r="T59" s="17"/>
      <c r="U59" s="18"/>
      <c r="V59" s="21"/>
      <c r="W59" s="17"/>
      <c r="X59" s="18"/>
      <c r="Y59" s="21"/>
      <c r="Z59" s="65"/>
      <c r="AA59" s="48"/>
      <c r="AB59" s="62"/>
      <c r="AC59" s="35"/>
      <c r="AD59" s="94"/>
      <c r="AE59" s="62"/>
      <c r="AF59" s="35"/>
      <c r="AG59" s="65">
        <f t="shared" si="68"/>
        <v>100</v>
      </c>
      <c r="AH59" s="48" t="s">
        <v>147</v>
      </c>
      <c r="AI59" s="94">
        <f t="shared" si="69"/>
        <v>79265000</v>
      </c>
      <c r="AJ59" s="62">
        <f t="shared" si="70"/>
        <v>33.333333333333329</v>
      </c>
      <c r="AK59" s="35" t="s">
        <v>69</v>
      </c>
      <c r="AL59" s="95">
        <f t="shared" si="71"/>
        <v>98.471954779799987</v>
      </c>
      <c r="AM59" s="11"/>
      <c r="AP59" s="23"/>
    </row>
    <row r="60" spans="1:42" ht="105" x14ac:dyDescent="0.2">
      <c r="A60" s="13"/>
      <c r="B60" s="14"/>
      <c r="C60" s="72"/>
      <c r="D60" s="74" t="s">
        <v>144</v>
      </c>
      <c r="E60" s="17">
        <v>250</v>
      </c>
      <c r="F60" s="48" t="s">
        <v>148</v>
      </c>
      <c r="G60" s="59"/>
      <c r="H60" s="45">
        <v>200</v>
      </c>
      <c r="I60" s="48" t="s">
        <v>148</v>
      </c>
      <c r="J60" s="27"/>
      <c r="K60" s="17"/>
      <c r="L60" s="18"/>
      <c r="M60" s="21"/>
      <c r="N60" s="17"/>
      <c r="O60" s="18"/>
      <c r="P60" s="21"/>
      <c r="Q60" s="17"/>
      <c r="R60" s="18"/>
      <c r="S60" s="21"/>
      <c r="T60" s="17"/>
      <c r="U60" s="18"/>
      <c r="V60" s="21"/>
      <c r="W60" s="17"/>
      <c r="X60" s="18"/>
      <c r="Y60" s="21"/>
      <c r="Z60" s="65"/>
      <c r="AA60" s="48"/>
      <c r="AB60" s="62"/>
      <c r="AC60" s="35"/>
      <c r="AD60" s="86"/>
      <c r="AE60" s="62"/>
      <c r="AF60" s="35"/>
      <c r="AG60" s="65">
        <f t="shared" ref="AG60" si="75">H60+Z60</f>
        <v>200</v>
      </c>
      <c r="AH60" s="48" t="s">
        <v>148</v>
      </c>
      <c r="AI60" s="86">
        <f t="shared" ref="AI60" si="76">J60+AD60</f>
        <v>0</v>
      </c>
      <c r="AJ60" s="62">
        <f t="shared" ref="AJ60" si="77">AG60/E60*100</f>
        <v>80</v>
      </c>
      <c r="AK60" s="35" t="s">
        <v>69</v>
      </c>
      <c r="AL60" s="96"/>
      <c r="AM60" s="11"/>
      <c r="AP60" s="23"/>
    </row>
    <row r="61" spans="1:42" ht="15" x14ac:dyDescent="0.2">
      <c r="A61" s="115" t="s">
        <v>41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7"/>
      <c r="AB61" s="110">
        <f>AVERAGE(AB13:AB60)</f>
        <v>95.700901373583605</v>
      </c>
      <c r="AC61" s="80"/>
      <c r="AD61" s="78"/>
      <c r="AE61" s="110">
        <f>AVERAGE(AE13,AE17,AE24,AE29,AE32,AE35,AE40,AE44)</f>
        <v>85.894755237780998</v>
      </c>
      <c r="AF61" s="80"/>
      <c r="AG61" s="79"/>
      <c r="AH61" s="80"/>
      <c r="AI61" s="79"/>
      <c r="AJ61" s="79"/>
      <c r="AK61" s="80"/>
      <c r="AL61" s="81"/>
      <c r="AM61" s="11"/>
    </row>
    <row r="62" spans="1:42" ht="15" x14ac:dyDescent="0.2">
      <c r="A62" s="115" t="s">
        <v>42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7"/>
      <c r="AB62" s="31" t="str">
        <f>IF(AB61&gt;=91,"Sangat Tinggi",IF(AB61&gt;=76,"Tinggi",IF(AB61&gt;=66,"Sedang",IF(AB61&gt;=51,"Rendah",IF(AB61&lt;=50,"Sangat Rendah")))))</f>
        <v>Sangat Tinggi</v>
      </c>
      <c r="AC62" s="80"/>
      <c r="AD62" s="82"/>
      <c r="AE62" s="31" t="str">
        <f>IF(AE61&gt;=91,"Sangat Tinggi",IF(AE61&gt;=76,"Tinggi",IF(AE61&gt;=66,"Sedang",IF(AE61&gt;=51,"Rendah",IF(AE61&lt;=50,"Sangat Rendah")))))</f>
        <v>Tinggi</v>
      </c>
      <c r="AF62" s="80"/>
      <c r="AG62" s="83"/>
      <c r="AH62" s="80"/>
      <c r="AI62" s="84"/>
      <c r="AJ62" s="83"/>
      <c r="AK62" s="80"/>
      <c r="AL62" s="85"/>
      <c r="AM62" s="11"/>
    </row>
    <row r="63" spans="1:42" ht="15" x14ac:dyDescent="0.2">
      <c r="A63" s="114" t="s">
        <v>43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"/>
    </row>
    <row r="64" spans="1:42" ht="15" x14ac:dyDescent="0.2">
      <c r="A64" s="114" t="s">
        <v>44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"/>
    </row>
    <row r="65" spans="1:39" ht="15" x14ac:dyDescent="0.2">
      <c r="A65" s="114" t="s">
        <v>45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"/>
    </row>
    <row r="66" spans="1:39" ht="15" x14ac:dyDescent="0.2">
      <c r="A66" s="114" t="s">
        <v>46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32"/>
    </row>
    <row r="67" spans="1:39" ht="15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4"/>
      <c r="AB67" s="33"/>
      <c r="AC67" s="34"/>
      <c r="AD67" s="33"/>
      <c r="AE67" s="33"/>
      <c r="AF67" s="34"/>
      <c r="AG67" s="33"/>
      <c r="AH67" s="34"/>
      <c r="AI67" s="33"/>
      <c r="AJ67" s="33"/>
      <c r="AK67" s="34"/>
      <c r="AL67" s="33"/>
    </row>
    <row r="68" spans="1:39" ht="15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111" t="s">
        <v>163</v>
      </c>
      <c r="AA68" s="111"/>
      <c r="AB68" s="111"/>
      <c r="AC68" s="111"/>
      <c r="AD68" s="111"/>
      <c r="AE68" s="111"/>
      <c r="AF68" s="34"/>
      <c r="AG68" s="33"/>
      <c r="AH68" s="111" t="s">
        <v>164</v>
      </c>
      <c r="AI68" s="111"/>
      <c r="AJ68" s="111"/>
      <c r="AK68" s="111"/>
      <c r="AL68" s="111"/>
      <c r="AM68" s="111"/>
    </row>
    <row r="69" spans="1:39" ht="15.75" x14ac:dyDescent="0.25">
      <c r="A69" s="39"/>
      <c r="B69" s="40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111" t="s">
        <v>173</v>
      </c>
      <c r="AA69" s="111"/>
      <c r="AB69" s="111"/>
      <c r="AC69" s="111"/>
      <c r="AD69" s="111"/>
      <c r="AE69" s="111"/>
      <c r="AF69" s="34"/>
      <c r="AG69" s="33"/>
      <c r="AH69" s="111" t="s">
        <v>173</v>
      </c>
      <c r="AI69" s="111"/>
      <c r="AJ69" s="111"/>
      <c r="AK69" s="111"/>
      <c r="AL69" s="111"/>
      <c r="AM69" s="111"/>
    </row>
    <row r="70" spans="1:39" ht="15" x14ac:dyDescent="0.2">
      <c r="Z70" s="111" t="s">
        <v>169</v>
      </c>
      <c r="AA70" s="111"/>
      <c r="AB70" s="111"/>
      <c r="AC70" s="111"/>
      <c r="AD70" s="111"/>
      <c r="AE70" s="111"/>
      <c r="AH70" s="111" t="s">
        <v>165</v>
      </c>
      <c r="AI70" s="111"/>
      <c r="AJ70" s="111"/>
      <c r="AK70" s="111"/>
      <c r="AL70" s="111"/>
      <c r="AM70" s="111"/>
    </row>
    <row r="71" spans="1:39" ht="15" x14ac:dyDescent="0.2">
      <c r="Z71" s="111" t="s">
        <v>166</v>
      </c>
      <c r="AA71" s="111"/>
      <c r="AB71" s="111"/>
      <c r="AC71" s="111"/>
      <c r="AD71" s="111"/>
      <c r="AE71" s="111"/>
      <c r="AH71" s="111" t="s">
        <v>166</v>
      </c>
      <c r="AI71" s="111"/>
      <c r="AJ71" s="111"/>
      <c r="AK71" s="111"/>
      <c r="AL71" s="111"/>
      <c r="AM71" s="111"/>
    </row>
    <row r="72" spans="1:39" ht="51" x14ac:dyDescent="0.2">
      <c r="A72" s="36" t="s">
        <v>47</v>
      </c>
      <c r="B72" s="36" t="s">
        <v>48</v>
      </c>
      <c r="C72" s="36" t="s">
        <v>49</v>
      </c>
      <c r="Z72" s="33"/>
      <c r="AA72" s="34"/>
      <c r="AB72" s="33"/>
      <c r="AC72" s="34"/>
      <c r="AD72" s="33"/>
      <c r="AH72" s="33"/>
      <c r="AI72" s="34"/>
      <c r="AJ72" s="33"/>
      <c r="AK72" s="34"/>
      <c r="AL72" s="33"/>
    </row>
    <row r="73" spans="1:39" ht="25.5" x14ac:dyDescent="0.25">
      <c r="A73" s="37" t="s">
        <v>50</v>
      </c>
      <c r="B73" s="37" t="s">
        <v>51</v>
      </c>
      <c r="C73" s="37" t="s">
        <v>52</v>
      </c>
      <c r="Z73" s="112" t="s">
        <v>170</v>
      </c>
      <c r="AA73" s="112"/>
      <c r="AB73" s="112"/>
      <c r="AC73" s="112"/>
      <c r="AD73" s="112"/>
      <c r="AE73" s="112"/>
      <c r="AH73" s="112" t="s">
        <v>167</v>
      </c>
      <c r="AI73" s="112"/>
      <c r="AJ73" s="112"/>
      <c r="AK73" s="112"/>
      <c r="AL73" s="112"/>
      <c r="AM73" s="112"/>
    </row>
    <row r="74" spans="1:39" ht="25.5" x14ac:dyDescent="0.2">
      <c r="A74" s="37" t="s">
        <v>53</v>
      </c>
      <c r="B74" s="37" t="s">
        <v>54</v>
      </c>
      <c r="C74" s="37" t="s">
        <v>55</v>
      </c>
      <c r="Z74" s="113" t="s">
        <v>171</v>
      </c>
      <c r="AA74" s="113"/>
      <c r="AB74" s="113"/>
      <c r="AC74" s="113"/>
      <c r="AD74" s="113"/>
      <c r="AE74" s="113"/>
      <c r="AH74" s="113" t="s">
        <v>168</v>
      </c>
      <c r="AI74" s="113"/>
      <c r="AJ74" s="113"/>
      <c r="AK74" s="113"/>
      <c r="AL74" s="113"/>
      <c r="AM74" s="113"/>
    </row>
    <row r="75" spans="1:39" ht="25.5" x14ac:dyDescent="0.2">
      <c r="A75" s="37" t="s">
        <v>56</v>
      </c>
      <c r="B75" s="37" t="s">
        <v>57</v>
      </c>
      <c r="C75" s="37" t="s">
        <v>58</v>
      </c>
    </row>
    <row r="76" spans="1:39" ht="25.5" x14ac:dyDescent="0.2">
      <c r="A76" s="37" t="s">
        <v>59</v>
      </c>
      <c r="B76" s="37" t="s">
        <v>60</v>
      </c>
      <c r="C76" s="37" t="s">
        <v>61</v>
      </c>
    </row>
    <row r="77" spans="1:39" ht="25.5" x14ac:dyDescent="0.2">
      <c r="A77" s="37" t="s">
        <v>62</v>
      </c>
      <c r="B77" s="38" t="s">
        <v>63</v>
      </c>
      <c r="C77" s="37" t="s">
        <v>64</v>
      </c>
    </row>
  </sheetData>
  <mergeCells count="82">
    <mergeCell ref="A6:AL6"/>
    <mergeCell ref="Z7:AF8"/>
    <mergeCell ref="Z9:AF9"/>
    <mergeCell ref="A7:A9"/>
    <mergeCell ref="B7:B9"/>
    <mergeCell ref="C7:C9"/>
    <mergeCell ref="D7:D9"/>
    <mergeCell ref="E7:G9"/>
    <mergeCell ref="A1:AL1"/>
    <mergeCell ref="A2:AL2"/>
    <mergeCell ref="A3:AL3"/>
    <mergeCell ref="A4:AL4"/>
    <mergeCell ref="A5:AL5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E11:F12"/>
    <mergeCell ref="G11:G12"/>
    <mergeCell ref="H11:I12"/>
    <mergeCell ref="J11:J12"/>
    <mergeCell ref="K11:L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A10:A12"/>
    <mergeCell ref="B10:B12"/>
    <mergeCell ref="C10:C12"/>
    <mergeCell ref="D10:D12"/>
    <mergeCell ref="A63:AL63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A64:AL64"/>
    <mergeCell ref="A65:AL65"/>
    <mergeCell ref="A66:AL66"/>
    <mergeCell ref="A61:AA61"/>
    <mergeCell ref="A62:AA62"/>
    <mergeCell ref="Z68:AE68"/>
    <mergeCell ref="AH68:AM68"/>
    <mergeCell ref="Z69:AE69"/>
    <mergeCell ref="AH69:AM69"/>
    <mergeCell ref="Z70:AE70"/>
    <mergeCell ref="AH70:AM70"/>
    <mergeCell ref="Z71:AE71"/>
    <mergeCell ref="AH71:AM71"/>
    <mergeCell ref="Z73:AE73"/>
    <mergeCell ref="AH73:AM73"/>
    <mergeCell ref="Z74:AE74"/>
    <mergeCell ref="AH74:AM74"/>
  </mergeCells>
  <printOptions horizontalCentered="1"/>
  <pageMargins left="0.23622047244094491" right="0.23622047244094491" top="3.937007874015748E-2" bottom="3.937007874015748E-2" header="0" footer="0"/>
  <pageSetup paperSize="9" scale="34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Disporapar</vt:lpstr>
      <vt:lpstr>Disporapar!Print_Area</vt:lpstr>
      <vt:lpstr>Disporapar!Print_Titles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2020-06-02T00:38:31Z</cp:lastPrinted>
  <dcterms:created xsi:type="dcterms:W3CDTF">2020-03-18T05:59:44Z</dcterms:created>
  <dcterms:modified xsi:type="dcterms:W3CDTF">2021-01-28T08:41:17Z</dcterms:modified>
</cp:coreProperties>
</file>