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ER\Documents\LINA PERENCANAAN BARU\PENGENDALIAN 2022\FORM PENGENDALIAN DINAS PMPTSP\"/>
    </mc:Choice>
  </mc:AlternateContent>
  <xr:revisionPtr revIDLastSave="0" documentId="13_ncr:1_{85C93367-9D6C-4783-A70E-7E692FECDC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INAS PMPTSP" sheetId="1" r:id="rId1"/>
    <sheet name="Evaluasi" sheetId="3" r:id="rId2"/>
  </sheets>
  <definedNames>
    <definedName name="_xlnm.Print_Area" localSheetId="0">'DINAS PMPTSP'!$A$1:$AE$92</definedName>
    <definedName name="_xlnm.Print_Titles" localSheetId="0">'DINAS PMPTSP'!$7:$12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47" i="1" l="1"/>
  <c r="U48" i="1"/>
  <c r="T47" i="1"/>
  <c r="T48" i="1"/>
  <c r="S60" i="1"/>
  <c r="S62" i="1"/>
  <c r="S46" i="1"/>
  <c r="S49" i="1"/>
  <c r="T44" i="1"/>
  <c r="U44" i="1" s="1"/>
  <c r="S41" i="1"/>
  <c r="T42" i="1"/>
  <c r="U42" i="1" s="1"/>
  <c r="AA32" i="1"/>
  <c r="Z32" i="1"/>
  <c r="X32" i="1"/>
  <c r="W32" i="1"/>
  <c r="AA31" i="1"/>
  <c r="Z31" i="1"/>
  <c r="X31" i="1"/>
  <c r="W31" i="1"/>
  <c r="U30" i="1"/>
  <c r="T31" i="1"/>
  <c r="U31" i="1" s="1"/>
  <c r="G31" i="1"/>
  <c r="K31" i="1"/>
  <c r="S31" i="1"/>
  <c r="U32" i="1"/>
  <c r="T32" i="1"/>
  <c r="G33" i="1"/>
  <c r="W30" i="1"/>
  <c r="X30" i="1"/>
  <c r="T30" i="1"/>
  <c r="S22" i="1"/>
  <c r="R22" i="1"/>
  <c r="S17" i="1"/>
  <c r="R17" i="1"/>
  <c r="S14" i="1"/>
  <c r="T59" i="1"/>
  <c r="U59" i="1" s="1"/>
  <c r="U65" i="1"/>
  <c r="U63" i="1"/>
  <c r="U56" i="1" l="1"/>
  <c r="U55" i="1"/>
  <c r="U54" i="1"/>
  <c r="U53" i="1"/>
  <c r="U52" i="1"/>
  <c r="U51" i="1" l="1"/>
  <c r="P14" i="1"/>
  <c r="U61" i="1"/>
  <c r="U64" i="1"/>
  <c r="Q37" i="1"/>
  <c r="Q33" i="1"/>
  <c r="Q24" i="1"/>
  <c r="Q17" i="1"/>
  <c r="Q14" i="1"/>
  <c r="Q13" i="1" l="1"/>
  <c r="Q70" i="1"/>
  <c r="Q69" i="1" s="1"/>
  <c r="Q62" i="1"/>
  <c r="Q60" i="1" s="1"/>
  <c r="Q49" i="1"/>
  <c r="Q46" i="1" s="1"/>
  <c r="K49" i="1"/>
  <c r="Q41" i="1"/>
  <c r="T60" i="1" l="1"/>
  <c r="O24" i="1"/>
  <c r="K24" i="1"/>
  <c r="O22" i="1"/>
  <c r="M22" i="1"/>
  <c r="K22" i="1"/>
  <c r="O17" i="1"/>
  <c r="M17" i="1"/>
  <c r="K17" i="1"/>
  <c r="O14" i="1"/>
  <c r="M14" i="1"/>
  <c r="N14" i="1"/>
  <c r="L14" i="1"/>
  <c r="O62" i="1" l="1"/>
  <c r="O60" i="1" s="1"/>
  <c r="O49" i="1"/>
  <c r="O46" i="1" s="1"/>
  <c r="O41" i="1"/>
  <c r="O37" i="1"/>
  <c r="O33" i="1"/>
  <c r="O13" i="1" l="1"/>
  <c r="M49" i="1"/>
  <c r="M46" i="1" s="1"/>
  <c r="M43" i="1"/>
  <c r="M41" i="1" s="1"/>
  <c r="M37" i="1"/>
  <c r="M33" i="1"/>
  <c r="M24" i="1"/>
  <c r="M13" i="1" l="1"/>
  <c r="H60" i="1"/>
  <c r="H41" i="1"/>
  <c r="I70" i="1" l="1"/>
  <c r="I69" i="1" s="1"/>
  <c r="G62" i="1"/>
  <c r="G60" i="1" s="1"/>
  <c r="I62" i="1"/>
  <c r="I60" i="1" s="1"/>
  <c r="K62" i="1"/>
  <c r="K60" i="1" s="1"/>
  <c r="G49" i="1"/>
  <c r="I49" i="1"/>
  <c r="K46" i="1"/>
  <c r="G43" i="1"/>
  <c r="G41" i="1" s="1"/>
  <c r="I43" i="1"/>
  <c r="I41" i="1" s="1"/>
  <c r="K43" i="1"/>
  <c r="K41" i="1" s="1"/>
  <c r="I37" i="1"/>
  <c r="K37" i="1"/>
  <c r="I33" i="1"/>
  <c r="K33" i="1"/>
  <c r="G24" i="1"/>
  <c r="I24" i="1"/>
  <c r="G22" i="1"/>
  <c r="I22" i="1"/>
  <c r="G17" i="1"/>
  <c r="I17" i="1"/>
  <c r="G14" i="1"/>
  <c r="I14" i="1"/>
  <c r="K14" i="1"/>
  <c r="I13" i="1" l="1"/>
  <c r="K13" i="1"/>
  <c r="AH24" i="1" l="1"/>
  <c r="AH23" i="1"/>
  <c r="AH22" i="1"/>
  <c r="AH21" i="1"/>
  <c r="T18" i="1"/>
  <c r="W58" i="1" l="1"/>
  <c r="E41" i="1"/>
  <c r="G70" i="1"/>
  <c r="G69" i="1" s="1"/>
  <c r="J60" i="1"/>
  <c r="E71" i="1"/>
  <c r="T49" i="1"/>
  <c r="G37" i="1"/>
  <c r="G13" i="1" s="1"/>
  <c r="G46" i="1" l="1"/>
  <c r="T46" i="1"/>
  <c r="Z46" i="1" s="1"/>
  <c r="Z60" i="1"/>
  <c r="Z50" i="1"/>
  <c r="U50" i="1" l="1"/>
  <c r="U60" i="1"/>
  <c r="W60" i="1"/>
  <c r="T66" i="1"/>
  <c r="U66" i="1" s="1"/>
  <c r="W66" i="1"/>
  <c r="X66" i="1" s="1"/>
  <c r="T67" i="1"/>
  <c r="U67" i="1" s="1"/>
  <c r="W67" i="1"/>
  <c r="X67" i="1" s="1"/>
  <c r="T68" i="1"/>
  <c r="U68" i="1" s="1"/>
  <c r="W68" i="1"/>
  <c r="AA68" i="1" s="1"/>
  <c r="Z68" i="1" l="1"/>
  <c r="AA67" i="1"/>
  <c r="AA60" i="1"/>
  <c r="X60" i="1"/>
  <c r="Z66" i="1"/>
  <c r="Z67" i="1"/>
  <c r="AA66" i="1"/>
  <c r="X68" i="1"/>
  <c r="W45" i="1" l="1"/>
  <c r="T45" i="1"/>
  <c r="U45" i="1" s="1"/>
  <c r="T43" i="1"/>
  <c r="U43" i="1" s="1"/>
  <c r="W43" i="1"/>
  <c r="X43" i="1" s="1"/>
  <c r="T41" i="1"/>
  <c r="U41" i="1" s="1"/>
  <c r="Z62" i="1"/>
  <c r="AA45" i="1" l="1"/>
  <c r="X45" i="1"/>
  <c r="W41" i="1"/>
  <c r="AA43" i="1"/>
  <c r="Z43" i="1"/>
  <c r="Z45" i="1"/>
  <c r="Z41" i="1"/>
  <c r="W62" i="1"/>
  <c r="X62" i="1" s="1"/>
  <c r="U62" i="1"/>
  <c r="W71" i="1"/>
  <c r="AA71" i="1" s="1"/>
  <c r="T71" i="1"/>
  <c r="U71" i="1" s="1"/>
  <c r="U70" i="1"/>
  <c r="U69" i="1"/>
  <c r="AA58" i="1"/>
  <c r="T58" i="1"/>
  <c r="U58" i="1" s="1"/>
  <c r="W57" i="1"/>
  <c r="T57" i="1"/>
  <c r="U57" i="1" s="1"/>
  <c r="U46" i="1"/>
  <c r="W39" i="1"/>
  <c r="AA39" i="1" s="1"/>
  <c r="T39" i="1"/>
  <c r="U39" i="1" s="1"/>
  <c r="AA40" i="1"/>
  <c r="W38" i="1"/>
  <c r="AA38" i="1" s="1"/>
  <c r="T38" i="1"/>
  <c r="U38" i="1" s="1"/>
  <c r="T37" i="1"/>
  <c r="U37" i="1" s="1"/>
  <c r="W36" i="1"/>
  <c r="AA36" i="1" s="1"/>
  <c r="T36" i="1"/>
  <c r="U36" i="1" s="1"/>
  <c r="W35" i="1"/>
  <c r="AA35" i="1" s="1"/>
  <c r="T35" i="1"/>
  <c r="U35" i="1" s="1"/>
  <c r="W34" i="1"/>
  <c r="AA34" i="1" s="1"/>
  <c r="T34" i="1"/>
  <c r="U34" i="1" s="1"/>
  <c r="T33" i="1"/>
  <c r="U33" i="1" s="1"/>
  <c r="W29" i="1"/>
  <c r="AA29" i="1" s="1"/>
  <c r="T29" i="1"/>
  <c r="U29" i="1" s="1"/>
  <c r="W28" i="1"/>
  <c r="AA28" i="1" s="1"/>
  <c r="T28" i="1"/>
  <c r="U28" i="1" s="1"/>
  <c r="W27" i="1"/>
  <c r="AA27" i="1" s="1"/>
  <c r="T27" i="1"/>
  <c r="U27" i="1" s="1"/>
  <c r="W26" i="1"/>
  <c r="AA26" i="1" s="1"/>
  <c r="T26" i="1"/>
  <c r="U26" i="1" s="1"/>
  <c r="W25" i="1"/>
  <c r="AA25" i="1" s="1"/>
  <c r="T25" i="1"/>
  <c r="U25" i="1" s="1"/>
  <c r="AA30" i="1"/>
  <c r="T24" i="1"/>
  <c r="U24" i="1" s="1"/>
  <c r="W23" i="1"/>
  <c r="AA23" i="1" s="1"/>
  <c r="T23" i="1"/>
  <c r="U23" i="1" s="1"/>
  <c r="T22" i="1"/>
  <c r="U22" i="1" s="1"/>
  <c r="W21" i="1"/>
  <c r="AA21" i="1" s="1"/>
  <c r="T21" i="1"/>
  <c r="U21" i="1" s="1"/>
  <c r="W20" i="1"/>
  <c r="X20" i="1" s="1"/>
  <c r="T20" i="1"/>
  <c r="U20" i="1" s="1"/>
  <c r="W19" i="1"/>
  <c r="AA19" i="1" s="1"/>
  <c r="T19" i="1"/>
  <c r="U19" i="1" s="1"/>
  <c r="W18" i="1"/>
  <c r="AA18" i="1" s="1"/>
  <c r="U18" i="1"/>
  <c r="W16" i="1"/>
  <c r="X16" i="1" s="1"/>
  <c r="T16" i="1"/>
  <c r="U16" i="1" s="1"/>
  <c r="W15" i="1"/>
  <c r="AA15" i="1" s="1"/>
  <c r="T15" i="1"/>
  <c r="U15" i="1" s="1"/>
  <c r="T13" i="1"/>
  <c r="Z13" i="1" s="1"/>
  <c r="AA41" i="1" l="1"/>
  <c r="X41" i="1"/>
  <c r="AA57" i="1"/>
  <c r="X57" i="1"/>
  <c r="U49" i="1"/>
  <c r="Z49" i="1"/>
  <c r="Z28" i="1"/>
  <c r="AA62" i="1"/>
  <c r="Z15" i="1"/>
  <c r="Z21" i="1"/>
  <c r="Z23" i="1"/>
  <c r="Z30" i="1"/>
  <c r="Z71" i="1"/>
  <c r="Z26" i="1"/>
  <c r="Z33" i="1"/>
  <c r="Z69" i="1"/>
  <c r="Z19" i="1"/>
  <c r="Z35" i="1"/>
  <c r="Z37" i="1"/>
  <c r="Z16" i="1"/>
  <c r="Z20" i="1"/>
  <c r="Z24" i="1"/>
  <c r="Z27" i="1"/>
  <c r="Z34" i="1"/>
  <c r="Z38" i="1"/>
  <c r="Z70" i="1"/>
  <c r="Z40" i="1"/>
  <c r="Z57" i="1"/>
  <c r="Z18" i="1"/>
  <c r="Z22" i="1"/>
  <c r="Z25" i="1"/>
  <c r="Z29" i="1"/>
  <c r="Z36" i="1"/>
  <c r="Z39" i="1"/>
  <c r="Z58" i="1"/>
  <c r="AA16" i="1"/>
  <c r="AA20" i="1"/>
  <c r="X15" i="1"/>
  <c r="X18" i="1"/>
  <c r="X19" i="1"/>
  <c r="X21" i="1"/>
  <c r="X23" i="1"/>
  <c r="X25" i="1"/>
  <c r="X26" i="1"/>
  <c r="X27" i="1"/>
  <c r="X28" i="1"/>
  <c r="X29" i="1"/>
  <c r="X34" i="1"/>
  <c r="X35" i="1"/>
  <c r="X36" i="1"/>
  <c r="X38" i="1"/>
  <c r="X39" i="1"/>
  <c r="X58" i="1"/>
  <c r="X71" i="1"/>
  <c r="U13" i="1"/>
  <c r="L17" i="1"/>
  <c r="T17" i="1" s="1"/>
  <c r="J17" i="1"/>
  <c r="T14" i="1"/>
  <c r="J14" i="1"/>
  <c r="U17" i="1" l="1"/>
  <c r="Z17" i="1"/>
  <c r="U14" i="1"/>
  <c r="Z14" i="1"/>
  <c r="K70" i="1"/>
  <c r="K69" i="1" s="1"/>
  <c r="W37" i="1"/>
  <c r="W22" i="1"/>
  <c r="W33" i="1"/>
  <c r="W24" i="1"/>
  <c r="W17" i="1"/>
  <c r="W14" i="1"/>
  <c r="U72" i="1" l="1"/>
  <c r="AA37" i="1"/>
  <c r="X37" i="1"/>
  <c r="AA33" i="1"/>
  <c r="X33" i="1"/>
  <c r="W69" i="1"/>
  <c r="W70" i="1"/>
  <c r="X17" i="1"/>
  <c r="AA17" i="1"/>
  <c r="AA14" i="1"/>
  <c r="X14" i="1"/>
  <c r="X24" i="1"/>
  <c r="AA24" i="1"/>
  <c r="AA22" i="1"/>
  <c r="X22" i="1"/>
  <c r="W46" i="1"/>
  <c r="X46" i="1" s="1"/>
  <c r="W49" i="1"/>
  <c r="X49" i="1" s="1"/>
  <c r="W13" i="1"/>
  <c r="AH20" i="1"/>
  <c r="AH19" i="1"/>
  <c r="AH18" i="1"/>
  <c r="AH17" i="1"/>
  <c r="AH13" i="1" l="1"/>
  <c r="AA46" i="1"/>
  <c r="AA70" i="1"/>
  <c r="X70" i="1"/>
  <c r="AA49" i="1"/>
  <c r="AA13" i="1"/>
  <c r="X13" i="1"/>
  <c r="AA69" i="1"/>
  <c r="X69" i="1"/>
  <c r="X72" i="1" l="1"/>
  <c r="X73" i="1" s="1"/>
  <c r="U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W10 PRO</author>
    <author>USER</author>
  </authors>
  <commentList>
    <comment ref="L1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1. Renstra, RKA Murni, RKA Perubahan, Renja Murni, Renja Perubahan</t>
        </r>
      </text>
    </comment>
    <comment ref="N15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RKA Murni, RKA Perubahan, Renja Murni</t>
        </r>
      </text>
    </comment>
    <comment ref="L16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LKJ TW I, LKJ TW II, LKJ TW III, LKJ Tahunan, Cascading, PK Murni, PK Perubahan, IKU Murni, IKU Perubahan, Rencana Aksi</t>
        </r>
      </text>
    </comment>
    <comment ref="N16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LKJ TW I</t>
        </r>
      </text>
    </comment>
    <comment ref="J41" authorId="1" shapeId="0" xr:uid="{00000000-0006-0000-0000-000005000000}">
      <text>
        <r>
          <rPr>
            <b/>
            <sz val="12"/>
            <color indexed="81"/>
            <rFont val="Tahoma"/>
            <family val="2"/>
          </rPr>
          <t>Jumlah Izin Usaha yang Terealisasi/Jumlah Jenis Usaha X 100
Jumlah Jenis Usaha 12 + 2 Potensi / 24 Total Potensi</t>
        </r>
      </text>
    </comment>
    <comment ref="E43" authorId="1" shapeId="0" xr:uid="{00000000-0006-0000-0000-000006000000}">
      <text>
        <r>
          <rPr>
            <b/>
            <sz val="12"/>
            <color indexed="81"/>
            <rFont val="Tahoma"/>
            <family val="2"/>
          </rPr>
          <t>rencana disesuaikan menjadi 24 jenis usaha</t>
        </r>
      </text>
    </comment>
    <comment ref="J43" authorId="1" shapeId="0" xr:uid="{00000000-0006-0000-0000-000007000000}">
      <text>
        <r>
          <rPr>
            <b/>
            <sz val="12"/>
            <color indexed="81"/>
            <rFont val="Tahoma"/>
            <family val="2"/>
          </rPr>
          <t>Rencana disesuaikan menjadi 14 Jenis Usaha</t>
        </r>
      </text>
    </comment>
    <comment ref="J60" authorId="1" shapeId="0" xr:uid="{00000000-0006-0000-0000-000008000000}">
      <text>
        <r>
          <rPr>
            <b/>
            <sz val="12"/>
            <color indexed="81"/>
            <rFont val="Tahoma"/>
            <family val="2"/>
          </rPr>
          <t>Jumlah Investor yang melaporkan LKPM tepat waktu/jumlah seluruh investor X 100</t>
        </r>
      </text>
    </comment>
    <comment ref="J69" authorId="1" shapeId="0" xr:uid="{00000000-0006-0000-0000-000009000000}">
      <text>
        <r>
          <rPr>
            <b/>
            <sz val="12"/>
            <color indexed="81"/>
            <rFont val="Tahoma"/>
            <family val="2"/>
          </rPr>
          <t>Jumlah Konfirmasi Status Wajib Pajak yang Tertagih/Jumlah KSWP seluruhnya X 100</t>
        </r>
      </text>
    </comment>
  </commentList>
</comments>
</file>

<file path=xl/sharedStrings.xml><?xml version="1.0" encoding="utf-8"?>
<sst xmlns="http://schemas.openxmlformats.org/spreadsheetml/2006/main" count="453" uniqueCount="235">
  <si>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</si>
  <si>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</si>
  <si>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</si>
  <si>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</si>
  <si>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</si>
  <si>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</si>
  <si>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</si>
  <si>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</si>
  <si>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</si>
  <si>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</si>
  <si>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</si>
  <si>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</si>
  <si>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</si>
  <si>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</si>
  <si>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</si>
  <si>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</si>
  <si>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</si>
  <si>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</si>
  <si>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</si>
  <si>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</si>
  <si>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</si>
  <si>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</si>
  <si>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</si>
  <si>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</si>
  <si>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</si>
  <si>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</si>
  <si>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</si>
  <si>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</si>
  <si>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</si>
  <si>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</si>
  <si>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</si>
  <si>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</si>
  <si>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</si>
  <si>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</si>
  <si>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</si>
  <si>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</si>
  <si>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</si>
  <si>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</si>
  <si>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</si>
  <si>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</si>
  <si>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</si>
  <si>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</si>
  <si>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</si>
  <si>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</si>
  <si>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</si>
  <si>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</si>
  <si>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%</t>
  </si>
  <si>
    <t>DINAS PENANAMAN MODAL DAN PELAYANAN TERPADU SATU PINTU</t>
  </si>
  <si>
    <t>Dinas Penanaman Modal dan Pelayanan Terpadu Satu Pintu</t>
  </si>
  <si>
    <t>Dok</t>
  </si>
  <si>
    <t>[kolom (12)(K) : kolom (7)(K)] x 100%</t>
  </si>
  <si>
    <t>Realisasi dan Tingkat Capaian Kinerja dan Anggaran Renja Perangkat Daerah yang Dievaluasi</t>
  </si>
  <si>
    <t>[kolom (12)(Rp) : kolom (7)(Rp)] x 100%</t>
  </si>
  <si>
    <t>Disusun</t>
  </si>
  <si>
    <t>Kabupaten Hulu Sungai Selatan</t>
  </si>
  <si>
    <t>Kepala Dinas Penanaman Modal, PTSP</t>
  </si>
  <si>
    <t>Ir. Hj. ELYANI YUSTIKA</t>
  </si>
  <si>
    <t>NIP. 19660722 199303 2 006</t>
  </si>
  <si>
    <t>Program Penunjang Urusan Pemerintahan Daerah Kabupaten/Kota</t>
  </si>
  <si>
    <t>Perencanaan, Pengangnggaran dan Evaluasi Kinerja Perangkat Daerah</t>
  </si>
  <si>
    <t>Penyusunan Dokumen Perencanaan Perangkat Daerah</t>
  </si>
  <si>
    <t>Evaluasi Kinerja Perangkat Daerah</t>
  </si>
  <si>
    <t>Administrasi Keuangan Perangkat Daerah</t>
  </si>
  <si>
    <t>Penyedian Gaji dan Tunjangan ASN</t>
  </si>
  <si>
    <t>Koordinasi dan Penyusunan Laporan Keuangan Akhir Tahun SKPD</t>
  </si>
  <si>
    <t>Lap</t>
  </si>
  <si>
    <t>Koordinasi dan Penyusunan laporan Keuangan Bulanan/Triwulanan/Semesteran SKPD</t>
  </si>
  <si>
    <t>Penyusunan Pelaporan dan Analisis Prognosis Realisasi Anggaran</t>
  </si>
  <si>
    <t>Administrasi Umum Perangkat Daerah</t>
  </si>
  <si>
    <t>Penyedian Komponen Instalasi Listrik/Penerangan Bangunan kantor</t>
  </si>
  <si>
    <t>Penyedian Peralatan dan Perlengkapan Kantor</t>
  </si>
  <si>
    <t>Penyedian Bahan Logistik Kantor</t>
  </si>
  <si>
    <t>Penyedian Barang Cetakan dan Penggandaan</t>
  </si>
  <si>
    <t>Penyediaan Bahan Bacaan dan Peraturan Perundang-undangan</t>
  </si>
  <si>
    <t>Penyelenggaraan Rapat Koordinasi dan Konsultasi SKPD</t>
  </si>
  <si>
    <t>Penyediaan Jasa Penunjang Urusan Pemerintahan Daerah</t>
  </si>
  <si>
    <t>Penyediaan Jasa Surat Menyurat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</si>
  <si>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</si>
  <si>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</si>
  <si>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</si>
  <si>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</si>
  <si>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Pemeliharaan/Rehabilitasi Gedung Kantor dan Bangunan Lainnya</t>
  </si>
  <si>
    <t>Administrasi Kepegawaian Perangkat Daerah</t>
  </si>
  <si>
    <t>Pengadaan Pakaian Dinas Beserta Atribut kelengkapannya</t>
  </si>
  <si>
    <t>Pemeliharaan Peralatan dan Mesin Lainnya</t>
  </si>
  <si>
    <t>Program Pelayanan Penanaman Modal</t>
  </si>
  <si>
    <t>Pelayanan Perizinan dan Non Perizinan secara terpadu Satu Pintu dibidang Penanaman Modal yang menjadi kewenangan Daerah Kabupaten/Kota</t>
  </si>
  <si>
    <t>Pemantauan Pemenuhan Komitmen Perizinan dan Non Perizinan Penanaman Modal</t>
  </si>
  <si>
    <t>Program Pengelolaan Data dan Sistem Informasi Penanaman Modal</t>
  </si>
  <si>
    <t>Pengelolaan Data dan Informasi Perizinan dan Non Perizinan yang Terintegrasi pada Tingkat Daerah Kabupaten/kota</t>
  </si>
  <si>
    <t>Pengolahan,Penyajian dan Pemanfaatan data dan Informasi Perizinan dan Non Perizinan Berbasis sistem pelayanan Perizinan berusaha Terintegrasi secara elektronik</t>
  </si>
  <si>
    <t>Jumlah dokumen Perencanaan dan Evaluasi Kinerja yang berkualitas</t>
  </si>
  <si>
    <t>Jumlah dokumen administrasi Keuangan sesuai standar</t>
  </si>
  <si>
    <t>Tingkat kepuasan pelayanan</t>
  </si>
  <si>
    <t>Program Pengendalian Pelaksanaan Penanaman Modal</t>
  </si>
  <si>
    <t>Program Promosi Penanaman Modal</t>
  </si>
  <si>
    <t>Penyelenggaraaan Promosi Penanaman Modal yang Menjadi Kewenangan Daerah Kab/Kota</t>
  </si>
  <si>
    <t>Pelaksanaan Kegiatan Promosi Penanaman Modal Daerah Kab/Kota</t>
  </si>
  <si>
    <t>Meningkatnya tata kelola administrasi perkantoran</t>
  </si>
  <si>
    <t xml:space="preserve">Terpenuhinya dokumen perencanaan dan evaluasi perangkat daerah </t>
  </si>
  <si>
    <t>Terlaksananya pelayanan administrasi keuangan sesuai standar</t>
  </si>
  <si>
    <t>Persentase pelayanan administrasi umum sesuai kebutuhan</t>
  </si>
  <si>
    <t>Terlaksananya pelayanan administrasi umum</t>
  </si>
  <si>
    <t>Terlaksananya pelayanan administrasi kepegawaian</t>
  </si>
  <si>
    <t xml:space="preserve">EVALUASI TERHADAP HASIL RENCANA KERJA PERANGKAT DAERAH </t>
  </si>
  <si>
    <t>Nama Program</t>
  </si>
  <si>
    <t>Faktor pendorong keberhasilan pencapaian</t>
  </si>
  <si>
    <t>Faktor penghambat pencapaian kinerja</t>
  </si>
  <si>
    <t>Tindak lanjut yang diperlukan dalam triwulan berikutnya</t>
  </si>
  <si>
    <t>Tindak lanjut yang diperlukan dalam Renja Perangkat Daerah Kabupaten berikutnya</t>
  </si>
  <si>
    <t>Sumber daya manusia yang baik sehingga mendukung keberhasilan kinerja</t>
  </si>
  <si>
    <t>Melakukan pengusulan pergeseran/ perubahan anggaran dalam rangka penyesuaian terhadap pos anggaran yang terdampak covid-19</t>
  </si>
  <si>
    <t>Lebih cermat lagi dalam melaksanakan perencanaan kegiatan</t>
  </si>
  <si>
    <t>Adanya motivasi dari pimpinan</t>
  </si>
  <si>
    <t>Percepatan kegiatan sehingga realisasi fisik dan anggaran bisa tercapai sesuai dengan perencanaan yang dijadwalkan</t>
  </si>
  <si>
    <t>Tingginya tingkat kepatuhan PMDN dalam penyampaian Laporan Kegiatan Penanaman Modal</t>
  </si>
  <si>
    <t>Menganggarkan kegiatan pemantauan, pembinaan dan pengendalian penanaman modal</t>
  </si>
  <si>
    <t>Tersedianya regulasi dari BKPM terkait mekanisme dan tata cara pengendalian bidang penanaman modal</t>
  </si>
  <si>
    <t>Minimnya keterbukaan pelaku usaha dalam menyampaikan data investasi</t>
  </si>
  <si>
    <t>Menyusun regulasi terkait penyelenggaraan dan insentif penanaman modal</t>
  </si>
  <si>
    <t>Adanya pedoman dalam penilaian kinerja yang menjadi pendorong untuk mencapai target yang harus dicapai</t>
  </si>
  <si>
    <t>Pencapaian kinerja masih ketergantungan dari hasil penilaian oleh pihak lain</t>
  </si>
  <si>
    <t>Melaksanakan usulan diikutsertakan dalam pendidikan dan pelatihan dalam rangka meningkatkan kompetensi dan keprofesionalisme dibidang sumber daya manusia</t>
  </si>
  <si>
    <t>Merencanakan untuk melakukan penilaian mandiri melalui peran serta dari masyarakat</t>
  </si>
  <si>
    <t>Tingginya kesadaran masyarakat untuk ikut berperan serta didalam melakukan legalitas usahanya</t>
  </si>
  <si>
    <t>Masih rendahnya kompetensi yang ada pada sumber daya manusia</t>
  </si>
  <si>
    <t>Menyediakan fasilitas sarana dan prasarana yang memenuhi standar pelayanan publik</t>
  </si>
  <si>
    <t>Menyusun pedoman dan regulasi yang disesuaikan dengan kemampuan masyarakat untuk mencapai peningkatan pelayanan yang maksimal atau pelayanan yang prima</t>
  </si>
  <si>
    <t>Kepala Dinas,</t>
  </si>
  <si>
    <t>Program Penunjang Urusan Pemerintahan Daerah</t>
  </si>
  <si>
    <t>Akan lebih meningkatkan pelayanan terutama di bagian pelayanan perizinan</t>
  </si>
  <si>
    <t>Sudah terkelolanya data dan informasi perizinan dan nonperizinan yang terintegrasi secara elektronik</t>
  </si>
  <si>
    <t>Target Kinerja dan Anggaran Renja Perangkat Daerah Tahun Berjalan (Tahun 2022) yang Dievaluasi</t>
  </si>
  <si>
    <t>Realisasi Kinerja dan Anggaran Renstra Perangkat Daerah s/d Tahun 2022</t>
  </si>
  <si>
    <t>Tingkat Capaian Kinerja dan Realisasi Anggaran Renstra Perangkat Daerah s/d Tahun 2022 (%)</t>
  </si>
  <si>
    <t>Realisasi Capaian Kinerja Renstra Perangkat Daerah sampai dengan Renja Perangkat Daerah Tahun Lalu (2021)</t>
  </si>
  <si>
    <t>Pelaku Usaha</t>
  </si>
  <si>
    <t>Jumlah Kegiatan Usaha dari Pelaku Usaha yang Mendapat Pemantauan Pemenuhan Komitmen Perizinan Berusaha dan Non Perizinan Penanaman Modal</t>
  </si>
  <si>
    <t>Kegiatan Usaha</t>
  </si>
  <si>
    <t>Jumlah Data dan Informasi Perizinan dan Non Perizinan Berbasis Sistem Pelayanan Perizinan Berusaha Terintegrasi Secara Elektronik yang Diolah, Dikaji dan Dimanfaatkan</t>
  </si>
  <si>
    <t>Jumlah Pelaku Usaha yang Mendapatkan Pembinaan Pelaksanaan Penanaman Modal</t>
  </si>
  <si>
    <t>Jumlah Kegiatan Usaha dari Pelaku Usaha yang Melakukan Koordinasi dan Sinkronisasi Pengawasan</t>
  </si>
  <si>
    <t>Jumlah Dokumen Hasil Kegiatan Promosi Penanaman Modal Kabupaten/Kota</t>
  </si>
  <si>
    <t>Jumlah Dokumen Perencanaan Perangkat Daerah</t>
  </si>
  <si>
    <t>Jumlah Laporan Evaluasi Kinerja Perangkat Daerah</t>
  </si>
  <si>
    <t>Jumlah Orang yang Menerima Gaji dan Tunjangan ASN</t>
  </si>
  <si>
    <t>Jumlah Laporan Keuangan Akhir Tahun SKPD dan Laporan Hasil Koordinasi Penyusunan Laporan Keuangan Akhir Tahun SKPD</t>
  </si>
  <si>
    <t>Jumlah Laporan Keuangan Bulanan/Triwulanan/Semesteran SKPD dan Laporan Koordinasi Penyusunan Laporan Keuangan Bulanan/Triwulanan/Semesteran SKPD</t>
  </si>
  <si>
    <t>Jumlah Dokumen Pelaporan dan Analisis Prognosis Realisasi Anggaran</t>
  </si>
  <si>
    <t>Jumlah Paket Pakaian Dinas beserta Atribut Kelengkapan</t>
  </si>
  <si>
    <t>Paket</t>
  </si>
  <si>
    <t>Jumlah Paket Peralatan dan Perlengkapan Kantor yang Disediakan</t>
  </si>
  <si>
    <t>Jumlah Paket Bahan Logistik Kantor yang Disediakan</t>
  </si>
  <si>
    <t>Jumlah Paket Barang Cetakan dan Penggandaan yang Disediakan</t>
  </si>
  <si>
    <t>Jumlah Dokumen Bahan Bacaan dan Peraturan Perundang-Undangan yang Disediakan</t>
  </si>
  <si>
    <t>Jumlah Laporan Penyelenggaraan Rapat Koordinasi dan Konsultasi SKPD</t>
  </si>
  <si>
    <t>Jumlah Paket Komponen Instalasi Listrik/Penerangan Bangunan Kantor yang Disediakan</t>
  </si>
  <si>
    <t>Jumlah Laporan Penyediaan Jasa Surat Menyurat</t>
  </si>
  <si>
    <t>Jumlah Laporan Penyediaan Jasa Komunikasi, Sumber Daya Air dan Listrik yang Disediakan</t>
  </si>
  <si>
    <t>Jumlah Laporan Penyediaan Jasa Pelayanan Umum Kantor yang Disediakan</t>
  </si>
  <si>
    <t>Jumlah Kendaraan Dinas Operasional atau Lapangan yang Dipelihara dan dibayarkan Pajak dan Perizinannya</t>
  </si>
  <si>
    <t>Unit</t>
  </si>
  <si>
    <t>Jumlah Gedung Kantor dan Bangunan Lainnya yang  Dipelihara/Direhabilitasi</t>
  </si>
  <si>
    <t>Jumlah Peralatan dan Mesin Lainnya yang Dipelihara</t>
  </si>
  <si>
    <t>Penyediaan Pelayanan Terpadu Perizinan dan Non Perizinan berbaisis sistem pelayanan perizinan berusaha Terintegrasi secara elektronik</t>
  </si>
  <si>
    <t>Jumlah Pelaku Usaha yang Mendapatkan Pelayanan Terpadu Perizinan dan Non Perizinan Berbasis Sistem Pelayanan Perizinan Berusaha Terintegrasi Secara Elektronik</t>
  </si>
  <si>
    <t>Pengendalian Pelaksanaan Penanaman Modal yang Menjadi Kewenangan Daerah Kabupaten/Kota</t>
  </si>
  <si>
    <t>Koordinasi dan Sinkronisasi Pemantauan Pelaksanaan Penanaman Modal</t>
  </si>
  <si>
    <t>Jumlah Kegiatan Usaha dari Pelaku Usaha yang Melakukan Koordinasi dan Sinkronisasi Pemantauan Pelaksanaan Penanaman Modal</t>
  </si>
  <si>
    <t>Koordinasi dan Sinkronisasi Pembinaan Pelaksanaan Penanaman Modal</t>
  </si>
  <si>
    <t>Koordinasi dan Sinkronisasi Pengawasan Pelaksanaan Penanaman Modal</t>
  </si>
  <si>
    <t>Sistem OSS RBA masih tahap penyempurnaan sehingga menyebabkan pelaku usaha kesulitan melaporkan kegiatan penanaman modal</t>
  </si>
  <si>
    <t>Mengadakan Bimtek LKPM dan OSS dan pendampingan langsung ke lokasi pelaku usaha</t>
  </si>
  <si>
    <t>Kandangan,         Juli 2022</t>
  </si>
  <si>
    <t>Org/bln</t>
  </si>
  <si>
    <t>PERIODE PELAKSANAAN TRIWULAN II TAHUN 2022</t>
  </si>
  <si>
    <t>Kandangan,          Juli 2022</t>
  </si>
  <si>
    <t>Memastikan Investasi di Kab.HSS dalam keadaan Clear N Clear</t>
  </si>
  <si>
    <t>Persentase Sarana Prasarana di kawasan Investasi Siap pakai</t>
  </si>
  <si>
    <t>Persentase kawasan investasi yang memenuhi persyaratan/sesuai peruntukan</t>
  </si>
  <si>
    <t>orang</t>
  </si>
  <si>
    <t>Persentase Jumlah Pengguna Layanan Perizinan dan Non Perizinan Telah memenuhi kewajiban pajak</t>
  </si>
  <si>
    <t>Tersedianya Layanan konsultasi OSS</t>
  </si>
  <si>
    <t>jenis layanan</t>
  </si>
  <si>
    <t>Tersedianya Rencana tata Ruang Wilayah Kabupaten yang refresentatif</t>
  </si>
  <si>
    <t>Jumlah Peraturan Daerah</t>
  </si>
  <si>
    <t>Perda</t>
  </si>
  <si>
    <t>PERIODE PELAKSANAAN TRIWULAN IV TAHUN 2022</t>
  </si>
  <si>
    <t>Jumlah Rancangan Peraturan Daerah</t>
  </si>
  <si>
    <t>Ranperda</t>
  </si>
  <si>
    <t>Meningkatnya kualitas pelayanan publik terpadu berbasis elektronik</t>
  </si>
  <si>
    <t>Memastikan seluruh usaha risiko tinggi memiliki izin usaha</t>
  </si>
  <si>
    <t>Tersedianya Layanan Konsultasi dan Pengaduan Masyarakat</t>
  </si>
  <si>
    <t xml:space="preserve">Cakupan pemenuhan aspek Pelayanan Publik </t>
  </si>
  <si>
    <t>aspek</t>
  </si>
  <si>
    <t>Persentase usaha risiko tinggi yang berizin</t>
  </si>
  <si>
    <t>Persentase konsultasi Pengaduan yang ditindaklanjuti</t>
  </si>
  <si>
    <t>Tersedianya Tracking sistem secara online dan Offline</t>
  </si>
  <si>
    <t>Tersedianya SDM yang Kompeten dan Profesional</t>
  </si>
  <si>
    <t>Tersedianya informasi pelayanan perizinan berusaha melalui OSS</t>
  </si>
  <si>
    <t>Tersedianya kanal pengaduan terhadap pelayanan perizinan dan non Perizinan</t>
  </si>
  <si>
    <t>Tersedianya petugas Pengaduan</t>
  </si>
  <si>
    <t>Tersedianya standar pelayanan penanganan pengaduan</t>
  </si>
  <si>
    <t>Persentase Tracking Sistem pelayanan perijinan dan Non perijinan yang dapat di akses</t>
  </si>
  <si>
    <t>Persentase petugas layanan yang memiliki sertifikat pelatihan</t>
  </si>
  <si>
    <t xml:space="preserve"> Jumlah Layanan Konsultasi</t>
  </si>
  <si>
    <t>Jumlah Sarana informasi</t>
  </si>
  <si>
    <t>media informasi</t>
  </si>
  <si>
    <t>Jumlah Kanal Pengaduan yang aktif</t>
  </si>
  <si>
    <t>Jumlah Petugas pengaduan yang kompeten</t>
  </si>
  <si>
    <t>kanal pengaduan</t>
  </si>
  <si>
    <t>Waktu penyelesaian pengaduan</t>
  </si>
  <si>
    <t>hari</t>
  </si>
  <si>
    <t>Waktu penyelesaian pengaduan dengan survei</t>
  </si>
  <si>
    <t>Memastikan Iklim Investasi yang Kondusif</t>
  </si>
  <si>
    <t>Persentase pemenuhan pemberian Insentif dan kemudahan berusaha Penanaman Modal</t>
  </si>
  <si>
    <t>Persentase  Regulasi Penanaman Modal/ Investasi  yang selaras dengan UUCK</t>
  </si>
  <si>
    <t>Memastikan adanya pemberian insentif  dan kemudahan berusaha bagi Penanam Modal</t>
  </si>
  <si>
    <t>Persentase PMDN yang mendapatkan insentif  Penanaman Modal</t>
  </si>
  <si>
    <t>Persentase PMDN yang mendapatkan kemudahan Penanaman Modal</t>
  </si>
  <si>
    <t>Terlaksananya pengawasan penanaman modal</t>
  </si>
  <si>
    <t>Jumlah pengawasan terhadap PMDN sesuai dengan ketentuan</t>
  </si>
  <si>
    <t>kali pengawasan</t>
  </si>
  <si>
    <t>Tersedianya petugas pendamping OSS yang kompeten</t>
  </si>
  <si>
    <t>Persentase permasalahan pelaku usaha yang difasilitasi oleh petugas pendamping</t>
  </si>
  <si>
    <t>Penyediaan Layanan Konsultasi dan Pengelolaan Pengaduan Masyarakat Terhadap Pelayanan Terpadu Perizinan dan Non Perizinan</t>
  </si>
  <si>
    <t>Jumlah Orang yang Memperoleh Layanan Konsultasi dan Terkelolanya Pengaduan Masyarakat Terhadap Pelayanan Terpadu Perizinan dan Non Perizinan</t>
  </si>
  <si>
    <t>Memastikan seluruh pengguna layanan Perizinan dan Non Perizinan telah memenuhi kewajiban pajak</t>
  </si>
  <si>
    <t>Terlaksananya Standar Pelayanan Yang memuat persyaratan bukti lunas pajak</t>
  </si>
  <si>
    <t>Persentase pemohon yang diberikan izin sudah terkonfirmasi wajib pajak</t>
  </si>
  <si>
    <t>Dokumen</t>
  </si>
  <si>
    <t>Pengadaan Barang Milik Daerah Penunjang Urusan Pemerintah Daerah</t>
  </si>
  <si>
    <t>Pengadaan Peralatan dan Mesin Lainnya</t>
  </si>
  <si>
    <t>Jumlah  Unit  Peralatan  dan  Mesin  Lainnya  yang disediakan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</si>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</sst>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indexed="81"/>
      <name val="Tahoma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b/>
      <u/>
      <sz val="11"/>
      <color theme="1"/>
      <name val="Arial"/>
      <family val="2"/>
    </font>
    <font>
      <sz val="12"/>
      <name val="Arial"/>
      <family val="2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</cellStyleXfs>
  <cellXfs count="18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Border="1"/>
    <xf numFmtId="0" fontId="6" fillId="0" borderId="11" xfId="0" applyFont="1" applyBorder="1" applyAlignment="1">
      <alignment horizontal="center" vertical="top"/>
    </xf>
    <xf numFmtId="0" fontId="6" fillId="0" borderId="11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9" fontId="8" fillId="0" borderId="2" xfId="0" applyNumberFormat="1" applyFont="1" applyBorder="1" applyAlignment="1">
      <alignment horizontal="center" vertical="top"/>
    </xf>
    <xf numFmtId="166" fontId="8" fillId="0" borderId="2" xfId="1" quotePrefix="1" applyNumberFormat="1" applyFont="1" applyFill="1" applyBorder="1" applyAlignment="1">
      <alignment vertical="top"/>
    </xf>
    <xf numFmtId="0" fontId="6" fillId="0" borderId="11" xfId="0" applyFont="1" applyBorder="1" applyAlignment="1">
      <alignment horizontal="center" vertical="top" wrapText="1"/>
    </xf>
    <xf numFmtId="166" fontId="8" fillId="0" borderId="0" xfId="1" quotePrefix="1" applyNumberFormat="1" applyFont="1" applyFill="1" applyBorder="1" applyAlignment="1">
      <alignment vertical="top"/>
    </xf>
    <xf numFmtId="0" fontId="8" fillId="0" borderId="15" xfId="0" applyFont="1" applyBorder="1" applyAlignment="1">
      <alignment horizontal="left" vertical="top" wrapText="1"/>
    </xf>
    <xf numFmtId="9" fontId="8" fillId="0" borderId="15" xfId="0" applyNumberFormat="1" applyFont="1" applyBorder="1" applyAlignment="1">
      <alignment horizontal="center" vertical="top"/>
    </xf>
    <xf numFmtId="166" fontId="8" fillId="0" borderId="15" xfId="1" quotePrefix="1" applyNumberFormat="1" applyFont="1" applyFill="1" applyBorder="1" applyAlignment="1">
      <alignment vertical="top"/>
    </xf>
    <xf numFmtId="0" fontId="8" fillId="0" borderId="2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left"/>
    </xf>
    <xf numFmtId="0" fontId="4" fillId="0" borderId="15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2" fillId="0" borderId="16" xfId="3" applyFont="1" applyBorder="1" applyAlignment="1">
      <alignment horizontal="center" vertical="center" wrapText="1"/>
    </xf>
    <xf numFmtId="0" fontId="6" fillId="0" borderId="0" xfId="0" applyFont="1"/>
    <xf numFmtId="164" fontId="8" fillId="0" borderId="2" xfId="0" applyNumberFormat="1" applyFont="1" applyBorder="1" applyAlignment="1">
      <alignment vertical="top"/>
    </xf>
    <xf numFmtId="166" fontId="6" fillId="0" borderId="15" xfId="1" quotePrefix="1" applyNumberFormat="1" applyFont="1" applyFill="1" applyBorder="1" applyAlignment="1">
      <alignment vertical="top"/>
    </xf>
    <xf numFmtId="166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Border="1" applyAlignment="1">
      <alignment horizontal="center" vertical="top" wrapText="1"/>
    </xf>
    <xf numFmtId="1" fontId="8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9" fontId="6" fillId="0" borderId="2" xfId="0" applyNumberFormat="1" applyFont="1" applyBorder="1" applyAlignment="1">
      <alignment horizontal="center" vertical="top"/>
    </xf>
    <xf numFmtId="9" fontId="8" fillId="0" borderId="2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top" wrapText="1"/>
    </xf>
    <xf numFmtId="164" fontId="6" fillId="0" borderId="2" xfId="0" applyNumberFormat="1" applyFont="1" applyBorder="1" applyAlignment="1">
      <alignment vertical="top"/>
    </xf>
    <xf numFmtId="0" fontId="6" fillId="0" borderId="2" xfId="0" applyFont="1" applyBorder="1" applyAlignment="1">
      <alignment horizontal="center" vertical="top"/>
    </xf>
    <xf numFmtId="166" fontId="6" fillId="0" borderId="6" xfId="1" quotePrefix="1" applyNumberFormat="1" applyFont="1" applyFill="1" applyBorder="1" applyAlignment="1">
      <alignment vertical="top"/>
    </xf>
    <xf numFmtId="2" fontId="6" fillId="0" borderId="2" xfId="0" applyNumberFormat="1" applyFont="1" applyBorder="1" applyAlignment="1">
      <alignment horizontal="center" vertical="top"/>
    </xf>
    <xf numFmtId="2" fontId="8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top"/>
    </xf>
    <xf numFmtId="164" fontId="6" fillId="0" borderId="6" xfId="0" applyNumberFormat="1" applyFont="1" applyBorder="1" applyAlignment="1">
      <alignment vertical="top"/>
    </xf>
    <xf numFmtId="2" fontId="6" fillId="0" borderId="6" xfId="0" applyNumberFormat="1" applyFont="1" applyBorder="1" applyAlignment="1">
      <alignment horizontal="center" vertical="top"/>
    </xf>
    <xf numFmtId="2" fontId="6" fillId="0" borderId="15" xfId="0" applyNumberFormat="1" applyFont="1" applyBorder="1" applyAlignment="1">
      <alignment horizontal="center"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" fontId="4" fillId="0" borderId="0" xfId="0" applyNumberFormat="1" applyFont="1"/>
    <xf numFmtId="0" fontId="4" fillId="3" borderId="15" xfId="0" applyFont="1" applyFill="1" applyBorder="1"/>
    <xf numFmtId="2" fontId="8" fillId="4" borderId="2" xfId="0" applyNumberFormat="1" applyFont="1" applyFill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top" wrapText="1"/>
    </xf>
    <xf numFmtId="9" fontId="6" fillId="0" borderId="15" xfId="0" applyNumberFormat="1" applyFont="1" applyBorder="1" applyAlignment="1">
      <alignment horizontal="center" vertical="top"/>
    </xf>
    <xf numFmtId="0" fontId="15" fillId="0" borderId="11" xfId="0" applyFont="1" applyBorder="1"/>
    <xf numFmtId="0" fontId="15" fillId="0" borderId="0" xfId="0" applyFont="1"/>
    <xf numFmtId="166" fontId="6" fillId="0" borderId="0" xfId="1" quotePrefix="1" applyNumberFormat="1" applyFont="1" applyFill="1" applyBorder="1" applyAlignment="1">
      <alignment vertical="top"/>
    </xf>
    <xf numFmtId="0" fontId="8" fillId="0" borderId="11" xfId="0" applyFont="1" applyBorder="1" applyAlignment="1">
      <alignment horizontal="center" vertical="top"/>
    </xf>
    <xf numFmtId="0" fontId="8" fillId="0" borderId="11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top" wrapText="1"/>
    </xf>
    <xf numFmtId="9" fontId="6" fillId="0" borderId="15" xfId="0" applyNumberFormat="1" applyFont="1" applyBorder="1" applyAlignment="1">
      <alignment horizontal="center" vertical="top" wrapText="1"/>
    </xf>
    <xf numFmtId="2" fontId="6" fillId="0" borderId="15" xfId="0" applyNumberFormat="1" applyFont="1" applyBorder="1" applyAlignment="1">
      <alignment horizontal="center" vertical="top" wrapText="1"/>
    </xf>
    <xf numFmtId="1" fontId="8" fillId="0" borderId="2" xfId="2" applyNumberFormat="1" applyFont="1" applyFill="1" applyBorder="1" applyAlignment="1">
      <alignment horizontal="center" vertical="top"/>
    </xf>
    <xf numFmtId="164" fontId="8" fillId="0" borderId="15" xfId="0" applyNumberFormat="1" applyFont="1" applyBorder="1" applyAlignment="1">
      <alignment vertical="top"/>
    </xf>
    <xf numFmtId="2" fontId="8" fillId="0" borderId="15" xfId="0" applyNumberFormat="1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1" fontId="8" fillId="0" borderId="15" xfId="0" applyNumberFormat="1" applyFont="1" applyBorder="1" applyAlignment="1">
      <alignment horizontal="center" vertical="top"/>
    </xf>
    <xf numFmtId="0" fontId="16" fillId="6" borderId="15" xfId="0" applyFont="1" applyFill="1" applyBorder="1" applyAlignment="1">
      <alignment horizontal="left" vertical="top" wrapText="1" readingOrder="1"/>
    </xf>
    <xf numFmtId="0" fontId="16" fillId="6" borderId="2" xfId="0" applyFont="1" applyFill="1" applyBorder="1" applyAlignment="1">
      <alignment horizontal="left" vertical="top" wrapText="1" readingOrder="1"/>
    </xf>
    <xf numFmtId="0" fontId="6" fillId="0" borderId="6" xfId="0" applyFont="1" applyBorder="1" applyAlignment="1">
      <alignment vertical="top" wrapText="1"/>
    </xf>
    <xf numFmtId="0" fontId="8" fillId="6" borderId="2" xfId="0" applyFont="1" applyFill="1" applyBorder="1" applyAlignment="1">
      <alignment horizontal="left" vertical="top" wrapText="1"/>
    </xf>
    <xf numFmtId="0" fontId="16" fillId="6" borderId="2" xfId="0" applyFont="1" applyFill="1" applyBorder="1" applyAlignment="1">
      <alignment vertical="top" wrapText="1" readingOrder="1"/>
    </xf>
    <xf numFmtId="164" fontId="6" fillId="0" borderId="15" xfId="0" applyNumberFormat="1" applyFont="1" applyBorder="1" applyAlignment="1">
      <alignment vertical="top"/>
    </xf>
    <xf numFmtId="0" fontId="6" fillId="0" borderId="15" xfId="0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/>
    <xf numFmtId="0" fontId="4" fillId="0" borderId="0" xfId="0" applyFont="1" applyAlignment="1">
      <alignment horizontal="center" vertical="top"/>
    </xf>
    <xf numFmtId="1" fontId="8" fillId="0" borderId="2" xfId="0" quotePrefix="1" applyNumberFormat="1" applyFont="1" applyBorder="1" applyAlignment="1">
      <alignment horizontal="center" vertical="top" wrapText="1"/>
    </xf>
    <xf numFmtId="1" fontId="6" fillId="0" borderId="15" xfId="0" quotePrefix="1" applyNumberFormat="1" applyFont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8" fillId="7" borderId="15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 readingOrder="1"/>
    </xf>
    <xf numFmtId="0" fontId="18" fillId="0" borderId="2" xfId="0" applyFont="1" applyBorder="1" applyAlignment="1">
      <alignment vertical="top" wrapText="1"/>
    </xf>
    <xf numFmtId="166" fontId="8" fillId="0" borderId="15" xfId="1" quotePrefix="1" applyNumberFormat="1" applyFont="1" applyFill="1" applyBorder="1" applyAlignment="1">
      <alignment horizontal="right" vertical="top"/>
    </xf>
    <xf numFmtId="166" fontId="6" fillId="0" borderId="2" xfId="1" applyNumberFormat="1" applyFont="1" applyFill="1" applyBorder="1" applyAlignment="1">
      <alignment vertical="top" wrapText="1"/>
    </xf>
    <xf numFmtId="1" fontId="6" fillId="0" borderId="11" xfId="0" applyNumberFormat="1" applyFont="1" applyBorder="1" applyAlignment="1">
      <alignment horizontal="center" vertical="top" wrapText="1"/>
    </xf>
    <xf numFmtId="3" fontId="8" fillId="0" borderId="2" xfId="0" applyNumberFormat="1" applyFont="1" applyBorder="1" applyAlignment="1">
      <alignment horizontal="center" vertical="top"/>
    </xf>
    <xf numFmtId="3" fontId="8" fillId="0" borderId="2" xfId="0" applyNumberFormat="1" applyFont="1" applyBorder="1" applyAlignment="1">
      <alignment horizontal="center" vertical="top" wrapText="1"/>
    </xf>
    <xf numFmtId="3" fontId="8" fillId="0" borderId="2" xfId="0" quotePrefix="1" applyNumberFormat="1" applyFont="1" applyBorder="1" applyAlignment="1">
      <alignment horizontal="center" vertical="top" wrapText="1"/>
    </xf>
    <xf numFmtId="0" fontId="8" fillId="7" borderId="11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3" fontId="8" fillId="0" borderId="15" xfId="0" applyNumberFormat="1" applyFont="1" applyBorder="1" applyAlignment="1">
      <alignment horizontal="center" vertical="top" wrapText="1"/>
    </xf>
    <xf numFmtId="9" fontId="8" fillId="0" borderId="15" xfId="0" applyNumberFormat="1" applyFont="1" applyBorder="1" applyAlignment="1">
      <alignment horizontal="center" vertical="top" wrapText="1"/>
    </xf>
    <xf numFmtId="3" fontId="8" fillId="0" borderId="15" xfId="0" quotePrefix="1" applyNumberFormat="1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6" fillId="6" borderId="2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6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</cellXfs>
  <cellStyles count="4">
    <cellStyle name="Comma" xfId="1" builtinId="3"/>
    <cellStyle name="Comma [0]" xfId="2" builtinId="6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K88"/>
  <sheetViews>
    <sheetView tabSelected="1" showRuler="0" topLeftCell="A7" zoomScale="70" zoomScaleNormal="70" zoomScalePageLayoutView="55" workbookViewId="0">
      <pane ySplit="2020" topLeftCell="A58" activePane="bottomLeft"/>
      <selection activeCell="J7" sqref="J7:K8"/>
      <selection pane="bottomLeft" activeCell="A17" sqref="A17"/>
    </sheetView>
  </sheetViews>
  <sheetFormatPr defaultColWidth="9.1796875" defaultRowHeight="14" x14ac:dyDescent="0.3"/>
  <cols>
    <col min="1" max="1" width="6.453125" style="2" customWidth="1"/>
    <col min="2" max="2" width="21.26953125" style="2" customWidth="1"/>
    <col min="3" max="3" width="22.453125" style="2" customWidth="1"/>
    <col min="4" max="4" width="20.54296875" style="2" customWidth="1"/>
    <col min="5" max="5" width="6.81640625" style="2" customWidth="1"/>
    <col min="6" max="6" width="13.453125" style="2" customWidth="1"/>
    <col min="7" max="7" width="22.1796875" style="2" customWidth="1"/>
    <col min="8" max="8" width="8.26953125" style="2" customWidth="1"/>
    <col min="9" max="9" width="21.453125" style="2" customWidth="1"/>
    <col min="10" max="10" width="8.81640625" style="2" customWidth="1"/>
    <col min="11" max="11" width="22.81640625" style="2" customWidth="1"/>
    <col min="12" max="12" width="8.54296875" style="2" customWidth="1"/>
    <col min="13" max="13" width="21.26953125" style="2" customWidth="1"/>
    <col min="14" max="14" width="7.7265625" style="2" customWidth="1"/>
    <col min="15" max="15" width="21.7265625" style="2" customWidth="1"/>
    <col min="16" max="16" width="7.7265625" style="2" customWidth="1"/>
    <col min="17" max="17" width="18.26953125" style="2" customWidth="1"/>
    <col min="18" max="18" width="9" style="2" customWidth="1"/>
    <col min="19" max="19" width="20.453125" style="2" customWidth="1"/>
    <col min="20" max="20" width="8" style="2" customWidth="1"/>
    <col min="21" max="21" width="11.453125" style="2" customWidth="1"/>
    <col min="22" max="22" width="5.54296875" style="4" customWidth="1"/>
    <col min="23" max="23" width="24.1796875" style="2" customWidth="1"/>
    <col min="24" max="24" width="9.453125" style="2" customWidth="1"/>
    <col min="25" max="25" width="5.54296875" style="4" customWidth="1"/>
    <col min="26" max="26" width="8.54296875" style="2" customWidth="1"/>
    <col min="27" max="27" width="23.7265625" style="2" customWidth="1"/>
    <col min="28" max="28" width="9.453125" style="2" customWidth="1"/>
    <col min="29" max="29" width="5.54296875" style="4" customWidth="1"/>
    <col min="30" max="30" width="13.1796875" style="2" customWidth="1"/>
    <col min="31" max="31" width="15" style="2" customWidth="1"/>
    <col min="32" max="32" width="9.1796875" style="2"/>
    <col min="33" max="37" width="19.54296875" style="2" customWidth="1"/>
    <col min="38" max="16384" width="9.1796875" style="2"/>
  </cols>
  <sheetData>
    <row r="1" spans="1:37" ht="23" x14ac:dyDescent="0.5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"/>
    </row>
    <row r="2" spans="1:37" ht="23" x14ac:dyDescent="0.5">
      <c r="A2" s="161" t="s">
        <v>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3"/>
    </row>
    <row r="3" spans="1:37" ht="23" x14ac:dyDescent="0.5">
      <c r="A3" s="161" t="s">
        <v>47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3"/>
    </row>
    <row r="4" spans="1:37" ht="23" x14ac:dyDescent="0.45">
      <c r="A4" s="162" t="s">
        <v>187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"/>
    </row>
    <row r="5" spans="1:37" ht="18" x14ac:dyDescent="0.3">
      <c r="A5" s="163" t="s">
        <v>2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</row>
    <row r="6" spans="1:37" ht="18" x14ac:dyDescent="0.4">
      <c r="A6" s="160" t="s">
        <v>47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</row>
    <row r="7" spans="1:37" ht="81" customHeight="1" x14ac:dyDescent="0.3">
      <c r="A7" s="164" t="s">
        <v>3</v>
      </c>
      <c r="B7" s="164" t="s">
        <v>4</v>
      </c>
      <c r="C7" s="165" t="s">
        <v>5</v>
      </c>
      <c r="D7" s="165" t="s">
        <v>6</v>
      </c>
      <c r="E7" s="154" t="s">
        <v>7</v>
      </c>
      <c r="F7" s="155"/>
      <c r="G7" s="158"/>
      <c r="H7" s="154" t="s">
        <v>135</v>
      </c>
      <c r="I7" s="158"/>
      <c r="J7" s="154" t="s">
        <v>132</v>
      </c>
      <c r="K7" s="155"/>
      <c r="L7" s="154" t="s">
        <v>8</v>
      </c>
      <c r="M7" s="155"/>
      <c r="N7" s="155"/>
      <c r="O7" s="155"/>
      <c r="P7" s="155"/>
      <c r="Q7" s="155"/>
      <c r="R7" s="155"/>
      <c r="S7" s="158"/>
      <c r="T7" s="154" t="s">
        <v>51</v>
      </c>
      <c r="U7" s="155"/>
      <c r="V7" s="155"/>
      <c r="W7" s="155"/>
      <c r="X7" s="155"/>
      <c r="Y7" s="158"/>
      <c r="Z7" s="154" t="s">
        <v>133</v>
      </c>
      <c r="AA7" s="158"/>
      <c r="AB7" s="154" t="s">
        <v>134</v>
      </c>
      <c r="AC7" s="155"/>
      <c r="AD7" s="155"/>
      <c r="AE7" s="147" t="s">
        <v>9</v>
      </c>
      <c r="AG7" s="4"/>
      <c r="AH7" s="4"/>
      <c r="AI7" s="4"/>
      <c r="AJ7" s="4"/>
      <c r="AK7" s="4"/>
    </row>
    <row r="8" spans="1:37" ht="18" customHeight="1" x14ac:dyDescent="0.3">
      <c r="A8" s="164"/>
      <c r="B8" s="164"/>
      <c r="C8" s="165"/>
      <c r="D8" s="165"/>
      <c r="E8" s="166"/>
      <c r="F8" s="167"/>
      <c r="G8" s="168"/>
      <c r="H8" s="166"/>
      <c r="I8" s="168"/>
      <c r="J8" s="156"/>
      <c r="K8" s="157"/>
      <c r="L8" s="156"/>
      <c r="M8" s="157"/>
      <c r="N8" s="157"/>
      <c r="O8" s="157"/>
      <c r="P8" s="157"/>
      <c r="Q8" s="157"/>
      <c r="R8" s="157"/>
      <c r="S8" s="159"/>
      <c r="T8" s="156"/>
      <c r="U8" s="157"/>
      <c r="V8" s="157"/>
      <c r="W8" s="157"/>
      <c r="X8" s="157"/>
      <c r="Y8" s="159"/>
      <c r="Z8" s="156"/>
      <c r="AA8" s="159"/>
      <c r="AB8" s="156"/>
      <c r="AC8" s="157"/>
      <c r="AD8" s="157"/>
      <c r="AE8" s="148"/>
    </row>
    <row r="9" spans="1:37" ht="15.75" customHeight="1" x14ac:dyDescent="0.3">
      <c r="A9" s="164"/>
      <c r="B9" s="164"/>
      <c r="C9" s="165"/>
      <c r="D9" s="165"/>
      <c r="E9" s="156"/>
      <c r="F9" s="157"/>
      <c r="G9" s="159"/>
      <c r="H9" s="156"/>
      <c r="I9" s="159"/>
      <c r="J9" s="149">
        <v>2022</v>
      </c>
      <c r="K9" s="150"/>
      <c r="L9" s="151" t="s">
        <v>10</v>
      </c>
      <c r="M9" s="152"/>
      <c r="N9" s="151" t="s">
        <v>11</v>
      </c>
      <c r="O9" s="152"/>
      <c r="P9" s="151" t="s">
        <v>12</v>
      </c>
      <c r="Q9" s="152"/>
      <c r="R9" s="151" t="s">
        <v>13</v>
      </c>
      <c r="S9" s="152"/>
      <c r="T9" s="151">
        <v>2022</v>
      </c>
      <c r="U9" s="153"/>
      <c r="V9" s="153"/>
      <c r="W9" s="153"/>
      <c r="X9" s="153"/>
      <c r="Y9" s="152"/>
      <c r="Z9" s="151">
        <v>2022</v>
      </c>
      <c r="AA9" s="152"/>
      <c r="AB9" s="151">
        <v>2022</v>
      </c>
      <c r="AC9" s="153"/>
      <c r="AD9" s="152"/>
      <c r="AE9" s="5"/>
    </row>
    <row r="10" spans="1:37" s="7" customFormat="1" ht="15.5" x14ac:dyDescent="0.35">
      <c r="A10" s="131">
        <v>1</v>
      </c>
      <c r="B10" s="131">
        <v>2</v>
      </c>
      <c r="C10" s="131">
        <v>3</v>
      </c>
      <c r="D10" s="131">
        <v>4</v>
      </c>
      <c r="E10" s="145">
        <v>5</v>
      </c>
      <c r="F10" s="169"/>
      <c r="G10" s="146"/>
      <c r="H10" s="145">
        <v>6</v>
      </c>
      <c r="I10" s="146"/>
      <c r="J10" s="143">
        <v>7</v>
      </c>
      <c r="K10" s="144"/>
      <c r="L10" s="143">
        <v>8</v>
      </c>
      <c r="M10" s="144"/>
      <c r="N10" s="143">
        <v>9</v>
      </c>
      <c r="O10" s="144"/>
      <c r="P10" s="143">
        <v>10</v>
      </c>
      <c r="Q10" s="144"/>
      <c r="R10" s="143">
        <v>11</v>
      </c>
      <c r="S10" s="144"/>
      <c r="T10" s="138">
        <v>12</v>
      </c>
      <c r="U10" s="139"/>
      <c r="V10" s="139"/>
      <c r="W10" s="139"/>
      <c r="X10" s="139"/>
      <c r="Y10" s="140"/>
      <c r="Z10" s="138">
        <v>13</v>
      </c>
      <c r="AA10" s="140"/>
      <c r="AB10" s="138">
        <v>14</v>
      </c>
      <c r="AC10" s="139"/>
      <c r="AD10" s="140"/>
      <c r="AE10" s="6">
        <v>15</v>
      </c>
    </row>
    <row r="11" spans="1:37" s="7" customFormat="1" ht="87" customHeight="1" x14ac:dyDescent="0.3">
      <c r="A11" s="132"/>
      <c r="B11" s="132"/>
      <c r="C11" s="132"/>
      <c r="D11" s="132"/>
      <c r="E11" s="135" t="s">
        <v>14</v>
      </c>
      <c r="F11" s="141"/>
      <c r="G11" s="133" t="s">
        <v>15</v>
      </c>
      <c r="H11" s="135" t="s">
        <v>14</v>
      </c>
      <c r="I11" s="133" t="s">
        <v>15</v>
      </c>
      <c r="J11" s="135" t="s">
        <v>14</v>
      </c>
      <c r="K11" s="131" t="s">
        <v>15</v>
      </c>
      <c r="L11" s="135" t="s">
        <v>14</v>
      </c>
      <c r="M11" s="131" t="s">
        <v>15</v>
      </c>
      <c r="N11" s="135" t="s">
        <v>14</v>
      </c>
      <c r="O11" s="131" t="s">
        <v>15</v>
      </c>
      <c r="P11" s="135" t="s">
        <v>14</v>
      </c>
      <c r="Q11" s="131" t="s">
        <v>15</v>
      </c>
      <c r="R11" s="135" t="s">
        <v>14</v>
      </c>
      <c r="S11" s="131" t="s">
        <v>15</v>
      </c>
      <c r="T11" s="114" t="s">
        <v>16</v>
      </c>
      <c r="U11" s="145" t="s">
        <v>50</v>
      </c>
      <c r="V11" s="146"/>
      <c r="W11" s="8" t="s">
        <v>17</v>
      </c>
      <c r="X11" s="145" t="s">
        <v>52</v>
      </c>
      <c r="Y11" s="146"/>
      <c r="Z11" s="114" t="s">
        <v>18</v>
      </c>
      <c r="AA11" s="8" t="s">
        <v>19</v>
      </c>
      <c r="AB11" s="145" t="s">
        <v>20</v>
      </c>
      <c r="AC11" s="146"/>
      <c r="AD11" s="8" t="s">
        <v>21</v>
      </c>
      <c r="AE11" s="9"/>
    </row>
    <row r="12" spans="1:37" s="7" customFormat="1" ht="15.5" x14ac:dyDescent="0.3">
      <c r="A12" s="133"/>
      <c r="B12" s="133"/>
      <c r="C12" s="133"/>
      <c r="D12" s="133"/>
      <c r="E12" s="136"/>
      <c r="F12" s="137"/>
      <c r="G12" s="142"/>
      <c r="H12" s="136"/>
      <c r="I12" s="142"/>
      <c r="J12" s="136"/>
      <c r="K12" s="133"/>
      <c r="L12" s="136"/>
      <c r="M12" s="133"/>
      <c r="N12" s="136"/>
      <c r="O12" s="133"/>
      <c r="P12" s="136"/>
      <c r="Q12" s="133"/>
      <c r="R12" s="136"/>
      <c r="S12" s="133"/>
      <c r="T12" s="113" t="s">
        <v>14</v>
      </c>
      <c r="U12" s="136" t="s">
        <v>14</v>
      </c>
      <c r="V12" s="137"/>
      <c r="W12" s="10" t="s">
        <v>15</v>
      </c>
      <c r="X12" s="136" t="s">
        <v>15</v>
      </c>
      <c r="Y12" s="137"/>
      <c r="Z12" s="113" t="s">
        <v>14</v>
      </c>
      <c r="AA12" s="10" t="s">
        <v>15</v>
      </c>
      <c r="AB12" s="136" t="s">
        <v>14</v>
      </c>
      <c r="AC12" s="137"/>
      <c r="AD12" s="10" t="s">
        <v>15</v>
      </c>
      <c r="AE12" s="65"/>
    </row>
    <row r="13" spans="1:37" ht="84" customHeight="1" x14ac:dyDescent="0.3">
      <c r="A13" s="44">
        <v>1</v>
      </c>
      <c r="B13" s="45" t="s">
        <v>98</v>
      </c>
      <c r="C13" s="45" t="s">
        <v>58</v>
      </c>
      <c r="D13" s="15" t="s">
        <v>93</v>
      </c>
      <c r="E13" s="41">
        <v>100</v>
      </c>
      <c r="F13" s="42" t="s">
        <v>46</v>
      </c>
      <c r="G13" s="48">
        <f>G14+G17+G22+G24+G33+G37</f>
        <v>10966105776</v>
      </c>
      <c r="H13" s="119">
        <v>100</v>
      </c>
      <c r="I13" s="48">
        <f>I14+I17+I22+I24+I33+I37</f>
        <v>3214362121</v>
      </c>
      <c r="J13" s="75">
        <v>100</v>
      </c>
      <c r="K13" s="48">
        <f>K14+K17+K22+K24+K33+K37</f>
        <v>3137859038</v>
      </c>
      <c r="L13" s="41">
        <v>25</v>
      </c>
      <c r="M13" s="48">
        <f>M14+M17+M22+M24+M33+M37</f>
        <v>422800030</v>
      </c>
      <c r="N13" s="75">
        <v>25</v>
      </c>
      <c r="O13" s="48">
        <f>O14+O17+O22+O24+O33+O37</f>
        <v>953910063</v>
      </c>
      <c r="P13" s="75">
        <v>25</v>
      </c>
      <c r="Q13" s="48">
        <f>Q14+Q17+Q22+Q24+Q33+Q37</f>
        <v>747136485</v>
      </c>
      <c r="R13" s="75">
        <v>25</v>
      </c>
      <c r="S13" s="48"/>
      <c r="T13" s="51">
        <f>SUM(L13,N13,P13,R13)</f>
        <v>100</v>
      </c>
      <c r="U13" s="51">
        <f t="shared" ref="U13:U32" si="0">T13/J13*100</f>
        <v>100</v>
      </c>
      <c r="V13" s="47" t="s">
        <v>46</v>
      </c>
      <c r="W13" s="53">
        <f t="shared" ref="W13:W32" si="1">SUM(M13,O13,Q13,S13)</f>
        <v>2123846578</v>
      </c>
      <c r="X13" s="54">
        <f t="shared" ref="X13:X32" si="2">W13/K13*100</f>
        <v>67.684575765828271</v>
      </c>
      <c r="Y13" s="44" t="s">
        <v>46</v>
      </c>
      <c r="Z13" s="51">
        <f t="shared" ref="Z13:Z71" si="3">SUM(H13,T13)</f>
        <v>200</v>
      </c>
      <c r="AA13" s="53">
        <f t="shared" ref="AA13:AA46" si="4">SUM(I13,W13)</f>
        <v>5338208699</v>
      </c>
      <c r="AB13" s="49"/>
      <c r="AC13" s="47" t="s">
        <v>46</v>
      </c>
      <c r="AD13" s="54"/>
      <c r="AE13" s="19" t="s">
        <v>48</v>
      </c>
      <c r="AH13" s="20">
        <f>M13+O13+Q13+S13</f>
        <v>2123846578</v>
      </c>
    </row>
    <row r="14" spans="1:37" ht="88.5" customHeight="1" x14ac:dyDescent="0.3">
      <c r="A14" s="44"/>
      <c r="B14" s="45" t="s">
        <v>99</v>
      </c>
      <c r="C14" s="15" t="s">
        <v>59</v>
      </c>
      <c r="D14" s="15" t="s">
        <v>91</v>
      </c>
      <c r="E14" s="41">
        <v>15</v>
      </c>
      <c r="F14" s="42" t="s">
        <v>49</v>
      </c>
      <c r="G14" s="38">
        <f>SUM(G15:G16)</f>
        <v>28440000</v>
      </c>
      <c r="H14" s="41">
        <v>30</v>
      </c>
      <c r="I14" s="38">
        <f t="shared" ref="I14:O14" si="5">SUM(I15:I16)</f>
        <v>9480000</v>
      </c>
      <c r="J14" s="41">
        <f t="shared" si="5"/>
        <v>15</v>
      </c>
      <c r="K14" s="38">
        <f t="shared" si="5"/>
        <v>7583150</v>
      </c>
      <c r="L14" s="41">
        <f t="shared" si="5"/>
        <v>6</v>
      </c>
      <c r="M14" s="38">
        <f t="shared" si="5"/>
        <v>1477500</v>
      </c>
      <c r="N14" s="41">
        <f t="shared" si="5"/>
        <v>3</v>
      </c>
      <c r="O14" s="38">
        <f t="shared" si="5"/>
        <v>1486900</v>
      </c>
      <c r="P14" s="41">
        <f>P15+P16</f>
        <v>3</v>
      </c>
      <c r="Q14" s="38">
        <f>Q15+Q16</f>
        <v>2403500</v>
      </c>
      <c r="R14" s="41">
        <v>3</v>
      </c>
      <c r="S14" s="38">
        <f>S15+S16</f>
        <v>2188550</v>
      </c>
      <c r="T14" s="51">
        <f>SUM(L14,N14,P14,R14)</f>
        <v>15</v>
      </c>
      <c r="U14" s="51">
        <f t="shared" si="0"/>
        <v>100</v>
      </c>
      <c r="V14" s="47" t="s">
        <v>46</v>
      </c>
      <c r="W14" s="46">
        <f t="shared" si="1"/>
        <v>7556450</v>
      </c>
      <c r="X14" s="49">
        <f t="shared" si="2"/>
        <v>99.647903575690847</v>
      </c>
      <c r="Y14" s="47" t="s">
        <v>46</v>
      </c>
      <c r="Z14" s="51">
        <f t="shared" si="3"/>
        <v>45</v>
      </c>
      <c r="AA14" s="46">
        <f t="shared" si="4"/>
        <v>17036450</v>
      </c>
      <c r="AB14" s="49"/>
      <c r="AC14" s="47" t="s">
        <v>46</v>
      </c>
      <c r="AD14" s="50"/>
      <c r="AE14" s="11"/>
      <c r="AH14" s="20"/>
    </row>
    <row r="15" spans="1:37" ht="62" x14ac:dyDescent="0.3">
      <c r="A15" s="12"/>
      <c r="B15" s="13"/>
      <c r="C15" s="21" t="s">
        <v>60</v>
      </c>
      <c r="D15" s="24" t="s">
        <v>143</v>
      </c>
      <c r="E15" s="16">
        <v>15</v>
      </c>
      <c r="F15" s="17" t="s">
        <v>49</v>
      </c>
      <c r="G15" s="18">
        <v>23940000</v>
      </c>
      <c r="H15" s="16">
        <v>5</v>
      </c>
      <c r="I15" s="18">
        <v>7980000</v>
      </c>
      <c r="J15" s="16">
        <v>5</v>
      </c>
      <c r="K15" s="18">
        <v>6383600</v>
      </c>
      <c r="L15" s="16">
        <v>2</v>
      </c>
      <c r="M15" s="18">
        <v>1477500</v>
      </c>
      <c r="N15" s="16">
        <v>2</v>
      </c>
      <c r="O15" s="18">
        <v>1486900</v>
      </c>
      <c r="P15" s="16">
        <v>1</v>
      </c>
      <c r="Q15" s="18">
        <v>2403500</v>
      </c>
      <c r="R15" s="16">
        <v>0</v>
      </c>
      <c r="S15" s="18">
        <v>989000</v>
      </c>
      <c r="T15" s="52">
        <f>SUM(L15,N15,P15,R15)</f>
        <v>5</v>
      </c>
      <c r="U15" s="52">
        <f t="shared" si="0"/>
        <v>100</v>
      </c>
      <c r="V15" s="31" t="s">
        <v>46</v>
      </c>
      <c r="W15" s="36">
        <f t="shared" si="1"/>
        <v>6356900</v>
      </c>
      <c r="X15" s="50">
        <f t="shared" si="2"/>
        <v>99.581740710570841</v>
      </c>
      <c r="Y15" s="31" t="s">
        <v>46</v>
      </c>
      <c r="Z15" s="52">
        <f t="shared" si="3"/>
        <v>10</v>
      </c>
      <c r="AA15" s="36">
        <f t="shared" si="4"/>
        <v>14336900</v>
      </c>
      <c r="AB15" s="50"/>
      <c r="AC15" s="31" t="s">
        <v>46</v>
      </c>
      <c r="AD15" s="50"/>
      <c r="AE15" s="11"/>
      <c r="AH15" s="20"/>
    </row>
    <row r="16" spans="1:37" ht="46.5" x14ac:dyDescent="0.3">
      <c r="A16" s="12"/>
      <c r="B16" s="13"/>
      <c r="C16" s="21" t="s">
        <v>61</v>
      </c>
      <c r="D16" s="24" t="s">
        <v>144</v>
      </c>
      <c r="E16" s="16">
        <v>30</v>
      </c>
      <c r="F16" s="17" t="s">
        <v>65</v>
      </c>
      <c r="G16" s="18">
        <v>4500000</v>
      </c>
      <c r="H16" s="16">
        <v>10</v>
      </c>
      <c r="I16" s="23">
        <v>1500000</v>
      </c>
      <c r="J16" s="16">
        <v>10</v>
      </c>
      <c r="K16" s="23">
        <v>1199550</v>
      </c>
      <c r="L16" s="16">
        <v>4</v>
      </c>
      <c r="M16" s="23">
        <v>0</v>
      </c>
      <c r="N16" s="16">
        <v>1</v>
      </c>
      <c r="O16" s="118">
        <v>0</v>
      </c>
      <c r="P16" s="16">
        <v>2</v>
      </c>
      <c r="Q16" s="23">
        <v>0</v>
      </c>
      <c r="R16" s="16">
        <v>3</v>
      </c>
      <c r="S16" s="23">
        <v>1199550</v>
      </c>
      <c r="T16" s="52">
        <f>SUM(L16,N16,P16,R16)</f>
        <v>10</v>
      </c>
      <c r="U16" s="52">
        <f t="shared" si="0"/>
        <v>100</v>
      </c>
      <c r="V16" s="31" t="s">
        <v>46</v>
      </c>
      <c r="W16" s="36">
        <f t="shared" si="1"/>
        <v>1199550</v>
      </c>
      <c r="X16" s="50">
        <f t="shared" si="2"/>
        <v>100</v>
      </c>
      <c r="Y16" s="31" t="s">
        <v>46</v>
      </c>
      <c r="Z16" s="52">
        <f t="shared" si="3"/>
        <v>20</v>
      </c>
      <c r="AA16" s="36">
        <f t="shared" si="4"/>
        <v>2699550</v>
      </c>
      <c r="AB16" s="50"/>
      <c r="AC16" s="31" t="s">
        <v>46</v>
      </c>
      <c r="AD16" s="49"/>
      <c r="AE16" s="11"/>
      <c r="AH16" s="20"/>
    </row>
    <row r="17" spans="1:34" ht="77.5" x14ac:dyDescent="0.3">
      <c r="A17" s="12"/>
      <c r="B17" s="15" t="s">
        <v>100</v>
      </c>
      <c r="C17" s="14" t="s">
        <v>62</v>
      </c>
      <c r="D17" s="15" t="s">
        <v>92</v>
      </c>
      <c r="E17" s="41">
        <v>14</v>
      </c>
      <c r="F17" s="68" t="s">
        <v>49</v>
      </c>
      <c r="G17" s="38">
        <f>SUM(G18:G21)</f>
        <v>8254714650</v>
      </c>
      <c r="H17" s="67">
        <v>14</v>
      </c>
      <c r="I17" s="38">
        <f>SUM(I18:I21)</f>
        <v>2162789444</v>
      </c>
      <c r="J17" s="67">
        <f>SUM(J19:J21)</f>
        <v>14</v>
      </c>
      <c r="K17" s="38">
        <f>SUM(K18:K21)</f>
        <v>2513348544</v>
      </c>
      <c r="L17" s="67">
        <f>SUM(L19:L21)</f>
        <v>3</v>
      </c>
      <c r="M17" s="38">
        <f>SUM(M18:M21)</f>
        <v>340338205</v>
      </c>
      <c r="N17" s="67">
        <v>4</v>
      </c>
      <c r="O17" s="38">
        <f>SUM(O18:O21)</f>
        <v>798529077</v>
      </c>
      <c r="P17" s="67">
        <v>3</v>
      </c>
      <c r="Q17" s="38">
        <f>Q18+Q19+Q20+Q21</f>
        <v>651581995</v>
      </c>
      <c r="R17" s="67">
        <f>R19+R20+R21</f>
        <v>4</v>
      </c>
      <c r="S17" s="38">
        <f>S18+S19+S20+S21</f>
        <v>522953343</v>
      </c>
      <c r="T17" s="51">
        <f>SUM(L17,N17,P17,R17)</f>
        <v>14</v>
      </c>
      <c r="U17" s="51">
        <f t="shared" si="0"/>
        <v>100</v>
      </c>
      <c r="V17" s="47" t="s">
        <v>46</v>
      </c>
      <c r="W17" s="46">
        <f t="shared" si="1"/>
        <v>2313402620</v>
      </c>
      <c r="X17" s="49">
        <f t="shared" si="2"/>
        <v>92.044640029043251</v>
      </c>
      <c r="Y17" s="47" t="s">
        <v>46</v>
      </c>
      <c r="Z17" s="51">
        <f t="shared" si="3"/>
        <v>28</v>
      </c>
      <c r="AA17" s="46">
        <f t="shared" si="4"/>
        <v>4476192064</v>
      </c>
      <c r="AB17" s="49"/>
      <c r="AC17" s="47" t="s">
        <v>46</v>
      </c>
      <c r="AD17" s="50"/>
      <c r="AE17" s="25"/>
      <c r="AH17" s="20">
        <f t="shared" ref="AH17:AH24" si="6">M17+O17+Q17+S17</f>
        <v>2313402620</v>
      </c>
    </row>
    <row r="18" spans="1:34" ht="62" x14ac:dyDescent="0.3">
      <c r="A18" s="12"/>
      <c r="B18" s="13"/>
      <c r="C18" s="21" t="s">
        <v>63</v>
      </c>
      <c r="D18" s="21" t="s">
        <v>145</v>
      </c>
      <c r="E18" s="39">
        <v>57</v>
      </c>
      <c r="F18" s="22" t="s">
        <v>174</v>
      </c>
      <c r="G18" s="18">
        <v>8239723650</v>
      </c>
      <c r="H18" s="39">
        <v>19</v>
      </c>
      <c r="I18" s="18">
        <v>2157796444</v>
      </c>
      <c r="J18" s="39">
        <v>19</v>
      </c>
      <c r="K18" s="18">
        <v>2509439094</v>
      </c>
      <c r="L18" s="39">
        <v>19</v>
      </c>
      <c r="M18" s="18">
        <v>338852305</v>
      </c>
      <c r="N18" s="39">
        <v>19</v>
      </c>
      <c r="O18" s="18">
        <v>797333877</v>
      </c>
      <c r="P18" s="39">
        <v>19</v>
      </c>
      <c r="Q18" s="18">
        <v>650430895</v>
      </c>
      <c r="R18" s="39">
        <v>19</v>
      </c>
      <c r="S18" s="18">
        <v>522953343</v>
      </c>
      <c r="T18" s="52">
        <f>AVERAGE(L18,N18,P18,R18)</f>
        <v>19</v>
      </c>
      <c r="U18" s="52">
        <f t="shared" si="0"/>
        <v>100</v>
      </c>
      <c r="V18" s="31" t="s">
        <v>46</v>
      </c>
      <c r="W18" s="36">
        <f t="shared" si="1"/>
        <v>2309570420</v>
      </c>
      <c r="X18" s="50">
        <f t="shared" si="2"/>
        <v>92.035324767280443</v>
      </c>
      <c r="Y18" s="31" t="s">
        <v>46</v>
      </c>
      <c r="Z18" s="52">
        <f t="shared" si="3"/>
        <v>38</v>
      </c>
      <c r="AA18" s="36">
        <f t="shared" si="4"/>
        <v>4467366864</v>
      </c>
      <c r="AB18" s="50"/>
      <c r="AC18" s="31" t="s">
        <v>46</v>
      </c>
      <c r="AD18" s="50"/>
      <c r="AE18" s="11"/>
      <c r="AH18" s="20">
        <f t="shared" si="6"/>
        <v>2309570420</v>
      </c>
    </row>
    <row r="19" spans="1:34" ht="124" x14ac:dyDescent="0.3">
      <c r="A19" s="12"/>
      <c r="B19" s="13"/>
      <c r="C19" s="21" t="s">
        <v>64</v>
      </c>
      <c r="D19" s="24" t="s">
        <v>146</v>
      </c>
      <c r="E19" s="39">
        <v>3</v>
      </c>
      <c r="F19" s="22" t="s">
        <v>65</v>
      </c>
      <c r="G19" s="18">
        <v>5998500</v>
      </c>
      <c r="H19" s="39">
        <v>1</v>
      </c>
      <c r="I19" s="18">
        <v>1999500</v>
      </c>
      <c r="J19" s="39">
        <v>1</v>
      </c>
      <c r="K19" s="18">
        <v>1562750</v>
      </c>
      <c r="L19" s="39">
        <v>0</v>
      </c>
      <c r="M19" s="18">
        <v>1485900</v>
      </c>
      <c r="N19" s="39">
        <v>0</v>
      </c>
      <c r="O19" s="18">
        <v>0</v>
      </c>
      <c r="P19" s="39">
        <v>0</v>
      </c>
      <c r="Q19" s="18">
        <v>0</v>
      </c>
      <c r="R19" s="39">
        <v>1</v>
      </c>
      <c r="S19" s="18">
        <v>0</v>
      </c>
      <c r="T19" s="52">
        <f t="shared" ref="T19:T32" si="7">SUM(L19,N19,P19,R19)</f>
        <v>1</v>
      </c>
      <c r="U19" s="52">
        <f t="shared" si="0"/>
        <v>100</v>
      </c>
      <c r="V19" s="31" t="s">
        <v>46</v>
      </c>
      <c r="W19" s="36">
        <f t="shared" si="1"/>
        <v>1485900</v>
      </c>
      <c r="X19" s="52">
        <f t="shared" si="2"/>
        <v>95.0823868181091</v>
      </c>
      <c r="Y19" s="31" t="s">
        <v>46</v>
      </c>
      <c r="Z19" s="52">
        <f t="shared" si="3"/>
        <v>2</v>
      </c>
      <c r="AA19" s="36">
        <f t="shared" si="4"/>
        <v>3485400</v>
      </c>
      <c r="AB19" s="50"/>
      <c r="AC19" s="31" t="s">
        <v>46</v>
      </c>
      <c r="AD19" s="50"/>
      <c r="AE19" s="11"/>
      <c r="AH19" s="20">
        <f t="shared" si="6"/>
        <v>1485900</v>
      </c>
    </row>
    <row r="20" spans="1:34" ht="155.25" customHeight="1" x14ac:dyDescent="0.3">
      <c r="A20" s="12"/>
      <c r="B20" s="13"/>
      <c r="C20" s="21" t="s">
        <v>66</v>
      </c>
      <c r="D20" s="24" t="s">
        <v>147</v>
      </c>
      <c r="E20" s="39">
        <v>36</v>
      </c>
      <c r="F20" s="22" t="s">
        <v>65</v>
      </c>
      <c r="G20" s="18">
        <v>4494000</v>
      </c>
      <c r="H20" s="39">
        <v>12</v>
      </c>
      <c r="I20" s="18">
        <v>1498000</v>
      </c>
      <c r="J20" s="39">
        <v>12</v>
      </c>
      <c r="K20" s="18">
        <v>1195600</v>
      </c>
      <c r="L20" s="39">
        <v>3</v>
      </c>
      <c r="M20" s="18">
        <v>0</v>
      </c>
      <c r="N20" s="39">
        <v>3</v>
      </c>
      <c r="O20" s="18">
        <v>1195200</v>
      </c>
      <c r="P20" s="39">
        <v>3</v>
      </c>
      <c r="Q20" s="18">
        <v>0</v>
      </c>
      <c r="R20" s="39">
        <v>3</v>
      </c>
      <c r="S20" s="18">
        <v>0</v>
      </c>
      <c r="T20" s="52">
        <f t="shared" si="7"/>
        <v>12</v>
      </c>
      <c r="U20" s="52">
        <f t="shared" si="0"/>
        <v>100</v>
      </c>
      <c r="V20" s="31" t="s">
        <v>46</v>
      </c>
      <c r="W20" s="36">
        <f t="shared" si="1"/>
        <v>1195200</v>
      </c>
      <c r="X20" s="52">
        <f t="shared" si="2"/>
        <v>99.96654399464704</v>
      </c>
      <c r="Y20" s="31" t="s">
        <v>46</v>
      </c>
      <c r="Z20" s="52">
        <f t="shared" si="3"/>
        <v>24</v>
      </c>
      <c r="AA20" s="36">
        <f t="shared" si="4"/>
        <v>2693200</v>
      </c>
      <c r="AB20" s="50"/>
      <c r="AC20" s="31" t="s">
        <v>46</v>
      </c>
      <c r="AD20" s="50"/>
      <c r="AE20" s="11"/>
      <c r="AH20" s="20">
        <f t="shared" si="6"/>
        <v>1195200</v>
      </c>
    </row>
    <row r="21" spans="1:34" ht="62.25" customHeight="1" x14ac:dyDescent="0.3">
      <c r="A21" s="12"/>
      <c r="B21" s="13"/>
      <c r="C21" s="21" t="s">
        <v>67</v>
      </c>
      <c r="D21" s="24" t="s">
        <v>148</v>
      </c>
      <c r="E21" s="39">
        <v>3</v>
      </c>
      <c r="F21" s="22" t="s">
        <v>49</v>
      </c>
      <c r="G21" s="18">
        <v>4498500</v>
      </c>
      <c r="H21" s="39">
        <v>1</v>
      </c>
      <c r="I21" s="18">
        <v>1495500</v>
      </c>
      <c r="J21" s="39">
        <v>1</v>
      </c>
      <c r="K21" s="18">
        <v>1151100</v>
      </c>
      <c r="L21" s="39">
        <v>0</v>
      </c>
      <c r="M21" s="18">
        <v>0</v>
      </c>
      <c r="N21" s="39">
        <v>1</v>
      </c>
      <c r="O21" s="18">
        <v>0</v>
      </c>
      <c r="P21" s="39">
        <v>0</v>
      </c>
      <c r="Q21" s="18">
        <v>1151100</v>
      </c>
      <c r="R21" s="39">
        <v>0</v>
      </c>
      <c r="S21" s="18">
        <v>0</v>
      </c>
      <c r="T21" s="52">
        <f t="shared" si="7"/>
        <v>1</v>
      </c>
      <c r="U21" s="52">
        <f t="shared" si="0"/>
        <v>100</v>
      </c>
      <c r="V21" s="31" t="s">
        <v>46</v>
      </c>
      <c r="W21" s="36">
        <f t="shared" si="1"/>
        <v>1151100</v>
      </c>
      <c r="X21" s="50">
        <f t="shared" si="2"/>
        <v>100</v>
      </c>
      <c r="Y21" s="31" t="s">
        <v>46</v>
      </c>
      <c r="Z21" s="52">
        <f t="shared" si="3"/>
        <v>2</v>
      </c>
      <c r="AA21" s="36">
        <f t="shared" si="4"/>
        <v>2646600</v>
      </c>
      <c r="AB21" s="50"/>
      <c r="AC21" s="31" t="s">
        <v>46</v>
      </c>
      <c r="AD21" s="50"/>
      <c r="AE21" s="11"/>
      <c r="AH21" s="20">
        <f t="shared" si="6"/>
        <v>1151100</v>
      </c>
    </row>
    <row r="22" spans="1:34" s="70" customFormat="1" ht="77.5" x14ac:dyDescent="0.3">
      <c r="A22" s="12"/>
      <c r="B22" s="85" t="s">
        <v>103</v>
      </c>
      <c r="C22" s="13" t="s">
        <v>82</v>
      </c>
      <c r="D22" s="13" t="s">
        <v>101</v>
      </c>
      <c r="E22" s="41">
        <v>100</v>
      </c>
      <c r="F22" s="68" t="s">
        <v>46</v>
      </c>
      <c r="G22" s="37">
        <f>SUM(G23)</f>
        <v>121500000</v>
      </c>
      <c r="H22" s="67">
        <v>100</v>
      </c>
      <c r="I22" s="37">
        <f>SUM(I23)</f>
        <v>39900000</v>
      </c>
      <c r="J22" s="67">
        <v>100</v>
      </c>
      <c r="K22" s="38">
        <f>SUM(K23)</f>
        <v>8400000</v>
      </c>
      <c r="L22" s="67">
        <v>100</v>
      </c>
      <c r="M22" s="38">
        <f>M23</f>
        <v>8400000</v>
      </c>
      <c r="N22" s="67">
        <v>0</v>
      </c>
      <c r="O22" s="38">
        <f>O23</f>
        <v>0</v>
      </c>
      <c r="P22" s="67">
        <v>0</v>
      </c>
      <c r="Q22" s="38">
        <v>0</v>
      </c>
      <c r="R22" s="67">
        <f>R23</f>
        <v>0</v>
      </c>
      <c r="S22" s="38">
        <f>S23</f>
        <v>0</v>
      </c>
      <c r="T22" s="51">
        <f t="shared" si="7"/>
        <v>100</v>
      </c>
      <c r="U22" s="51">
        <f t="shared" si="0"/>
        <v>100</v>
      </c>
      <c r="V22" s="47" t="s">
        <v>46</v>
      </c>
      <c r="W22" s="46">
        <f t="shared" si="1"/>
        <v>8400000</v>
      </c>
      <c r="X22" s="49">
        <f t="shared" si="2"/>
        <v>100</v>
      </c>
      <c r="Y22" s="47" t="s">
        <v>46</v>
      </c>
      <c r="Z22" s="51">
        <f t="shared" si="3"/>
        <v>200</v>
      </c>
      <c r="AA22" s="46">
        <f t="shared" si="4"/>
        <v>48300000</v>
      </c>
      <c r="AB22" s="49"/>
      <c r="AC22" s="47" t="s">
        <v>46</v>
      </c>
      <c r="AD22" s="49"/>
      <c r="AE22" s="69"/>
      <c r="AH22" s="71">
        <f t="shared" si="6"/>
        <v>8400000</v>
      </c>
    </row>
    <row r="23" spans="1:34" ht="62" x14ac:dyDescent="0.3">
      <c r="A23" s="72"/>
      <c r="B23" s="73"/>
      <c r="C23" s="24" t="s">
        <v>83</v>
      </c>
      <c r="D23" s="24" t="s">
        <v>149</v>
      </c>
      <c r="E23" s="39">
        <v>3</v>
      </c>
      <c r="F23" s="17" t="s">
        <v>150</v>
      </c>
      <c r="G23" s="18">
        <v>121500000</v>
      </c>
      <c r="H23" s="16">
        <v>1</v>
      </c>
      <c r="I23" s="18">
        <v>39900000</v>
      </c>
      <c r="J23" s="39">
        <v>1</v>
      </c>
      <c r="K23" s="18">
        <v>8400000</v>
      </c>
      <c r="L23" s="39">
        <v>1</v>
      </c>
      <c r="M23" s="18">
        <v>8400000</v>
      </c>
      <c r="N23" s="39">
        <v>0</v>
      </c>
      <c r="O23" s="18">
        <v>0</v>
      </c>
      <c r="P23" s="39">
        <v>0</v>
      </c>
      <c r="Q23" s="18">
        <v>0</v>
      </c>
      <c r="R23" s="39">
        <v>0</v>
      </c>
      <c r="S23" s="18">
        <v>0</v>
      </c>
      <c r="T23" s="52">
        <f t="shared" si="7"/>
        <v>1</v>
      </c>
      <c r="U23" s="52">
        <f t="shared" si="0"/>
        <v>100</v>
      </c>
      <c r="V23" s="31" t="s">
        <v>46</v>
      </c>
      <c r="W23" s="36">
        <f t="shared" si="1"/>
        <v>8400000</v>
      </c>
      <c r="X23" s="50">
        <f t="shared" si="2"/>
        <v>100</v>
      </c>
      <c r="Y23" s="31" t="s">
        <v>46</v>
      </c>
      <c r="Z23" s="52">
        <f t="shared" si="3"/>
        <v>2</v>
      </c>
      <c r="AA23" s="36">
        <f t="shared" si="4"/>
        <v>48300000</v>
      </c>
      <c r="AB23" s="50"/>
      <c r="AC23" s="31" t="s">
        <v>46</v>
      </c>
      <c r="AD23" s="50"/>
      <c r="AE23" s="11"/>
      <c r="AH23" s="20">
        <f t="shared" si="6"/>
        <v>8400000</v>
      </c>
    </row>
    <row r="24" spans="1:34" s="70" customFormat="1" ht="77.5" x14ac:dyDescent="0.3">
      <c r="A24" s="12"/>
      <c r="B24" s="85" t="s">
        <v>102</v>
      </c>
      <c r="C24" s="13" t="s">
        <v>68</v>
      </c>
      <c r="D24" s="13" t="s">
        <v>101</v>
      </c>
      <c r="E24" s="41">
        <v>100</v>
      </c>
      <c r="F24" s="68" t="s">
        <v>46</v>
      </c>
      <c r="G24" s="38">
        <f>SUM(G25:G30)</f>
        <v>1296276126</v>
      </c>
      <c r="H24" s="67">
        <v>0</v>
      </c>
      <c r="I24" s="38">
        <f>SUM(I25:I30)</f>
        <v>338343142</v>
      </c>
      <c r="J24" s="67">
        <v>100</v>
      </c>
      <c r="K24" s="38">
        <f>SUM(K25:K30)</f>
        <v>452337820</v>
      </c>
      <c r="L24" s="67">
        <v>25</v>
      </c>
      <c r="M24" s="38">
        <f>SUM(M25:M30)</f>
        <v>50913336</v>
      </c>
      <c r="N24" s="67">
        <v>25</v>
      </c>
      <c r="O24" s="38">
        <f>SUM(O25:O30)</f>
        <v>121396700</v>
      </c>
      <c r="P24" s="67">
        <v>25</v>
      </c>
      <c r="Q24" s="38">
        <f>SUM(Q25:Q30)</f>
        <v>76805510</v>
      </c>
      <c r="R24" s="67">
        <v>25</v>
      </c>
      <c r="S24" s="38"/>
      <c r="T24" s="51">
        <f t="shared" si="7"/>
        <v>100</v>
      </c>
      <c r="U24" s="51">
        <f t="shared" si="0"/>
        <v>100</v>
      </c>
      <c r="V24" s="47" t="s">
        <v>46</v>
      </c>
      <c r="W24" s="46">
        <f t="shared" si="1"/>
        <v>249115546</v>
      </c>
      <c r="X24" s="49">
        <f t="shared" si="2"/>
        <v>55.072897950474278</v>
      </c>
      <c r="Y24" s="47" t="s">
        <v>46</v>
      </c>
      <c r="Z24" s="51">
        <f t="shared" si="3"/>
        <v>100</v>
      </c>
      <c r="AA24" s="46">
        <f t="shared" si="4"/>
        <v>587458688</v>
      </c>
      <c r="AB24" s="49"/>
      <c r="AC24" s="47" t="s">
        <v>46</v>
      </c>
      <c r="AD24" s="49"/>
      <c r="AE24" s="69"/>
      <c r="AH24" s="71">
        <f t="shared" si="6"/>
        <v>249115546</v>
      </c>
    </row>
    <row r="25" spans="1:34" ht="77.5" x14ac:dyDescent="0.3">
      <c r="A25" s="12"/>
      <c r="B25" s="13"/>
      <c r="C25" s="24" t="s">
        <v>70</v>
      </c>
      <c r="D25" s="24" t="s">
        <v>151</v>
      </c>
      <c r="E25" s="16">
        <v>36</v>
      </c>
      <c r="F25" s="17" t="s">
        <v>150</v>
      </c>
      <c r="G25" s="18">
        <v>173568501</v>
      </c>
      <c r="H25" s="16">
        <v>12</v>
      </c>
      <c r="I25" s="18">
        <v>56484850</v>
      </c>
      <c r="J25" s="39">
        <v>12</v>
      </c>
      <c r="K25" s="18">
        <v>54435470</v>
      </c>
      <c r="L25" s="39">
        <v>3</v>
      </c>
      <c r="M25" s="18">
        <v>25617536</v>
      </c>
      <c r="N25" s="39">
        <v>3</v>
      </c>
      <c r="O25" s="18">
        <v>5795400</v>
      </c>
      <c r="P25" s="39">
        <v>3</v>
      </c>
      <c r="Q25" s="18">
        <v>19343500</v>
      </c>
      <c r="R25" s="39">
        <v>3</v>
      </c>
      <c r="S25" s="18">
        <v>0</v>
      </c>
      <c r="T25" s="52">
        <f t="shared" si="7"/>
        <v>12</v>
      </c>
      <c r="U25" s="52">
        <f t="shared" si="0"/>
        <v>100</v>
      </c>
      <c r="V25" s="31" t="s">
        <v>46</v>
      </c>
      <c r="W25" s="36">
        <f t="shared" si="1"/>
        <v>50756436</v>
      </c>
      <c r="X25" s="50">
        <f t="shared" si="2"/>
        <v>93.241476559309575</v>
      </c>
      <c r="Y25" s="31" t="s">
        <v>46</v>
      </c>
      <c r="Z25" s="52">
        <f t="shared" si="3"/>
        <v>24</v>
      </c>
      <c r="AA25" s="36">
        <f t="shared" si="4"/>
        <v>107241286</v>
      </c>
      <c r="AB25" s="50"/>
      <c r="AC25" s="31" t="s">
        <v>46</v>
      </c>
      <c r="AD25" s="50"/>
      <c r="AE25" s="11"/>
      <c r="AH25" s="20"/>
    </row>
    <row r="26" spans="1:34" ht="50.25" customHeight="1" x14ac:dyDescent="0.3">
      <c r="A26" s="12"/>
      <c r="B26" s="13"/>
      <c r="C26" s="24" t="s">
        <v>71</v>
      </c>
      <c r="D26" s="21" t="s">
        <v>152</v>
      </c>
      <c r="E26" s="16">
        <v>36</v>
      </c>
      <c r="F26" s="17" t="s">
        <v>150</v>
      </c>
      <c r="G26" s="18">
        <v>203100000</v>
      </c>
      <c r="H26" s="16">
        <v>12</v>
      </c>
      <c r="I26" s="18">
        <v>51000000</v>
      </c>
      <c r="J26" s="39">
        <v>12</v>
      </c>
      <c r="K26" s="18">
        <v>76497200</v>
      </c>
      <c r="L26" s="39">
        <v>3</v>
      </c>
      <c r="M26" s="18">
        <v>7200000</v>
      </c>
      <c r="N26" s="39">
        <v>3</v>
      </c>
      <c r="O26" s="18">
        <v>14430000</v>
      </c>
      <c r="P26" s="39">
        <v>3</v>
      </c>
      <c r="Q26" s="18">
        <v>10350000</v>
      </c>
      <c r="R26" s="39">
        <v>3</v>
      </c>
      <c r="S26" s="18">
        <v>34598600</v>
      </c>
      <c r="T26" s="52">
        <f t="shared" si="7"/>
        <v>12</v>
      </c>
      <c r="U26" s="52">
        <f t="shared" si="0"/>
        <v>100</v>
      </c>
      <c r="V26" s="31" t="s">
        <v>46</v>
      </c>
      <c r="W26" s="36">
        <f t="shared" si="1"/>
        <v>66578600</v>
      </c>
      <c r="X26" s="50">
        <f t="shared" si="2"/>
        <v>87.034035232662106</v>
      </c>
      <c r="Y26" s="31" t="s">
        <v>46</v>
      </c>
      <c r="Z26" s="52">
        <f t="shared" si="3"/>
        <v>24</v>
      </c>
      <c r="AA26" s="36">
        <f t="shared" si="4"/>
        <v>117578600</v>
      </c>
      <c r="AB26" s="50"/>
      <c r="AC26" s="31" t="s">
        <v>46</v>
      </c>
      <c r="AD26" s="50"/>
      <c r="AE26" s="11"/>
      <c r="AH26" s="20"/>
    </row>
    <row r="27" spans="1:34" ht="62" x14ac:dyDescent="0.3">
      <c r="A27" s="12"/>
      <c r="B27" s="13"/>
      <c r="C27" s="24" t="s">
        <v>72</v>
      </c>
      <c r="D27" s="21" t="s">
        <v>153</v>
      </c>
      <c r="E27" s="16">
        <v>36</v>
      </c>
      <c r="F27" s="17" t="s">
        <v>150</v>
      </c>
      <c r="G27" s="18">
        <v>258840000</v>
      </c>
      <c r="H27" s="16">
        <v>12</v>
      </c>
      <c r="I27" s="18">
        <v>71474550</v>
      </c>
      <c r="J27" s="39">
        <v>12</v>
      </c>
      <c r="K27" s="18">
        <v>75871550</v>
      </c>
      <c r="L27" s="39">
        <v>3</v>
      </c>
      <c r="M27" s="18">
        <v>7770000</v>
      </c>
      <c r="N27" s="39">
        <v>3</v>
      </c>
      <c r="O27" s="18">
        <v>34697800</v>
      </c>
      <c r="P27" s="39">
        <v>3</v>
      </c>
      <c r="Q27" s="18">
        <v>17494750</v>
      </c>
      <c r="R27" s="39">
        <v>3</v>
      </c>
      <c r="S27" s="18">
        <v>10319500</v>
      </c>
      <c r="T27" s="52">
        <f t="shared" si="7"/>
        <v>12</v>
      </c>
      <c r="U27" s="52">
        <f t="shared" si="0"/>
        <v>100</v>
      </c>
      <c r="V27" s="31" t="s">
        <v>46</v>
      </c>
      <c r="W27" s="36">
        <f t="shared" si="1"/>
        <v>70282050</v>
      </c>
      <c r="X27" s="50">
        <f t="shared" si="2"/>
        <v>92.63294344190939</v>
      </c>
      <c r="Y27" s="31" t="s">
        <v>46</v>
      </c>
      <c r="Z27" s="52">
        <f t="shared" si="3"/>
        <v>24</v>
      </c>
      <c r="AA27" s="36">
        <f t="shared" si="4"/>
        <v>141756600</v>
      </c>
      <c r="AB27" s="50"/>
      <c r="AC27" s="31" t="s">
        <v>46</v>
      </c>
      <c r="AD27" s="50"/>
      <c r="AE27" s="11"/>
      <c r="AH27" s="20"/>
    </row>
    <row r="28" spans="1:34" ht="93" x14ac:dyDescent="0.3">
      <c r="A28" s="12"/>
      <c r="B28" s="13"/>
      <c r="C28" s="24" t="s">
        <v>73</v>
      </c>
      <c r="D28" s="117" t="s">
        <v>154</v>
      </c>
      <c r="E28" s="16">
        <v>36</v>
      </c>
      <c r="F28" s="17" t="s">
        <v>49</v>
      </c>
      <c r="G28" s="18">
        <v>7200000</v>
      </c>
      <c r="H28" s="16">
        <v>12</v>
      </c>
      <c r="I28" s="18">
        <v>2050000</v>
      </c>
      <c r="J28" s="39">
        <v>12</v>
      </c>
      <c r="K28" s="18">
        <v>5438400</v>
      </c>
      <c r="L28" s="39">
        <v>3</v>
      </c>
      <c r="M28" s="18">
        <v>410000</v>
      </c>
      <c r="N28" s="39">
        <v>3</v>
      </c>
      <c r="O28" s="18">
        <v>840000</v>
      </c>
      <c r="P28" s="39">
        <v>3</v>
      </c>
      <c r="Q28" s="18">
        <v>645000</v>
      </c>
      <c r="R28" s="39">
        <v>3</v>
      </c>
      <c r="S28" s="18">
        <v>685000</v>
      </c>
      <c r="T28" s="52">
        <f t="shared" si="7"/>
        <v>12</v>
      </c>
      <c r="U28" s="52">
        <f t="shared" si="0"/>
        <v>100</v>
      </c>
      <c r="V28" s="31" t="s">
        <v>46</v>
      </c>
      <c r="W28" s="36">
        <f t="shared" si="1"/>
        <v>2580000</v>
      </c>
      <c r="X28" s="50">
        <f t="shared" si="2"/>
        <v>47.440423654015888</v>
      </c>
      <c r="Y28" s="31" t="s">
        <v>46</v>
      </c>
      <c r="Z28" s="52">
        <f t="shared" si="3"/>
        <v>24</v>
      </c>
      <c r="AA28" s="36">
        <f t="shared" si="4"/>
        <v>4630000</v>
      </c>
      <c r="AB28" s="50"/>
      <c r="AC28" s="31" t="s">
        <v>46</v>
      </c>
      <c r="AD28" s="50"/>
      <c r="AE28" s="11"/>
      <c r="AH28" s="20"/>
    </row>
    <row r="29" spans="1:34" ht="78" customHeight="1" x14ac:dyDescent="0.3">
      <c r="A29" s="12"/>
      <c r="B29" s="13"/>
      <c r="C29" s="24" t="s">
        <v>74</v>
      </c>
      <c r="D29" s="117" t="s">
        <v>155</v>
      </c>
      <c r="E29" s="16">
        <v>36</v>
      </c>
      <c r="F29" s="17" t="s">
        <v>65</v>
      </c>
      <c r="G29" s="18">
        <v>650344875</v>
      </c>
      <c r="H29" s="16">
        <v>12</v>
      </c>
      <c r="I29" s="18">
        <v>154144742</v>
      </c>
      <c r="J29" s="39">
        <v>12</v>
      </c>
      <c r="K29" s="18">
        <v>190095200</v>
      </c>
      <c r="L29" s="39">
        <v>3</v>
      </c>
      <c r="M29" s="18">
        <v>9915800</v>
      </c>
      <c r="N29" s="39">
        <v>3</v>
      </c>
      <c r="O29" s="18">
        <v>65633500</v>
      </c>
      <c r="P29" s="39">
        <v>3</v>
      </c>
      <c r="Q29" s="18">
        <v>28972260</v>
      </c>
      <c r="R29" s="39">
        <v>3</v>
      </c>
      <c r="S29" s="18">
        <v>85195166</v>
      </c>
      <c r="T29" s="52">
        <f t="shared" si="7"/>
        <v>12</v>
      </c>
      <c r="U29" s="78">
        <f t="shared" si="0"/>
        <v>100</v>
      </c>
      <c r="V29" s="31" t="s">
        <v>46</v>
      </c>
      <c r="W29" s="36">
        <f t="shared" si="1"/>
        <v>189716726</v>
      </c>
      <c r="X29" s="50">
        <f t="shared" si="2"/>
        <v>99.800902916012618</v>
      </c>
      <c r="Y29" s="31" t="s">
        <v>46</v>
      </c>
      <c r="Z29" s="78">
        <f t="shared" si="3"/>
        <v>24</v>
      </c>
      <c r="AA29" s="36">
        <f t="shared" si="4"/>
        <v>343861468</v>
      </c>
      <c r="AB29" s="50"/>
      <c r="AC29" s="31" t="s">
        <v>46</v>
      </c>
      <c r="AD29" s="50"/>
      <c r="AE29" s="11"/>
      <c r="AH29" s="20"/>
    </row>
    <row r="30" spans="1:34" ht="77.5" x14ac:dyDescent="0.3">
      <c r="A30" s="72"/>
      <c r="B30" s="73"/>
      <c r="C30" s="86" t="s">
        <v>69</v>
      </c>
      <c r="D30" s="86" t="s">
        <v>156</v>
      </c>
      <c r="E30" s="16">
        <v>25</v>
      </c>
      <c r="F30" s="17" t="s">
        <v>150</v>
      </c>
      <c r="G30" s="18">
        <v>3222750</v>
      </c>
      <c r="H30" s="16">
        <v>12</v>
      </c>
      <c r="I30" s="18">
        <v>3189000</v>
      </c>
      <c r="J30" s="39">
        <v>1</v>
      </c>
      <c r="K30" s="18">
        <v>50000000</v>
      </c>
      <c r="L30" s="39">
        <v>0</v>
      </c>
      <c r="M30" s="18">
        <v>0</v>
      </c>
      <c r="N30" s="39">
        <v>0</v>
      </c>
      <c r="O30" s="18">
        <v>0</v>
      </c>
      <c r="P30" s="39">
        <v>0</v>
      </c>
      <c r="Q30" s="18">
        <v>0</v>
      </c>
      <c r="R30" s="39">
        <v>1</v>
      </c>
      <c r="S30" s="18">
        <v>45500000</v>
      </c>
      <c r="T30" s="52">
        <f t="shared" si="7"/>
        <v>1</v>
      </c>
      <c r="U30" s="78">
        <f t="shared" si="0"/>
        <v>100</v>
      </c>
      <c r="V30" s="31" t="s">
        <v>46</v>
      </c>
      <c r="W30" s="36">
        <f t="shared" si="1"/>
        <v>45500000</v>
      </c>
      <c r="X30" s="50">
        <f t="shared" si="2"/>
        <v>91</v>
      </c>
      <c r="Y30" s="31" t="s">
        <v>46</v>
      </c>
      <c r="Z30" s="52">
        <f t="shared" si="3"/>
        <v>13</v>
      </c>
      <c r="AA30" s="36">
        <f t="shared" si="4"/>
        <v>48689000</v>
      </c>
      <c r="AB30" s="50"/>
      <c r="AC30" s="31" t="s">
        <v>46</v>
      </c>
      <c r="AD30" s="50"/>
      <c r="AE30" s="11"/>
      <c r="AH30" s="20"/>
    </row>
    <row r="31" spans="1:34" ht="65.5" customHeight="1" x14ac:dyDescent="0.3">
      <c r="A31" s="72"/>
      <c r="B31" s="85" t="s">
        <v>102</v>
      </c>
      <c r="C31" s="130" t="s">
        <v>231</v>
      </c>
      <c r="D31" s="15" t="s">
        <v>101</v>
      </c>
      <c r="E31" s="67">
        <v>100</v>
      </c>
      <c r="F31" s="68" t="s">
        <v>46</v>
      </c>
      <c r="G31" s="38">
        <f>G32</f>
        <v>102117500</v>
      </c>
      <c r="H31" s="74">
        <v>100</v>
      </c>
      <c r="I31" s="38">
        <v>0</v>
      </c>
      <c r="J31" s="67">
        <v>100</v>
      </c>
      <c r="K31" s="38">
        <f>K32</f>
        <v>102117500</v>
      </c>
      <c r="L31" s="67">
        <v>0</v>
      </c>
      <c r="M31" s="38">
        <v>0</v>
      </c>
      <c r="N31" s="67">
        <v>0</v>
      </c>
      <c r="O31" s="38">
        <v>0</v>
      </c>
      <c r="P31" s="67">
        <v>0</v>
      </c>
      <c r="Q31" s="38">
        <v>0</v>
      </c>
      <c r="R31" s="67">
        <v>100</v>
      </c>
      <c r="S31" s="38">
        <f>S32</f>
        <v>99900000</v>
      </c>
      <c r="T31" s="51">
        <f t="shared" si="7"/>
        <v>100</v>
      </c>
      <c r="U31" s="51">
        <f t="shared" si="0"/>
        <v>100</v>
      </c>
      <c r="V31" s="47" t="s">
        <v>46</v>
      </c>
      <c r="W31" s="46">
        <f t="shared" si="1"/>
        <v>99900000</v>
      </c>
      <c r="X31" s="49">
        <f t="shared" si="2"/>
        <v>97.828481895855262</v>
      </c>
      <c r="Y31" s="47" t="s">
        <v>46</v>
      </c>
      <c r="Z31" s="51">
        <f t="shared" si="3"/>
        <v>200</v>
      </c>
      <c r="AA31" s="46">
        <f t="shared" si="4"/>
        <v>99900000</v>
      </c>
      <c r="AB31" s="49"/>
      <c r="AC31" s="47" t="s">
        <v>46</v>
      </c>
      <c r="AD31" s="49"/>
      <c r="AE31" s="69"/>
      <c r="AH31" s="20"/>
    </row>
    <row r="32" spans="1:34" ht="66.5" customHeight="1" x14ac:dyDescent="0.3">
      <c r="A32" s="72"/>
      <c r="B32" s="73"/>
      <c r="C32" s="86" t="s">
        <v>232</v>
      </c>
      <c r="D32" s="86" t="s">
        <v>233</v>
      </c>
      <c r="E32" s="129">
        <v>128</v>
      </c>
      <c r="F32" s="22" t="s">
        <v>234</v>
      </c>
      <c r="G32" s="18">
        <v>102117500</v>
      </c>
      <c r="H32" s="129">
        <v>0</v>
      </c>
      <c r="I32" s="18">
        <v>0</v>
      </c>
      <c r="J32" s="39">
        <v>13</v>
      </c>
      <c r="K32" s="18">
        <v>102117500</v>
      </c>
      <c r="L32" s="39">
        <v>0</v>
      </c>
      <c r="M32" s="18">
        <v>0</v>
      </c>
      <c r="N32" s="39">
        <v>0</v>
      </c>
      <c r="O32" s="18">
        <v>0</v>
      </c>
      <c r="P32" s="39">
        <v>0</v>
      </c>
      <c r="Q32" s="18">
        <v>0</v>
      </c>
      <c r="R32" s="39">
        <v>13</v>
      </c>
      <c r="S32" s="18">
        <v>99900000</v>
      </c>
      <c r="T32" s="52">
        <f t="shared" si="7"/>
        <v>13</v>
      </c>
      <c r="U32" s="52">
        <f t="shared" si="0"/>
        <v>100</v>
      </c>
      <c r="V32" s="31" t="s">
        <v>46</v>
      </c>
      <c r="W32" s="36">
        <f t="shared" si="1"/>
        <v>99900000</v>
      </c>
      <c r="X32" s="50">
        <f t="shared" si="2"/>
        <v>97.828481895855262</v>
      </c>
      <c r="Y32" s="31" t="s">
        <v>46</v>
      </c>
      <c r="Z32" s="52">
        <f t="shared" si="3"/>
        <v>13</v>
      </c>
      <c r="AA32" s="36">
        <f t="shared" si="4"/>
        <v>99900000</v>
      </c>
      <c r="AB32" s="50"/>
      <c r="AC32" s="31" t="s">
        <v>46</v>
      </c>
      <c r="AD32" s="50"/>
      <c r="AE32" s="11"/>
      <c r="AH32" s="20"/>
    </row>
    <row r="33" spans="1:34" s="70" customFormat="1" ht="67.5" customHeight="1" x14ac:dyDescent="0.3">
      <c r="A33" s="12"/>
      <c r="B33" s="85" t="s">
        <v>102</v>
      </c>
      <c r="C33" s="15" t="s">
        <v>75</v>
      </c>
      <c r="D33" s="15" t="s">
        <v>101</v>
      </c>
      <c r="E33" s="67">
        <v>100</v>
      </c>
      <c r="F33" s="68" t="s">
        <v>46</v>
      </c>
      <c r="G33" s="38">
        <f>SUM(G34:G36)</f>
        <v>455100000</v>
      </c>
      <c r="H33" s="67">
        <v>100</v>
      </c>
      <c r="I33" s="38">
        <f>SUM(I34:I36)</f>
        <v>87750435</v>
      </c>
      <c r="J33" s="67">
        <v>100</v>
      </c>
      <c r="K33" s="38">
        <f>SUM(K34:K36)</f>
        <v>94589524</v>
      </c>
      <c r="L33" s="67">
        <v>25</v>
      </c>
      <c r="M33" s="38">
        <f>SUM(M34:M36)</f>
        <v>14870989</v>
      </c>
      <c r="N33" s="67">
        <v>25</v>
      </c>
      <c r="O33" s="38">
        <f>SUM(O34:O36)</f>
        <v>22166886</v>
      </c>
      <c r="P33" s="67">
        <v>25</v>
      </c>
      <c r="Q33" s="38">
        <f>Q34+Q35+Q36</f>
        <v>15500080</v>
      </c>
      <c r="R33" s="67">
        <v>25</v>
      </c>
      <c r="S33" s="38"/>
      <c r="T33" s="51">
        <f t="shared" ref="T33:T39" si="8">SUM(L33,N33,P33,R33)</f>
        <v>100</v>
      </c>
      <c r="U33" s="51">
        <f t="shared" ref="U33:U39" si="9">T33/J33*100</f>
        <v>100</v>
      </c>
      <c r="V33" s="47" t="s">
        <v>46</v>
      </c>
      <c r="W33" s="46">
        <f t="shared" ref="W33:W39" si="10">SUM(M33,O33,Q33,S33)</f>
        <v>52537955</v>
      </c>
      <c r="X33" s="49">
        <f t="shared" ref="X33:X39" si="11">W33/K33*100</f>
        <v>55.543101157798404</v>
      </c>
      <c r="Y33" s="47" t="s">
        <v>46</v>
      </c>
      <c r="Z33" s="51">
        <f t="shared" si="3"/>
        <v>200</v>
      </c>
      <c r="AA33" s="46">
        <f t="shared" si="4"/>
        <v>140288390</v>
      </c>
      <c r="AB33" s="49"/>
      <c r="AC33" s="47" t="s">
        <v>46</v>
      </c>
      <c r="AD33" s="49"/>
      <c r="AE33" s="69"/>
      <c r="AH33" s="71"/>
    </row>
    <row r="34" spans="1:34" ht="46.5" x14ac:dyDescent="0.3">
      <c r="A34" s="12"/>
      <c r="B34" s="13"/>
      <c r="C34" s="24" t="s">
        <v>76</v>
      </c>
      <c r="D34" s="24" t="s">
        <v>157</v>
      </c>
      <c r="E34" s="40">
        <v>36</v>
      </c>
      <c r="F34" s="17" t="s">
        <v>65</v>
      </c>
      <c r="G34" s="18">
        <v>6000000</v>
      </c>
      <c r="H34" s="111">
        <v>12</v>
      </c>
      <c r="I34" s="18">
        <v>0</v>
      </c>
      <c r="J34" s="40">
        <v>12</v>
      </c>
      <c r="K34" s="18">
        <v>2000000</v>
      </c>
      <c r="L34" s="40">
        <v>3</v>
      </c>
      <c r="M34" s="38">
        <v>0</v>
      </c>
      <c r="N34" s="40">
        <v>3</v>
      </c>
      <c r="O34" s="18">
        <v>290500</v>
      </c>
      <c r="P34" s="40">
        <v>3</v>
      </c>
      <c r="Q34" s="18">
        <v>0</v>
      </c>
      <c r="R34" s="40">
        <v>3</v>
      </c>
      <c r="S34" s="18">
        <v>0</v>
      </c>
      <c r="T34" s="52">
        <f t="shared" si="8"/>
        <v>12</v>
      </c>
      <c r="U34" s="52">
        <f t="shared" si="9"/>
        <v>100</v>
      </c>
      <c r="V34" s="31" t="s">
        <v>46</v>
      </c>
      <c r="W34" s="36">
        <f t="shared" si="10"/>
        <v>290500</v>
      </c>
      <c r="X34" s="50">
        <f t="shared" si="11"/>
        <v>14.524999999999999</v>
      </c>
      <c r="Y34" s="31" t="s">
        <v>46</v>
      </c>
      <c r="Z34" s="52">
        <f t="shared" si="3"/>
        <v>24</v>
      </c>
      <c r="AA34" s="36">
        <f t="shared" si="4"/>
        <v>290500</v>
      </c>
      <c r="AB34" s="50"/>
      <c r="AC34" s="31" t="s">
        <v>46</v>
      </c>
      <c r="AD34" s="50"/>
      <c r="AE34" s="11"/>
      <c r="AH34" s="20"/>
    </row>
    <row r="35" spans="1:34" ht="93" x14ac:dyDescent="0.3">
      <c r="A35" s="12"/>
      <c r="B35" s="13"/>
      <c r="C35" s="24" t="s">
        <v>77</v>
      </c>
      <c r="D35" s="24" t="s">
        <v>158</v>
      </c>
      <c r="E35" s="40">
        <v>36</v>
      </c>
      <c r="F35" s="17" t="s">
        <v>65</v>
      </c>
      <c r="G35" s="18">
        <v>390600000</v>
      </c>
      <c r="H35" s="111">
        <v>12</v>
      </c>
      <c r="I35" s="18">
        <v>68484335</v>
      </c>
      <c r="J35" s="40">
        <v>12</v>
      </c>
      <c r="K35" s="18">
        <v>53301524</v>
      </c>
      <c r="L35" s="40">
        <v>3</v>
      </c>
      <c r="M35" s="18">
        <v>5806189</v>
      </c>
      <c r="N35" s="40">
        <v>3</v>
      </c>
      <c r="O35" s="18">
        <v>11778686</v>
      </c>
      <c r="P35" s="40">
        <v>3</v>
      </c>
      <c r="Q35" s="18">
        <v>5337400</v>
      </c>
      <c r="R35" s="40">
        <v>3</v>
      </c>
      <c r="S35" s="18">
        <v>14532585</v>
      </c>
      <c r="T35" s="52">
        <f t="shared" si="8"/>
        <v>12</v>
      </c>
      <c r="U35" s="52">
        <f t="shared" si="9"/>
        <v>100</v>
      </c>
      <c r="V35" s="31" t="s">
        <v>46</v>
      </c>
      <c r="W35" s="36">
        <f t="shared" si="10"/>
        <v>37454860</v>
      </c>
      <c r="X35" s="50">
        <f t="shared" si="11"/>
        <v>70.269773149450671</v>
      </c>
      <c r="Y35" s="31" t="s">
        <v>46</v>
      </c>
      <c r="Z35" s="52">
        <f t="shared" si="3"/>
        <v>24</v>
      </c>
      <c r="AA35" s="36">
        <f t="shared" si="4"/>
        <v>105939195</v>
      </c>
      <c r="AB35" s="50"/>
      <c r="AC35" s="31" t="s">
        <v>46</v>
      </c>
      <c r="AD35" s="50"/>
      <c r="AE35" s="11"/>
      <c r="AH35" s="20"/>
    </row>
    <row r="36" spans="1:34" ht="77.5" x14ac:dyDescent="0.3">
      <c r="A36" s="12"/>
      <c r="B36" s="13"/>
      <c r="C36" s="24" t="s">
        <v>78</v>
      </c>
      <c r="D36" s="24" t="s">
        <v>159</v>
      </c>
      <c r="E36" s="40">
        <v>36</v>
      </c>
      <c r="F36" s="17" t="s">
        <v>65</v>
      </c>
      <c r="G36" s="18">
        <v>58500000</v>
      </c>
      <c r="H36" s="111">
        <v>12</v>
      </c>
      <c r="I36" s="18">
        <v>19266100</v>
      </c>
      <c r="J36" s="40">
        <v>12</v>
      </c>
      <c r="K36" s="18">
        <v>39288000</v>
      </c>
      <c r="L36" s="40">
        <v>3</v>
      </c>
      <c r="M36" s="18">
        <v>9064800</v>
      </c>
      <c r="N36" s="40">
        <v>3</v>
      </c>
      <c r="O36" s="18">
        <v>10097700</v>
      </c>
      <c r="P36" s="40">
        <v>3</v>
      </c>
      <c r="Q36" s="18">
        <v>10162680</v>
      </c>
      <c r="R36" s="40">
        <v>3</v>
      </c>
      <c r="S36" s="18">
        <v>9659436</v>
      </c>
      <c r="T36" s="52">
        <f t="shared" si="8"/>
        <v>12</v>
      </c>
      <c r="U36" s="52">
        <f t="shared" si="9"/>
        <v>100</v>
      </c>
      <c r="V36" s="31" t="s">
        <v>46</v>
      </c>
      <c r="W36" s="36">
        <f t="shared" si="10"/>
        <v>38984616</v>
      </c>
      <c r="X36" s="50">
        <f t="shared" si="11"/>
        <v>99.227794746487476</v>
      </c>
      <c r="Y36" s="31" t="s">
        <v>46</v>
      </c>
      <c r="Z36" s="52">
        <f t="shared" si="3"/>
        <v>24</v>
      </c>
      <c r="AA36" s="36">
        <f t="shared" si="4"/>
        <v>58250716</v>
      </c>
      <c r="AB36" s="50"/>
      <c r="AC36" s="31" t="s">
        <v>46</v>
      </c>
      <c r="AD36" s="50"/>
      <c r="AE36" s="11"/>
      <c r="AH36" s="20"/>
    </row>
    <row r="37" spans="1:34" s="70" customFormat="1" ht="77.5" x14ac:dyDescent="0.3">
      <c r="A37" s="12"/>
      <c r="B37" s="85" t="s">
        <v>102</v>
      </c>
      <c r="C37" s="15" t="s">
        <v>79</v>
      </c>
      <c r="D37" s="13" t="s">
        <v>101</v>
      </c>
      <c r="E37" s="67">
        <v>100</v>
      </c>
      <c r="F37" s="68" t="s">
        <v>46</v>
      </c>
      <c r="G37" s="38">
        <f>SUM(G38:G40)</f>
        <v>810075000</v>
      </c>
      <c r="H37" s="67">
        <v>100</v>
      </c>
      <c r="I37" s="38">
        <f>SUM(I38:I40)</f>
        <v>576099100</v>
      </c>
      <c r="J37" s="67">
        <v>100</v>
      </c>
      <c r="K37" s="38">
        <f>SUM(K38:K40)</f>
        <v>61600000</v>
      </c>
      <c r="L37" s="67">
        <v>25</v>
      </c>
      <c r="M37" s="38">
        <f>SUM(M38:M40)</f>
        <v>6800000</v>
      </c>
      <c r="N37" s="67">
        <v>25</v>
      </c>
      <c r="O37" s="38">
        <f>O38+O39</f>
        <v>10330500</v>
      </c>
      <c r="P37" s="67">
        <v>25</v>
      </c>
      <c r="Q37" s="38">
        <f>Q38+Q39</f>
        <v>845400</v>
      </c>
      <c r="R37" s="67"/>
      <c r="S37" s="38"/>
      <c r="T37" s="51">
        <f t="shared" si="8"/>
        <v>75</v>
      </c>
      <c r="U37" s="51">
        <f t="shared" si="9"/>
        <v>75</v>
      </c>
      <c r="V37" s="47" t="s">
        <v>46</v>
      </c>
      <c r="W37" s="46">
        <f t="shared" si="10"/>
        <v>17975900</v>
      </c>
      <c r="X37" s="49">
        <f t="shared" si="11"/>
        <v>29.181655844155845</v>
      </c>
      <c r="Y37" s="47" t="s">
        <v>46</v>
      </c>
      <c r="Z37" s="51">
        <f t="shared" si="3"/>
        <v>175</v>
      </c>
      <c r="AA37" s="46">
        <f t="shared" si="4"/>
        <v>594075000</v>
      </c>
      <c r="AB37" s="49"/>
      <c r="AC37" s="47" t="s">
        <v>46</v>
      </c>
      <c r="AD37" s="49"/>
      <c r="AE37" s="69"/>
      <c r="AH37" s="71"/>
    </row>
    <row r="38" spans="1:34" ht="109.5" customHeight="1" x14ac:dyDescent="0.3">
      <c r="A38" s="12"/>
      <c r="B38" s="13"/>
      <c r="C38" s="24" t="s">
        <v>80</v>
      </c>
      <c r="D38" s="24" t="s">
        <v>160</v>
      </c>
      <c r="E38" s="40">
        <v>30</v>
      </c>
      <c r="F38" s="17" t="s">
        <v>161</v>
      </c>
      <c r="G38" s="18">
        <v>235050000</v>
      </c>
      <c r="H38" s="16">
        <v>10</v>
      </c>
      <c r="I38" s="18">
        <v>59652100</v>
      </c>
      <c r="J38" s="40">
        <v>10</v>
      </c>
      <c r="K38" s="18">
        <v>47800000</v>
      </c>
      <c r="L38" s="40">
        <v>2</v>
      </c>
      <c r="M38" s="18">
        <v>6800000</v>
      </c>
      <c r="N38" s="40">
        <v>3</v>
      </c>
      <c r="O38" s="18">
        <v>9880500</v>
      </c>
      <c r="P38" s="40">
        <v>1</v>
      </c>
      <c r="Q38" s="18">
        <v>845400</v>
      </c>
      <c r="R38" s="40">
        <v>4</v>
      </c>
      <c r="S38" s="18">
        <v>22407300</v>
      </c>
      <c r="T38" s="52">
        <f t="shared" si="8"/>
        <v>10</v>
      </c>
      <c r="U38" s="52">
        <f t="shared" si="9"/>
        <v>100</v>
      </c>
      <c r="V38" s="31" t="s">
        <v>46</v>
      </c>
      <c r="W38" s="79">
        <f t="shared" si="10"/>
        <v>39933200</v>
      </c>
      <c r="X38" s="80">
        <f t="shared" si="11"/>
        <v>83.542259414225938</v>
      </c>
      <c r="Y38" s="81" t="s">
        <v>46</v>
      </c>
      <c r="Z38" s="82">
        <f t="shared" si="3"/>
        <v>20</v>
      </c>
      <c r="AA38" s="79">
        <f t="shared" si="4"/>
        <v>99585300</v>
      </c>
      <c r="AB38" s="80"/>
      <c r="AC38" s="81" t="s">
        <v>46</v>
      </c>
      <c r="AD38" s="55"/>
      <c r="AE38" s="11"/>
      <c r="AH38" s="20"/>
    </row>
    <row r="39" spans="1:34" ht="46.5" x14ac:dyDescent="0.3">
      <c r="A39" s="12"/>
      <c r="B39" s="13"/>
      <c r="C39" s="21" t="s">
        <v>84</v>
      </c>
      <c r="D39" s="86" t="s">
        <v>163</v>
      </c>
      <c r="E39" s="40">
        <v>180</v>
      </c>
      <c r="F39" s="17" t="s">
        <v>161</v>
      </c>
      <c r="G39" s="18">
        <v>43650000</v>
      </c>
      <c r="H39" s="16">
        <v>45</v>
      </c>
      <c r="I39" s="18">
        <v>14550000</v>
      </c>
      <c r="J39" s="40">
        <v>45</v>
      </c>
      <c r="K39" s="18">
        <v>13800000</v>
      </c>
      <c r="L39" s="40">
        <v>0</v>
      </c>
      <c r="M39" s="18">
        <v>0</v>
      </c>
      <c r="N39" s="40">
        <v>5</v>
      </c>
      <c r="O39" s="18">
        <v>450000</v>
      </c>
      <c r="P39" s="40">
        <v>0</v>
      </c>
      <c r="Q39" s="18">
        <v>0</v>
      </c>
      <c r="R39" s="40">
        <v>10</v>
      </c>
      <c r="S39" s="18">
        <v>3415000</v>
      </c>
      <c r="T39" s="52">
        <f t="shared" si="8"/>
        <v>15</v>
      </c>
      <c r="U39" s="52">
        <f t="shared" si="9"/>
        <v>33.333333333333329</v>
      </c>
      <c r="V39" s="31" t="s">
        <v>46</v>
      </c>
      <c r="W39" s="36">
        <f t="shared" si="10"/>
        <v>3865000</v>
      </c>
      <c r="X39" s="50">
        <f t="shared" si="11"/>
        <v>28.007246376811594</v>
      </c>
      <c r="Y39" s="31" t="s">
        <v>46</v>
      </c>
      <c r="Z39" s="52">
        <f t="shared" si="3"/>
        <v>60</v>
      </c>
      <c r="AA39" s="36">
        <f t="shared" si="4"/>
        <v>18415000</v>
      </c>
      <c r="AB39" s="50"/>
      <c r="AC39" s="31" t="s">
        <v>46</v>
      </c>
      <c r="AD39" s="50"/>
      <c r="AE39" s="11"/>
      <c r="AH39" s="20"/>
    </row>
    <row r="40" spans="1:34" ht="93" x14ac:dyDescent="0.3">
      <c r="A40" s="12"/>
      <c r="B40" s="13"/>
      <c r="C40" s="124" t="s">
        <v>81</v>
      </c>
      <c r="D40" s="115" t="s">
        <v>162</v>
      </c>
      <c r="E40" s="40">
        <v>2</v>
      </c>
      <c r="F40" s="17" t="s">
        <v>161</v>
      </c>
      <c r="G40" s="18">
        <v>531375000</v>
      </c>
      <c r="H40" s="16">
        <v>2</v>
      </c>
      <c r="I40" s="18">
        <v>501897000</v>
      </c>
      <c r="J40" s="40"/>
      <c r="K40" s="18"/>
      <c r="L40" s="40"/>
      <c r="M40" s="18"/>
      <c r="N40" s="40"/>
      <c r="O40" s="18"/>
      <c r="P40" s="40"/>
      <c r="Q40" s="18"/>
      <c r="R40" s="40"/>
      <c r="S40" s="18"/>
      <c r="T40" s="52"/>
      <c r="U40" s="52"/>
      <c r="V40" s="31"/>
      <c r="W40" s="36"/>
      <c r="X40" s="50"/>
      <c r="Y40" s="31"/>
      <c r="Z40" s="52">
        <f t="shared" si="3"/>
        <v>2</v>
      </c>
      <c r="AA40" s="36">
        <f t="shared" si="4"/>
        <v>501897000</v>
      </c>
      <c r="AB40" s="50"/>
      <c r="AC40" s="31" t="s">
        <v>46</v>
      </c>
      <c r="AD40" s="50"/>
      <c r="AE40" s="11"/>
      <c r="AH40" s="20"/>
    </row>
    <row r="41" spans="1:34" s="70" customFormat="1" ht="77.5" x14ac:dyDescent="0.3">
      <c r="A41" s="12"/>
      <c r="B41" s="15" t="s">
        <v>177</v>
      </c>
      <c r="C41" s="15" t="s">
        <v>95</v>
      </c>
      <c r="D41" s="14" t="s">
        <v>178</v>
      </c>
      <c r="E41" s="67">
        <f>24/24*100</f>
        <v>100</v>
      </c>
      <c r="F41" s="76" t="s">
        <v>46</v>
      </c>
      <c r="G41" s="38">
        <f>G43</f>
        <v>653771500</v>
      </c>
      <c r="H41" s="77">
        <f>7/24*100</f>
        <v>29.166666666666668</v>
      </c>
      <c r="I41" s="38">
        <f>I43</f>
        <v>0</v>
      </c>
      <c r="J41" s="67">
        <v>100</v>
      </c>
      <c r="K41" s="38">
        <f>K43</f>
        <v>326885750</v>
      </c>
      <c r="L41" s="77">
        <v>100</v>
      </c>
      <c r="M41" s="38">
        <f>M43</f>
        <v>15250000</v>
      </c>
      <c r="N41" s="77">
        <v>100</v>
      </c>
      <c r="O41" s="38">
        <f>O43</f>
        <v>27707500</v>
      </c>
      <c r="P41" s="67">
        <v>100</v>
      </c>
      <c r="Q41" s="38">
        <f>Q43</f>
        <v>124399172</v>
      </c>
      <c r="R41" s="67">
        <v>100</v>
      </c>
      <c r="S41" s="38">
        <f>S43</f>
        <v>157827500</v>
      </c>
      <c r="T41" s="49">
        <f>SUM(L41,N41,P41,R41)</f>
        <v>400</v>
      </c>
      <c r="U41" s="51">
        <f t="shared" ref="U41:U71" si="12">T41/J41*100</f>
        <v>400</v>
      </c>
      <c r="V41" s="47" t="s">
        <v>46</v>
      </c>
      <c r="W41" s="46">
        <f>SUM(M41,O41,Q41,S41)</f>
        <v>325184172</v>
      </c>
      <c r="X41" s="49">
        <f>W41/K41*100</f>
        <v>99.479457883985461</v>
      </c>
      <c r="Y41" s="47" t="s">
        <v>46</v>
      </c>
      <c r="Z41" s="51">
        <f t="shared" si="3"/>
        <v>429.16666666666669</v>
      </c>
      <c r="AA41" s="46">
        <f t="shared" si="4"/>
        <v>325184172</v>
      </c>
      <c r="AB41" s="49"/>
      <c r="AC41" s="47" t="s">
        <v>46</v>
      </c>
      <c r="AD41" s="49"/>
      <c r="AE41" s="69"/>
      <c r="AH41" s="71"/>
    </row>
    <row r="42" spans="1:34" s="70" customFormat="1" ht="97.5" customHeight="1" x14ac:dyDescent="0.3">
      <c r="A42" s="12"/>
      <c r="B42" s="13"/>
      <c r="C42" s="14"/>
      <c r="D42" s="14" t="s">
        <v>179</v>
      </c>
      <c r="E42" s="67">
        <v>100</v>
      </c>
      <c r="F42" s="76" t="s">
        <v>46</v>
      </c>
      <c r="G42" s="38"/>
      <c r="H42" s="77"/>
      <c r="I42" s="38"/>
      <c r="J42" s="67">
        <v>100</v>
      </c>
      <c r="K42" s="38"/>
      <c r="L42" s="77">
        <v>100</v>
      </c>
      <c r="M42" s="38"/>
      <c r="N42" s="77">
        <v>100</v>
      </c>
      <c r="O42" s="38"/>
      <c r="P42" s="67">
        <v>100</v>
      </c>
      <c r="Q42" s="38"/>
      <c r="R42" s="67">
        <v>100</v>
      </c>
      <c r="S42" s="38"/>
      <c r="T42" s="49">
        <f>SUM(L42,N42,P42,R42)</f>
        <v>400</v>
      </c>
      <c r="U42" s="51">
        <f t="shared" si="12"/>
        <v>400</v>
      </c>
      <c r="V42" s="47"/>
      <c r="W42" s="46"/>
      <c r="X42" s="49"/>
      <c r="Y42" s="47"/>
      <c r="Z42" s="51"/>
      <c r="AA42" s="46"/>
      <c r="AB42" s="49"/>
      <c r="AC42" s="47"/>
      <c r="AD42" s="49"/>
      <c r="AE42" s="69"/>
      <c r="AH42" s="71"/>
    </row>
    <row r="43" spans="1:34" s="70" customFormat="1" ht="83" customHeight="1" x14ac:dyDescent="0.3">
      <c r="A43" s="12"/>
      <c r="B43" s="45" t="s">
        <v>184</v>
      </c>
      <c r="C43" s="175" t="s">
        <v>96</v>
      </c>
      <c r="D43" s="15" t="s">
        <v>185</v>
      </c>
      <c r="E43" s="67">
        <v>1</v>
      </c>
      <c r="F43" s="76" t="s">
        <v>186</v>
      </c>
      <c r="G43" s="38">
        <f>SUM(G45)</f>
        <v>653771500</v>
      </c>
      <c r="H43" s="67">
        <v>1</v>
      </c>
      <c r="I43" s="38">
        <f>SUM(I45)</f>
        <v>0</v>
      </c>
      <c r="J43" s="67">
        <v>1</v>
      </c>
      <c r="K43" s="38">
        <f>SUM(K45)</f>
        <v>326885750</v>
      </c>
      <c r="L43" s="67">
        <v>1</v>
      </c>
      <c r="M43" s="38">
        <f>M45</f>
        <v>15250000</v>
      </c>
      <c r="N43" s="41">
        <v>1</v>
      </c>
      <c r="O43" s="38">
        <v>27707500</v>
      </c>
      <c r="P43" s="41">
        <v>1</v>
      </c>
      <c r="Q43" s="38">
        <v>124399172</v>
      </c>
      <c r="R43" s="41">
        <v>1</v>
      </c>
      <c r="S43" s="38">
        <v>157827500</v>
      </c>
      <c r="T43" s="51">
        <f>SUM(L43,N43,P43,R43)</f>
        <v>4</v>
      </c>
      <c r="U43" s="51">
        <f t="shared" si="12"/>
        <v>400</v>
      </c>
      <c r="V43" s="47" t="s">
        <v>46</v>
      </c>
      <c r="W43" s="46">
        <f>SUM(M43,O43,Q43,S43)</f>
        <v>325184172</v>
      </c>
      <c r="X43" s="49">
        <f>W43/K43*100</f>
        <v>99.479457883985461</v>
      </c>
      <c r="Y43" s="47" t="s">
        <v>46</v>
      </c>
      <c r="Z43" s="51">
        <f t="shared" si="3"/>
        <v>5</v>
      </c>
      <c r="AA43" s="46">
        <f t="shared" si="4"/>
        <v>325184172</v>
      </c>
      <c r="AB43" s="49"/>
      <c r="AC43" s="47" t="s">
        <v>46</v>
      </c>
      <c r="AD43" s="49"/>
      <c r="AE43" s="69"/>
      <c r="AH43" s="71"/>
    </row>
    <row r="44" spans="1:34" s="70" customFormat="1" ht="35" customHeight="1" x14ac:dyDescent="0.3">
      <c r="A44" s="12"/>
      <c r="B44" s="13"/>
      <c r="C44" s="177"/>
      <c r="D44" s="15" t="s">
        <v>188</v>
      </c>
      <c r="E44" s="67">
        <v>5</v>
      </c>
      <c r="F44" s="76" t="s">
        <v>189</v>
      </c>
      <c r="G44" s="38"/>
      <c r="H44" s="67">
        <v>5</v>
      </c>
      <c r="I44" s="38"/>
      <c r="J44" s="67">
        <v>5</v>
      </c>
      <c r="K44" s="38"/>
      <c r="L44" s="67">
        <v>5</v>
      </c>
      <c r="M44" s="38"/>
      <c r="N44" s="41">
        <v>5</v>
      </c>
      <c r="O44" s="38"/>
      <c r="P44" s="41">
        <v>5</v>
      </c>
      <c r="Q44" s="38"/>
      <c r="R44" s="41">
        <v>5</v>
      </c>
      <c r="S44" s="38"/>
      <c r="T44" s="51">
        <f>SUM(L44,N44,P44,R44)</f>
        <v>20</v>
      </c>
      <c r="U44" s="51">
        <f t="shared" ref="U44" si="13">T44/J44*100</f>
        <v>400</v>
      </c>
      <c r="V44" s="47" t="s">
        <v>46</v>
      </c>
      <c r="W44" s="46"/>
      <c r="X44" s="49"/>
      <c r="Y44" s="47"/>
      <c r="Z44" s="51"/>
      <c r="AA44" s="46"/>
      <c r="AB44" s="49"/>
      <c r="AC44" s="47"/>
      <c r="AD44" s="49"/>
      <c r="AE44" s="69"/>
      <c r="AH44" s="71"/>
    </row>
    <row r="45" spans="1:34" ht="82" customHeight="1" x14ac:dyDescent="0.3">
      <c r="A45" s="12"/>
      <c r="B45" s="14"/>
      <c r="C45" s="24" t="s">
        <v>97</v>
      </c>
      <c r="D45" s="116" t="s">
        <v>142</v>
      </c>
      <c r="E45" s="40">
        <v>1</v>
      </c>
      <c r="F45" s="43" t="s">
        <v>49</v>
      </c>
      <c r="G45" s="18">
        <v>653771500</v>
      </c>
      <c r="H45" s="111">
        <v>0</v>
      </c>
      <c r="I45" s="38">
        <v>0</v>
      </c>
      <c r="J45" s="40">
        <v>1</v>
      </c>
      <c r="K45" s="18">
        <v>326885750</v>
      </c>
      <c r="L45" s="40">
        <v>0</v>
      </c>
      <c r="M45" s="18">
        <v>15250000</v>
      </c>
      <c r="N45" s="40">
        <v>0</v>
      </c>
      <c r="O45" s="18">
        <v>27707500</v>
      </c>
      <c r="P45" s="40">
        <v>1</v>
      </c>
      <c r="Q45" s="18">
        <v>124399172</v>
      </c>
      <c r="R45" s="40">
        <v>0</v>
      </c>
      <c r="S45" s="18">
        <v>157827500</v>
      </c>
      <c r="T45" s="52">
        <f>SUM(L45,N45,P45,R45)</f>
        <v>1</v>
      </c>
      <c r="U45" s="52">
        <f t="shared" si="12"/>
        <v>100</v>
      </c>
      <c r="V45" s="31" t="s">
        <v>46</v>
      </c>
      <c r="W45" s="36">
        <f>SUM(M45,O45,Q45,S45)</f>
        <v>325184172</v>
      </c>
      <c r="X45" s="50">
        <f>W45/K45*100</f>
        <v>99.479457883985461</v>
      </c>
      <c r="Y45" s="31" t="s">
        <v>46</v>
      </c>
      <c r="Z45" s="52">
        <f t="shared" si="3"/>
        <v>1</v>
      </c>
      <c r="AA45" s="36">
        <f t="shared" si="4"/>
        <v>325184172</v>
      </c>
      <c r="AB45" s="50"/>
      <c r="AC45" s="31" t="s">
        <v>46</v>
      </c>
      <c r="AD45" s="50"/>
      <c r="AE45" s="11"/>
      <c r="AH45" s="20"/>
    </row>
    <row r="46" spans="1:34" s="70" customFormat="1" ht="67" customHeight="1" x14ac:dyDescent="0.3">
      <c r="A46" s="44">
        <v>15</v>
      </c>
      <c r="B46" s="45" t="s">
        <v>190</v>
      </c>
      <c r="C46" s="175" t="s">
        <v>85</v>
      </c>
      <c r="D46" s="14" t="s">
        <v>193</v>
      </c>
      <c r="E46" s="67">
        <v>6</v>
      </c>
      <c r="F46" s="76" t="s">
        <v>194</v>
      </c>
      <c r="G46" s="48">
        <f>G49</f>
        <v>7113191922</v>
      </c>
      <c r="H46" s="74">
        <v>6</v>
      </c>
      <c r="I46" s="48">
        <v>1350017591</v>
      </c>
      <c r="J46" s="67">
        <v>6</v>
      </c>
      <c r="K46" s="48">
        <f>K49</f>
        <v>1355511290</v>
      </c>
      <c r="L46" s="67">
        <v>6</v>
      </c>
      <c r="M46" s="48">
        <f>M49</f>
        <v>240762508</v>
      </c>
      <c r="N46" s="67">
        <v>6</v>
      </c>
      <c r="O46" s="48">
        <f>O49</f>
        <v>259358356</v>
      </c>
      <c r="P46" s="67">
        <v>6</v>
      </c>
      <c r="Q46" s="48">
        <f>Q49</f>
        <v>188720200</v>
      </c>
      <c r="R46" s="67">
        <v>6</v>
      </c>
      <c r="S46" s="48">
        <f>S49</f>
        <v>306550572</v>
      </c>
      <c r="T46" s="51">
        <f>AVERAGE(L46,N46,P46,R46)</f>
        <v>6</v>
      </c>
      <c r="U46" s="51">
        <f t="shared" si="12"/>
        <v>100</v>
      </c>
      <c r="V46" s="47" t="s">
        <v>46</v>
      </c>
      <c r="W46" s="53">
        <f>SUM(M46,O46,Q46,S46)</f>
        <v>995391636</v>
      </c>
      <c r="X46" s="54">
        <f>W46/K46*100</f>
        <v>73.432928470850285</v>
      </c>
      <c r="Y46" s="44" t="s">
        <v>46</v>
      </c>
      <c r="Z46" s="51">
        <f t="shared" si="3"/>
        <v>12</v>
      </c>
      <c r="AA46" s="53">
        <f t="shared" si="4"/>
        <v>2345409227</v>
      </c>
      <c r="AB46" s="49"/>
      <c r="AC46" s="47" t="s">
        <v>46</v>
      </c>
      <c r="AD46" s="54"/>
      <c r="AE46" s="69"/>
      <c r="AH46" s="71"/>
    </row>
    <row r="47" spans="1:34" s="70" customFormat="1" ht="52.5" customHeight="1" x14ac:dyDescent="0.3">
      <c r="A47" s="12"/>
      <c r="B47" s="45" t="s">
        <v>191</v>
      </c>
      <c r="C47" s="176"/>
      <c r="D47" s="13" t="s">
        <v>195</v>
      </c>
      <c r="E47" s="67">
        <v>100</v>
      </c>
      <c r="F47" s="76" t="s">
        <v>46</v>
      </c>
      <c r="G47" s="48"/>
      <c r="H47" s="41">
        <v>100</v>
      </c>
      <c r="I47" s="48"/>
      <c r="J47" s="75">
        <v>100</v>
      </c>
      <c r="K47" s="48"/>
      <c r="L47" s="67">
        <v>100</v>
      </c>
      <c r="M47" s="48"/>
      <c r="N47" s="67">
        <v>100</v>
      </c>
      <c r="O47" s="48"/>
      <c r="P47" s="67">
        <v>100</v>
      </c>
      <c r="Q47" s="48"/>
      <c r="R47" s="67">
        <v>100</v>
      </c>
      <c r="S47" s="48"/>
      <c r="T47" s="51">
        <f t="shared" ref="T47:T48" si="14">AVERAGE(L47,N47,P47,R47)</f>
        <v>100</v>
      </c>
      <c r="U47" s="51">
        <f t="shared" si="12"/>
        <v>100</v>
      </c>
      <c r="V47" s="47" t="s">
        <v>46</v>
      </c>
      <c r="W47" s="53"/>
      <c r="X47" s="54"/>
      <c r="Y47" s="44"/>
      <c r="Z47" s="51"/>
      <c r="AA47" s="53"/>
      <c r="AB47" s="49"/>
      <c r="AC47" s="47"/>
      <c r="AD47" s="54"/>
      <c r="AE47" s="69"/>
      <c r="AH47" s="71"/>
    </row>
    <row r="48" spans="1:34" s="70" customFormat="1" ht="66" customHeight="1" x14ac:dyDescent="0.3">
      <c r="A48" s="12"/>
      <c r="B48" s="45" t="s">
        <v>192</v>
      </c>
      <c r="C48" s="177"/>
      <c r="D48" s="15" t="s">
        <v>196</v>
      </c>
      <c r="E48" s="67">
        <v>100</v>
      </c>
      <c r="F48" s="76" t="s">
        <v>46</v>
      </c>
      <c r="G48" s="48"/>
      <c r="H48" s="41">
        <v>100</v>
      </c>
      <c r="I48" s="48"/>
      <c r="J48" s="75">
        <v>100</v>
      </c>
      <c r="K48" s="48"/>
      <c r="L48" s="67">
        <v>100</v>
      </c>
      <c r="M48" s="48"/>
      <c r="N48" s="67">
        <v>100</v>
      </c>
      <c r="O48" s="48"/>
      <c r="P48" s="67">
        <v>100</v>
      </c>
      <c r="Q48" s="48"/>
      <c r="R48" s="67">
        <v>100</v>
      </c>
      <c r="S48" s="48"/>
      <c r="T48" s="51">
        <f t="shared" si="14"/>
        <v>100</v>
      </c>
      <c r="U48" s="51">
        <f t="shared" si="12"/>
        <v>100</v>
      </c>
      <c r="V48" s="47" t="s">
        <v>46</v>
      </c>
      <c r="W48" s="53"/>
      <c r="X48" s="54"/>
      <c r="Y48" s="44"/>
      <c r="Z48" s="51"/>
      <c r="AA48" s="53"/>
      <c r="AB48" s="49"/>
      <c r="AC48" s="47"/>
      <c r="AD48" s="54"/>
      <c r="AE48" s="69"/>
      <c r="AH48" s="71"/>
    </row>
    <row r="49" spans="1:34" s="70" customFormat="1" ht="99.5" customHeight="1" x14ac:dyDescent="0.3">
      <c r="A49" s="12"/>
      <c r="B49" s="15" t="s">
        <v>197</v>
      </c>
      <c r="C49" s="175" t="s">
        <v>86</v>
      </c>
      <c r="D49" s="85" t="s">
        <v>203</v>
      </c>
      <c r="E49" s="67">
        <v>100</v>
      </c>
      <c r="F49" s="76" t="s">
        <v>46</v>
      </c>
      <c r="G49" s="48">
        <f>SUM(G57:G58)</f>
        <v>7113191922</v>
      </c>
      <c r="H49" s="120">
        <v>100</v>
      </c>
      <c r="I49" s="48">
        <f>SUM(I57:I58)</f>
        <v>1350017591</v>
      </c>
      <c r="J49" s="120">
        <v>100</v>
      </c>
      <c r="K49" s="48">
        <f>SUM(K57:K58)</f>
        <v>1355511290</v>
      </c>
      <c r="L49" s="67">
        <v>100</v>
      </c>
      <c r="M49" s="48">
        <f>M57+M58</f>
        <v>240762508</v>
      </c>
      <c r="N49" s="41">
        <v>100</v>
      </c>
      <c r="O49" s="48">
        <f>O57+O58</f>
        <v>259358356</v>
      </c>
      <c r="P49" s="41">
        <v>100</v>
      </c>
      <c r="Q49" s="48">
        <f>Q57+Q58</f>
        <v>188720200</v>
      </c>
      <c r="R49" s="41">
        <v>100</v>
      </c>
      <c r="S49" s="48">
        <f>S57+S58</f>
        <v>306550572</v>
      </c>
      <c r="T49" s="51">
        <f>AVERAGE(L49,N49,P49,R49)</f>
        <v>100</v>
      </c>
      <c r="U49" s="51">
        <f t="shared" si="12"/>
        <v>100</v>
      </c>
      <c r="V49" s="47" t="s">
        <v>46</v>
      </c>
      <c r="W49" s="53">
        <f>SUM(M49,O49,Q49,S49)</f>
        <v>995391636</v>
      </c>
      <c r="X49" s="54">
        <f>W49/K49*100</f>
        <v>73.432928470850285</v>
      </c>
      <c r="Y49" s="44" t="s">
        <v>46</v>
      </c>
      <c r="Z49" s="51">
        <f t="shared" si="3"/>
        <v>200</v>
      </c>
      <c r="AA49" s="53">
        <f>SUM(I49,W49)</f>
        <v>2345409227</v>
      </c>
      <c r="AB49" s="49"/>
      <c r="AC49" s="47" t="s">
        <v>46</v>
      </c>
      <c r="AD49" s="54"/>
      <c r="AE49" s="69"/>
      <c r="AH49" s="71"/>
    </row>
    <row r="50" spans="1:34" s="70" customFormat="1" ht="68.5" customHeight="1" x14ac:dyDescent="0.3">
      <c r="A50" s="12"/>
      <c r="B50" s="13" t="s">
        <v>198</v>
      </c>
      <c r="C50" s="176"/>
      <c r="D50" s="85" t="s">
        <v>204</v>
      </c>
      <c r="E50" s="67">
        <v>100</v>
      </c>
      <c r="F50" s="76" t="s">
        <v>46</v>
      </c>
      <c r="G50" s="37"/>
      <c r="H50" s="75">
        <v>100</v>
      </c>
      <c r="I50" s="37"/>
      <c r="J50" s="75">
        <v>100</v>
      </c>
      <c r="K50" s="37"/>
      <c r="L50" s="67">
        <v>100</v>
      </c>
      <c r="M50" s="37"/>
      <c r="N50" s="41">
        <v>100</v>
      </c>
      <c r="O50" s="37"/>
      <c r="P50" s="41">
        <v>100</v>
      </c>
      <c r="Q50" s="37"/>
      <c r="R50" s="41">
        <v>100</v>
      </c>
      <c r="S50" s="37"/>
      <c r="T50" s="51">
        <v>100</v>
      </c>
      <c r="U50" s="51">
        <f t="shared" si="12"/>
        <v>100</v>
      </c>
      <c r="V50" s="47" t="s">
        <v>46</v>
      </c>
      <c r="W50" s="88"/>
      <c r="X50" s="55"/>
      <c r="Y50" s="89"/>
      <c r="Z50" s="51">
        <f t="shared" si="3"/>
        <v>200</v>
      </c>
      <c r="AA50" s="88"/>
      <c r="AB50" s="49"/>
      <c r="AC50" s="47"/>
      <c r="AD50" s="55"/>
      <c r="AE50" s="69"/>
      <c r="AH50" s="71"/>
    </row>
    <row r="51" spans="1:34" s="70" customFormat="1" ht="52" customHeight="1" x14ac:dyDescent="0.3">
      <c r="A51" s="12"/>
      <c r="B51" s="15" t="s">
        <v>182</v>
      </c>
      <c r="C51" s="176"/>
      <c r="D51" s="85" t="s">
        <v>205</v>
      </c>
      <c r="E51" s="67">
        <v>2</v>
      </c>
      <c r="F51" s="76" t="s">
        <v>183</v>
      </c>
      <c r="G51" s="37"/>
      <c r="H51" s="75">
        <v>2</v>
      </c>
      <c r="I51" s="37"/>
      <c r="J51" s="75">
        <v>2</v>
      </c>
      <c r="K51" s="37"/>
      <c r="L51" s="67">
        <v>2</v>
      </c>
      <c r="M51" s="37"/>
      <c r="N51" s="41">
        <v>2</v>
      </c>
      <c r="O51" s="37"/>
      <c r="P51" s="41">
        <v>2</v>
      </c>
      <c r="Q51" s="37"/>
      <c r="R51" s="41">
        <v>2</v>
      </c>
      <c r="S51" s="37"/>
      <c r="T51" s="51">
        <v>2</v>
      </c>
      <c r="U51" s="51">
        <f t="shared" si="12"/>
        <v>100</v>
      </c>
      <c r="V51" s="47" t="s">
        <v>46</v>
      </c>
      <c r="W51" s="88"/>
      <c r="X51" s="55"/>
      <c r="Y51" s="89"/>
      <c r="Z51" s="51"/>
      <c r="AA51" s="88"/>
      <c r="AB51" s="49"/>
      <c r="AC51" s="47"/>
      <c r="AD51" s="55"/>
      <c r="AE51" s="69"/>
      <c r="AH51" s="71"/>
    </row>
    <row r="52" spans="1:34" s="70" customFormat="1" ht="64.5" customHeight="1" x14ac:dyDescent="0.3">
      <c r="A52" s="12"/>
      <c r="B52" s="15" t="s">
        <v>199</v>
      </c>
      <c r="C52" s="176"/>
      <c r="D52" s="85" t="s">
        <v>206</v>
      </c>
      <c r="E52" s="67">
        <v>2</v>
      </c>
      <c r="F52" s="76" t="s">
        <v>207</v>
      </c>
      <c r="G52" s="37"/>
      <c r="H52" s="75">
        <v>2</v>
      </c>
      <c r="I52" s="37"/>
      <c r="J52" s="75">
        <v>2</v>
      </c>
      <c r="K52" s="37"/>
      <c r="L52" s="67">
        <v>2</v>
      </c>
      <c r="M52" s="37"/>
      <c r="N52" s="41">
        <v>2</v>
      </c>
      <c r="O52" s="37"/>
      <c r="P52" s="41">
        <v>2</v>
      </c>
      <c r="Q52" s="37"/>
      <c r="R52" s="41">
        <v>2</v>
      </c>
      <c r="S52" s="37"/>
      <c r="T52" s="51">
        <v>2</v>
      </c>
      <c r="U52" s="51">
        <f t="shared" ref="U52" si="15">T52/J52*100</f>
        <v>100</v>
      </c>
      <c r="V52" s="47" t="s">
        <v>46</v>
      </c>
      <c r="W52" s="88"/>
      <c r="X52" s="55"/>
      <c r="Y52" s="89"/>
      <c r="Z52" s="51"/>
      <c r="AA52" s="88"/>
      <c r="AB52" s="49"/>
      <c r="AC52" s="47"/>
      <c r="AD52" s="55"/>
      <c r="AE52" s="69"/>
      <c r="AH52" s="71"/>
    </row>
    <row r="53" spans="1:34" s="70" customFormat="1" ht="81.5" customHeight="1" x14ac:dyDescent="0.3">
      <c r="A53" s="12"/>
      <c r="B53" s="15" t="s">
        <v>200</v>
      </c>
      <c r="C53" s="176"/>
      <c r="D53" s="85" t="s">
        <v>208</v>
      </c>
      <c r="E53" s="67">
        <v>5</v>
      </c>
      <c r="F53" s="76" t="s">
        <v>210</v>
      </c>
      <c r="G53" s="37"/>
      <c r="H53" s="75">
        <v>5</v>
      </c>
      <c r="I53" s="37"/>
      <c r="J53" s="75">
        <v>5</v>
      </c>
      <c r="K53" s="37"/>
      <c r="L53" s="67">
        <v>5</v>
      </c>
      <c r="M53" s="37"/>
      <c r="N53" s="41">
        <v>5</v>
      </c>
      <c r="O53" s="37"/>
      <c r="P53" s="41">
        <v>5</v>
      </c>
      <c r="Q53" s="37"/>
      <c r="R53" s="41">
        <v>5</v>
      </c>
      <c r="S53" s="37"/>
      <c r="T53" s="51">
        <v>5</v>
      </c>
      <c r="U53" s="51">
        <f t="shared" ref="U53:U56" si="16">T53/J53*100</f>
        <v>100</v>
      </c>
      <c r="V53" s="47" t="s">
        <v>46</v>
      </c>
      <c r="W53" s="88"/>
      <c r="X53" s="55"/>
      <c r="Y53" s="89"/>
      <c r="Z53" s="51"/>
      <c r="AA53" s="88"/>
      <c r="AB53" s="49"/>
      <c r="AC53" s="47"/>
      <c r="AD53" s="55"/>
      <c r="AE53" s="69"/>
      <c r="AH53" s="71"/>
    </row>
    <row r="54" spans="1:34" s="70" customFormat="1" ht="48.5" customHeight="1" x14ac:dyDescent="0.3">
      <c r="A54" s="12"/>
      <c r="B54" s="13" t="s">
        <v>201</v>
      </c>
      <c r="C54" s="176"/>
      <c r="D54" s="85" t="s">
        <v>209</v>
      </c>
      <c r="E54" s="67">
        <v>2</v>
      </c>
      <c r="F54" s="76" t="s">
        <v>180</v>
      </c>
      <c r="G54" s="37"/>
      <c r="H54" s="75">
        <v>1</v>
      </c>
      <c r="I54" s="37"/>
      <c r="J54" s="75">
        <v>2</v>
      </c>
      <c r="K54" s="37"/>
      <c r="L54" s="67">
        <v>2</v>
      </c>
      <c r="M54" s="37"/>
      <c r="N54" s="41">
        <v>2</v>
      </c>
      <c r="O54" s="37"/>
      <c r="P54" s="41">
        <v>2</v>
      </c>
      <c r="Q54" s="37"/>
      <c r="R54" s="41">
        <v>2</v>
      </c>
      <c r="S54" s="37"/>
      <c r="T54" s="51">
        <v>2</v>
      </c>
      <c r="U54" s="51">
        <f t="shared" si="16"/>
        <v>100</v>
      </c>
      <c r="V54" s="47" t="s">
        <v>46</v>
      </c>
      <c r="W54" s="88"/>
      <c r="X54" s="55"/>
      <c r="Y54" s="89"/>
      <c r="Z54" s="51"/>
      <c r="AA54" s="88"/>
      <c r="AB54" s="49"/>
      <c r="AC54" s="47"/>
      <c r="AD54" s="55"/>
      <c r="AE54" s="69"/>
      <c r="AH54" s="71"/>
    </row>
    <row r="55" spans="1:34" s="70" customFormat="1" ht="49.5" customHeight="1" x14ac:dyDescent="0.3">
      <c r="A55" s="12"/>
      <c r="B55" s="175" t="s">
        <v>202</v>
      </c>
      <c r="C55" s="176"/>
      <c r="D55" s="85" t="s">
        <v>211</v>
      </c>
      <c r="E55" s="67">
        <v>1</v>
      </c>
      <c r="F55" s="76" t="s">
        <v>212</v>
      </c>
      <c r="G55" s="37"/>
      <c r="H55" s="75">
        <v>1</v>
      </c>
      <c r="I55" s="37"/>
      <c r="J55" s="75">
        <v>1</v>
      </c>
      <c r="K55" s="37"/>
      <c r="L55" s="67">
        <v>1</v>
      </c>
      <c r="M55" s="37"/>
      <c r="N55" s="41">
        <v>1</v>
      </c>
      <c r="O55" s="37"/>
      <c r="P55" s="41">
        <v>1</v>
      </c>
      <c r="Q55" s="37"/>
      <c r="R55" s="41">
        <v>1</v>
      </c>
      <c r="S55" s="37"/>
      <c r="T55" s="51">
        <v>1</v>
      </c>
      <c r="U55" s="51">
        <f t="shared" si="16"/>
        <v>100</v>
      </c>
      <c r="V55" s="47" t="s">
        <v>46</v>
      </c>
      <c r="W55" s="88"/>
      <c r="X55" s="55"/>
      <c r="Y55" s="89"/>
      <c r="Z55" s="51"/>
      <c r="AA55" s="88"/>
      <c r="AB55" s="49"/>
      <c r="AC55" s="47"/>
      <c r="AD55" s="55"/>
      <c r="AE55" s="69"/>
      <c r="AH55" s="71"/>
    </row>
    <row r="56" spans="1:34" s="70" customFormat="1" ht="64.5" customHeight="1" x14ac:dyDescent="0.3">
      <c r="A56" s="12"/>
      <c r="B56" s="177"/>
      <c r="C56" s="177"/>
      <c r="D56" s="85" t="s">
        <v>213</v>
      </c>
      <c r="E56" s="67">
        <v>3</v>
      </c>
      <c r="F56" s="76" t="s">
        <v>212</v>
      </c>
      <c r="G56" s="37"/>
      <c r="H56" s="75">
        <v>3</v>
      </c>
      <c r="I56" s="37"/>
      <c r="J56" s="75">
        <v>3</v>
      </c>
      <c r="K56" s="37"/>
      <c r="L56" s="67">
        <v>3</v>
      </c>
      <c r="M56" s="37"/>
      <c r="N56" s="41">
        <v>3</v>
      </c>
      <c r="O56" s="37"/>
      <c r="P56" s="41">
        <v>3</v>
      </c>
      <c r="Q56" s="37"/>
      <c r="R56" s="41">
        <v>3</v>
      </c>
      <c r="S56" s="37"/>
      <c r="T56" s="51">
        <v>3</v>
      </c>
      <c r="U56" s="51">
        <f t="shared" si="16"/>
        <v>100</v>
      </c>
      <c r="V56" s="47" t="s">
        <v>46</v>
      </c>
      <c r="W56" s="88"/>
      <c r="X56" s="55"/>
      <c r="Y56" s="89"/>
      <c r="Z56" s="51"/>
      <c r="AA56" s="88"/>
      <c r="AB56" s="49"/>
      <c r="AC56" s="47"/>
      <c r="AD56" s="55"/>
      <c r="AE56" s="69"/>
      <c r="AH56" s="71"/>
    </row>
    <row r="57" spans="1:34" ht="158" customHeight="1" x14ac:dyDescent="0.3">
      <c r="A57" s="12"/>
      <c r="B57" s="15"/>
      <c r="C57" s="24" t="s">
        <v>164</v>
      </c>
      <c r="D57" s="84" t="s">
        <v>165</v>
      </c>
      <c r="E57" s="122">
        <v>6300</v>
      </c>
      <c r="F57" s="43" t="s">
        <v>136</v>
      </c>
      <c r="G57" s="18">
        <v>6841301177</v>
      </c>
      <c r="H57" s="123">
        <v>2100</v>
      </c>
      <c r="I57" s="18">
        <v>1292184591</v>
      </c>
      <c r="J57" s="122">
        <v>2100</v>
      </c>
      <c r="K57" s="18">
        <v>1284505900</v>
      </c>
      <c r="L57" s="122">
        <v>643</v>
      </c>
      <c r="M57" s="18">
        <v>195396518</v>
      </c>
      <c r="N57" s="122">
        <v>947</v>
      </c>
      <c r="O57" s="18">
        <v>255983356</v>
      </c>
      <c r="P57" s="40">
        <v>991</v>
      </c>
      <c r="Q57" s="18">
        <v>175262700</v>
      </c>
      <c r="R57" s="40">
        <v>1155</v>
      </c>
      <c r="S57" s="18">
        <v>300550572</v>
      </c>
      <c r="T57" s="121">
        <f t="shared" ref="T57:T71" si="17">SUM(L57,N57,P57,R57)</f>
        <v>3736</v>
      </c>
      <c r="U57" s="52">
        <f t="shared" si="12"/>
        <v>177.9047619047619</v>
      </c>
      <c r="V57" s="31" t="s">
        <v>46</v>
      </c>
      <c r="W57" s="36">
        <f t="shared" ref="W57:W71" si="18">SUM(M57,O57,Q57,S57)</f>
        <v>927193146</v>
      </c>
      <c r="X57" s="50">
        <f t="shared" ref="X57:X71" si="19">W57/K57*100</f>
        <v>72.182863932349392</v>
      </c>
      <c r="Y57" s="31" t="s">
        <v>46</v>
      </c>
      <c r="Z57" s="121">
        <f t="shared" si="3"/>
        <v>5836</v>
      </c>
      <c r="AA57" s="36">
        <f t="shared" ref="AA57:AA71" si="20">SUM(I57,W57)</f>
        <v>2219377737</v>
      </c>
      <c r="AB57" s="50"/>
      <c r="AC57" s="31" t="s">
        <v>46</v>
      </c>
      <c r="AD57" s="50"/>
      <c r="AE57" s="11"/>
      <c r="AH57" s="20"/>
    </row>
    <row r="58" spans="1:34" ht="157.5" customHeight="1" x14ac:dyDescent="0.3">
      <c r="A58" s="12"/>
      <c r="B58" s="14"/>
      <c r="C58" s="24" t="s">
        <v>87</v>
      </c>
      <c r="D58" s="83" t="s">
        <v>137</v>
      </c>
      <c r="E58" s="122">
        <v>6300</v>
      </c>
      <c r="F58" s="43" t="s">
        <v>138</v>
      </c>
      <c r="G58" s="18">
        <v>271890745</v>
      </c>
      <c r="H58" s="123">
        <v>2100</v>
      </c>
      <c r="I58" s="18">
        <v>57833000</v>
      </c>
      <c r="J58" s="122">
        <v>2100</v>
      </c>
      <c r="K58" s="18">
        <v>71005390</v>
      </c>
      <c r="L58" s="122">
        <v>643</v>
      </c>
      <c r="M58" s="18">
        <v>45365990</v>
      </c>
      <c r="N58" s="122">
        <v>947</v>
      </c>
      <c r="O58" s="18">
        <v>3375000</v>
      </c>
      <c r="P58" s="16">
        <v>991</v>
      </c>
      <c r="Q58" s="18">
        <v>13457500</v>
      </c>
      <c r="R58" s="16">
        <v>1155</v>
      </c>
      <c r="S58" s="18">
        <v>6000000</v>
      </c>
      <c r="T58" s="121">
        <f t="shared" si="17"/>
        <v>3736</v>
      </c>
      <c r="U58" s="52">
        <f t="shared" si="12"/>
        <v>177.9047619047619</v>
      </c>
      <c r="V58" s="31" t="s">
        <v>46</v>
      </c>
      <c r="W58" s="36">
        <f t="shared" si="18"/>
        <v>68198490</v>
      </c>
      <c r="X58" s="50">
        <f t="shared" si="19"/>
        <v>96.046919818340541</v>
      </c>
      <c r="Y58" s="31" t="s">
        <v>46</v>
      </c>
      <c r="Z58" s="121">
        <f t="shared" si="3"/>
        <v>5836</v>
      </c>
      <c r="AA58" s="36">
        <f t="shared" si="20"/>
        <v>126031490</v>
      </c>
      <c r="AB58" s="50"/>
      <c r="AC58" s="31" t="s">
        <v>46</v>
      </c>
      <c r="AD58" s="50"/>
      <c r="AE58" s="11"/>
      <c r="AH58" s="20"/>
    </row>
    <row r="59" spans="1:34" ht="143.5" customHeight="1" x14ac:dyDescent="0.3">
      <c r="A59" s="12"/>
      <c r="B59" s="13"/>
      <c r="C59" s="125" t="s">
        <v>225</v>
      </c>
      <c r="D59" s="83" t="s">
        <v>226</v>
      </c>
      <c r="E59" s="126">
        <v>1200</v>
      </c>
      <c r="F59" s="127" t="s">
        <v>180</v>
      </c>
      <c r="G59" s="18"/>
      <c r="H59" s="128">
        <v>400</v>
      </c>
      <c r="I59" s="18">
        <v>0</v>
      </c>
      <c r="J59" s="126">
        <v>400</v>
      </c>
      <c r="K59" s="18">
        <v>0</v>
      </c>
      <c r="L59" s="126">
        <v>115</v>
      </c>
      <c r="M59" s="18"/>
      <c r="N59" s="126">
        <v>107</v>
      </c>
      <c r="O59" s="18"/>
      <c r="P59" s="129">
        <v>112</v>
      </c>
      <c r="Q59" s="18"/>
      <c r="R59" s="129">
        <v>135</v>
      </c>
      <c r="S59" s="18"/>
      <c r="T59" s="121">
        <f t="shared" si="17"/>
        <v>469</v>
      </c>
      <c r="U59" s="52">
        <f t="shared" si="12"/>
        <v>117.25000000000001</v>
      </c>
      <c r="V59" s="47" t="s">
        <v>46</v>
      </c>
      <c r="W59" s="36"/>
      <c r="X59" s="50"/>
      <c r="Y59" s="31"/>
      <c r="Z59" s="121"/>
      <c r="AA59" s="36"/>
      <c r="AB59" s="50"/>
      <c r="AC59" s="31"/>
      <c r="AD59" s="50"/>
      <c r="AE59" s="11"/>
      <c r="AH59" s="20"/>
    </row>
    <row r="60" spans="1:34" ht="98" customHeight="1" x14ac:dyDescent="0.3">
      <c r="A60" s="12"/>
      <c r="B60" s="175" t="s">
        <v>214</v>
      </c>
      <c r="C60" s="175" t="s">
        <v>94</v>
      </c>
      <c r="D60" s="14" t="s">
        <v>215</v>
      </c>
      <c r="E60" s="67">
        <v>100</v>
      </c>
      <c r="F60" s="68" t="s">
        <v>46</v>
      </c>
      <c r="G60" s="38">
        <f>G62</f>
        <v>730103500</v>
      </c>
      <c r="H60" s="112">
        <f>35/35*100</f>
        <v>100</v>
      </c>
      <c r="I60" s="38">
        <f>I62</f>
        <v>233210200</v>
      </c>
      <c r="J60" s="67">
        <f>35/35*100</f>
        <v>100</v>
      </c>
      <c r="K60" s="38">
        <f>K62</f>
        <v>419973300</v>
      </c>
      <c r="L60" s="67">
        <v>100</v>
      </c>
      <c r="M60" s="38">
        <v>0</v>
      </c>
      <c r="N60" s="67">
        <v>100</v>
      </c>
      <c r="O60" s="38">
        <f>O62</f>
        <v>119344250</v>
      </c>
      <c r="P60" s="67">
        <v>100</v>
      </c>
      <c r="Q60" s="38">
        <f>Q62</f>
        <v>229606428</v>
      </c>
      <c r="R60" s="67">
        <v>100</v>
      </c>
      <c r="S60" s="38">
        <f>S62</f>
        <v>41724000</v>
      </c>
      <c r="T60" s="51">
        <f>AVERAGE(L60,N60,P60,R60)</f>
        <v>100</v>
      </c>
      <c r="U60" s="51">
        <f t="shared" si="12"/>
        <v>100</v>
      </c>
      <c r="V60" s="47" t="s">
        <v>46</v>
      </c>
      <c r="W60" s="46">
        <f t="shared" si="18"/>
        <v>390674678</v>
      </c>
      <c r="X60" s="49">
        <f t="shared" si="19"/>
        <v>93.023694125317007</v>
      </c>
      <c r="Y60" s="47" t="s">
        <v>46</v>
      </c>
      <c r="Z60" s="51">
        <f t="shared" si="3"/>
        <v>200</v>
      </c>
      <c r="AA60" s="46">
        <f t="shared" si="20"/>
        <v>623884878</v>
      </c>
      <c r="AB60" s="49"/>
      <c r="AC60" s="47" t="s">
        <v>46</v>
      </c>
      <c r="AD60" s="49"/>
      <c r="AE60" s="11"/>
      <c r="AH60" s="20"/>
    </row>
    <row r="61" spans="1:34" ht="95.5" customHeight="1" x14ac:dyDescent="0.3">
      <c r="A61" s="12"/>
      <c r="B61" s="177"/>
      <c r="C61" s="177"/>
      <c r="D61" s="14" t="s">
        <v>216</v>
      </c>
      <c r="E61" s="67">
        <v>100</v>
      </c>
      <c r="F61" s="68" t="s">
        <v>46</v>
      </c>
      <c r="G61" s="48"/>
      <c r="H61" s="112">
        <v>100</v>
      </c>
      <c r="I61" s="48"/>
      <c r="J61" s="67">
        <v>100</v>
      </c>
      <c r="K61" s="48"/>
      <c r="L61" s="67">
        <v>100</v>
      </c>
      <c r="M61" s="38"/>
      <c r="N61" s="67">
        <v>100</v>
      </c>
      <c r="O61" s="48"/>
      <c r="P61" s="67">
        <v>100</v>
      </c>
      <c r="Q61" s="48"/>
      <c r="R61" s="67">
        <v>100</v>
      </c>
      <c r="S61" s="48"/>
      <c r="T61" s="51">
        <v>100</v>
      </c>
      <c r="U61" s="51">
        <f t="shared" si="12"/>
        <v>100</v>
      </c>
      <c r="V61" s="47" t="s">
        <v>46</v>
      </c>
      <c r="W61" s="53"/>
      <c r="X61" s="54"/>
      <c r="Y61" s="44"/>
      <c r="Z61" s="51"/>
      <c r="AA61" s="53"/>
      <c r="AB61" s="49"/>
      <c r="AC61" s="47"/>
      <c r="AD61" s="54"/>
      <c r="AE61" s="11"/>
      <c r="AH61" s="20"/>
    </row>
    <row r="62" spans="1:34" s="70" customFormat="1" ht="100" customHeight="1" x14ac:dyDescent="0.3">
      <c r="A62" s="12"/>
      <c r="B62" s="175" t="s">
        <v>217</v>
      </c>
      <c r="C62" s="175" t="s">
        <v>166</v>
      </c>
      <c r="D62" s="14" t="s">
        <v>218</v>
      </c>
      <c r="E62" s="67">
        <v>100</v>
      </c>
      <c r="F62" s="76" t="s">
        <v>46</v>
      </c>
      <c r="G62" s="48">
        <f>SUM(G66:G68)</f>
        <v>730103500</v>
      </c>
      <c r="H62" s="74">
        <v>100</v>
      </c>
      <c r="I62" s="48">
        <f>SUM(I66:I68)</f>
        <v>233210200</v>
      </c>
      <c r="J62" s="67">
        <v>100</v>
      </c>
      <c r="K62" s="48">
        <f>SUM(K66:K68)</f>
        <v>419973300</v>
      </c>
      <c r="L62" s="67">
        <v>100</v>
      </c>
      <c r="M62" s="38">
        <v>0</v>
      </c>
      <c r="N62" s="67">
        <v>100</v>
      </c>
      <c r="O62" s="48">
        <f>SUM(O66:O68)</f>
        <v>119344250</v>
      </c>
      <c r="P62" s="67">
        <v>100</v>
      </c>
      <c r="Q62" s="48">
        <f>Q66+Q67+Q68</f>
        <v>229606428</v>
      </c>
      <c r="R62" s="67">
        <v>100</v>
      </c>
      <c r="S62" s="48">
        <f>S66+S67+S68</f>
        <v>41724000</v>
      </c>
      <c r="T62" s="51">
        <v>100</v>
      </c>
      <c r="U62" s="51">
        <f t="shared" si="12"/>
        <v>100</v>
      </c>
      <c r="V62" s="47" t="s">
        <v>46</v>
      </c>
      <c r="W62" s="53">
        <f t="shared" si="18"/>
        <v>390674678</v>
      </c>
      <c r="X62" s="54">
        <f t="shared" si="19"/>
        <v>93.023694125317007</v>
      </c>
      <c r="Y62" s="44" t="s">
        <v>46</v>
      </c>
      <c r="Z62" s="51">
        <f t="shared" si="3"/>
        <v>200</v>
      </c>
      <c r="AA62" s="53">
        <f t="shared" si="20"/>
        <v>623884878</v>
      </c>
      <c r="AB62" s="49"/>
      <c r="AC62" s="47" t="s">
        <v>46</v>
      </c>
      <c r="AD62" s="54"/>
      <c r="AE62" s="69"/>
      <c r="AH62" s="71"/>
    </row>
    <row r="63" spans="1:34" s="70" customFormat="1" ht="69.5" customHeight="1" x14ac:dyDescent="0.3">
      <c r="A63" s="12"/>
      <c r="B63" s="176"/>
      <c r="C63" s="176"/>
      <c r="D63" s="14" t="s">
        <v>219</v>
      </c>
      <c r="E63" s="67">
        <v>100</v>
      </c>
      <c r="F63" s="76" t="s">
        <v>46</v>
      </c>
      <c r="G63" s="48"/>
      <c r="H63" s="67">
        <v>100</v>
      </c>
      <c r="I63" s="48"/>
      <c r="J63" s="67">
        <v>100</v>
      </c>
      <c r="K63" s="48"/>
      <c r="L63" s="67">
        <v>100</v>
      </c>
      <c r="M63" s="38"/>
      <c r="N63" s="67">
        <v>100</v>
      </c>
      <c r="O63" s="48"/>
      <c r="P63" s="67">
        <v>100</v>
      </c>
      <c r="Q63" s="48"/>
      <c r="R63" s="67">
        <v>100</v>
      </c>
      <c r="S63" s="48"/>
      <c r="T63" s="51">
        <v>100</v>
      </c>
      <c r="U63" s="51">
        <f t="shared" si="12"/>
        <v>100</v>
      </c>
      <c r="V63" s="47" t="s">
        <v>46</v>
      </c>
      <c r="W63" s="53"/>
      <c r="X63" s="54"/>
      <c r="Y63" s="44"/>
      <c r="Z63" s="51"/>
      <c r="AA63" s="53"/>
      <c r="AB63" s="49"/>
      <c r="AC63" s="47"/>
      <c r="AD63" s="54"/>
      <c r="AE63" s="69"/>
      <c r="AH63" s="71"/>
    </row>
    <row r="64" spans="1:34" s="70" customFormat="1" ht="82" customHeight="1" x14ac:dyDescent="0.3">
      <c r="A64" s="12"/>
      <c r="B64" s="15" t="s">
        <v>220</v>
      </c>
      <c r="C64" s="176"/>
      <c r="D64" s="14" t="s">
        <v>221</v>
      </c>
      <c r="E64" s="67">
        <v>4</v>
      </c>
      <c r="F64" s="76" t="s">
        <v>222</v>
      </c>
      <c r="G64" s="48"/>
      <c r="H64" s="74">
        <v>4</v>
      </c>
      <c r="I64" s="48"/>
      <c r="J64" s="67">
        <v>4</v>
      </c>
      <c r="K64" s="48"/>
      <c r="L64" s="67">
        <v>1</v>
      </c>
      <c r="M64" s="38"/>
      <c r="N64" s="67">
        <v>1</v>
      </c>
      <c r="O64" s="48"/>
      <c r="P64" s="67">
        <v>1</v>
      </c>
      <c r="Q64" s="48"/>
      <c r="R64" s="67">
        <v>1</v>
      </c>
      <c r="S64" s="48"/>
      <c r="T64" s="51">
        <v>1</v>
      </c>
      <c r="U64" s="51">
        <f t="shared" si="12"/>
        <v>25</v>
      </c>
      <c r="V64" s="47" t="s">
        <v>46</v>
      </c>
      <c r="W64" s="53"/>
      <c r="X64" s="54"/>
      <c r="Y64" s="44"/>
      <c r="Z64" s="51"/>
      <c r="AA64" s="53"/>
      <c r="AB64" s="49"/>
      <c r="AC64" s="47"/>
      <c r="AD64" s="54"/>
      <c r="AE64" s="69"/>
      <c r="AH64" s="71"/>
    </row>
    <row r="65" spans="1:34" s="70" customFormat="1" ht="96" customHeight="1" x14ac:dyDescent="0.3">
      <c r="A65" s="12"/>
      <c r="B65" s="15" t="s">
        <v>223</v>
      </c>
      <c r="C65" s="177"/>
      <c r="D65" s="14" t="s">
        <v>224</v>
      </c>
      <c r="E65" s="67">
        <v>1</v>
      </c>
      <c r="F65" s="76" t="s">
        <v>180</v>
      </c>
      <c r="G65" s="48"/>
      <c r="H65" s="74">
        <v>1</v>
      </c>
      <c r="I65" s="48"/>
      <c r="J65" s="67">
        <v>1</v>
      </c>
      <c r="K65" s="48"/>
      <c r="L65" s="67">
        <v>1</v>
      </c>
      <c r="M65" s="38"/>
      <c r="N65" s="67">
        <v>1</v>
      </c>
      <c r="O65" s="48"/>
      <c r="P65" s="67">
        <v>1</v>
      </c>
      <c r="Q65" s="48"/>
      <c r="R65" s="67">
        <v>1</v>
      </c>
      <c r="S65" s="48"/>
      <c r="T65" s="51">
        <v>1</v>
      </c>
      <c r="U65" s="51">
        <f t="shared" si="12"/>
        <v>100</v>
      </c>
      <c r="V65" s="47" t="s">
        <v>46</v>
      </c>
      <c r="W65" s="53"/>
      <c r="X65" s="54"/>
      <c r="Y65" s="44"/>
      <c r="Z65" s="51"/>
      <c r="AA65" s="53"/>
      <c r="AB65" s="49"/>
      <c r="AC65" s="47"/>
      <c r="AD65" s="54"/>
      <c r="AE65" s="69"/>
      <c r="AH65" s="71"/>
    </row>
    <row r="66" spans="1:34" ht="139.5" x14ac:dyDescent="0.3">
      <c r="A66" s="12"/>
      <c r="B66" s="13"/>
      <c r="C66" s="24" t="s">
        <v>167</v>
      </c>
      <c r="D66" s="87" t="s">
        <v>168</v>
      </c>
      <c r="E66" s="40">
        <v>36</v>
      </c>
      <c r="F66" s="43" t="s">
        <v>138</v>
      </c>
      <c r="G66" s="18">
        <v>45251500</v>
      </c>
      <c r="H66" s="111">
        <v>12</v>
      </c>
      <c r="I66" s="18">
        <v>9623000</v>
      </c>
      <c r="J66" s="40">
        <v>12</v>
      </c>
      <c r="K66" s="18">
        <v>12839500</v>
      </c>
      <c r="L66" s="40">
        <v>2</v>
      </c>
      <c r="M66" s="38">
        <v>0</v>
      </c>
      <c r="N66" s="40">
        <v>4</v>
      </c>
      <c r="O66" s="18">
        <v>9200000</v>
      </c>
      <c r="P66" s="40">
        <v>3</v>
      </c>
      <c r="Q66" s="18">
        <v>1125000</v>
      </c>
      <c r="R66" s="40">
        <v>3</v>
      </c>
      <c r="S66" s="18">
        <v>0</v>
      </c>
      <c r="T66" s="52">
        <f t="shared" si="17"/>
        <v>12</v>
      </c>
      <c r="U66" s="52">
        <f t="shared" si="12"/>
        <v>100</v>
      </c>
      <c r="V66" s="31" t="s">
        <v>46</v>
      </c>
      <c r="W66" s="36">
        <f t="shared" si="18"/>
        <v>10325000</v>
      </c>
      <c r="X66" s="50">
        <f t="shared" si="19"/>
        <v>80.415904046107713</v>
      </c>
      <c r="Y66" s="31" t="s">
        <v>46</v>
      </c>
      <c r="Z66" s="52">
        <f t="shared" si="3"/>
        <v>24</v>
      </c>
      <c r="AA66" s="36">
        <f t="shared" si="20"/>
        <v>19948000</v>
      </c>
      <c r="AB66" s="50"/>
      <c r="AC66" s="31" t="s">
        <v>46</v>
      </c>
      <c r="AD66" s="50"/>
      <c r="AE66" s="11"/>
      <c r="AH66" s="20"/>
    </row>
    <row r="67" spans="1:34" ht="93" x14ac:dyDescent="0.3">
      <c r="A67" s="12"/>
      <c r="B67" s="13"/>
      <c r="C67" s="24" t="s">
        <v>169</v>
      </c>
      <c r="D67" s="87" t="s">
        <v>140</v>
      </c>
      <c r="E67" s="40">
        <v>120</v>
      </c>
      <c r="F67" s="43" t="s">
        <v>136</v>
      </c>
      <c r="G67" s="18">
        <v>635812000</v>
      </c>
      <c r="H67" s="111">
        <v>40</v>
      </c>
      <c r="I67" s="18">
        <v>199067200</v>
      </c>
      <c r="J67" s="40">
        <v>40</v>
      </c>
      <c r="K67" s="18">
        <v>375483800</v>
      </c>
      <c r="L67" s="40">
        <v>6</v>
      </c>
      <c r="M67" s="38">
        <v>0</v>
      </c>
      <c r="N67" s="16">
        <v>10</v>
      </c>
      <c r="O67" s="18">
        <v>101808250</v>
      </c>
      <c r="P67" s="16">
        <v>15</v>
      </c>
      <c r="Q67" s="18">
        <v>228481428</v>
      </c>
      <c r="R67" s="16">
        <v>9</v>
      </c>
      <c r="S67" s="18">
        <v>18700000</v>
      </c>
      <c r="T67" s="52">
        <f t="shared" si="17"/>
        <v>40</v>
      </c>
      <c r="U67" s="52">
        <f t="shared" si="12"/>
        <v>100</v>
      </c>
      <c r="V67" s="31" t="s">
        <v>46</v>
      </c>
      <c r="W67" s="36">
        <f t="shared" si="18"/>
        <v>348989678</v>
      </c>
      <c r="X67" s="50">
        <f t="shared" si="19"/>
        <v>92.944003975670853</v>
      </c>
      <c r="Y67" s="31" t="s">
        <v>46</v>
      </c>
      <c r="Z67" s="52">
        <f t="shared" si="3"/>
        <v>80</v>
      </c>
      <c r="AA67" s="36">
        <f t="shared" si="20"/>
        <v>548056878</v>
      </c>
      <c r="AB67" s="50"/>
      <c r="AC67" s="31" t="s">
        <v>46</v>
      </c>
      <c r="AD67" s="50"/>
      <c r="AE67" s="11"/>
      <c r="AH67" s="20"/>
    </row>
    <row r="68" spans="1:34" ht="108.5" x14ac:dyDescent="0.3">
      <c r="A68" s="12"/>
      <c r="B68" s="13"/>
      <c r="C68" s="24" t="s">
        <v>170</v>
      </c>
      <c r="D68" s="87" t="s">
        <v>141</v>
      </c>
      <c r="E68" s="40">
        <v>36</v>
      </c>
      <c r="F68" s="43" t="s">
        <v>138</v>
      </c>
      <c r="G68" s="18">
        <v>49040000</v>
      </c>
      <c r="H68" s="111">
        <v>12</v>
      </c>
      <c r="I68" s="18">
        <v>24520000</v>
      </c>
      <c r="J68" s="40">
        <v>12</v>
      </c>
      <c r="K68" s="18">
        <v>31650000</v>
      </c>
      <c r="L68" s="40">
        <v>2</v>
      </c>
      <c r="M68" s="38">
        <v>0</v>
      </c>
      <c r="N68" s="40">
        <v>4</v>
      </c>
      <c r="O68" s="18">
        <v>8336000</v>
      </c>
      <c r="P68" s="40">
        <v>3</v>
      </c>
      <c r="Q68" s="18">
        <v>0</v>
      </c>
      <c r="R68" s="40">
        <v>3</v>
      </c>
      <c r="S68" s="18">
        <v>23024000</v>
      </c>
      <c r="T68" s="52">
        <f t="shared" si="17"/>
        <v>12</v>
      </c>
      <c r="U68" s="52">
        <f t="shared" si="12"/>
        <v>100</v>
      </c>
      <c r="V68" s="31" t="s">
        <v>46</v>
      </c>
      <c r="W68" s="36">
        <f t="shared" si="18"/>
        <v>31360000</v>
      </c>
      <c r="X68" s="52">
        <f t="shared" si="19"/>
        <v>99.083728278041079</v>
      </c>
      <c r="Y68" s="31" t="s">
        <v>46</v>
      </c>
      <c r="Z68" s="52">
        <f t="shared" si="3"/>
        <v>24</v>
      </c>
      <c r="AA68" s="36">
        <f t="shared" si="20"/>
        <v>55880000</v>
      </c>
      <c r="AB68" s="50"/>
      <c r="AC68" s="31" t="s">
        <v>46</v>
      </c>
      <c r="AD68" s="50"/>
      <c r="AE68" s="11"/>
      <c r="AH68" s="20"/>
    </row>
    <row r="69" spans="1:34" s="70" customFormat="1" ht="101.25" customHeight="1" x14ac:dyDescent="0.3">
      <c r="A69" s="12"/>
      <c r="B69" s="15" t="s">
        <v>227</v>
      </c>
      <c r="C69" s="14" t="s">
        <v>88</v>
      </c>
      <c r="D69" s="14" t="s">
        <v>181</v>
      </c>
      <c r="E69" s="67">
        <v>100</v>
      </c>
      <c r="F69" s="76" t="s">
        <v>46</v>
      </c>
      <c r="G69" s="38">
        <f>G70</f>
        <v>101562882</v>
      </c>
      <c r="H69" s="74">
        <v>100</v>
      </c>
      <c r="I69" s="38">
        <f>I70</f>
        <v>34834241</v>
      </c>
      <c r="J69" s="67">
        <v>100</v>
      </c>
      <c r="K69" s="38">
        <f>K70</f>
        <v>31894400</v>
      </c>
      <c r="L69" s="67">
        <v>100</v>
      </c>
      <c r="M69" s="38">
        <v>0</v>
      </c>
      <c r="N69" s="41">
        <v>100</v>
      </c>
      <c r="O69" s="38">
        <v>0</v>
      </c>
      <c r="P69" s="41">
        <v>100</v>
      </c>
      <c r="Q69" s="38">
        <f>Q70</f>
        <v>25750000</v>
      </c>
      <c r="R69" s="41">
        <v>100</v>
      </c>
      <c r="S69" s="38">
        <v>0</v>
      </c>
      <c r="T69" s="51">
        <v>100</v>
      </c>
      <c r="U69" s="51">
        <f t="shared" si="12"/>
        <v>100</v>
      </c>
      <c r="V69" s="47" t="s">
        <v>46</v>
      </c>
      <c r="W69" s="46">
        <f t="shared" si="18"/>
        <v>25750000</v>
      </c>
      <c r="X69" s="49">
        <f t="shared" si="19"/>
        <v>80.735176081067522</v>
      </c>
      <c r="Y69" s="47" t="s">
        <v>46</v>
      </c>
      <c r="Z69" s="51">
        <f t="shared" si="3"/>
        <v>200</v>
      </c>
      <c r="AA69" s="46">
        <f t="shared" si="20"/>
        <v>60584241</v>
      </c>
      <c r="AB69" s="49"/>
      <c r="AC69" s="47" t="s">
        <v>46</v>
      </c>
      <c r="AD69" s="49"/>
      <c r="AE69" s="69"/>
      <c r="AH69" s="71"/>
    </row>
    <row r="70" spans="1:34" s="70" customFormat="1" ht="108.5" x14ac:dyDescent="0.3">
      <c r="A70" s="12"/>
      <c r="B70" s="15" t="s">
        <v>228</v>
      </c>
      <c r="C70" s="15" t="s">
        <v>89</v>
      </c>
      <c r="D70" s="15" t="s">
        <v>229</v>
      </c>
      <c r="E70" s="67">
        <v>100</v>
      </c>
      <c r="F70" s="76" t="s">
        <v>46</v>
      </c>
      <c r="G70" s="38">
        <f>SUM(G71)</f>
        <v>101562882</v>
      </c>
      <c r="H70" s="67">
        <v>100</v>
      </c>
      <c r="I70" s="38">
        <f>SUM(I71)</f>
        <v>34834241</v>
      </c>
      <c r="J70" s="67">
        <v>100</v>
      </c>
      <c r="K70" s="38">
        <f>SUM(K71)</f>
        <v>31894400</v>
      </c>
      <c r="L70" s="67">
        <v>100</v>
      </c>
      <c r="M70" s="38">
        <v>0</v>
      </c>
      <c r="N70" s="41">
        <v>100</v>
      </c>
      <c r="O70" s="38">
        <v>0</v>
      </c>
      <c r="P70" s="41">
        <v>100</v>
      </c>
      <c r="Q70" s="38">
        <f>Q71</f>
        <v>25750000</v>
      </c>
      <c r="R70" s="41">
        <v>100</v>
      </c>
      <c r="S70" s="38">
        <v>0</v>
      </c>
      <c r="T70" s="51">
        <v>100</v>
      </c>
      <c r="U70" s="51">
        <f t="shared" si="12"/>
        <v>100</v>
      </c>
      <c r="V70" s="47" t="s">
        <v>46</v>
      </c>
      <c r="W70" s="46">
        <f t="shared" si="18"/>
        <v>25750000</v>
      </c>
      <c r="X70" s="49">
        <f t="shared" si="19"/>
        <v>80.735176081067522</v>
      </c>
      <c r="Y70" s="47" t="s">
        <v>46</v>
      </c>
      <c r="Z70" s="51">
        <f t="shared" si="3"/>
        <v>200</v>
      </c>
      <c r="AA70" s="46">
        <f t="shared" si="20"/>
        <v>60584241</v>
      </c>
      <c r="AB70" s="49"/>
      <c r="AC70" s="47" t="s">
        <v>46</v>
      </c>
      <c r="AD70" s="49"/>
      <c r="AE70" s="69"/>
      <c r="AH70" s="71"/>
    </row>
    <row r="71" spans="1:34" ht="152.25" customHeight="1" x14ac:dyDescent="0.3">
      <c r="A71" s="12"/>
      <c r="B71" s="13"/>
      <c r="C71" s="24" t="s">
        <v>90</v>
      </c>
      <c r="D71" s="83" t="s">
        <v>139</v>
      </c>
      <c r="E71" s="40">
        <f>J71*3</f>
        <v>36</v>
      </c>
      <c r="F71" s="17" t="s">
        <v>230</v>
      </c>
      <c r="G71" s="18">
        <v>101562882</v>
      </c>
      <c r="H71" s="40">
        <v>12</v>
      </c>
      <c r="I71" s="18">
        <v>34834241</v>
      </c>
      <c r="J71" s="40">
        <v>12</v>
      </c>
      <c r="K71" s="18">
        <v>31894400</v>
      </c>
      <c r="L71" s="40">
        <v>3</v>
      </c>
      <c r="M71" s="38">
        <v>0</v>
      </c>
      <c r="N71" s="40">
        <v>3</v>
      </c>
      <c r="O71" s="18">
        <v>0</v>
      </c>
      <c r="P71" s="40">
        <v>3</v>
      </c>
      <c r="Q71" s="18">
        <v>25750000</v>
      </c>
      <c r="R71" s="40">
        <v>3</v>
      </c>
      <c r="S71" s="18">
        <v>0</v>
      </c>
      <c r="T71" s="52">
        <f t="shared" si="17"/>
        <v>12</v>
      </c>
      <c r="U71" s="52">
        <f t="shared" si="12"/>
        <v>100</v>
      </c>
      <c r="V71" s="31" t="s">
        <v>46</v>
      </c>
      <c r="W71" s="36">
        <f t="shared" si="18"/>
        <v>25750000</v>
      </c>
      <c r="X71" s="50">
        <f t="shared" si="19"/>
        <v>80.735176081067522</v>
      </c>
      <c r="Y71" s="31" t="s">
        <v>46</v>
      </c>
      <c r="Z71" s="52">
        <f t="shared" si="3"/>
        <v>24</v>
      </c>
      <c r="AA71" s="36">
        <f t="shared" si="20"/>
        <v>60584241</v>
      </c>
      <c r="AB71" s="50"/>
      <c r="AC71" s="31" t="s">
        <v>46</v>
      </c>
      <c r="AD71" s="50"/>
      <c r="AE71" s="11"/>
      <c r="AH71" s="20"/>
    </row>
    <row r="72" spans="1:34" ht="15.5" x14ac:dyDescent="0.35">
      <c r="A72" s="170" t="s">
        <v>22</v>
      </c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66">
        <f>AVERAGE(U13:U71)</f>
        <v>120.79987684729063</v>
      </c>
      <c r="V72" s="26"/>
      <c r="W72" s="56"/>
      <c r="X72" s="66">
        <f>AVERAGE(X13,X46,X69,X62,X41)</f>
        <v>82.871166465409701</v>
      </c>
      <c r="Y72" s="26"/>
      <c r="Z72" s="57"/>
      <c r="AA72" s="57"/>
      <c r="AB72" s="57"/>
      <c r="AC72" s="58"/>
      <c r="AD72" s="59"/>
      <c r="AE72" s="11"/>
    </row>
    <row r="73" spans="1:34" ht="15.5" x14ac:dyDescent="0.35">
      <c r="A73" s="170" t="s">
        <v>23</v>
      </c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27" t="str">
        <f>IF(U72&gt;=91,"Sangat Tinggi",IF(U72&gt;=76,"Tinggi",IF(U72&gt;=66,"Sedang",IF(U72&gt;=51,"Rendah",IF(U72&lt;=50,"Sangat Rendah")))))</f>
        <v>Sangat Tinggi</v>
      </c>
      <c r="V73" s="26"/>
      <c r="W73" s="60"/>
      <c r="X73" s="27" t="str">
        <f>IF(X72&gt;=91,"Sangat Tinggi",IF(X72&gt;=76,"Tinggi",IF(X72&gt;=66,"Sedang",IF(X72&gt;=51,"Rendah",IF(X72&lt;=50,"Sangat Rendah")))))</f>
        <v>Tinggi</v>
      </c>
      <c r="Y73" s="26"/>
      <c r="Z73" s="61"/>
      <c r="AA73" s="62"/>
      <c r="AB73" s="61"/>
      <c r="AC73" s="58"/>
      <c r="AD73" s="63"/>
      <c r="AE73" s="11"/>
    </row>
    <row r="74" spans="1:34" ht="15.5" x14ac:dyDescent="0.3">
      <c r="A74" s="134" t="s">
        <v>24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1"/>
    </row>
    <row r="75" spans="1:34" ht="15.5" x14ac:dyDescent="0.3">
      <c r="A75" s="134" t="s">
        <v>25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1"/>
    </row>
    <row r="76" spans="1:34" ht="15.5" x14ac:dyDescent="0.3">
      <c r="A76" s="134" t="s">
        <v>26</v>
      </c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1"/>
    </row>
    <row r="77" spans="1:34" ht="15.5" x14ac:dyDescent="0.3">
      <c r="A77" s="134" t="s">
        <v>27</v>
      </c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28"/>
    </row>
    <row r="78" spans="1:34" ht="15.5" x14ac:dyDescent="0.3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30"/>
      <c r="W78" s="29"/>
      <c r="X78" s="29"/>
      <c r="Y78" s="30"/>
      <c r="Z78" s="29"/>
      <c r="AA78" s="29"/>
      <c r="AB78" s="29"/>
      <c r="AC78" s="30"/>
      <c r="AD78" s="29"/>
    </row>
    <row r="79" spans="1:34" ht="15.5" x14ac:dyDescent="0.3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173" t="s">
        <v>53</v>
      </c>
      <c r="U79" s="173"/>
      <c r="V79" s="173"/>
      <c r="W79" s="173"/>
      <c r="X79" s="173"/>
      <c r="Y79" s="30"/>
      <c r="Z79" s="29"/>
      <c r="AA79" s="173"/>
      <c r="AB79" s="173"/>
      <c r="AC79" s="173"/>
      <c r="AD79" s="173"/>
      <c r="AE79" s="173"/>
    </row>
    <row r="80" spans="1:34" ht="15.5" x14ac:dyDescent="0.35">
      <c r="A80" s="35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173" t="s">
        <v>176</v>
      </c>
      <c r="U80" s="173"/>
      <c r="V80" s="173"/>
      <c r="W80" s="173"/>
      <c r="X80" s="173"/>
      <c r="Y80" s="30"/>
      <c r="Z80" s="29"/>
      <c r="AA80" s="173"/>
      <c r="AB80" s="173"/>
      <c r="AC80" s="173"/>
      <c r="AD80" s="173"/>
      <c r="AE80" s="173"/>
    </row>
    <row r="81" spans="1:31" ht="15.5" x14ac:dyDescent="0.35">
      <c r="T81" s="173" t="s">
        <v>55</v>
      </c>
      <c r="U81" s="173"/>
      <c r="V81" s="173"/>
      <c r="W81" s="173"/>
      <c r="X81" s="173"/>
      <c r="AA81" s="173"/>
      <c r="AB81" s="173"/>
      <c r="AC81" s="173"/>
      <c r="AD81" s="173"/>
      <c r="AE81" s="173"/>
    </row>
    <row r="82" spans="1:31" ht="15.5" x14ac:dyDescent="0.35">
      <c r="T82" s="173" t="s">
        <v>54</v>
      </c>
      <c r="U82" s="173"/>
      <c r="V82" s="173"/>
      <c r="W82" s="173"/>
      <c r="X82" s="173"/>
      <c r="AA82" s="173"/>
      <c r="AB82" s="173"/>
      <c r="AC82" s="173"/>
      <c r="AD82" s="173"/>
      <c r="AE82" s="173"/>
    </row>
    <row r="83" spans="1:31" ht="26" x14ac:dyDescent="0.35">
      <c r="A83" s="32" t="s">
        <v>28</v>
      </c>
      <c r="B83" s="32" t="s">
        <v>29</v>
      </c>
      <c r="C83" s="32" t="s">
        <v>30</v>
      </c>
      <c r="O83" s="64"/>
      <c r="T83" s="29"/>
      <c r="U83" s="29"/>
      <c r="V83" s="30"/>
      <c r="W83" s="29"/>
      <c r="AA83" s="30"/>
      <c r="AB83" s="29"/>
      <c r="AC83" s="30"/>
      <c r="AD83" s="29"/>
    </row>
    <row r="84" spans="1:31" ht="26" x14ac:dyDescent="0.35">
      <c r="A84" s="33" t="s">
        <v>31</v>
      </c>
      <c r="B84" s="33" t="s">
        <v>32</v>
      </c>
      <c r="C84" s="33" t="s">
        <v>33</v>
      </c>
      <c r="T84" s="174" t="s">
        <v>56</v>
      </c>
      <c r="U84" s="174"/>
      <c r="V84" s="174"/>
      <c r="W84" s="174"/>
      <c r="X84" s="174"/>
      <c r="AA84" s="174"/>
      <c r="AB84" s="174"/>
      <c r="AC84" s="174"/>
      <c r="AD84" s="174"/>
      <c r="AE84" s="174"/>
    </row>
    <row r="85" spans="1:31" ht="26" x14ac:dyDescent="0.3">
      <c r="A85" s="33" t="s">
        <v>34</v>
      </c>
      <c r="B85" s="33" t="s">
        <v>35</v>
      </c>
      <c r="C85" s="33" t="s">
        <v>36</v>
      </c>
      <c r="O85" s="64"/>
      <c r="T85" s="172" t="s">
        <v>57</v>
      </c>
      <c r="U85" s="172"/>
      <c r="V85" s="172"/>
      <c r="W85" s="172"/>
      <c r="X85" s="172"/>
      <c r="AA85" s="172"/>
      <c r="AB85" s="172"/>
      <c r="AC85" s="172"/>
      <c r="AD85" s="172"/>
      <c r="AE85" s="172"/>
    </row>
    <row r="86" spans="1:31" ht="26" x14ac:dyDescent="0.3">
      <c r="A86" s="33" t="s">
        <v>37</v>
      </c>
      <c r="B86" s="33" t="s">
        <v>38</v>
      </c>
      <c r="C86" s="33" t="s">
        <v>39</v>
      </c>
    </row>
    <row r="87" spans="1:31" ht="26" x14ac:dyDescent="0.3">
      <c r="A87" s="33" t="s">
        <v>40</v>
      </c>
      <c r="B87" s="33" t="s">
        <v>41</v>
      </c>
      <c r="C87" s="33" t="s">
        <v>42</v>
      </c>
    </row>
    <row r="88" spans="1:31" ht="26" x14ac:dyDescent="0.3">
      <c r="A88" s="33" t="s">
        <v>43</v>
      </c>
      <c r="B88" s="34" t="s">
        <v>44</v>
      </c>
      <c r="C88" s="33" t="s">
        <v>45</v>
      </c>
    </row>
  </sheetData>
  <mergeCells count="86">
    <mergeCell ref="B62:B63"/>
    <mergeCell ref="C60:C61"/>
    <mergeCell ref="B60:B61"/>
    <mergeCell ref="C62:C65"/>
    <mergeCell ref="C43:C44"/>
    <mergeCell ref="C46:C48"/>
    <mergeCell ref="B55:B56"/>
    <mergeCell ref="C49:C56"/>
    <mergeCell ref="A77:AD77"/>
    <mergeCell ref="A72:T72"/>
    <mergeCell ref="A73:T73"/>
    <mergeCell ref="T85:X85"/>
    <mergeCell ref="AA85:AE85"/>
    <mergeCell ref="T79:X79"/>
    <mergeCell ref="AA79:AE79"/>
    <mergeCell ref="T80:X80"/>
    <mergeCell ref="AA80:AE80"/>
    <mergeCell ref="T81:X81"/>
    <mergeCell ref="AA81:AE81"/>
    <mergeCell ref="T82:X82"/>
    <mergeCell ref="AA82:AE82"/>
    <mergeCell ref="T84:X84"/>
    <mergeCell ref="AA84:AE84"/>
    <mergeCell ref="A75:AD75"/>
    <mergeCell ref="A76:AD76"/>
    <mergeCell ref="A6:AD6"/>
    <mergeCell ref="T9:Y9"/>
    <mergeCell ref="A1:AD1"/>
    <mergeCell ref="A2:AD2"/>
    <mergeCell ref="A3:AD3"/>
    <mergeCell ref="A4:AD4"/>
    <mergeCell ref="A5:AD5"/>
    <mergeCell ref="A7:A9"/>
    <mergeCell ref="B7:B9"/>
    <mergeCell ref="C7:C9"/>
    <mergeCell ref="D7:D9"/>
    <mergeCell ref="E7:G9"/>
    <mergeCell ref="E10:G10"/>
    <mergeCell ref="H10:I10"/>
    <mergeCell ref="H7:I9"/>
    <mergeCell ref="AE7:AE8"/>
    <mergeCell ref="J9:K9"/>
    <mergeCell ref="L9:M9"/>
    <mergeCell ref="N9:O9"/>
    <mergeCell ref="P9:Q9"/>
    <mergeCell ref="R9:S9"/>
    <mergeCell ref="Z9:AA9"/>
    <mergeCell ref="AB9:AD9"/>
    <mergeCell ref="J7:K8"/>
    <mergeCell ref="L7:S8"/>
    <mergeCell ref="Z7:AA8"/>
    <mergeCell ref="AB7:AD8"/>
    <mergeCell ref="T7:Y8"/>
    <mergeCell ref="AB11:AC11"/>
    <mergeCell ref="U11:V11"/>
    <mergeCell ref="U12:V12"/>
    <mergeCell ref="X11:Y11"/>
    <mergeCell ref="X12:Y12"/>
    <mergeCell ref="Z10:AA10"/>
    <mergeCell ref="AB10:AD10"/>
    <mergeCell ref="J10:K10"/>
    <mergeCell ref="L10:M10"/>
    <mergeCell ref="N10:O10"/>
    <mergeCell ref="P10:Q10"/>
    <mergeCell ref="R10:S10"/>
    <mergeCell ref="I11:I12"/>
    <mergeCell ref="J11:J12"/>
    <mergeCell ref="K11:K12"/>
    <mergeCell ref="L11:L12"/>
    <mergeCell ref="M11:M12"/>
    <mergeCell ref="C10:C12"/>
    <mergeCell ref="D10:D12"/>
    <mergeCell ref="A74:AD74"/>
    <mergeCell ref="N11:N12"/>
    <mergeCell ref="O11:O12"/>
    <mergeCell ref="AB12:AC12"/>
    <mergeCell ref="T10:Y10"/>
    <mergeCell ref="P11:P12"/>
    <mergeCell ref="Q11:Q12"/>
    <mergeCell ref="R11:R12"/>
    <mergeCell ref="S11:S12"/>
    <mergeCell ref="A10:A12"/>
    <mergeCell ref="B10:B12"/>
    <mergeCell ref="E11:F12"/>
    <mergeCell ref="G11:G12"/>
    <mergeCell ref="H11:H12"/>
  </mergeCells>
  <printOptions horizontalCentered="1"/>
  <pageMargins left="0.23622047244094491" right="0.23622047244094491" top="3.937007874015748E-2" bottom="3.937007874015748E-2" header="0" footer="0"/>
  <pageSetup paperSize="14" scale="32" orientation="landscape" horizontalDpi="4294967293" r:id="rId1"/>
  <rowBreaks count="1" manualBreakCount="1">
    <brk id="69" max="3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M27"/>
  <sheetViews>
    <sheetView workbookViewId="0">
      <selection activeCell="E9" sqref="E9"/>
    </sheetView>
  </sheetViews>
  <sheetFormatPr defaultColWidth="9.1796875" defaultRowHeight="14" x14ac:dyDescent="0.3"/>
  <cols>
    <col min="1" max="1" width="5" style="2" customWidth="1"/>
    <col min="2" max="2" width="6.26953125" style="4" customWidth="1"/>
    <col min="3" max="3" width="29.453125" style="2" customWidth="1"/>
    <col min="4" max="5" width="30.453125" style="2" customWidth="1"/>
    <col min="6" max="6" width="32.1796875" style="2" customWidth="1"/>
    <col min="7" max="7" width="30.453125" style="2" customWidth="1"/>
    <col min="8" max="8" width="3.7265625" style="2" customWidth="1"/>
    <col min="9" max="16384" width="9.1796875" style="2"/>
  </cols>
  <sheetData>
    <row r="2" spans="2:39" s="90" customFormat="1" x14ac:dyDescent="0.3">
      <c r="B2" s="178" t="s">
        <v>104</v>
      </c>
      <c r="C2" s="178"/>
      <c r="D2" s="178"/>
      <c r="E2" s="178"/>
      <c r="F2" s="178"/>
      <c r="G2" s="178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</row>
    <row r="3" spans="2:39" s="90" customFormat="1" x14ac:dyDescent="0.3">
      <c r="B3" s="179" t="s">
        <v>175</v>
      </c>
      <c r="C3" s="179"/>
      <c r="D3" s="179"/>
      <c r="E3" s="179"/>
      <c r="F3" s="179"/>
      <c r="G3" s="179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</row>
    <row r="4" spans="2:39" s="90" customFormat="1" x14ac:dyDescent="0.3">
      <c r="B4" s="92"/>
      <c r="C4" s="92"/>
      <c r="D4" s="92"/>
      <c r="E4" s="92"/>
      <c r="F4" s="92"/>
      <c r="G4" s="92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</row>
    <row r="5" spans="2:39" s="90" customFormat="1" x14ac:dyDescent="0.3">
      <c r="B5" s="180" t="s">
        <v>47</v>
      </c>
      <c r="C5" s="180"/>
      <c r="D5" s="180"/>
      <c r="E5" s="180"/>
      <c r="F5" s="180"/>
      <c r="G5" s="18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93"/>
    </row>
    <row r="7" spans="2:39" s="95" customFormat="1" ht="42" x14ac:dyDescent="0.35">
      <c r="B7" s="94" t="s">
        <v>28</v>
      </c>
      <c r="C7" s="94" t="s">
        <v>105</v>
      </c>
      <c r="D7" s="94" t="s">
        <v>106</v>
      </c>
      <c r="E7" s="94" t="s">
        <v>107</v>
      </c>
      <c r="F7" s="94" t="s">
        <v>108</v>
      </c>
      <c r="G7" s="94" t="s">
        <v>109</v>
      </c>
    </row>
    <row r="8" spans="2:39" s="4" customFormat="1" x14ac:dyDescent="0.3">
      <c r="B8" s="96">
        <v>1</v>
      </c>
      <c r="C8" s="96">
        <v>2</v>
      </c>
      <c r="D8" s="96">
        <v>3</v>
      </c>
      <c r="E8" s="96">
        <v>4</v>
      </c>
      <c r="F8" s="96">
        <v>5</v>
      </c>
      <c r="G8" s="96">
        <v>6</v>
      </c>
    </row>
    <row r="9" spans="2:39" s="4" customFormat="1" ht="45" customHeight="1" x14ac:dyDescent="0.3">
      <c r="B9" s="97">
        <v>1</v>
      </c>
      <c r="C9" s="98" t="s">
        <v>129</v>
      </c>
      <c r="D9" s="98" t="s">
        <v>110</v>
      </c>
      <c r="E9" s="98"/>
      <c r="F9" s="98" t="s">
        <v>111</v>
      </c>
      <c r="G9" s="98" t="s">
        <v>112</v>
      </c>
    </row>
    <row r="10" spans="2:39" s="4" customFormat="1" ht="59.25" customHeight="1" x14ac:dyDescent="0.3">
      <c r="B10" s="97"/>
      <c r="C10" s="98"/>
      <c r="D10" s="98" t="s">
        <v>113</v>
      </c>
      <c r="E10" s="98"/>
      <c r="F10" s="98" t="s">
        <v>114</v>
      </c>
      <c r="G10" s="96"/>
    </row>
    <row r="11" spans="2:39" s="4" customFormat="1" ht="58.5" customHeight="1" x14ac:dyDescent="0.3">
      <c r="B11" s="97">
        <v>2</v>
      </c>
      <c r="C11" s="98" t="s">
        <v>85</v>
      </c>
      <c r="D11" s="98" t="s">
        <v>110</v>
      </c>
      <c r="E11" s="98"/>
      <c r="F11" s="98" t="s">
        <v>130</v>
      </c>
      <c r="G11" s="98"/>
    </row>
    <row r="12" spans="2:39" s="4" customFormat="1" ht="87" customHeight="1" x14ac:dyDescent="0.3">
      <c r="B12" s="97"/>
      <c r="C12" s="98"/>
      <c r="D12" s="100" t="s">
        <v>120</v>
      </c>
      <c r="E12" s="100" t="s">
        <v>121</v>
      </c>
      <c r="F12" s="100" t="s">
        <v>122</v>
      </c>
      <c r="G12" s="100" t="s">
        <v>123</v>
      </c>
    </row>
    <row r="13" spans="2:39" s="4" customFormat="1" ht="101.25" customHeight="1" x14ac:dyDescent="0.3">
      <c r="B13" s="97"/>
      <c r="C13" s="98"/>
      <c r="D13" s="103" t="s">
        <v>124</v>
      </c>
      <c r="E13" s="102" t="s">
        <v>125</v>
      </c>
      <c r="F13" s="102" t="s">
        <v>126</v>
      </c>
      <c r="G13" s="102" t="s">
        <v>127</v>
      </c>
    </row>
    <row r="14" spans="2:39" s="99" customFormat="1" ht="75" customHeight="1" x14ac:dyDescent="0.35">
      <c r="B14" s="97">
        <v>4</v>
      </c>
      <c r="C14" s="100" t="s">
        <v>94</v>
      </c>
      <c r="D14" s="100" t="s">
        <v>115</v>
      </c>
      <c r="E14" s="100" t="s">
        <v>171</v>
      </c>
      <c r="F14" s="100" t="s">
        <v>172</v>
      </c>
      <c r="G14" s="100" t="s">
        <v>116</v>
      </c>
    </row>
    <row r="15" spans="2:39" s="99" customFormat="1" ht="60" customHeight="1" x14ac:dyDescent="0.35">
      <c r="B15" s="97"/>
      <c r="C15" s="100"/>
      <c r="D15" s="100" t="s">
        <v>117</v>
      </c>
      <c r="E15" s="100" t="s">
        <v>118</v>
      </c>
      <c r="F15" s="100"/>
      <c r="G15" s="100" t="s">
        <v>119</v>
      </c>
    </row>
    <row r="16" spans="2:39" s="99" customFormat="1" ht="75" customHeight="1" x14ac:dyDescent="0.35">
      <c r="B16" s="97">
        <v>5</v>
      </c>
      <c r="C16" s="100" t="s">
        <v>88</v>
      </c>
      <c r="D16" s="100" t="s">
        <v>131</v>
      </c>
      <c r="E16" s="100"/>
      <c r="F16" s="100"/>
      <c r="G16" s="100"/>
    </row>
    <row r="17" spans="2:12" s="101" customFormat="1" x14ac:dyDescent="0.35">
      <c r="B17" s="104"/>
    </row>
    <row r="18" spans="2:12" s="105" customFormat="1" x14ac:dyDescent="0.3">
      <c r="B18" s="106"/>
      <c r="F18" s="2" t="s">
        <v>173</v>
      </c>
      <c r="G18" s="2"/>
      <c r="H18" s="2"/>
      <c r="I18" s="2"/>
      <c r="J18" s="2"/>
      <c r="K18" s="2"/>
      <c r="L18" s="2"/>
    </row>
    <row r="19" spans="2:12" s="105" customFormat="1" x14ac:dyDescent="0.3">
      <c r="B19" s="106"/>
      <c r="F19" s="107" t="s">
        <v>128</v>
      </c>
      <c r="G19" s="2"/>
      <c r="H19" s="2"/>
      <c r="I19" s="2"/>
      <c r="J19" s="2"/>
      <c r="K19" s="2"/>
      <c r="L19" s="2"/>
    </row>
    <row r="20" spans="2:12" s="105" customFormat="1" x14ac:dyDescent="0.3">
      <c r="B20" s="106"/>
      <c r="F20" s="2"/>
      <c r="G20" s="2"/>
      <c r="H20" s="2"/>
      <c r="I20" s="2"/>
      <c r="J20" s="2"/>
      <c r="K20" s="2"/>
      <c r="L20" s="2"/>
    </row>
    <row r="21" spans="2:12" s="105" customFormat="1" x14ac:dyDescent="0.3">
      <c r="B21" s="106"/>
      <c r="F21" s="2"/>
      <c r="G21" s="2"/>
      <c r="H21" s="2"/>
      <c r="I21" s="2"/>
      <c r="J21" s="2"/>
      <c r="K21" s="2"/>
      <c r="L21" s="2"/>
    </row>
    <row r="22" spans="2:12" s="105" customFormat="1" x14ac:dyDescent="0.3">
      <c r="B22" s="106"/>
      <c r="F22" s="90"/>
      <c r="G22" s="90"/>
      <c r="H22" s="90"/>
      <c r="I22" s="90"/>
      <c r="J22" s="90"/>
      <c r="K22" s="90"/>
      <c r="L22" s="90"/>
    </row>
    <row r="23" spans="2:12" s="105" customFormat="1" x14ac:dyDescent="0.3">
      <c r="B23" s="106"/>
      <c r="F23" s="108" t="s">
        <v>56</v>
      </c>
      <c r="G23" s="109"/>
      <c r="H23" s="109"/>
      <c r="I23" s="109"/>
      <c r="J23" s="109"/>
      <c r="K23" s="109"/>
      <c r="L23" s="90"/>
    </row>
    <row r="24" spans="2:12" s="105" customFormat="1" x14ac:dyDescent="0.3">
      <c r="B24" s="106"/>
      <c r="F24" s="110" t="s">
        <v>57</v>
      </c>
      <c r="G24" s="99"/>
      <c r="H24" s="99"/>
      <c r="I24" s="99"/>
      <c r="J24" s="99"/>
      <c r="K24" s="99"/>
      <c r="L24" s="90"/>
    </row>
    <row r="25" spans="2:12" s="105" customFormat="1" x14ac:dyDescent="0.3">
      <c r="B25" s="106"/>
    </row>
    <row r="26" spans="2:12" s="105" customFormat="1" x14ac:dyDescent="0.3">
      <c r="B26" s="106"/>
    </row>
    <row r="27" spans="2:12" s="105" customFormat="1" x14ac:dyDescent="0.3">
      <c r="B27" s="106"/>
    </row>
  </sheetData>
  <mergeCells count="3">
    <mergeCell ref="B2:G2"/>
    <mergeCell ref="B3:G3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DINAS PMPTSP</vt:lpstr>
      <vt:lpstr>Evaluasi</vt:lpstr>
      <vt:lpstr>'DINAS PMPTSP'!Print_Area</vt:lpstr>
      <vt:lpstr>'DINAS PMPTSP'!Print_Titles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USER</cp:lastModifiedBy>
  <dcterms:created xsi:type="dcterms:W3CDTF">2020-03-18T05:59:44Z</dcterms:created>
  <dcterms:modified xsi:type="dcterms:W3CDTF">2023-01-04T04:45:18Z</dcterms:modified>
</cp:coreProperties>
</file>