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4000" windowHeight="9735"/>
  </bookViews>
  <sheets>
    <sheet name="Dinas Perpustakaan" sheetId="1" r:id="rId1"/>
  </sheets>
  <definedNames>
    <definedName name="_xlnm.Print_Area" localSheetId="0">'Dinas Perpustakaan'!$A$1:$AE$82</definedName>
    <definedName name="_xlnm.Print_Titles" localSheetId="0">'Dinas Perpustakaan'!$7:$12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4" i="1" l="1"/>
  <c r="S48" i="1" l="1"/>
  <c r="T42" i="1" l="1"/>
  <c r="T37" i="1"/>
  <c r="P18" i="1"/>
  <c r="Q42" i="1" l="1"/>
  <c r="S60" i="1"/>
  <c r="S59" i="1" s="1"/>
  <c r="S57" i="1"/>
  <c r="S55" i="1"/>
  <c r="S52" i="1"/>
  <c r="T48" i="1"/>
  <c r="U48" i="1" s="1"/>
  <c r="S42" i="1"/>
  <c r="S35" i="1"/>
  <c r="S32" i="1"/>
  <c r="S29" i="1"/>
  <c r="Q29" i="1"/>
  <c r="S23" i="1"/>
  <c r="S18" i="1"/>
  <c r="Q18" i="1"/>
  <c r="S15" i="1"/>
  <c r="Q15" i="1"/>
  <c r="O15" i="1"/>
  <c r="M15" i="1"/>
  <c r="S40" i="1" l="1"/>
  <c r="S51" i="1"/>
  <c r="S14" i="1"/>
  <c r="E57" i="1"/>
  <c r="E45" i="1"/>
  <c r="J57" i="1" l="1"/>
  <c r="J37" i="1" l="1"/>
  <c r="W16" i="1"/>
  <c r="W17" i="1"/>
  <c r="Q60" i="1" l="1"/>
  <c r="Q59" i="1" s="1"/>
  <c r="Q57" i="1"/>
  <c r="Q55" i="1"/>
  <c r="Q52" i="1"/>
  <c r="Q48" i="1"/>
  <c r="Q35" i="1"/>
  <c r="Q32" i="1"/>
  <c r="Q23" i="1"/>
  <c r="Q51" i="1" l="1"/>
  <c r="Q40" i="1"/>
  <c r="Q14" i="1"/>
  <c r="N57" i="1"/>
  <c r="T35" i="1"/>
  <c r="T32" i="1"/>
  <c r="N18" i="1"/>
  <c r="E33" i="1" l="1"/>
  <c r="E34" i="1"/>
  <c r="O57" i="1"/>
  <c r="O60" i="1"/>
  <c r="O59" i="1" s="1"/>
  <c r="O55" i="1"/>
  <c r="O52" i="1"/>
  <c r="O48" i="1"/>
  <c r="E28" i="1"/>
  <c r="E27" i="1"/>
  <c r="E24" i="1"/>
  <c r="O42" i="1"/>
  <c r="O35" i="1"/>
  <c r="O32" i="1"/>
  <c r="O29" i="1"/>
  <c r="O40" i="1" l="1"/>
  <c r="O51" i="1"/>
  <c r="O23" i="1" l="1"/>
  <c r="O18" i="1"/>
  <c r="G60" i="1"/>
  <c r="G59" i="1" s="1"/>
  <c r="I60" i="1"/>
  <c r="I59" i="1" s="1"/>
  <c r="K60" i="1"/>
  <c r="I57" i="1"/>
  <c r="I55" i="1"/>
  <c r="I52" i="1"/>
  <c r="I48" i="1"/>
  <c r="I42" i="1"/>
  <c r="K42" i="1"/>
  <c r="G32" i="1"/>
  <c r="I32" i="1"/>
  <c r="I29" i="1"/>
  <c r="G29" i="1"/>
  <c r="G23" i="1"/>
  <c r="I23" i="1"/>
  <c r="K23" i="1"/>
  <c r="K18" i="1"/>
  <c r="I18" i="1"/>
  <c r="G15" i="1"/>
  <c r="I15" i="1"/>
  <c r="O14" i="1" l="1"/>
  <c r="I40" i="1"/>
  <c r="I51" i="1"/>
  <c r="I14" i="1"/>
  <c r="K15" i="1" l="1"/>
  <c r="K32" i="1"/>
  <c r="K35" i="1"/>
  <c r="K48" i="1"/>
  <c r="K40" i="1" s="1"/>
  <c r="K59" i="1"/>
  <c r="W61" i="1"/>
  <c r="AA61" i="1" s="1"/>
  <c r="T61" i="1"/>
  <c r="Z61" i="1" s="1"/>
  <c r="T60" i="1"/>
  <c r="U60" i="1" s="1"/>
  <c r="M60" i="1"/>
  <c r="W60" i="1" s="1"/>
  <c r="T59" i="1"/>
  <c r="U59" i="1" s="1"/>
  <c r="AA46" i="1"/>
  <c r="Z46" i="1"/>
  <c r="W43" i="1"/>
  <c r="AA43" i="1" s="1"/>
  <c r="T43" i="1"/>
  <c r="U43" i="1" s="1"/>
  <c r="W37" i="1"/>
  <c r="AA37" i="1" s="1"/>
  <c r="Z37" i="1"/>
  <c r="W31" i="1"/>
  <c r="AA31" i="1" s="1"/>
  <c r="T31" i="1"/>
  <c r="Z31" i="1" s="1"/>
  <c r="W30" i="1"/>
  <c r="X30" i="1" s="1"/>
  <c r="T30" i="1"/>
  <c r="U30" i="1" s="1"/>
  <c r="T29" i="1"/>
  <c r="Z29" i="1" s="1"/>
  <c r="M29" i="1"/>
  <c r="W29" i="1" s="1"/>
  <c r="K29" i="1"/>
  <c r="W20" i="1"/>
  <c r="AA20" i="1" s="1"/>
  <c r="T20" i="1"/>
  <c r="Z20" i="1" s="1"/>
  <c r="E20" i="1"/>
  <c r="T23" i="1"/>
  <c r="K14" i="1" l="1"/>
  <c r="Z59" i="1"/>
  <c r="M59" i="1"/>
  <c r="W59" i="1" s="1"/>
  <c r="Z60" i="1"/>
  <c r="X61" i="1"/>
  <c r="X60" i="1"/>
  <c r="AA60" i="1"/>
  <c r="U61" i="1"/>
  <c r="Z43" i="1"/>
  <c r="X37" i="1"/>
  <c r="X43" i="1"/>
  <c r="U37" i="1"/>
  <c r="Z30" i="1"/>
  <c r="X31" i="1"/>
  <c r="AA29" i="1"/>
  <c r="X29" i="1"/>
  <c r="U29" i="1"/>
  <c r="AA30" i="1"/>
  <c r="U31" i="1"/>
  <c r="X20" i="1"/>
  <c r="U20" i="1"/>
  <c r="E22" i="1"/>
  <c r="G18" i="1"/>
  <c r="E21" i="1"/>
  <c r="T19" i="1"/>
  <c r="G55" i="1"/>
  <c r="G53" i="1"/>
  <c r="G52" i="1" s="1"/>
  <c r="G57" i="1"/>
  <c r="L57" i="1"/>
  <c r="G48" i="1"/>
  <c r="T40" i="1"/>
  <c r="Z40" i="1" s="1"/>
  <c r="E38" i="1"/>
  <c r="E39" i="1"/>
  <c r="E25" i="1"/>
  <c r="E26" i="1"/>
  <c r="X59" i="1" l="1"/>
  <c r="G42" i="1"/>
  <c r="G40" i="1" s="1"/>
  <c r="AA59" i="1"/>
  <c r="G51" i="1"/>
  <c r="U40" i="1"/>
  <c r="G35" i="1"/>
  <c r="G14" i="1" s="1"/>
  <c r="E18" i="1"/>
  <c r="E15" i="1"/>
  <c r="W58" i="1" l="1"/>
  <c r="AA58" i="1" s="1"/>
  <c r="T58" i="1"/>
  <c r="Z58" i="1" s="1"/>
  <c r="T57" i="1"/>
  <c r="Z57" i="1" s="1"/>
  <c r="W56" i="1"/>
  <c r="AA56" i="1" s="1"/>
  <c r="T56" i="1"/>
  <c r="Z56" i="1" s="1"/>
  <c r="T55" i="1"/>
  <c r="Z55" i="1" s="1"/>
  <c r="W53" i="1"/>
  <c r="AA53" i="1" s="1"/>
  <c r="T53" i="1"/>
  <c r="Z53" i="1" s="1"/>
  <c r="T52" i="1"/>
  <c r="Z52" i="1" s="1"/>
  <c r="T51" i="1"/>
  <c r="W49" i="1"/>
  <c r="AA49" i="1" s="1"/>
  <c r="T49" i="1"/>
  <c r="Z49" i="1" s="1"/>
  <c r="AA47" i="1"/>
  <c r="Z47" i="1"/>
  <c r="W45" i="1"/>
  <c r="AA45" i="1" s="1"/>
  <c r="T45" i="1"/>
  <c r="Z45" i="1" s="1"/>
  <c r="W44" i="1"/>
  <c r="AA44" i="1" s="1"/>
  <c r="T44" i="1"/>
  <c r="U42" i="1"/>
  <c r="T41" i="1"/>
  <c r="Z41" i="1" s="1"/>
  <c r="AA39" i="1"/>
  <c r="Z39" i="1"/>
  <c r="AA38" i="1"/>
  <c r="Z38" i="1"/>
  <c r="W36" i="1"/>
  <c r="AA36" i="1" s="1"/>
  <c r="T36" i="1"/>
  <c r="Z35" i="1"/>
  <c r="W34" i="1"/>
  <c r="AA34" i="1" s="1"/>
  <c r="T34" i="1"/>
  <c r="Z34" i="1" s="1"/>
  <c r="W33" i="1"/>
  <c r="AA33" i="1" s="1"/>
  <c r="T33" i="1"/>
  <c r="Z33" i="1" s="1"/>
  <c r="Z32" i="1"/>
  <c r="W28" i="1"/>
  <c r="AA28" i="1" s="1"/>
  <c r="T28" i="1"/>
  <c r="Z28" i="1" s="1"/>
  <c r="W27" i="1"/>
  <c r="AA27" i="1" s="1"/>
  <c r="T27" i="1"/>
  <c r="Z27" i="1" s="1"/>
  <c r="W26" i="1"/>
  <c r="AA26" i="1" s="1"/>
  <c r="T26" i="1"/>
  <c r="Z26" i="1" s="1"/>
  <c r="W25" i="1"/>
  <c r="AA25" i="1" s="1"/>
  <c r="T25" i="1"/>
  <c r="Z25" i="1" s="1"/>
  <c r="W24" i="1"/>
  <c r="AA24" i="1" s="1"/>
  <c r="T24" i="1"/>
  <c r="Z24" i="1" s="1"/>
  <c r="Z23" i="1"/>
  <c r="W22" i="1"/>
  <c r="AA22" i="1" s="1"/>
  <c r="T22" i="1"/>
  <c r="Z22" i="1" s="1"/>
  <c r="W21" i="1"/>
  <c r="AA21" i="1" s="1"/>
  <c r="T21" i="1"/>
  <c r="Z21" i="1" s="1"/>
  <c r="Z19" i="1"/>
  <c r="T17" i="1"/>
  <c r="Z17" i="1" s="1"/>
  <c r="T16" i="1"/>
  <c r="Z16" i="1" s="1"/>
  <c r="Z14" i="1"/>
  <c r="Z48" i="1" l="1"/>
  <c r="Z42" i="1"/>
  <c r="Z36" i="1"/>
  <c r="U36" i="1"/>
  <c r="Z51" i="1"/>
  <c r="U51" i="1"/>
  <c r="Z44" i="1"/>
  <c r="U44" i="1"/>
  <c r="X53" i="1"/>
  <c r="X22" i="1"/>
  <c r="X58" i="1"/>
  <c r="X56" i="1"/>
  <c r="X45" i="1"/>
  <c r="X44" i="1"/>
  <c r="X24" i="1"/>
  <c r="X36" i="1"/>
  <c r="X26" i="1"/>
  <c r="X28" i="1"/>
  <c r="X33" i="1"/>
  <c r="X21" i="1"/>
  <c r="X25" i="1"/>
  <c r="X27" i="1"/>
  <c r="X34" i="1"/>
  <c r="X49" i="1"/>
  <c r="U16" i="1"/>
  <c r="U17" i="1"/>
  <c r="U19" i="1"/>
  <c r="U21" i="1"/>
  <c r="U22" i="1"/>
  <c r="U23" i="1"/>
  <c r="U24" i="1"/>
  <c r="U25" i="1"/>
  <c r="U26" i="1"/>
  <c r="U27" i="1"/>
  <c r="U28" i="1"/>
  <c r="U32" i="1"/>
  <c r="U33" i="1"/>
  <c r="U34" i="1"/>
  <c r="U35" i="1"/>
  <c r="U41" i="1"/>
  <c r="U45" i="1"/>
  <c r="U49" i="1"/>
  <c r="U52" i="1"/>
  <c r="U53" i="1"/>
  <c r="U55" i="1"/>
  <c r="U56" i="1"/>
  <c r="U57" i="1"/>
  <c r="U58" i="1"/>
  <c r="U14" i="1"/>
  <c r="M35" i="1"/>
  <c r="W35" i="1" s="1"/>
  <c r="M23" i="1"/>
  <c r="M57" i="1"/>
  <c r="W57" i="1" s="1"/>
  <c r="M55" i="1"/>
  <c r="W55" i="1" s="1"/>
  <c r="M52" i="1"/>
  <c r="W52" i="1" s="1"/>
  <c r="M48" i="1"/>
  <c r="W48" i="1" s="1"/>
  <c r="M42" i="1"/>
  <c r="M32" i="1"/>
  <c r="W32" i="1" s="1"/>
  <c r="L18" i="1"/>
  <c r="T18" i="1" s="1"/>
  <c r="Z18" i="1" s="1"/>
  <c r="W15" i="1"/>
  <c r="L15" i="1"/>
  <c r="T15" i="1" s="1"/>
  <c r="Z15" i="1" s="1"/>
  <c r="K57" i="1"/>
  <c r="K55" i="1"/>
  <c r="K52" i="1"/>
  <c r="AA17" i="1" l="1"/>
  <c r="X16" i="1"/>
  <c r="W23" i="1"/>
  <c r="AA23" i="1" s="1"/>
  <c r="K51" i="1"/>
  <c r="W42" i="1"/>
  <c r="AA42" i="1" s="1"/>
  <c r="M40" i="1"/>
  <c r="AA48" i="1"/>
  <c r="X48" i="1"/>
  <c r="AA52" i="1"/>
  <c r="X52" i="1"/>
  <c r="AA35" i="1"/>
  <c r="X35" i="1"/>
  <c r="U18" i="1"/>
  <c r="AA32" i="1"/>
  <c r="X32" i="1"/>
  <c r="AA55" i="1"/>
  <c r="X55" i="1"/>
  <c r="AA15" i="1"/>
  <c r="AA57" i="1"/>
  <c r="X57" i="1"/>
  <c r="M51" i="1"/>
  <c r="W51" i="1" s="1"/>
  <c r="AA16" i="1" l="1"/>
  <c r="X17" i="1"/>
  <c r="X23" i="1"/>
  <c r="M18" i="1"/>
  <c r="W19" i="1"/>
  <c r="X42" i="1"/>
  <c r="W40" i="1"/>
  <c r="AA51" i="1"/>
  <c r="X51" i="1"/>
  <c r="J15" i="1"/>
  <c r="U15" i="1" s="1"/>
  <c r="U62" i="1" s="1"/>
  <c r="X15" i="1"/>
  <c r="AA19" i="1" l="1"/>
  <c r="X19" i="1"/>
  <c r="W18" i="1"/>
  <c r="M14" i="1"/>
  <c r="W14" i="1" s="1"/>
  <c r="AA40" i="1"/>
  <c r="X40" i="1"/>
  <c r="AH25" i="1"/>
  <c r="AH24" i="1"/>
  <c r="AH23" i="1"/>
  <c r="AH22" i="1"/>
  <c r="AH15" i="1"/>
  <c r="AH14" i="1" l="1"/>
  <c r="X18" i="1"/>
  <c r="AA18" i="1"/>
  <c r="U63" i="1"/>
  <c r="AA14" i="1" l="1"/>
  <c r="X14" i="1"/>
  <c r="X62" i="1" l="1"/>
  <c r="X63" i="1" s="1"/>
</calcChain>
</file>

<file path=xl/comments1.xml><?xml version="1.0" encoding="utf-8"?>
<comments xmlns="http://schemas.openxmlformats.org/spreadsheetml/2006/main">
  <authors>
    <author>W10 PRO</author>
    <author>USER</author>
  </authors>
  <commentList>
    <comment ref="E40" authorId="0" shapeId="0">
      <text>
        <r>
          <rPr>
            <sz val="12"/>
            <color indexed="81"/>
            <rFont val="Tahoma"/>
            <family val="2"/>
          </rPr>
          <t>Jumlah Desa yang memiliki Perpustakaan yang sesuai standart dibagi jumlah seluruh Desa di kali 100</t>
        </r>
      </text>
    </comment>
    <comment ref="J40" authorId="0" shapeId="0">
      <text>
        <r>
          <rPr>
            <sz val="12"/>
            <color indexed="81"/>
            <rFont val="Tahoma"/>
            <family val="2"/>
          </rPr>
          <t>Jumlah Desa yang memiliki Perpustakaan yang sesuai standart dibagi jumlah seluruh Desa di kali 100</t>
        </r>
      </text>
    </comment>
    <comment ref="E51" authorId="0" shapeId="0">
      <text>
        <r>
          <rPr>
            <sz val="12"/>
            <color indexed="81"/>
            <rFont val="Tahoma"/>
            <family val="2"/>
          </rPr>
          <t>Jumlah PD yang menerapkan Pengelolaan Arsip dibagi Jumlah PD seluruhnya dikali 100</t>
        </r>
      </text>
    </comment>
    <comment ref="H51" authorId="1" shapeId="0">
      <text>
        <r>
          <rPr>
            <b/>
            <sz val="12"/>
            <color indexed="81"/>
            <rFont val="Tahoma"/>
            <family val="2"/>
          </rPr>
          <t>B</t>
        </r>
      </text>
    </comment>
    <comment ref="J51" authorId="0" shapeId="0">
      <text>
        <r>
          <rPr>
            <sz val="12"/>
            <color indexed="81"/>
            <rFont val="Tahoma"/>
            <family val="2"/>
          </rPr>
          <t>Jumlah PD yang menerapkan Pengelolaan Arsip dibagi Jumlah PD seluruhnya dikali 100</t>
        </r>
      </text>
    </comment>
    <comment ref="H59" authorId="1" shapeId="0">
      <text>
        <r>
          <rPr>
            <b/>
            <sz val="12"/>
            <color indexed="81"/>
            <rFont val="Tahoma"/>
            <family val="2"/>
          </rPr>
          <t>B</t>
        </r>
      </text>
    </comment>
    <comment ref="J59" authorId="0" shapeId="0">
      <text>
        <r>
          <rPr>
            <sz val="12"/>
            <color indexed="81"/>
            <rFont val="Tahoma"/>
            <family val="2"/>
          </rPr>
          <t>Jumlah PD yang menerapkan Pengelolaan Arsip dibagi Jumlah PD seluruhnya dikali 100</t>
        </r>
      </text>
    </comment>
  </commentList>
</comments>
</file>

<file path=xl/sharedStrings.xml><?xml version="1.0" encoding="utf-8"?>
<sst xmlns="http://schemas.openxmlformats.org/spreadsheetml/2006/main" count="354" uniqueCount="170">
  <si>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</si>
  <si>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</si>
  <si>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</si>
  <si>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</si>
  <si>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</si>
  <si>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</si>
  <si>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</si>
  <si>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</si>
  <si>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</si>
  <si>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</si>
  <si>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</si>
  <si>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</si>
  <si>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</si>
  <si>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</si>
  <si>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</si>
  <si>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</si>
  <si>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</si>
  <si>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</si>
  <si>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</si>
  <si>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</si>
  <si>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</si>
  <si>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</si>
  <si>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</si>
  <si>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Meningkatnya Kinerja Keuangan dan Kinerja Birokrasi</t>
  </si>
  <si>
    <t>Rata-rata Capaian Kinerja (%)</t>
  </si>
  <si>
    <t>Predikat Kinerja</t>
  </si>
  <si>
    <t>Faktor pendorong keberhasilan pencapaian: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</si>
  <si>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</si>
  <si>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</si>
  <si>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</si>
  <si>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</si>
  <si>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</si>
  <si>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</si>
  <si>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</si>
  <si>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</si>
  <si>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</si>
  <si>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</si>
  <si>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</si>
  <si>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</si>
  <si>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</si>
  <si>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</si>
  <si>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</si>
  <si>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</si>
  <si>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</si>
  <si>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</si>
  <si>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</si>
  <si>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DINAS PERPUSTAKAAN DAN KEARSIPAN</t>
  </si>
  <si>
    <t>Dinas Perpustakaan dan Kearsipan</t>
  </si>
  <si>
    <t>Meningkatnya Akses dan Kualitas Pelayanan Pendidikan</t>
  </si>
  <si>
    <t>[kolom (12)(K) : kolom (7)(K)] x 100%</t>
  </si>
  <si>
    <t>Realisasi Tingkat Capaian Kinerja dan Anggaran Renja Perangkat Daerah yang Dievaluasi</t>
  </si>
  <si>
    <t>[kolom (12)(Rp) : kolom (7)(Rp)] x 100%</t>
  </si>
  <si>
    <t>Disusun</t>
  </si>
  <si>
    <t>Kabupaten Hulu Sungai Selatan</t>
  </si>
  <si>
    <t>Administrasi Keuangan Perangkat Daerah</t>
  </si>
  <si>
    <t>Perencanaan, Penganggaran, dan Evaluasi Kinerja Perangkat Daerah</t>
  </si>
  <si>
    <t>Penyusunan Dokumen Perencanaan Perangkat Daerah</t>
  </si>
  <si>
    <t>Evaluasi Kinerja Perangkat Daerah</t>
  </si>
  <si>
    <t>Koordinasi dan Penyusunan Laporan Keuangan Bulanan/Triwulanan/Semesteran SKPD</t>
  </si>
  <si>
    <t>Penyusunan Pelaporan dan Analisis Prognosis Realisasi Anggaran</t>
  </si>
  <si>
    <t>Administrasi Umum Perangkat Daerah</t>
  </si>
  <si>
    <t>Penyediaan Komponen Instalasi Listrik/Penerangan Bangunan Kantor</t>
  </si>
  <si>
    <t>Penyediaan Peralatan dan Perlengkapan Kantor</t>
  </si>
  <si>
    <t>Penyediaan Bahan Logistik Kantor</t>
  </si>
  <si>
    <t>Penyediaan Barang Cetakan dan Penggandaan</t>
  </si>
  <si>
    <t>Penyelenggaraan Rapat Koordinasi dan Konsultasi SKPD</t>
  </si>
  <si>
    <t>Penyediaan Jasa Penunjang Urusan Pemerintahan Daerah</t>
  </si>
  <si>
    <t>Penyediaan Jasa Komunikasi, Sumber Daya Air dan Listrik</t>
  </si>
  <si>
    <t>Penyediaan Jasa Pelayanan Umum Kantor</t>
  </si>
  <si>
    <t>Pemeliharaan Barang Milik Daerah Penunjang Urusan Pemerintahan Daerah</t>
  </si>
  <si>
    <t>Pemeliharaan/Rehabilitasi Gedung Kantor dan Bangunan Lainnya</t>
  </si>
  <si>
    <t>Pemeliharaan/Rehabilitasi Sarana dan Prasarana Gedung Kantor atau Bangunan Lainnya</t>
  </si>
  <si>
    <t>Penyediaan Jasa Pemeliharaan, Biaya Pemeliharaan, Pajak dan Perizinan Kendaraan Dinas Operasional atau Lapangan</t>
  </si>
  <si>
    <t>Pengelolaan Arsip Dinamis Daerah Kabupaten/Kota</t>
  </si>
  <si>
    <t>Pemeliharaan dan Penyusutan Arsip Dinamis</t>
  </si>
  <si>
    <t>Pengelolaan Perpustakaan Tingkat Daerah Kabupaten/Kota</t>
  </si>
  <si>
    <t>Pengembangan Perpustakaan di Tingkat Daerah Kabupaten/Kota</t>
  </si>
  <si>
    <t>Pembinaan Perpustakaan pada Satuan Pendidikan Dasar di Seluruh Wilayah Kabupaten/Kota sesuai dengan Standar Nasional Perpustakaan</t>
  </si>
  <si>
    <t>Peningkatan Kapasitas Tenaga Perpustakaan dan Pustakawan Tingkat Daerah Kabupaten/Kota</t>
  </si>
  <si>
    <t>Pembudayaan Gemar Membaca Tingkat Daerah Kabupaten/Kota</t>
  </si>
  <si>
    <t>Sosialisasi Budaya Baca dan Literasi pada Satuan Pendidikan Dasar dan Pendidikan Khusus serta Masyarakat</t>
  </si>
  <si>
    <t>Pengelolaan Arsip Statis Daerah Kabupaten/Kota</t>
  </si>
  <si>
    <t>Akuisisi, Pengolahan, Preservasi, dan Akses Arsip Statis</t>
  </si>
  <si>
    <t>Pengelolaan Simpul Jaringan Informasi Kearsipan Nasional Tingkat Kabupaten/Kota</t>
  </si>
  <si>
    <t>Pemberdayaan Kapasitas Unit Kearsipan dan Lembaga Kearsipan Daerah Kabupaten/Kota</t>
  </si>
  <si>
    <t>Program Penunjang Urusan Pemerintahan Daerah Kabupaten/Kota</t>
  </si>
  <si>
    <t>Dok</t>
  </si>
  <si>
    <t>Penyedian Gaji dan Tunjangan ASN</t>
  </si>
  <si>
    <t>%</t>
  </si>
  <si>
    <t>Program Pembinaan Perpustakaan</t>
  </si>
  <si>
    <t>Program Pengelolaan Arsip</t>
  </si>
  <si>
    <t>Tingkat kepuasan pelayanan</t>
  </si>
  <si>
    <t>Org</t>
  </si>
  <si>
    <t>Perpustakaan</t>
  </si>
  <si>
    <t>Jumlah Laporan Evaluasi Kinerja Perangkat Daerah</t>
  </si>
  <si>
    <t>Presentase Pelayanan administrasi sesuai standar</t>
  </si>
  <si>
    <t>Faktor penghambat pencapaian kinerja: faktor penghabatnya adalah adanya Pandemi Covid-19 sehingga menyebabkan pengurangan jumlah Pemustaka, karena untuk layanan perpustakaan yang datang langsung itu di batasi bahkan di tutup untuk sementara</t>
  </si>
  <si>
    <t>Tindak lanjut yang diperlukan dalam triwulan berikutnya*): dinas perpustakaan dan kearsipan melakukan inovasi dengan membaca online sehingga untuk koleksi buku yang di media online atau E BOOK sudah dapat di terapkan</t>
  </si>
  <si>
    <t>Lap</t>
  </si>
  <si>
    <t>Persentase Desa yang memiliki Perpustakaan sesuai Standar Desa</t>
  </si>
  <si>
    <t>Jumlah Dokumen AKIP Memenuhi Aspek Kualitas</t>
  </si>
  <si>
    <t>Jumlah Laporan Keuangan yang Memenuhi Aspek Kualitas</t>
  </si>
  <si>
    <t>Realisasi Kinerja dan Anggaran Renstra Perangkat Daerah s/d Tahun 2022</t>
  </si>
  <si>
    <t>Tingkat Capaian Kinerja dan Realisasi Anggaran Renstra Perangkat Daerah s/d Tahun 2022 (%)</t>
  </si>
  <si>
    <t>Realisasi Capaian Kinerja Renstra Perangkat Daerah sampai dengan Renja Perangkat Daerah Tahun Lalu (2021)</t>
  </si>
  <si>
    <t>Target Kinerja dan Anggaran Renja Perangkat Daerah Tahun Berjalan (Tahun 2021) yang Dievaluasi</t>
  </si>
  <si>
    <t>Jumlah Dokumen Perencanaan Perangkat Daerah</t>
  </si>
  <si>
    <t>Jumlah Orang yang Menerima Gaji dan Tunjangan ASN</t>
  </si>
  <si>
    <t>Jumlah Laporan Keuangan Bulanan/Triwulanan/Semesteran SKPD dan Laporan Koordinasi Penyusunan Laporan Keuangan Bulanan/Triwulanan/Semesteran SKPD</t>
  </si>
  <si>
    <t>Jumlah Dokumen Pelaporan dan Analisis Prognosis Realisasi Anggaran</t>
  </si>
  <si>
    <t>Jumlah Paket Komponen Instalasi Listrik/Penerangan Bangunan Kantor yang Disediakan</t>
  </si>
  <si>
    <t>Jumlah Paket Peralatan dan Perlengkapan Kantor yang Disediakan</t>
  </si>
  <si>
    <t>Jumlah Paket Bahan Logistik Kantor yang Disediakan</t>
  </si>
  <si>
    <t>Jumlah Paket Barang Cetakan dan Penggandaan yang Disediakan</t>
  </si>
  <si>
    <t>Jumlah Laporan Penyelenggaraan Rapat Koordinasi dan Konsultasi SKPD</t>
  </si>
  <si>
    <t>Paket</t>
  </si>
  <si>
    <t>Jumlah Laporan Penyediaan Jasa Komunikasi, Sumber Daya Air dan Listrik yang Disediakan</t>
  </si>
  <si>
    <t>Jumlah Laporan Penyediaan Jasa Pelayanan Umum Kantor yang Disediakan</t>
  </si>
  <si>
    <t>Jumlah Kendaraan Dinas Operasional atau Lapangan yang Dipelihara dan dibayarkan Pajak dan Perizinannya</t>
  </si>
  <si>
    <t>Jumlah Gedung Kantor dan Bangunan Lainnya yang  Dipelihara/Direhabilitasi</t>
  </si>
  <si>
    <t>Jumlah Sarana dan Prasarana Gedung Kantor atau Bangunan Lainnya yang Dipelihara/Direhabilitasi</t>
  </si>
  <si>
    <t>Unit</t>
  </si>
  <si>
    <t>Jumlah Perpustakaan pada Satuan Pendidikan Dasar dan yang Dilakukan Pembinaan dalam Mewujudkan Standar Nasional Perpustakaan</t>
  </si>
  <si>
    <t>Jumlah Bahan Perpustakaan Tercetak yang Dicetak dan Diadakan</t>
  </si>
  <si>
    <t>Eksemplar</t>
  </si>
  <si>
    <t>Lokus</t>
  </si>
  <si>
    <t>Jumlah Naskah Dinas yang Dilakukan Pemeliharaan dan Penyusutan</t>
  </si>
  <si>
    <t>Berkas</t>
  </si>
  <si>
    <t>Jumlah Laporan Hasil Pemberdayaan Kapasitas Unit  Kearsipan dan Lembaga Kearsipan Daerah Kabupaten/Kota</t>
  </si>
  <si>
    <t>Arsip</t>
  </si>
  <si>
    <t>Koordinasi dan Penyusunan Laporan Keuangan Akhir Tahun SKPD</t>
  </si>
  <si>
    <t>Jumlah Laporan Keuangan Akhir Tahun SKPD dan Laporan Hasil Koordinasi Penyusunan Laporan Keuangan Akhir Tahun SKPD</t>
  </si>
  <si>
    <t>Pengadaan Barang Milik Daerah Penunjang Urusan Pemerintah Daerah</t>
  </si>
  <si>
    <t xml:space="preserve">Pengadaan Gedung Kantor atau Bangunan Lainnya </t>
  </si>
  <si>
    <t>Pengadaan Sarana dan
Prasarana Pendukung Gedung Kantor atau Bangunan Lainnya</t>
  </si>
  <si>
    <t>Jumlah Unit Gedung Kantor atau Bangunan Lainnya yang Disediakan</t>
  </si>
  <si>
    <t>Jumlah Unit Sarana dan Prasarana Gedung Kantor atau Bangunan Lainnya yang Disediakan</t>
  </si>
  <si>
    <t>Pemeliharaan Peralatan dan Mesin Lainnya</t>
  </si>
  <si>
    <t>Jumlah Peralatan dan Mesin Lainnya yang Dipelihara</t>
  </si>
  <si>
    <t>Pengembangan dan
Pemeliharaan Layanan Perpustakaan Elektronik</t>
  </si>
  <si>
    <t>Layanan</t>
  </si>
  <si>
    <t>Program Perlindungan Dan Penyelamatan Arsip</t>
  </si>
  <si>
    <t>Pemusnahan Arsip Dilingkungan Pemerintah Daerah
Kabupaten/Kota yang Memiliki Retensi di Bawah 10 (sepuluh) Tahun</t>
  </si>
  <si>
    <t>Penilaian, Penetapan dan Pelaksanaan Pemusnahan Arsip yang Memiliki Retensi di Bawah 10 (sepuluh) Tahun</t>
  </si>
  <si>
    <t>PERIODE PELAKSANAAN TRIWULAN III TAHUN 2022</t>
  </si>
  <si>
    <t>Plt. Kepala Dinas Perpustakaan dan Kearsipan</t>
  </si>
  <si>
    <t>H. TAJIDDIN NOOR, S.Sos, M.IP</t>
  </si>
  <si>
    <t>NIP. 19691003 199103 1 003</t>
  </si>
  <si>
    <t>Nilai Kegemaran Membaca</t>
  </si>
  <si>
    <t>Jumlah perpustakaan desa yang tersedia</t>
  </si>
  <si>
    <t>Terlaksananya Pengembangan Layanan Perpustakaan Elektronik</t>
  </si>
  <si>
    <t xml:space="preserve">Jumlah Perpustakaan yang Dikembangkan di Tingkat Daerah Kabupaten/Kota Sesuai Standar Nasional Perpustakaan di Wilayah Kabupaten/Kota Sesuai Kewenangannya </t>
  </si>
  <si>
    <t>Jumlah  Tenaga  Perpustakaan  yang  Ditingkatkan Kapasitasnya Tingkat   Daerah Kabupaten/Kota</t>
  </si>
  <si>
    <t>Jumlah Masyarakat yang memanfaatkan perpustakaan</t>
  </si>
  <si>
    <t>Jumlah Lokus Pembudayaan Kegemaran Membaca dan Literasi pada Satuan Pendidikan</t>
  </si>
  <si>
    <t>Persentase Pengelolaan Arsip Dinamis yang dilaksanakan oleh setiap Perangkat Daerah</t>
  </si>
  <si>
    <t xml:space="preserve">Persentase  Arsip Statis Daerah yang terkelola </t>
  </si>
  <si>
    <t>Jumlah Arsip Statis yang Dilakukan Akusisi, Pengolahan,  Preservasi dan Akses Arsip Statis</t>
  </si>
  <si>
    <t xml:space="preserve">Persentase PD yang melaksanakan Pengelolaan Simpul Jaringan Informasi Kearsipan </t>
  </si>
  <si>
    <t>Persentase arsip statis yang diakuisisi, diolah, dipreservasi dan diakses</t>
  </si>
  <si>
    <t>Persentase PD yang melaksanakan Pemusnahan Arsip Dilingkungan Pemerintah Daerah  yang Memiliki Retensi di Bawah 10 (Sepuluh) Tahun terlaksana</t>
  </si>
  <si>
    <t>Jumlah Arsip yang Dilakukan Penilaian, Penetapan dan Pelaksanaan Pemusnahan Arsip yang Memiliki Retensi di Bawah 10 (Sepuluh) Tahun</t>
  </si>
  <si>
    <t>Nilai</t>
  </si>
  <si>
    <t>56442 orang</t>
  </si>
  <si>
    <t>orang</t>
  </si>
  <si>
    <t xml:space="preserve"> Nilai pengawasan kearsipan </t>
  </si>
  <si>
    <t>Pengelolaan dan Pengembangan Bahan Pustaka</t>
  </si>
  <si>
    <t>Pengembangan Literasi Berbasis Inklusi Sosial</t>
  </si>
  <si>
    <t>Penciptaan dan Penggunaan Arsip Dinamis</t>
  </si>
  <si>
    <t>Kandangan,           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</si>
</sst>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F119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" fillId="0" borderId="0"/>
    <xf numFmtId="0" fontId="14" fillId="0" borderId="0"/>
  </cellStyleXfs>
  <cellXfs count="18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Border="1"/>
    <xf numFmtId="0" fontId="6" fillId="0" borderId="11" xfId="0" applyFont="1" applyBorder="1" applyAlignment="1">
      <alignment horizontal="center" vertical="top"/>
    </xf>
    <xf numFmtId="0" fontId="6" fillId="0" borderId="1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9" fontId="8" fillId="0" borderId="2" xfId="0" applyNumberFormat="1" applyFont="1" applyBorder="1" applyAlignment="1">
      <alignment horizontal="center" vertical="top"/>
    </xf>
    <xf numFmtId="164" fontId="8" fillId="0" borderId="2" xfId="1" applyNumberFormat="1" applyFont="1" applyFill="1" applyBorder="1" applyAlignment="1">
      <alignment vertical="top"/>
    </xf>
    <xf numFmtId="164" fontId="8" fillId="0" borderId="2" xfId="1" quotePrefix="1" applyNumberFormat="1" applyFont="1" applyFill="1" applyBorder="1" applyAlignment="1">
      <alignment vertical="top"/>
    </xf>
    <xf numFmtId="0" fontId="6" fillId="0" borderId="11" xfId="0" applyFont="1" applyBorder="1" applyAlignment="1">
      <alignment horizontal="center" vertical="top" wrapText="1"/>
    </xf>
    <xf numFmtId="164" fontId="8" fillId="0" borderId="0" xfId="1" quotePrefix="1" applyNumberFormat="1" applyFont="1" applyFill="1" applyBorder="1" applyAlignment="1">
      <alignment vertical="top"/>
    </xf>
    <xf numFmtId="0" fontId="8" fillId="0" borderId="2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center" vertical="top" wrapText="1"/>
    </xf>
    <xf numFmtId="0" fontId="4" fillId="0" borderId="15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2" fillId="0" borderId="16" xfId="3" applyFont="1" applyBorder="1" applyAlignment="1">
      <alignment horizontal="center" vertical="center" wrapText="1"/>
    </xf>
    <xf numFmtId="0" fontId="6" fillId="0" borderId="0" xfId="0" applyFont="1"/>
    <xf numFmtId="41" fontId="8" fillId="0" borderId="2" xfId="0" applyNumberFormat="1" applyFont="1" applyBorder="1" applyAlignment="1">
      <alignment vertical="top"/>
    </xf>
    <xf numFmtId="164" fontId="6" fillId="0" borderId="2" xfId="1" quotePrefix="1" applyNumberFormat="1" applyFont="1" applyFill="1" applyBorder="1" applyAlignment="1">
      <alignment vertical="top"/>
    </xf>
    <xf numFmtId="1" fontId="8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9" fontId="6" fillId="0" borderId="2" xfId="0" applyNumberFormat="1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top" wrapText="1"/>
    </xf>
    <xf numFmtId="41" fontId="8" fillId="0" borderId="2" xfId="2" applyFont="1" applyFill="1" applyBorder="1" applyAlignment="1">
      <alignment vertical="top"/>
    </xf>
    <xf numFmtId="9" fontId="6" fillId="0" borderId="2" xfId="0" applyNumberFormat="1" applyFont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41" fontId="6" fillId="0" borderId="2" xfId="0" applyNumberFormat="1" applyFont="1" applyBorder="1" applyAlignment="1">
      <alignment vertical="top"/>
    </xf>
    <xf numFmtId="0" fontId="6" fillId="0" borderId="2" xfId="0" applyFont="1" applyBorder="1" applyAlignment="1">
      <alignment horizontal="center" vertical="top"/>
    </xf>
    <xf numFmtId="2" fontId="6" fillId="0" borderId="2" xfId="0" applyNumberFormat="1" applyFont="1" applyBorder="1" applyAlignment="1">
      <alignment horizontal="center" vertical="top"/>
    </xf>
    <xf numFmtId="2" fontId="8" fillId="0" borderId="2" xfId="0" applyNumberFormat="1" applyFont="1" applyBorder="1" applyAlignment="1">
      <alignment horizontal="center" vertical="top"/>
    </xf>
    <xf numFmtId="1" fontId="8" fillId="0" borderId="2" xfId="0" applyNumberFormat="1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0" fontId="4" fillId="3" borderId="15" xfId="0" applyFont="1" applyFill="1" applyBorder="1"/>
    <xf numFmtId="0" fontId="8" fillId="4" borderId="12" xfId="0" applyFont="1" applyFill="1" applyBorder="1" applyAlignment="1">
      <alignment horizontal="center"/>
    </xf>
    <xf numFmtId="2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top"/>
    </xf>
    <xf numFmtId="164" fontId="6" fillId="0" borderId="2" xfId="1" quotePrefix="1" applyNumberFormat="1" applyFont="1" applyFill="1" applyBorder="1" applyAlignment="1">
      <alignment vertical="top" wrapText="1"/>
    </xf>
    <xf numFmtId="41" fontId="6" fillId="0" borderId="2" xfId="0" applyNumberFormat="1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5" xfId="0" applyFont="1" applyBorder="1" applyAlignment="1">
      <alignment horizontal="center" vertical="top" wrapText="1"/>
    </xf>
    <xf numFmtId="9" fontId="6" fillId="0" borderId="15" xfId="0" applyNumberFormat="1" applyFont="1" applyBorder="1" applyAlignment="1">
      <alignment horizontal="center" vertical="top"/>
    </xf>
    <xf numFmtId="1" fontId="6" fillId="0" borderId="15" xfId="0" applyNumberFormat="1" applyFont="1" applyBorder="1" applyAlignment="1">
      <alignment horizontal="center" vertical="top" wrapText="1"/>
    </xf>
    <xf numFmtId="1" fontId="8" fillId="0" borderId="15" xfId="0" applyNumberFormat="1" applyFont="1" applyBorder="1" applyAlignment="1">
      <alignment horizontal="center" vertical="top" wrapText="1"/>
    </xf>
    <xf numFmtId="9" fontId="8" fillId="0" borderId="15" xfId="0" applyNumberFormat="1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top" wrapText="1"/>
    </xf>
    <xf numFmtId="3" fontId="8" fillId="0" borderId="2" xfId="0" applyNumberFormat="1" applyFont="1" applyBorder="1" applyAlignment="1">
      <alignment horizontal="center" vertical="top" wrapText="1"/>
    </xf>
    <xf numFmtId="3" fontId="8" fillId="0" borderId="2" xfId="0" applyNumberFormat="1" applyFont="1" applyBorder="1" applyAlignment="1">
      <alignment horizontal="center" vertical="top"/>
    </xf>
    <xf numFmtId="1" fontId="6" fillId="0" borderId="2" xfId="2" applyNumberFormat="1" applyFont="1" applyFill="1" applyBorder="1" applyAlignment="1">
      <alignment horizontal="center" vertical="top" wrapText="1"/>
    </xf>
    <xf numFmtId="2" fontId="6" fillId="0" borderId="2" xfId="2" applyNumberFormat="1" applyFont="1" applyFill="1" applyBorder="1" applyAlignment="1">
      <alignment horizontal="center" vertical="top" wrapText="1"/>
    </xf>
    <xf numFmtId="0" fontId="8" fillId="0" borderId="2" xfId="0" quotePrefix="1" applyFont="1" applyBorder="1" applyAlignment="1">
      <alignment horizontal="center" vertical="top" wrapText="1"/>
    </xf>
    <xf numFmtId="1" fontId="8" fillId="0" borderId="2" xfId="2" quotePrefix="1" applyNumberFormat="1" applyFont="1" applyFill="1" applyBorder="1" applyAlignment="1">
      <alignment horizontal="center" vertical="top"/>
    </xf>
    <xf numFmtId="2" fontId="15" fillId="0" borderId="0" xfId="0" applyNumberFormat="1" applyFont="1" applyAlignment="1">
      <alignment horizontal="center" vertical="top"/>
    </xf>
    <xf numFmtId="2" fontId="15" fillId="0" borderId="2" xfId="0" applyNumberFormat="1" applyFont="1" applyBorder="1" applyAlignment="1">
      <alignment horizontal="center" vertical="top"/>
    </xf>
    <xf numFmtId="164" fontId="6" fillId="0" borderId="6" xfId="1" quotePrefix="1" applyNumberFormat="1" applyFont="1" applyFill="1" applyBorder="1" applyAlignment="1">
      <alignment vertical="top"/>
    </xf>
    <xf numFmtId="41" fontId="6" fillId="0" borderId="6" xfId="0" applyNumberFormat="1" applyFont="1" applyBorder="1" applyAlignment="1">
      <alignment vertical="top"/>
    </xf>
    <xf numFmtId="2" fontId="6" fillId="0" borderId="6" xfId="0" applyNumberFormat="1" applyFont="1" applyBorder="1" applyAlignment="1">
      <alignment horizontal="center" vertical="top"/>
    </xf>
    <xf numFmtId="0" fontId="6" fillId="0" borderId="15" xfId="0" applyFont="1" applyBorder="1" applyAlignment="1">
      <alignment horizontal="left" vertical="top" wrapText="1"/>
    </xf>
    <xf numFmtId="164" fontId="6" fillId="0" borderId="15" xfId="1" quotePrefix="1" applyNumberFormat="1" applyFont="1" applyFill="1" applyBorder="1" applyAlignment="1">
      <alignment vertical="top"/>
    </xf>
    <xf numFmtId="164" fontId="8" fillId="0" borderId="15" xfId="1" applyNumberFormat="1" applyFont="1" applyFill="1" applyBorder="1" applyAlignment="1">
      <alignment vertical="top"/>
    </xf>
    <xf numFmtId="41" fontId="6" fillId="0" borderId="15" xfId="0" applyNumberFormat="1" applyFont="1" applyBorder="1" applyAlignment="1">
      <alignment vertical="top"/>
    </xf>
    <xf numFmtId="2" fontId="6" fillId="0" borderId="15" xfId="0" applyNumberFormat="1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3" fontId="6" fillId="0" borderId="2" xfId="0" applyNumberFormat="1" applyFont="1" applyBorder="1" applyAlignment="1">
      <alignment horizontal="center" vertical="top" wrapText="1"/>
    </xf>
    <xf numFmtId="165" fontId="6" fillId="0" borderId="2" xfId="2" applyNumberFormat="1" applyFont="1" applyFill="1" applyBorder="1" applyAlignment="1">
      <alignment horizontal="center" vertical="top"/>
    </xf>
    <xf numFmtId="3" fontId="6" fillId="0" borderId="2" xfId="0" applyNumberFormat="1" applyFont="1" applyBorder="1" applyAlignment="1">
      <alignment horizontal="center" vertical="top"/>
    </xf>
    <xf numFmtId="1" fontId="8" fillId="0" borderId="2" xfId="2" applyNumberFormat="1" applyFont="1" applyFill="1" applyBorder="1" applyAlignment="1">
      <alignment horizontal="center" vertical="top"/>
    </xf>
    <xf numFmtId="0" fontId="6" fillId="3" borderId="12" xfId="0" applyFont="1" applyFill="1" applyBorder="1" applyAlignment="1">
      <alignment horizontal="center" vertical="top" wrapText="1"/>
    </xf>
    <xf numFmtId="0" fontId="8" fillId="0" borderId="15" xfId="0" applyFont="1" applyBorder="1" applyAlignment="1">
      <alignment horizontal="left" vertical="top" wrapText="1"/>
    </xf>
    <xf numFmtId="0" fontId="18" fillId="0" borderId="2" xfId="0" applyFont="1" applyBorder="1" applyAlignment="1">
      <alignment vertical="top" wrapText="1"/>
    </xf>
    <xf numFmtId="0" fontId="8" fillId="6" borderId="2" xfId="0" applyFont="1" applyFill="1" applyBorder="1" applyAlignment="1">
      <alignment horizontal="left" vertical="top" wrapText="1"/>
    </xf>
    <xf numFmtId="0" fontId="18" fillId="6" borderId="2" xfId="0" applyFont="1" applyFill="1" applyBorder="1" applyAlignment="1">
      <alignment vertical="top" wrapText="1"/>
    </xf>
    <xf numFmtId="164" fontId="6" fillId="0" borderId="2" xfId="1" applyNumberFormat="1" applyFont="1" applyFill="1" applyBorder="1" applyAlignment="1">
      <alignment vertical="top"/>
    </xf>
    <xf numFmtId="0" fontId="6" fillId="0" borderId="6" xfId="0" applyFont="1" applyBorder="1" applyAlignment="1">
      <alignment horizontal="center" vertical="top" wrapText="1"/>
    </xf>
    <xf numFmtId="0" fontId="4" fillId="7" borderId="0" xfId="0" applyFont="1" applyFill="1"/>
    <xf numFmtId="0" fontId="6" fillId="0" borderId="2" xfId="4" applyFont="1" applyBorder="1" applyAlignment="1">
      <alignment vertical="top" wrapText="1"/>
    </xf>
    <xf numFmtId="0" fontId="6" fillId="8" borderId="2" xfId="0" applyFont="1" applyFill="1" applyBorder="1" applyAlignment="1">
      <alignment horizontal="center" vertical="top" wrapText="1"/>
    </xf>
    <xf numFmtId="164" fontId="6" fillId="8" borderId="2" xfId="1" quotePrefix="1" applyNumberFormat="1" applyFont="1" applyFill="1" applyBorder="1" applyAlignment="1">
      <alignment vertical="top" wrapText="1"/>
    </xf>
    <xf numFmtId="0" fontId="6" fillId="8" borderId="15" xfId="0" applyFont="1" applyFill="1" applyBorder="1" applyAlignment="1">
      <alignment horizontal="center" vertical="top" wrapText="1"/>
    </xf>
    <xf numFmtId="0" fontId="8" fillId="8" borderId="2" xfId="0" applyFont="1" applyFill="1" applyBorder="1" applyAlignment="1">
      <alignment horizontal="center" vertical="top" wrapText="1"/>
    </xf>
    <xf numFmtId="164" fontId="8" fillId="8" borderId="2" xfId="1" quotePrefix="1" applyNumberFormat="1" applyFont="1" applyFill="1" applyBorder="1" applyAlignment="1">
      <alignment vertical="top"/>
    </xf>
    <xf numFmtId="1" fontId="6" fillId="8" borderId="15" xfId="0" applyNumberFormat="1" applyFont="1" applyFill="1" applyBorder="1" applyAlignment="1">
      <alignment horizontal="center" vertical="top" wrapText="1"/>
    </xf>
    <xf numFmtId="164" fontId="6" fillId="8" borderId="2" xfId="1" quotePrefix="1" applyNumberFormat="1" applyFont="1" applyFill="1" applyBorder="1" applyAlignment="1">
      <alignment vertical="top"/>
    </xf>
    <xf numFmtId="1" fontId="8" fillId="8" borderId="15" xfId="0" applyNumberFormat="1" applyFont="1" applyFill="1" applyBorder="1" applyAlignment="1">
      <alignment horizontal="center" vertical="top" wrapText="1"/>
    </xf>
    <xf numFmtId="2" fontId="6" fillId="8" borderId="2" xfId="0" applyNumberFormat="1" applyFont="1" applyFill="1" applyBorder="1" applyAlignment="1">
      <alignment horizontal="center" vertical="top" wrapText="1"/>
    </xf>
    <xf numFmtId="164" fontId="6" fillId="8" borderId="6" xfId="1" quotePrefix="1" applyNumberFormat="1" applyFont="1" applyFill="1" applyBorder="1" applyAlignment="1">
      <alignment vertical="top"/>
    </xf>
    <xf numFmtId="1" fontId="6" fillId="8" borderId="2" xfId="0" applyNumberFormat="1" applyFont="1" applyFill="1" applyBorder="1" applyAlignment="1">
      <alignment horizontal="center" vertical="top" wrapText="1"/>
    </xf>
    <xf numFmtId="164" fontId="6" fillId="8" borderId="15" xfId="1" quotePrefix="1" applyNumberFormat="1" applyFont="1" applyFill="1" applyBorder="1" applyAlignment="1">
      <alignment vertical="top"/>
    </xf>
    <xf numFmtId="3" fontId="8" fillId="8" borderId="2" xfId="0" applyNumberFormat="1" applyFont="1" applyFill="1" applyBorder="1" applyAlignment="1">
      <alignment horizontal="center" vertical="top" wrapText="1"/>
    </xf>
    <xf numFmtId="1" fontId="6" fillId="8" borderId="2" xfId="2" applyNumberFormat="1" applyFont="1" applyFill="1" applyBorder="1" applyAlignment="1">
      <alignment horizontal="center" vertical="top" wrapText="1"/>
    </xf>
    <xf numFmtId="1" fontId="8" fillId="8" borderId="2" xfId="0" applyNumberFormat="1" applyFont="1" applyFill="1" applyBorder="1" applyAlignment="1">
      <alignment horizontal="center" vertical="top" wrapText="1"/>
    </xf>
    <xf numFmtId="3" fontId="6" fillId="8" borderId="2" xfId="0" applyNumberFormat="1" applyFont="1" applyFill="1" applyBorder="1" applyAlignment="1">
      <alignment horizontal="center" vertical="top" wrapText="1"/>
    </xf>
    <xf numFmtId="41" fontId="8" fillId="8" borderId="2" xfId="2" applyFont="1" applyFill="1" applyBorder="1" applyAlignment="1">
      <alignment vertical="top"/>
    </xf>
    <xf numFmtId="2" fontId="6" fillId="8" borderId="2" xfId="2" applyNumberFormat="1" applyFont="1" applyFill="1" applyBorder="1" applyAlignment="1">
      <alignment horizontal="center" vertical="top" wrapText="1"/>
    </xf>
    <xf numFmtId="1" fontId="8" fillId="8" borderId="2" xfId="2" quotePrefix="1" applyNumberFormat="1" applyFont="1" applyFill="1" applyBorder="1" applyAlignment="1">
      <alignment horizontal="center" vertical="top"/>
    </xf>
    <xf numFmtId="164" fontId="19" fillId="8" borderId="0" xfId="0" applyNumberFormat="1" applyFont="1" applyFill="1"/>
    <xf numFmtId="41" fontId="19" fillId="0" borderId="0" xfId="0" applyNumberFormat="1" applyFont="1"/>
    <xf numFmtId="0" fontId="8" fillId="9" borderId="2" xfId="0" applyFont="1" applyFill="1" applyBorder="1" applyAlignment="1">
      <alignment horizontal="left" vertical="top" wrapText="1"/>
    </xf>
    <xf numFmtId="164" fontId="8" fillId="9" borderId="2" xfId="1" quotePrefix="1" applyNumberFormat="1" applyFont="1" applyFill="1" applyBorder="1" applyAlignment="1">
      <alignment vertical="top"/>
    </xf>
    <xf numFmtId="3" fontId="8" fillId="9" borderId="2" xfId="0" applyNumberFormat="1" applyFont="1" applyFill="1" applyBorder="1" applyAlignment="1">
      <alignment horizontal="center" vertical="top" wrapText="1"/>
    </xf>
    <xf numFmtId="9" fontId="8" fillId="9" borderId="2" xfId="0" applyNumberFormat="1" applyFont="1" applyFill="1" applyBorder="1" applyAlignment="1">
      <alignment horizontal="center" vertical="top" wrapText="1"/>
    </xf>
    <xf numFmtId="9" fontId="8" fillId="0" borderId="15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8" fillId="4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top" wrapText="1"/>
    </xf>
    <xf numFmtId="0" fontId="8" fillId="0" borderId="0" xfId="0" applyFont="1" applyFill="1"/>
    <xf numFmtId="0" fontId="4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 vertical="top"/>
    </xf>
  </cellXfs>
  <cellStyles count="5">
    <cellStyle name="Comma" xfId="1" builtinId="3"/>
    <cellStyle name="Comma [0]" xfId="2" builtinId="6"/>
    <cellStyle name="Normal" xfId="0" builtinId="0"/>
    <cellStyle name="Normal 13 10" xfId="4"/>
    <cellStyle name="Normal 2" xfId="3"/>
  </cellStyles>
  <dxfs count="0"/>
  <tableStyles count="0" defaultTableStyle="TableStyleMedium2" defaultPivotStyle="PivotStyleLight16"/>
  <colors>
    <mruColors>
      <color rgb="FFBF11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K82"/>
  <sheetViews>
    <sheetView tabSelected="1" showRuler="0" view="pageBreakPreview" topLeftCell="X7" zoomScale="70" zoomScaleNormal="40" zoomScaleSheetLayoutView="70" zoomScalePageLayoutView="55" workbookViewId="0">
      <pane xSplit="1650" ySplit="2115" topLeftCell="R1" activePane="bottomRight"/>
      <selection activeCell="D7" sqref="D7:D9"/>
      <selection pane="topRight" activeCell="A7" sqref="A7:A9"/>
      <selection pane="bottomLeft" activeCell="X62" sqref="A62:XFD62"/>
      <selection pane="bottomRight" activeCell="W86" sqref="W86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8.7109375" style="2" customWidth="1"/>
    <col min="4" max="4" width="15" style="2" customWidth="1"/>
    <col min="5" max="5" width="10.85546875" style="2" customWidth="1"/>
    <col min="6" max="6" width="7.7109375" style="2" customWidth="1"/>
    <col min="7" max="7" width="26.140625" style="2" customWidth="1"/>
    <col min="8" max="8" width="11.85546875" style="2" customWidth="1"/>
    <col min="9" max="9" width="24.5703125" style="2" customWidth="1"/>
    <col min="10" max="10" width="14.5703125" style="102" customWidth="1"/>
    <col min="11" max="11" width="24.140625" style="102" customWidth="1"/>
    <col min="12" max="12" width="9.28515625" style="2" customWidth="1"/>
    <col min="13" max="13" width="21.85546875" style="2" customWidth="1"/>
    <col min="14" max="14" width="15.42578125" style="2" customWidth="1"/>
    <col min="15" max="15" width="23.28515625" style="2" customWidth="1"/>
    <col min="16" max="16" width="14.5703125" style="2" customWidth="1"/>
    <col min="17" max="17" width="24" style="2" bestFit="1" customWidth="1"/>
    <col min="18" max="18" width="15" style="2" customWidth="1"/>
    <col min="19" max="19" width="23.85546875" style="2" customWidth="1"/>
    <col min="20" max="20" width="14.28515625" style="2" customWidth="1"/>
    <col min="21" max="21" width="17.7109375" style="2" customWidth="1"/>
    <col min="22" max="22" width="8.7109375" style="4" customWidth="1"/>
    <col min="23" max="23" width="27" style="2" customWidth="1"/>
    <col min="24" max="24" width="11.85546875" style="2" customWidth="1"/>
    <col min="25" max="25" width="5.5703125" style="4" customWidth="1"/>
    <col min="26" max="26" width="9.5703125" style="2" customWidth="1"/>
    <col min="27" max="27" width="34.140625" style="2" bestFit="1" customWidth="1"/>
    <col min="28" max="28" width="8" style="2" customWidth="1"/>
    <col min="29" max="29" width="5.5703125" style="4" customWidth="1"/>
    <col min="30" max="30" width="10.5703125" style="2" customWidth="1"/>
    <col min="31" max="31" width="15" style="2" customWidth="1"/>
    <col min="32" max="32" width="9.140625" style="2"/>
    <col min="33" max="37" width="19.5703125" style="2" customWidth="1"/>
    <col min="38" max="16384" width="9.140625" style="2"/>
  </cols>
  <sheetData>
    <row r="1" spans="1:37" ht="23.25" x14ac:dyDescent="0.35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"/>
    </row>
    <row r="2" spans="1:37" ht="23.25" x14ac:dyDescent="0.35">
      <c r="A2" s="143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3"/>
    </row>
    <row r="3" spans="1:37" ht="23.25" x14ac:dyDescent="0.35">
      <c r="A3" s="143" t="s">
        <v>46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3"/>
    </row>
    <row r="4" spans="1:37" ht="23.25" x14ac:dyDescent="0.35">
      <c r="A4" s="144" t="s">
        <v>144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"/>
    </row>
    <row r="5" spans="1:37" ht="18" x14ac:dyDescent="0.2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</row>
    <row r="6" spans="1:37" ht="18" x14ac:dyDescent="0.25">
      <c r="A6" s="139" t="s">
        <v>46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</row>
    <row r="7" spans="1:37" ht="81" customHeight="1" x14ac:dyDescent="0.2">
      <c r="A7" s="146" t="s">
        <v>3</v>
      </c>
      <c r="B7" s="146" t="s">
        <v>4</v>
      </c>
      <c r="C7" s="147" t="s">
        <v>5</v>
      </c>
      <c r="D7" s="147" t="s">
        <v>6</v>
      </c>
      <c r="E7" s="133" t="s">
        <v>7</v>
      </c>
      <c r="F7" s="148"/>
      <c r="G7" s="134"/>
      <c r="H7" s="133" t="s">
        <v>104</v>
      </c>
      <c r="I7" s="134"/>
      <c r="J7" s="133" t="s">
        <v>105</v>
      </c>
      <c r="K7" s="148"/>
      <c r="L7" s="133" t="s">
        <v>8</v>
      </c>
      <c r="M7" s="148"/>
      <c r="N7" s="148"/>
      <c r="O7" s="148"/>
      <c r="P7" s="148"/>
      <c r="Q7" s="148"/>
      <c r="R7" s="148"/>
      <c r="S7" s="134"/>
      <c r="T7" s="133" t="s">
        <v>50</v>
      </c>
      <c r="U7" s="148"/>
      <c r="V7" s="148"/>
      <c r="W7" s="148"/>
      <c r="X7" s="148"/>
      <c r="Y7" s="134"/>
      <c r="Z7" s="133" t="s">
        <v>102</v>
      </c>
      <c r="AA7" s="134"/>
      <c r="AB7" s="133" t="s">
        <v>103</v>
      </c>
      <c r="AC7" s="148"/>
      <c r="AD7" s="148"/>
      <c r="AE7" s="151" t="s">
        <v>9</v>
      </c>
      <c r="AG7" s="4"/>
      <c r="AH7" s="4"/>
      <c r="AI7" s="4"/>
      <c r="AJ7" s="4"/>
      <c r="AK7" s="4"/>
    </row>
    <row r="8" spans="1:37" ht="18" customHeight="1" x14ac:dyDescent="0.2">
      <c r="A8" s="146"/>
      <c r="B8" s="146"/>
      <c r="C8" s="147"/>
      <c r="D8" s="147"/>
      <c r="E8" s="135"/>
      <c r="F8" s="149"/>
      <c r="G8" s="136"/>
      <c r="H8" s="135"/>
      <c r="I8" s="136"/>
      <c r="J8" s="137"/>
      <c r="K8" s="150"/>
      <c r="L8" s="137"/>
      <c r="M8" s="150"/>
      <c r="N8" s="150"/>
      <c r="O8" s="150"/>
      <c r="P8" s="150"/>
      <c r="Q8" s="150"/>
      <c r="R8" s="150"/>
      <c r="S8" s="138"/>
      <c r="T8" s="137"/>
      <c r="U8" s="150"/>
      <c r="V8" s="150"/>
      <c r="W8" s="150"/>
      <c r="X8" s="150"/>
      <c r="Y8" s="138"/>
      <c r="Z8" s="137"/>
      <c r="AA8" s="138"/>
      <c r="AB8" s="137"/>
      <c r="AC8" s="150"/>
      <c r="AD8" s="150"/>
      <c r="AE8" s="152"/>
    </row>
    <row r="9" spans="1:37" ht="15.75" customHeight="1" x14ac:dyDescent="0.2">
      <c r="A9" s="146"/>
      <c r="B9" s="146"/>
      <c r="C9" s="147"/>
      <c r="D9" s="147"/>
      <c r="E9" s="137"/>
      <c r="F9" s="150"/>
      <c r="G9" s="138"/>
      <c r="H9" s="137"/>
      <c r="I9" s="138"/>
      <c r="J9" s="153">
        <v>2022</v>
      </c>
      <c r="K9" s="154"/>
      <c r="L9" s="140" t="s">
        <v>10</v>
      </c>
      <c r="M9" s="142"/>
      <c r="N9" s="140" t="s">
        <v>11</v>
      </c>
      <c r="O9" s="142"/>
      <c r="P9" s="140" t="s">
        <v>12</v>
      </c>
      <c r="Q9" s="142"/>
      <c r="R9" s="140" t="s">
        <v>13</v>
      </c>
      <c r="S9" s="142"/>
      <c r="T9" s="140">
        <v>2022</v>
      </c>
      <c r="U9" s="141"/>
      <c r="V9" s="141"/>
      <c r="W9" s="141"/>
      <c r="X9" s="141"/>
      <c r="Y9" s="142"/>
      <c r="Z9" s="140">
        <v>2022</v>
      </c>
      <c r="AA9" s="142"/>
      <c r="AB9" s="140">
        <v>2022</v>
      </c>
      <c r="AC9" s="141"/>
      <c r="AD9" s="142"/>
      <c r="AE9" s="5"/>
    </row>
    <row r="10" spans="1:37" s="7" customFormat="1" ht="15.75" x14ac:dyDescent="0.25">
      <c r="A10" s="167">
        <v>1</v>
      </c>
      <c r="B10" s="167">
        <v>2</v>
      </c>
      <c r="C10" s="167">
        <v>3</v>
      </c>
      <c r="D10" s="167">
        <v>4</v>
      </c>
      <c r="E10" s="170">
        <v>5</v>
      </c>
      <c r="F10" s="173"/>
      <c r="G10" s="171"/>
      <c r="H10" s="170">
        <v>6</v>
      </c>
      <c r="I10" s="171"/>
      <c r="J10" s="158">
        <v>7</v>
      </c>
      <c r="K10" s="159"/>
      <c r="L10" s="158">
        <v>8</v>
      </c>
      <c r="M10" s="159"/>
      <c r="N10" s="158">
        <v>9</v>
      </c>
      <c r="O10" s="159"/>
      <c r="P10" s="158">
        <v>10</v>
      </c>
      <c r="Q10" s="159"/>
      <c r="R10" s="158">
        <v>11</v>
      </c>
      <c r="S10" s="159"/>
      <c r="T10" s="155">
        <v>12</v>
      </c>
      <c r="U10" s="157"/>
      <c r="V10" s="157"/>
      <c r="W10" s="157"/>
      <c r="X10" s="157"/>
      <c r="Y10" s="156"/>
      <c r="Z10" s="155">
        <v>13</v>
      </c>
      <c r="AA10" s="156"/>
      <c r="AB10" s="155">
        <v>14</v>
      </c>
      <c r="AC10" s="157"/>
      <c r="AD10" s="156"/>
      <c r="AE10" s="6">
        <v>15</v>
      </c>
    </row>
    <row r="11" spans="1:37" s="7" customFormat="1" ht="119.25" customHeight="1" x14ac:dyDescent="0.2">
      <c r="A11" s="172"/>
      <c r="B11" s="172"/>
      <c r="C11" s="172"/>
      <c r="D11" s="172"/>
      <c r="E11" s="161" t="s">
        <v>14</v>
      </c>
      <c r="F11" s="162"/>
      <c r="G11" s="165" t="s">
        <v>15</v>
      </c>
      <c r="H11" s="161" t="s">
        <v>14</v>
      </c>
      <c r="I11" s="165" t="s">
        <v>15</v>
      </c>
      <c r="J11" s="161" t="s">
        <v>14</v>
      </c>
      <c r="K11" s="167" t="s">
        <v>15</v>
      </c>
      <c r="L11" s="161" t="s">
        <v>14</v>
      </c>
      <c r="M11" s="167" t="s">
        <v>15</v>
      </c>
      <c r="N11" s="161" t="s">
        <v>14</v>
      </c>
      <c r="O11" s="167" t="s">
        <v>15</v>
      </c>
      <c r="P11" s="161" t="s">
        <v>14</v>
      </c>
      <c r="Q11" s="167" t="s">
        <v>15</v>
      </c>
      <c r="R11" s="161" t="s">
        <v>14</v>
      </c>
      <c r="S11" s="167" t="s">
        <v>15</v>
      </c>
      <c r="T11" s="95" t="s">
        <v>16</v>
      </c>
      <c r="U11" s="170" t="s">
        <v>49</v>
      </c>
      <c r="V11" s="171"/>
      <c r="W11" s="8" t="s">
        <v>17</v>
      </c>
      <c r="X11" s="170" t="s">
        <v>51</v>
      </c>
      <c r="Y11" s="171"/>
      <c r="Z11" s="95" t="s">
        <v>18</v>
      </c>
      <c r="AA11" s="8" t="s">
        <v>19</v>
      </c>
      <c r="AB11" s="170" t="s">
        <v>20</v>
      </c>
      <c r="AC11" s="171"/>
      <c r="AD11" s="8" t="s">
        <v>21</v>
      </c>
      <c r="AE11" s="9"/>
    </row>
    <row r="12" spans="1:37" s="7" customFormat="1" ht="25.5" customHeight="1" x14ac:dyDescent="0.2">
      <c r="A12" s="165"/>
      <c r="B12" s="165"/>
      <c r="C12" s="165"/>
      <c r="D12" s="165"/>
      <c r="E12" s="163"/>
      <c r="F12" s="164"/>
      <c r="G12" s="166"/>
      <c r="H12" s="163"/>
      <c r="I12" s="166"/>
      <c r="J12" s="163"/>
      <c r="K12" s="165"/>
      <c r="L12" s="163"/>
      <c r="M12" s="165"/>
      <c r="N12" s="163"/>
      <c r="O12" s="165"/>
      <c r="P12" s="163"/>
      <c r="Q12" s="165"/>
      <c r="R12" s="163"/>
      <c r="S12" s="165"/>
      <c r="T12" s="69" t="s">
        <v>14</v>
      </c>
      <c r="U12" s="163" t="s">
        <v>14</v>
      </c>
      <c r="V12" s="164"/>
      <c r="W12" s="10" t="s">
        <v>15</v>
      </c>
      <c r="X12" s="163" t="s">
        <v>15</v>
      </c>
      <c r="Y12" s="164"/>
      <c r="Z12" s="69" t="s">
        <v>14</v>
      </c>
      <c r="AA12" s="10" t="s">
        <v>15</v>
      </c>
      <c r="AB12" s="163" t="s">
        <v>14</v>
      </c>
      <c r="AC12" s="164"/>
      <c r="AD12" s="10" t="s">
        <v>15</v>
      </c>
      <c r="AE12" s="53"/>
    </row>
    <row r="13" spans="1:37" s="7" customFormat="1" ht="15.75" x14ac:dyDescent="0.2">
      <c r="A13" s="72"/>
      <c r="B13" s="72"/>
      <c r="C13" s="71"/>
      <c r="D13" s="71"/>
      <c r="E13" s="69"/>
      <c r="F13" s="70"/>
      <c r="G13" s="10"/>
      <c r="H13" s="69"/>
      <c r="I13" s="10"/>
      <c r="J13" s="69"/>
      <c r="K13" s="71"/>
      <c r="L13" s="69"/>
      <c r="M13" s="71"/>
      <c r="N13" s="69"/>
      <c r="O13" s="71"/>
      <c r="P13" s="69"/>
      <c r="Q13" s="71"/>
      <c r="R13" s="69"/>
      <c r="S13" s="71"/>
      <c r="T13" s="69"/>
      <c r="U13" s="69"/>
      <c r="V13" s="70"/>
      <c r="W13" s="10"/>
      <c r="X13" s="69"/>
      <c r="Y13" s="70"/>
      <c r="Z13" s="69"/>
      <c r="AA13" s="10"/>
      <c r="AB13" s="69"/>
      <c r="AC13" s="70"/>
      <c r="AD13" s="10"/>
      <c r="AE13" s="9"/>
    </row>
    <row r="14" spans="1:37" ht="115.5" customHeight="1" x14ac:dyDescent="0.2">
      <c r="A14" s="36">
        <v>1</v>
      </c>
      <c r="B14" s="13" t="s">
        <v>22</v>
      </c>
      <c r="C14" s="14" t="s">
        <v>85</v>
      </c>
      <c r="D14" s="14" t="s">
        <v>91</v>
      </c>
      <c r="E14" s="34">
        <v>100</v>
      </c>
      <c r="F14" s="39" t="s">
        <v>88</v>
      </c>
      <c r="G14" s="58">
        <f>G15+G18+G23+G29+G32+G35</f>
        <v>6024555538</v>
      </c>
      <c r="H14" s="34">
        <v>125</v>
      </c>
      <c r="I14" s="58">
        <f>I15+I18+I23+I29+I32+I35</f>
        <v>4179944022</v>
      </c>
      <c r="J14" s="104">
        <v>100</v>
      </c>
      <c r="K14" s="105">
        <f>K15+K18+K23+K29+K32+K35</f>
        <v>14501798250</v>
      </c>
      <c r="L14" s="34">
        <v>100</v>
      </c>
      <c r="M14" s="58">
        <f>M15+M18+M23+M32+M35</f>
        <v>981409945</v>
      </c>
      <c r="N14" s="34">
        <v>100</v>
      </c>
      <c r="O14" s="58">
        <f>O15+O18+O23+O29+O32+O35</f>
        <v>3200022205</v>
      </c>
      <c r="P14" s="104">
        <v>100</v>
      </c>
      <c r="Q14" s="105">
        <f>Q15+Q18+Q23+Q29+Q32+Q35</f>
        <v>1073254863</v>
      </c>
      <c r="R14" s="34">
        <v>100</v>
      </c>
      <c r="S14" s="58">
        <f>S15+S18+S23+S29+S32+S35</f>
        <v>8803793671</v>
      </c>
      <c r="T14" s="68">
        <f>AVERAGE(L14,N14,P14,R14)</f>
        <v>100</v>
      </c>
      <c r="U14" s="68">
        <f t="shared" ref="U14:U37" si="0">T14/J14*100</f>
        <v>100</v>
      </c>
      <c r="V14" s="34" t="s">
        <v>88</v>
      </c>
      <c r="W14" s="59">
        <f>SUM(M14,O14,Q14,S14)</f>
        <v>14058480684</v>
      </c>
      <c r="X14" s="40">
        <f t="shared" ref="X14:X37" si="1">W14/K14*100</f>
        <v>96.943016594510951</v>
      </c>
      <c r="Y14" s="34" t="s">
        <v>88</v>
      </c>
      <c r="Z14" s="68">
        <f t="shared" ref="Z14:Z61" si="2">SUM(H14,T14)</f>
        <v>225</v>
      </c>
      <c r="AA14" s="59">
        <f t="shared" ref="AA14:AA40" si="3">SUM(I14,W14)</f>
        <v>18238424706</v>
      </c>
      <c r="AB14" s="34"/>
      <c r="AC14" s="42" t="s">
        <v>88</v>
      </c>
      <c r="AD14" s="43"/>
      <c r="AE14" s="101" t="s">
        <v>47</v>
      </c>
      <c r="AH14" s="20">
        <f>M14+O14+Q14+S14</f>
        <v>14058480684</v>
      </c>
    </row>
    <row r="15" spans="1:37" ht="111.75" customHeight="1" x14ac:dyDescent="0.2">
      <c r="A15" s="12"/>
      <c r="B15" s="13"/>
      <c r="C15" s="60" t="s">
        <v>55</v>
      </c>
      <c r="D15" s="14" t="s">
        <v>100</v>
      </c>
      <c r="E15" s="63">
        <f>SUM(E16:E17)</f>
        <v>45</v>
      </c>
      <c r="F15" s="64" t="s">
        <v>86</v>
      </c>
      <c r="G15" s="58">
        <f>SUM(G16:G17)</f>
        <v>7962500</v>
      </c>
      <c r="H15" s="63">
        <v>17</v>
      </c>
      <c r="I15" s="58">
        <f t="shared" ref="I15:L15" si="4">SUM(I16:I17)</f>
        <v>9240000</v>
      </c>
      <c r="J15" s="106">
        <f t="shared" si="4"/>
        <v>15</v>
      </c>
      <c r="K15" s="105">
        <f t="shared" si="4"/>
        <v>9650000</v>
      </c>
      <c r="L15" s="63">
        <f t="shared" si="4"/>
        <v>1</v>
      </c>
      <c r="M15" s="58">
        <f>SUM(M16:M17)</f>
        <v>600000</v>
      </c>
      <c r="N15" s="63">
        <v>5</v>
      </c>
      <c r="O15" s="58">
        <f>O16+O17</f>
        <v>1854600</v>
      </c>
      <c r="P15" s="106">
        <v>5</v>
      </c>
      <c r="Q15" s="105">
        <f>Q16+Q17</f>
        <v>537500</v>
      </c>
      <c r="R15" s="63">
        <v>4</v>
      </c>
      <c r="S15" s="58">
        <f>S16+S17</f>
        <v>4727950</v>
      </c>
      <c r="T15" s="68">
        <f>SUM(L15,N15,P15,R15)</f>
        <v>15</v>
      </c>
      <c r="U15" s="68">
        <f t="shared" si="0"/>
        <v>100</v>
      </c>
      <c r="V15" s="34" t="s">
        <v>88</v>
      </c>
      <c r="W15" s="59">
        <f t="shared" ref="W15:W37" si="5">SUM(M15,O15,Q15,S15)</f>
        <v>7720050</v>
      </c>
      <c r="X15" s="40">
        <f t="shared" si="1"/>
        <v>80.000518134715023</v>
      </c>
      <c r="Y15" s="34" t="s">
        <v>88</v>
      </c>
      <c r="Z15" s="68">
        <f t="shared" si="2"/>
        <v>32</v>
      </c>
      <c r="AA15" s="59">
        <f t="shared" si="3"/>
        <v>16960050</v>
      </c>
      <c r="AB15" s="34"/>
      <c r="AC15" s="42" t="s">
        <v>88</v>
      </c>
      <c r="AD15" s="43"/>
      <c r="AE15" s="19"/>
      <c r="AH15" s="20">
        <f>M15+O15+Q15+S15</f>
        <v>7720050</v>
      </c>
    </row>
    <row r="16" spans="1:37" ht="93.75" customHeight="1" x14ac:dyDescent="0.2">
      <c r="A16" s="12"/>
      <c r="B16" s="13"/>
      <c r="C16" s="21" t="s">
        <v>56</v>
      </c>
      <c r="D16" s="21" t="s">
        <v>106</v>
      </c>
      <c r="E16" s="15">
        <v>15</v>
      </c>
      <c r="F16" s="16" t="s">
        <v>86</v>
      </c>
      <c r="G16" s="18">
        <v>6650000</v>
      </c>
      <c r="H16" s="15">
        <v>6</v>
      </c>
      <c r="I16" s="18">
        <v>7740000</v>
      </c>
      <c r="J16" s="107">
        <v>10</v>
      </c>
      <c r="K16" s="108">
        <v>8337500</v>
      </c>
      <c r="L16" s="15"/>
      <c r="M16" s="18">
        <v>600000</v>
      </c>
      <c r="N16" s="15">
        <v>5</v>
      </c>
      <c r="O16" s="18">
        <v>1854600</v>
      </c>
      <c r="P16" s="107">
        <v>5</v>
      </c>
      <c r="Q16" s="108">
        <v>537500</v>
      </c>
      <c r="R16" s="15"/>
      <c r="S16" s="18">
        <v>3417500</v>
      </c>
      <c r="T16" s="45">
        <f>SUM(L16,N16,P16,R16)</f>
        <v>10</v>
      </c>
      <c r="U16" s="45">
        <f t="shared" si="0"/>
        <v>100</v>
      </c>
      <c r="V16" s="26" t="s">
        <v>88</v>
      </c>
      <c r="W16" s="31">
        <f t="shared" si="5"/>
        <v>6409600</v>
      </c>
      <c r="X16" s="44">
        <f t="shared" si="1"/>
        <v>76.876761619190404</v>
      </c>
      <c r="Y16" s="26" t="s">
        <v>88</v>
      </c>
      <c r="Z16" s="45">
        <f t="shared" si="2"/>
        <v>16</v>
      </c>
      <c r="AA16" s="31">
        <f t="shared" si="3"/>
        <v>14149600</v>
      </c>
      <c r="AB16" s="44"/>
      <c r="AC16" s="26" t="s">
        <v>88</v>
      </c>
      <c r="AD16" s="57"/>
      <c r="AE16" s="19"/>
      <c r="AH16" s="20"/>
    </row>
    <row r="17" spans="1:34" ht="90" x14ac:dyDescent="0.2">
      <c r="A17" s="12"/>
      <c r="B17" s="13"/>
      <c r="C17" s="21" t="s">
        <v>57</v>
      </c>
      <c r="D17" s="21" t="s">
        <v>94</v>
      </c>
      <c r="E17" s="15">
        <v>30</v>
      </c>
      <c r="F17" s="16" t="s">
        <v>98</v>
      </c>
      <c r="G17" s="18">
        <v>1312500</v>
      </c>
      <c r="H17" s="15">
        <v>11</v>
      </c>
      <c r="I17" s="17">
        <v>1500000</v>
      </c>
      <c r="J17" s="107">
        <v>5</v>
      </c>
      <c r="K17" s="108">
        <v>1312500</v>
      </c>
      <c r="L17" s="15">
        <v>1</v>
      </c>
      <c r="M17" s="18"/>
      <c r="N17" s="15"/>
      <c r="O17" s="18">
        <v>0</v>
      </c>
      <c r="P17" s="107"/>
      <c r="Q17" s="108"/>
      <c r="R17" s="15">
        <v>4</v>
      </c>
      <c r="S17" s="18">
        <v>1310450</v>
      </c>
      <c r="T17" s="45">
        <f>SUM(L17,N17,P17,R17)</f>
        <v>5</v>
      </c>
      <c r="U17" s="45">
        <f t="shared" si="0"/>
        <v>100</v>
      </c>
      <c r="V17" s="26" t="s">
        <v>88</v>
      </c>
      <c r="W17" s="31">
        <f t="shared" si="5"/>
        <v>1310450</v>
      </c>
      <c r="X17" s="44">
        <f t="shared" si="1"/>
        <v>99.843809523809526</v>
      </c>
      <c r="Y17" s="26" t="s">
        <v>88</v>
      </c>
      <c r="Z17" s="45">
        <f t="shared" si="2"/>
        <v>16</v>
      </c>
      <c r="AA17" s="31">
        <f t="shared" si="3"/>
        <v>2810450</v>
      </c>
      <c r="AB17" s="44"/>
      <c r="AC17" s="26" t="s">
        <v>88</v>
      </c>
      <c r="AD17" s="44"/>
      <c r="AE17" s="11"/>
      <c r="AH17" s="20"/>
    </row>
    <row r="18" spans="1:34" ht="138.75" customHeight="1" x14ac:dyDescent="0.2">
      <c r="A18" s="12"/>
      <c r="B18" s="13"/>
      <c r="C18" s="60" t="s">
        <v>54</v>
      </c>
      <c r="D18" s="14" t="s">
        <v>101</v>
      </c>
      <c r="E18" s="65">
        <f>SUM(E21:E22)</f>
        <v>39</v>
      </c>
      <c r="F18" s="64" t="s">
        <v>86</v>
      </c>
      <c r="G18" s="32">
        <f>SUM(G19:G22)</f>
        <v>3780030362</v>
      </c>
      <c r="H18" s="34">
        <v>17</v>
      </c>
      <c r="I18" s="32">
        <f>SUM(I19:I22)</f>
        <v>3268101231</v>
      </c>
      <c r="J18" s="109">
        <v>12</v>
      </c>
      <c r="K18" s="110">
        <f>SUM(K19:K22)</f>
        <v>3710030362</v>
      </c>
      <c r="L18" s="65">
        <f>SUM(L21:L22)</f>
        <v>3</v>
      </c>
      <c r="M18" s="32">
        <f>SUM(M19:M22)</f>
        <v>894945438</v>
      </c>
      <c r="N18" s="65">
        <f>SUM(N21:N22)</f>
        <v>3</v>
      </c>
      <c r="O18" s="32">
        <f>O19+O20+O21+O22</f>
        <v>653490988</v>
      </c>
      <c r="P18" s="109">
        <f>SUM(P21:P22)</f>
        <v>4</v>
      </c>
      <c r="Q18" s="110">
        <f>Q19+Q20+Q21+Q22</f>
        <v>958647552</v>
      </c>
      <c r="R18" s="65">
        <v>2</v>
      </c>
      <c r="S18" s="32">
        <f>S19+S20+S21+S22</f>
        <v>824513973</v>
      </c>
      <c r="T18" s="46">
        <f>SUM(L18,N18,P18,R18)</f>
        <v>12</v>
      </c>
      <c r="U18" s="46">
        <f t="shared" si="0"/>
        <v>100</v>
      </c>
      <c r="V18" s="42" t="s">
        <v>88</v>
      </c>
      <c r="W18" s="41">
        <f t="shared" si="5"/>
        <v>3331597951</v>
      </c>
      <c r="X18" s="43">
        <f t="shared" si="1"/>
        <v>89.799748948793095</v>
      </c>
      <c r="Y18" s="42" t="s">
        <v>88</v>
      </c>
      <c r="Z18" s="46">
        <f t="shared" si="2"/>
        <v>29</v>
      </c>
      <c r="AA18" s="41">
        <f t="shared" si="3"/>
        <v>6599699182</v>
      </c>
      <c r="AB18" s="43"/>
      <c r="AC18" s="42" t="s">
        <v>88</v>
      </c>
      <c r="AD18" s="43"/>
      <c r="AE18" s="11"/>
      <c r="AH18" s="20"/>
    </row>
    <row r="19" spans="1:34" ht="107.25" customHeight="1" x14ac:dyDescent="0.2">
      <c r="A19" s="36">
        <v>2</v>
      </c>
      <c r="B19" s="37" t="s">
        <v>23</v>
      </c>
      <c r="C19" s="21" t="s">
        <v>87</v>
      </c>
      <c r="D19" s="96" t="s">
        <v>107</v>
      </c>
      <c r="E19" s="15">
        <v>30</v>
      </c>
      <c r="F19" s="16" t="s">
        <v>92</v>
      </c>
      <c r="G19" s="18">
        <v>3775655362</v>
      </c>
      <c r="H19" s="15">
        <v>60</v>
      </c>
      <c r="I19" s="18">
        <v>3263101631</v>
      </c>
      <c r="J19" s="107">
        <v>29</v>
      </c>
      <c r="K19" s="108">
        <v>3705655362</v>
      </c>
      <c r="L19" s="15">
        <v>29</v>
      </c>
      <c r="M19" s="18">
        <v>894645438</v>
      </c>
      <c r="N19" s="15">
        <v>29</v>
      </c>
      <c r="O19" s="18">
        <v>653490988</v>
      </c>
      <c r="P19" s="107">
        <v>29</v>
      </c>
      <c r="Q19" s="108">
        <v>955805552</v>
      </c>
      <c r="R19" s="15">
        <v>29</v>
      </c>
      <c r="S19" s="18">
        <v>823288973</v>
      </c>
      <c r="T19" s="45">
        <f>AVERAGE(L19,N19,P19,R19)</f>
        <v>29</v>
      </c>
      <c r="U19" s="45">
        <f t="shared" si="0"/>
        <v>100</v>
      </c>
      <c r="V19" s="26" t="s">
        <v>88</v>
      </c>
      <c r="W19" s="31">
        <f t="shared" si="5"/>
        <v>3327230951</v>
      </c>
      <c r="X19" s="44">
        <f t="shared" si="1"/>
        <v>89.787922134352002</v>
      </c>
      <c r="Y19" s="26" t="s">
        <v>88</v>
      </c>
      <c r="Z19" s="45">
        <f t="shared" si="2"/>
        <v>89</v>
      </c>
      <c r="AA19" s="31">
        <f t="shared" si="3"/>
        <v>6590332582</v>
      </c>
      <c r="AB19" s="44"/>
      <c r="AC19" s="26" t="s">
        <v>88</v>
      </c>
      <c r="AD19" s="44"/>
      <c r="AE19" s="11"/>
      <c r="AH19" s="20"/>
    </row>
    <row r="20" spans="1:34" ht="195" x14ac:dyDescent="0.2">
      <c r="A20" s="12"/>
      <c r="B20" s="13"/>
      <c r="C20" s="21" t="s">
        <v>130</v>
      </c>
      <c r="D20" s="21" t="s">
        <v>131</v>
      </c>
      <c r="E20" s="15">
        <f>12*3</f>
        <v>36</v>
      </c>
      <c r="F20" s="67" t="s">
        <v>98</v>
      </c>
      <c r="G20" s="18">
        <v>1750000</v>
      </c>
      <c r="H20" s="15">
        <v>15</v>
      </c>
      <c r="I20" s="18">
        <v>3499900</v>
      </c>
      <c r="J20" s="107">
        <v>12</v>
      </c>
      <c r="K20" s="108">
        <v>1750000</v>
      </c>
      <c r="L20" s="15">
        <v>3</v>
      </c>
      <c r="M20" s="18">
        <v>0</v>
      </c>
      <c r="N20" s="15">
        <v>3</v>
      </c>
      <c r="O20" s="18">
        <v>0</v>
      </c>
      <c r="P20" s="107">
        <v>3</v>
      </c>
      <c r="Q20" s="108">
        <v>525000</v>
      </c>
      <c r="R20" s="15">
        <v>3</v>
      </c>
      <c r="S20" s="18">
        <v>1225000</v>
      </c>
      <c r="T20" s="45">
        <f>SUM(L20,N20,P20,R20)</f>
        <v>12</v>
      </c>
      <c r="U20" s="45">
        <f t="shared" si="0"/>
        <v>100</v>
      </c>
      <c r="V20" s="26" t="s">
        <v>88</v>
      </c>
      <c r="W20" s="31">
        <f t="shared" si="5"/>
        <v>1750000</v>
      </c>
      <c r="X20" s="44">
        <f t="shared" si="1"/>
        <v>100</v>
      </c>
      <c r="Y20" s="26" t="s">
        <v>88</v>
      </c>
      <c r="Z20" s="45">
        <f t="shared" si="2"/>
        <v>27</v>
      </c>
      <c r="AA20" s="31">
        <f t="shared" si="3"/>
        <v>5249900</v>
      </c>
      <c r="AB20" s="44"/>
      <c r="AC20" s="26" t="s">
        <v>88</v>
      </c>
      <c r="AD20" s="43"/>
      <c r="AE20" s="11"/>
      <c r="AH20" s="20"/>
    </row>
    <row r="21" spans="1:34" ht="210" x14ac:dyDescent="0.2">
      <c r="A21" s="12"/>
      <c r="B21" s="13"/>
      <c r="C21" s="21" t="s">
        <v>58</v>
      </c>
      <c r="D21" s="21" t="s">
        <v>108</v>
      </c>
      <c r="E21" s="15">
        <f>12*3</f>
        <v>36</v>
      </c>
      <c r="F21" s="67" t="s">
        <v>98</v>
      </c>
      <c r="G21" s="18">
        <v>1312500</v>
      </c>
      <c r="H21" s="15">
        <v>15</v>
      </c>
      <c r="I21" s="32">
        <v>0</v>
      </c>
      <c r="J21" s="107">
        <v>12</v>
      </c>
      <c r="K21" s="108">
        <v>1312500</v>
      </c>
      <c r="L21" s="15">
        <v>3</v>
      </c>
      <c r="M21" s="18">
        <v>300000</v>
      </c>
      <c r="N21" s="15">
        <v>3</v>
      </c>
      <c r="O21" s="18">
        <v>0</v>
      </c>
      <c r="P21" s="107">
        <v>3</v>
      </c>
      <c r="Q21" s="108">
        <v>1004500</v>
      </c>
      <c r="R21" s="15">
        <v>3</v>
      </c>
      <c r="S21" s="18">
        <v>0</v>
      </c>
      <c r="T21" s="45">
        <f>SUM(L21,N21,P21,R21)</f>
        <v>12</v>
      </c>
      <c r="U21" s="45">
        <f t="shared" si="0"/>
        <v>100</v>
      </c>
      <c r="V21" s="26" t="s">
        <v>88</v>
      </c>
      <c r="W21" s="31">
        <f t="shared" si="5"/>
        <v>1304500</v>
      </c>
      <c r="X21" s="44">
        <f t="shared" si="1"/>
        <v>99.390476190476193</v>
      </c>
      <c r="Y21" s="26" t="s">
        <v>88</v>
      </c>
      <c r="Z21" s="45">
        <f t="shared" si="2"/>
        <v>27</v>
      </c>
      <c r="AA21" s="31">
        <f t="shared" si="3"/>
        <v>1304500</v>
      </c>
      <c r="AB21" s="44"/>
      <c r="AC21" s="26" t="s">
        <v>88</v>
      </c>
      <c r="AD21" s="43"/>
      <c r="AE21" s="11"/>
      <c r="AH21" s="20"/>
    </row>
    <row r="22" spans="1:34" ht="105" x14ac:dyDescent="0.2">
      <c r="A22" s="12"/>
      <c r="B22" s="13"/>
      <c r="C22" s="21" t="s">
        <v>59</v>
      </c>
      <c r="D22" s="21" t="s">
        <v>109</v>
      </c>
      <c r="E22" s="15">
        <f>1*3</f>
        <v>3</v>
      </c>
      <c r="F22" s="67" t="s">
        <v>86</v>
      </c>
      <c r="G22" s="18">
        <v>1312500</v>
      </c>
      <c r="H22" s="15">
        <v>1</v>
      </c>
      <c r="I22" s="17">
        <v>1499700</v>
      </c>
      <c r="J22" s="107">
        <v>1</v>
      </c>
      <c r="K22" s="108">
        <v>1312500</v>
      </c>
      <c r="L22" s="15">
        <v>0</v>
      </c>
      <c r="M22" s="18">
        <v>0</v>
      </c>
      <c r="N22" s="15">
        <v>0</v>
      </c>
      <c r="O22" s="18">
        <v>0</v>
      </c>
      <c r="P22" s="107">
        <v>1</v>
      </c>
      <c r="Q22" s="108">
        <v>1312500</v>
      </c>
      <c r="R22" s="15">
        <v>0</v>
      </c>
      <c r="S22" s="18">
        <v>0</v>
      </c>
      <c r="T22" s="45">
        <f>SUM(L22,N22,P22,R22)</f>
        <v>1</v>
      </c>
      <c r="U22" s="45">
        <f t="shared" si="0"/>
        <v>100</v>
      </c>
      <c r="V22" s="26" t="s">
        <v>88</v>
      </c>
      <c r="W22" s="31">
        <f t="shared" si="5"/>
        <v>1312500</v>
      </c>
      <c r="X22" s="44">
        <f t="shared" si="1"/>
        <v>100</v>
      </c>
      <c r="Y22" s="26" t="s">
        <v>88</v>
      </c>
      <c r="Z22" s="45">
        <f t="shared" si="2"/>
        <v>2</v>
      </c>
      <c r="AA22" s="31">
        <f t="shared" si="3"/>
        <v>2812200</v>
      </c>
      <c r="AB22" s="44"/>
      <c r="AC22" s="26" t="s">
        <v>88</v>
      </c>
      <c r="AD22" s="44"/>
      <c r="AE22" s="22"/>
      <c r="AH22" s="20">
        <f>M22+O22+Q22+S22</f>
        <v>1312500</v>
      </c>
    </row>
    <row r="23" spans="1:34" ht="136.5" customHeight="1" x14ac:dyDescent="0.2">
      <c r="A23" s="12"/>
      <c r="B23" s="13"/>
      <c r="C23" s="14" t="s">
        <v>60</v>
      </c>
      <c r="D23" s="14" t="s">
        <v>95</v>
      </c>
      <c r="E23" s="65">
        <v>100</v>
      </c>
      <c r="F23" s="64" t="s">
        <v>88</v>
      </c>
      <c r="G23" s="32">
        <f>SUM(G24:G28)</f>
        <v>403760200</v>
      </c>
      <c r="H23" s="65">
        <v>200</v>
      </c>
      <c r="I23" s="32">
        <f>SUM(I24:I28)</f>
        <v>634596623</v>
      </c>
      <c r="J23" s="109">
        <v>100</v>
      </c>
      <c r="K23" s="110">
        <f>SUM(K24:K28)</f>
        <v>290558250</v>
      </c>
      <c r="L23" s="65">
        <v>100</v>
      </c>
      <c r="M23" s="32">
        <f>SUM(M24:M28)</f>
        <v>43693700</v>
      </c>
      <c r="N23" s="65">
        <v>100</v>
      </c>
      <c r="O23" s="32">
        <f>O24+O25+O26+O27+O28</f>
        <v>50539195</v>
      </c>
      <c r="P23" s="109">
        <v>100</v>
      </c>
      <c r="Q23" s="110">
        <f>Q24+Q25+Q26+Q27+Q28</f>
        <v>36217477</v>
      </c>
      <c r="R23" s="65"/>
      <c r="S23" s="32">
        <f>S24+S25+S26+S27+S28</f>
        <v>147643978</v>
      </c>
      <c r="T23" s="46">
        <f>AVERAGE(L23,N23,P23,R23)</f>
        <v>100</v>
      </c>
      <c r="U23" s="46">
        <f t="shared" si="0"/>
        <v>100</v>
      </c>
      <c r="V23" s="42" t="s">
        <v>88</v>
      </c>
      <c r="W23" s="41">
        <f t="shared" si="5"/>
        <v>278094350</v>
      </c>
      <c r="X23" s="43">
        <f t="shared" si="1"/>
        <v>95.710361003344417</v>
      </c>
      <c r="Y23" s="42" t="s">
        <v>88</v>
      </c>
      <c r="Z23" s="46">
        <f t="shared" si="2"/>
        <v>300</v>
      </c>
      <c r="AA23" s="41">
        <f t="shared" si="3"/>
        <v>912690973</v>
      </c>
      <c r="AB23" s="43"/>
      <c r="AC23" s="42" t="s">
        <v>88</v>
      </c>
      <c r="AD23" s="43"/>
      <c r="AE23" s="11"/>
      <c r="AH23" s="20">
        <f>M23+O23+Q23+S23</f>
        <v>278094350</v>
      </c>
    </row>
    <row r="24" spans="1:34" ht="138" customHeight="1" x14ac:dyDescent="0.2">
      <c r="A24" s="12"/>
      <c r="B24" s="13"/>
      <c r="C24" s="61" t="s">
        <v>61</v>
      </c>
      <c r="D24" s="21" t="s">
        <v>110</v>
      </c>
      <c r="E24" s="66">
        <f>12*3</f>
        <v>36</v>
      </c>
      <c r="F24" s="67" t="s">
        <v>115</v>
      </c>
      <c r="G24" s="18">
        <v>19748400</v>
      </c>
      <c r="H24" s="66">
        <v>15</v>
      </c>
      <c r="I24" s="17">
        <v>8090100</v>
      </c>
      <c r="J24" s="111">
        <v>12</v>
      </c>
      <c r="K24" s="108">
        <v>11796500</v>
      </c>
      <c r="L24" s="66">
        <v>3</v>
      </c>
      <c r="M24" s="18">
        <v>1871500</v>
      </c>
      <c r="N24" s="66">
        <v>3</v>
      </c>
      <c r="O24" s="18">
        <v>0</v>
      </c>
      <c r="P24" s="111">
        <v>3</v>
      </c>
      <c r="Q24" s="108">
        <v>1543500</v>
      </c>
      <c r="R24" s="66">
        <v>3</v>
      </c>
      <c r="S24" s="18">
        <v>8370500</v>
      </c>
      <c r="T24" s="45">
        <f t="shared" ref="T24:T36" si="6">SUM(L24,N24,P24,R24)</f>
        <v>12</v>
      </c>
      <c r="U24" s="45">
        <f t="shared" si="0"/>
        <v>100</v>
      </c>
      <c r="V24" s="26" t="s">
        <v>88</v>
      </c>
      <c r="W24" s="31">
        <f t="shared" si="5"/>
        <v>11785500</v>
      </c>
      <c r="X24" s="44">
        <f t="shared" si="1"/>
        <v>99.906752002712679</v>
      </c>
      <c r="Y24" s="26" t="s">
        <v>88</v>
      </c>
      <c r="Z24" s="45">
        <f t="shared" si="2"/>
        <v>27</v>
      </c>
      <c r="AA24" s="31">
        <f t="shared" si="3"/>
        <v>19875600</v>
      </c>
      <c r="AB24" s="44"/>
      <c r="AC24" s="26" t="s">
        <v>88</v>
      </c>
      <c r="AD24" s="44"/>
      <c r="AE24" s="11"/>
      <c r="AH24" s="20">
        <f>M24+O24+Q24+S24</f>
        <v>11785500</v>
      </c>
    </row>
    <row r="25" spans="1:34" ht="90" x14ac:dyDescent="0.2">
      <c r="A25" s="12"/>
      <c r="B25" s="13"/>
      <c r="C25" s="21" t="s">
        <v>62</v>
      </c>
      <c r="D25" s="21" t="s">
        <v>111</v>
      </c>
      <c r="E25" s="66">
        <f t="shared" ref="E25:E28" si="7">12*3</f>
        <v>36</v>
      </c>
      <c r="F25" s="67" t="s">
        <v>115</v>
      </c>
      <c r="G25" s="18">
        <v>102020400</v>
      </c>
      <c r="H25" s="66">
        <v>15</v>
      </c>
      <c r="I25" s="17">
        <v>446787775</v>
      </c>
      <c r="J25" s="111">
        <v>12</v>
      </c>
      <c r="K25" s="108">
        <v>90094600</v>
      </c>
      <c r="L25" s="66">
        <v>3</v>
      </c>
      <c r="M25" s="18">
        <v>23821800</v>
      </c>
      <c r="N25" s="66">
        <v>3</v>
      </c>
      <c r="O25" s="18">
        <v>13400400</v>
      </c>
      <c r="P25" s="111">
        <v>3</v>
      </c>
      <c r="Q25" s="108">
        <v>9328950</v>
      </c>
      <c r="R25" s="66">
        <v>3</v>
      </c>
      <c r="S25" s="18">
        <v>42906600</v>
      </c>
      <c r="T25" s="45">
        <f t="shared" si="6"/>
        <v>12</v>
      </c>
      <c r="U25" s="45">
        <f t="shared" si="0"/>
        <v>100</v>
      </c>
      <c r="V25" s="26" t="s">
        <v>88</v>
      </c>
      <c r="W25" s="31">
        <f t="shared" si="5"/>
        <v>89457750</v>
      </c>
      <c r="X25" s="44">
        <f t="shared" si="1"/>
        <v>99.2931318858178</v>
      </c>
      <c r="Y25" s="26" t="s">
        <v>88</v>
      </c>
      <c r="Z25" s="45">
        <f t="shared" si="2"/>
        <v>27</v>
      </c>
      <c r="AA25" s="31">
        <f t="shared" si="3"/>
        <v>536245525</v>
      </c>
      <c r="AB25" s="44"/>
      <c r="AC25" s="26" t="s">
        <v>88</v>
      </c>
      <c r="AD25" s="44"/>
      <c r="AE25" s="11"/>
      <c r="AH25" s="20">
        <f>M25+O25+Q25+S25</f>
        <v>89457750</v>
      </c>
    </row>
    <row r="26" spans="1:34" ht="75" x14ac:dyDescent="0.2">
      <c r="A26" s="12"/>
      <c r="B26" s="13"/>
      <c r="C26" s="21" t="s">
        <v>63</v>
      </c>
      <c r="D26" s="96" t="s">
        <v>112</v>
      </c>
      <c r="E26" s="66">
        <f t="shared" si="7"/>
        <v>36</v>
      </c>
      <c r="F26" s="67" t="s">
        <v>115</v>
      </c>
      <c r="G26" s="18">
        <v>83490400</v>
      </c>
      <c r="H26" s="66">
        <v>15</v>
      </c>
      <c r="I26" s="17">
        <v>33935250</v>
      </c>
      <c r="J26" s="111">
        <v>12</v>
      </c>
      <c r="K26" s="108">
        <v>58499600</v>
      </c>
      <c r="L26" s="66">
        <v>3</v>
      </c>
      <c r="M26" s="18">
        <v>3825000</v>
      </c>
      <c r="N26" s="66">
        <v>3</v>
      </c>
      <c r="O26" s="18">
        <v>3962500</v>
      </c>
      <c r="P26" s="111">
        <v>3</v>
      </c>
      <c r="Q26" s="108">
        <v>5527500</v>
      </c>
      <c r="R26" s="66">
        <v>3</v>
      </c>
      <c r="S26" s="18">
        <v>39049600</v>
      </c>
      <c r="T26" s="45">
        <f t="shared" si="6"/>
        <v>12</v>
      </c>
      <c r="U26" s="45">
        <f t="shared" si="0"/>
        <v>100</v>
      </c>
      <c r="V26" s="26" t="s">
        <v>88</v>
      </c>
      <c r="W26" s="31">
        <f t="shared" si="5"/>
        <v>52364600</v>
      </c>
      <c r="X26" s="44">
        <f t="shared" si="1"/>
        <v>89.51274880512004</v>
      </c>
      <c r="Y26" s="26" t="s">
        <v>88</v>
      </c>
      <c r="Z26" s="45">
        <f t="shared" si="2"/>
        <v>27</v>
      </c>
      <c r="AA26" s="31">
        <f t="shared" si="3"/>
        <v>86299850</v>
      </c>
      <c r="AB26" s="44"/>
      <c r="AC26" s="26" t="s">
        <v>88</v>
      </c>
      <c r="AD26" s="44"/>
      <c r="AE26" s="11"/>
      <c r="AH26" s="20"/>
    </row>
    <row r="27" spans="1:34" ht="118.5" customHeight="1" x14ac:dyDescent="0.2">
      <c r="A27" s="12"/>
      <c r="B27" s="13"/>
      <c r="C27" s="21" t="s">
        <v>64</v>
      </c>
      <c r="D27" s="96" t="s">
        <v>113</v>
      </c>
      <c r="E27" s="66">
        <f t="shared" si="7"/>
        <v>36</v>
      </c>
      <c r="F27" s="67" t="s">
        <v>115</v>
      </c>
      <c r="G27" s="18">
        <v>48501000</v>
      </c>
      <c r="H27" s="66">
        <v>15</v>
      </c>
      <c r="I27" s="17">
        <v>25487500</v>
      </c>
      <c r="J27" s="111">
        <v>12</v>
      </c>
      <c r="K27" s="108">
        <v>35167550</v>
      </c>
      <c r="L27" s="66">
        <v>3</v>
      </c>
      <c r="M27" s="18">
        <v>5859600</v>
      </c>
      <c r="N27" s="66">
        <v>3</v>
      </c>
      <c r="O27" s="18">
        <v>2830550</v>
      </c>
      <c r="P27" s="111">
        <v>3</v>
      </c>
      <c r="Q27" s="108">
        <v>5042550</v>
      </c>
      <c r="R27" s="66">
        <v>3</v>
      </c>
      <c r="S27" s="18">
        <v>19202350</v>
      </c>
      <c r="T27" s="45">
        <f t="shared" si="6"/>
        <v>12</v>
      </c>
      <c r="U27" s="45">
        <f t="shared" si="0"/>
        <v>100</v>
      </c>
      <c r="V27" s="26" t="s">
        <v>88</v>
      </c>
      <c r="W27" s="31">
        <f t="shared" si="5"/>
        <v>32935050</v>
      </c>
      <c r="X27" s="44">
        <f t="shared" si="1"/>
        <v>93.651818224471143</v>
      </c>
      <c r="Y27" s="26" t="s">
        <v>88</v>
      </c>
      <c r="Z27" s="45">
        <f t="shared" si="2"/>
        <v>27</v>
      </c>
      <c r="AA27" s="31">
        <f t="shared" si="3"/>
        <v>58422550</v>
      </c>
      <c r="AB27" s="44"/>
      <c r="AC27" s="26" t="s">
        <v>88</v>
      </c>
      <c r="AD27" s="44"/>
      <c r="AE27" s="11"/>
      <c r="AH27" s="20"/>
    </row>
    <row r="28" spans="1:34" ht="92.25" customHeight="1" x14ac:dyDescent="0.2">
      <c r="A28" s="12"/>
      <c r="B28" s="13"/>
      <c r="C28" s="21" t="s">
        <v>65</v>
      </c>
      <c r="D28" s="97" t="s">
        <v>114</v>
      </c>
      <c r="E28" s="66">
        <f t="shared" si="7"/>
        <v>36</v>
      </c>
      <c r="F28" s="16" t="s">
        <v>98</v>
      </c>
      <c r="G28" s="18">
        <v>150000000</v>
      </c>
      <c r="H28" s="66">
        <v>15</v>
      </c>
      <c r="I28" s="18">
        <v>120295998</v>
      </c>
      <c r="J28" s="111">
        <v>12</v>
      </c>
      <c r="K28" s="108">
        <v>95000000</v>
      </c>
      <c r="L28" s="66">
        <v>3</v>
      </c>
      <c r="M28" s="18">
        <v>8315800</v>
      </c>
      <c r="N28" s="66">
        <v>3</v>
      </c>
      <c r="O28" s="18">
        <v>30345745</v>
      </c>
      <c r="P28" s="111">
        <v>3</v>
      </c>
      <c r="Q28" s="108">
        <v>14774977</v>
      </c>
      <c r="R28" s="66">
        <v>3</v>
      </c>
      <c r="S28" s="18">
        <v>38114928</v>
      </c>
      <c r="T28" s="45">
        <f t="shared" si="6"/>
        <v>12</v>
      </c>
      <c r="U28" s="45">
        <f t="shared" si="0"/>
        <v>100</v>
      </c>
      <c r="V28" s="26" t="s">
        <v>88</v>
      </c>
      <c r="W28" s="31">
        <f t="shared" si="5"/>
        <v>91551450</v>
      </c>
      <c r="X28" s="44">
        <f t="shared" si="1"/>
        <v>96.369947368421052</v>
      </c>
      <c r="Y28" s="26" t="s">
        <v>88</v>
      </c>
      <c r="Z28" s="45">
        <f t="shared" si="2"/>
        <v>27</v>
      </c>
      <c r="AA28" s="31">
        <f t="shared" si="3"/>
        <v>211847448</v>
      </c>
      <c r="AB28" s="44"/>
      <c r="AC28" s="26" t="s">
        <v>88</v>
      </c>
      <c r="AD28" s="44"/>
      <c r="AE28" s="11"/>
      <c r="AH28" s="20"/>
    </row>
    <row r="29" spans="1:34" ht="127.5" customHeight="1" x14ac:dyDescent="0.2">
      <c r="A29" s="12"/>
      <c r="B29" s="13"/>
      <c r="C29" s="62" t="s">
        <v>132</v>
      </c>
      <c r="D29" s="14"/>
      <c r="E29" s="65">
        <v>100</v>
      </c>
      <c r="F29" s="64" t="s">
        <v>88</v>
      </c>
      <c r="G29" s="32">
        <f>SUM(G30:G31)</f>
        <v>1232144256</v>
      </c>
      <c r="H29" s="65">
        <v>100</v>
      </c>
      <c r="I29" s="32">
        <f>SUM(I30:I31)</f>
        <v>0</v>
      </c>
      <c r="J29" s="109">
        <v>100</v>
      </c>
      <c r="K29" s="110">
        <f>SUM(K30:K31)</f>
        <v>10123500000</v>
      </c>
      <c r="L29" s="65">
        <v>0</v>
      </c>
      <c r="M29" s="32">
        <f>SUM(M30:M31)</f>
        <v>0</v>
      </c>
      <c r="N29" s="65">
        <v>25</v>
      </c>
      <c r="O29" s="32">
        <f>O30+O31</f>
        <v>2435600000</v>
      </c>
      <c r="P29" s="109">
        <v>25</v>
      </c>
      <c r="Q29" s="110">
        <f>Q30+Q31</f>
        <v>0</v>
      </c>
      <c r="R29" s="65">
        <v>50</v>
      </c>
      <c r="S29" s="32">
        <f>S30+S31</f>
        <v>7679840000</v>
      </c>
      <c r="T29" s="46">
        <f t="shared" si="6"/>
        <v>100</v>
      </c>
      <c r="U29" s="46">
        <f t="shared" si="0"/>
        <v>100</v>
      </c>
      <c r="V29" s="42" t="s">
        <v>88</v>
      </c>
      <c r="W29" s="41">
        <f t="shared" si="5"/>
        <v>10115440000</v>
      </c>
      <c r="X29" s="43">
        <f t="shared" si="1"/>
        <v>99.920383266656785</v>
      </c>
      <c r="Y29" s="42" t="s">
        <v>88</v>
      </c>
      <c r="Z29" s="46">
        <f t="shared" si="2"/>
        <v>200</v>
      </c>
      <c r="AA29" s="41">
        <f t="shared" si="3"/>
        <v>10115440000</v>
      </c>
      <c r="AB29" s="43"/>
      <c r="AC29" s="42" t="s">
        <v>88</v>
      </c>
      <c r="AD29" s="43"/>
      <c r="AE29" s="11"/>
      <c r="AH29" s="20"/>
    </row>
    <row r="30" spans="1:34" ht="90" x14ac:dyDescent="0.2">
      <c r="A30" s="12"/>
      <c r="B30" s="13"/>
      <c r="C30" s="21" t="s">
        <v>133</v>
      </c>
      <c r="D30" s="21" t="s">
        <v>135</v>
      </c>
      <c r="E30" s="66"/>
      <c r="F30" s="16" t="s">
        <v>121</v>
      </c>
      <c r="G30" s="18"/>
      <c r="H30" s="66">
        <v>0</v>
      </c>
      <c r="I30" s="17">
        <v>0</v>
      </c>
      <c r="J30" s="111">
        <v>1</v>
      </c>
      <c r="K30" s="108">
        <v>10023500000</v>
      </c>
      <c r="L30" s="66">
        <v>0</v>
      </c>
      <c r="M30" s="18">
        <v>0</v>
      </c>
      <c r="N30" s="66">
        <v>0</v>
      </c>
      <c r="O30" s="18">
        <v>2435600000</v>
      </c>
      <c r="P30" s="111">
        <v>0</v>
      </c>
      <c r="Q30" s="108">
        <v>0</v>
      </c>
      <c r="R30" s="66">
        <v>1</v>
      </c>
      <c r="S30" s="18">
        <v>7580400000</v>
      </c>
      <c r="T30" s="45">
        <f t="shared" si="6"/>
        <v>1</v>
      </c>
      <c r="U30" s="45">
        <f t="shared" si="0"/>
        <v>100</v>
      </c>
      <c r="V30" s="26" t="s">
        <v>88</v>
      </c>
      <c r="W30" s="31">
        <f t="shared" si="5"/>
        <v>10016000000</v>
      </c>
      <c r="X30" s="44">
        <f t="shared" si="1"/>
        <v>99.925175836783566</v>
      </c>
      <c r="Y30" s="26" t="s">
        <v>88</v>
      </c>
      <c r="Z30" s="45">
        <f t="shared" si="2"/>
        <v>1</v>
      </c>
      <c r="AA30" s="31">
        <f t="shared" si="3"/>
        <v>10016000000</v>
      </c>
      <c r="AB30" s="44"/>
      <c r="AC30" s="26" t="s">
        <v>88</v>
      </c>
      <c r="AD30" s="44"/>
      <c r="AE30" s="11"/>
      <c r="AH30" s="20"/>
    </row>
    <row r="31" spans="1:34" ht="120" x14ac:dyDescent="0.2">
      <c r="A31" s="12"/>
      <c r="B31" s="13"/>
      <c r="C31" s="21" t="s">
        <v>134</v>
      </c>
      <c r="D31" s="21" t="s">
        <v>136</v>
      </c>
      <c r="E31" s="66"/>
      <c r="F31" s="16" t="s">
        <v>121</v>
      </c>
      <c r="G31" s="18">
        <v>1232144256</v>
      </c>
      <c r="H31" s="66">
        <v>0</v>
      </c>
      <c r="I31" s="17">
        <v>0</v>
      </c>
      <c r="J31" s="111">
        <v>1</v>
      </c>
      <c r="K31" s="108">
        <v>100000000</v>
      </c>
      <c r="L31" s="66">
        <v>0</v>
      </c>
      <c r="M31" s="18">
        <v>0</v>
      </c>
      <c r="N31" s="66">
        <v>0</v>
      </c>
      <c r="O31" s="18">
        <v>0</v>
      </c>
      <c r="P31" s="111">
        <v>0</v>
      </c>
      <c r="Q31" s="108">
        <v>0</v>
      </c>
      <c r="R31" s="66">
        <v>1</v>
      </c>
      <c r="S31" s="18">
        <v>99440000</v>
      </c>
      <c r="T31" s="45">
        <f t="shared" si="6"/>
        <v>1</v>
      </c>
      <c r="U31" s="45">
        <f t="shared" si="0"/>
        <v>100</v>
      </c>
      <c r="V31" s="26" t="s">
        <v>88</v>
      </c>
      <c r="W31" s="31">
        <f t="shared" si="5"/>
        <v>99440000</v>
      </c>
      <c r="X31" s="44">
        <f t="shared" si="1"/>
        <v>99.44</v>
      </c>
      <c r="Y31" s="26" t="s">
        <v>88</v>
      </c>
      <c r="Z31" s="45">
        <f t="shared" si="2"/>
        <v>1</v>
      </c>
      <c r="AA31" s="31">
        <f t="shared" si="3"/>
        <v>99440000</v>
      </c>
      <c r="AB31" s="44"/>
      <c r="AC31" s="26" t="s">
        <v>88</v>
      </c>
      <c r="AD31" s="44"/>
      <c r="AE31" s="11"/>
      <c r="AH31" s="20"/>
    </row>
    <row r="32" spans="1:34" ht="138" customHeight="1" x14ac:dyDescent="0.2">
      <c r="A32" s="12"/>
      <c r="B32" s="13"/>
      <c r="C32" s="62" t="s">
        <v>66</v>
      </c>
      <c r="D32" s="14" t="s">
        <v>95</v>
      </c>
      <c r="E32" s="65">
        <v>100</v>
      </c>
      <c r="F32" s="64" t="s">
        <v>88</v>
      </c>
      <c r="G32" s="32">
        <f>SUM(G33:G34)</f>
        <v>398437420</v>
      </c>
      <c r="H32" s="65">
        <v>125</v>
      </c>
      <c r="I32" s="32">
        <f>SUM(I33:I34)</f>
        <v>246191168</v>
      </c>
      <c r="J32" s="109">
        <v>100</v>
      </c>
      <c r="K32" s="110">
        <f>SUM(K33:K34)</f>
        <v>267918038</v>
      </c>
      <c r="L32" s="65">
        <v>100</v>
      </c>
      <c r="M32" s="32">
        <f>SUM(M33:M34)</f>
        <v>40680807</v>
      </c>
      <c r="N32" s="65">
        <v>100</v>
      </c>
      <c r="O32" s="32">
        <f>O33+O34</f>
        <v>40219422</v>
      </c>
      <c r="P32" s="109">
        <v>100</v>
      </c>
      <c r="Q32" s="110">
        <f>Q33+Q34</f>
        <v>59680334</v>
      </c>
      <c r="R32" s="65"/>
      <c r="S32" s="32">
        <f>S33+S34</f>
        <v>94699770</v>
      </c>
      <c r="T32" s="46">
        <f>AVERAGE(L32,N32,P32,R32)</f>
        <v>100</v>
      </c>
      <c r="U32" s="46">
        <f t="shared" si="0"/>
        <v>100</v>
      </c>
      <c r="V32" s="42" t="s">
        <v>88</v>
      </c>
      <c r="W32" s="41">
        <f t="shared" si="5"/>
        <v>235280333</v>
      </c>
      <c r="X32" s="43">
        <f t="shared" si="1"/>
        <v>87.818026272646861</v>
      </c>
      <c r="Y32" s="42" t="s">
        <v>88</v>
      </c>
      <c r="Z32" s="46">
        <f t="shared" si="2"/>
        <v>225</v>
      </c>
      <c r="AA32" s="41">
        <f t="shared" si="3"/>
        <v>481471501</v>
      </c>
      <c r="AB32" s="43"/>
      <c r="AC32" s="42" t="s">
        <v>88</v>
      </c>
      <c r="AD32" s="43"/>
      <c r="AE32" s="11"/>
      <c r="AH32" s="20"/>
    </row>
    <row r="33" spans="1:34" ht="135" x14ac:dyDescent="0.2">
      <c r="A33" s="12"/>
      <c r="B33" s="13"/>
      <c r="C33" s="21" t="s">
        <v>67</v>
      </c>
      <c r="D33" s="21" t="s">
        <v>116</v>
      </c>
      <c r="E33" s="66">
        <f>12*3</f>
        <v>36</v>
      </c>
      <c r="F33" s="16" t="s">
        <v>98</v>
      </c>
      <c r="G33" s="18">
        <v>107459420</v>
      </c>
      <c r="H33" s="66">
        <v>15</v>
      </c>
      <c r="I33" s="17">
        <v>72241568</v>
      </c>
      <c r="J33" s="111">
        <v>12</v>
      </c>
      <c r="K33" s="108">
        <v>83872038</v>
      </c>
      <c r="L33" s="66">
        <v>3</v>
      </c>
      <c r="M33" s="18">
        <v>12280807</v>
      </c>
      <c r="N33" s="66">
        <v>3</v>
      </c>
      <c r="O33" s="18">
        <v>7743356</v>
      </c>
      <c r="P33" s="111">
        <v>3</v>
      </c>
      <c r="Q33" s="108">
        <v>14096241</v>
      </c>
      <c r="R33" s="66">
        <v>3</v>
      </c>
      <c r="S33" s="18">
        <v>19323257</v>
      </c>
      <c r="T33" s="45">
        <f t="shared" si="6"/>
        <v>12</v>
      </c>
      <c r="U33" s="45">
        <f t="shared" si="0"/>
        <v>100</v>
      </c>
      <c r="V33" s="26" t="s">
        <v>88</v>
      </c>
      <c r="W33" s="31">
        <f t="shared" si="5"/>
        <v>53443661</v>
      </c>
      <c r="X33" s="44">
        <f t="shared" si="1"/>
        <v>63.720474993107956</v>
      </c>
      <c r="Y33" s="26" t="s">
        <v>88</v>
      </c>
      <c r="Z33" s="45">
        <f t="shared" si="2"/>
        <v>27</v>
      </c>
      <c r="AA33" s="31">
        <f t="shared" si="3"/>
        <v>125685229</v>
      </c>
      <c r="AB33" s="44"/>
      <c r="AC33" s="26" t="s">
        <v>88</v>
      </c>
      <c r="AD33" s="44"/>
      <c r="AE33" s="11"/>
      <c r="AH33" s="20"/>
    </row>
    <row r="34" spans="1:34" ht="120" x14ac:dyDescent="0.2">
      <c r="A34" s="12"/>
      <c r="B34" s="13"/>
      <c r="C34" s="21" t="s">
        <v>68</v>
      </c>
      <c r="D34" s="21" t="s">
        <v>117</v>
      </c>
      <c r="E34" s="66">
        <f>12*3</f>
        <v>36</v>
      </c>
      <c r="F34" s="16" t="s">
        <v>98</v>
      </c>
      <c r="G34" s="18">
        <v>290978000</v>
      </c>
      <c r="H34" s="66">
        <v>15</v>
      </c>
      <c r="I34" s="17">
        <v>173949600</v>
      </c>
      <c r="J34" s="111">
        <v>12</v>
      </c>
      <c r="K34" s="108">
        <v>184046000</v>
      </c>
      <c r="L34" s="66">
        <v>3</v>
      </c>
      <c r="M34" s="18">
        <v>28400000</v>
      </c>
      <c r="N34" s="66">
        <v>3</v>
      </c>
      <c r="O34" s="18">
        <v>32476066</v>
      </c>
      <c r="P34" s="111">
        <v>3</v>
      </c>
      <c r="Q34" s="108">
        <v>45584093</v>
      </c>
      <c r="R34" s="66">
        <v>3</v>
      </c>
      <c r="S34" s="18">
        <v>75376513</v>
      </c>
      <c r="T34" s="45">
        <f t="shared" si="6"/>
        <v>12</v>
      </c>
      <c r="U34" s="45">
        <f t="shared" si="0"/>
        <v>100</v>
      </c>
      <c r="V34" s="26" t="s">
        <v>88</v>
      </c>
      <c r="W34" s="31">
        <f t="shared" si="5"/>
        <v>181836672</v>
      </c>
      <c r="X34" s="44">
        <f t="shared" si="1"/>
        <v>98.799578366277998</v>
      </c>
      <c r="Y34" s="26" t="s">
        <v>88</v>
      </c>
      <c r="Z34" s="45">
        <f t="shared" si="2"/>
        <v>27</v>
      </c>
      <c r="AA34" s="31">
        <f t="shared" si="3"/>
        <v>355786272</v>
      </c>
      <c r="AB34" s="44"/>
      <c r="AC34" s="26" t="s">
        <v>88</v>
      </c>
      <c r="AD34" s="44"/>
      <c r="AE34" s="11"/>
      <c r="AH34" s="20"/>
    </row>
    <row r="35" spans="1:34" ht="139.5" customHeight="1" x14ac:dyDescent="0.2">
      <c r="A35" s="12"/>
      <c r="B35" s="13"/>
      <c r="C35" s="62" t="s">
        <v>69</v>
      </c>
      <c r="D35" s="14" t="s">
        <v>95</v>
      </c>
      <c r="E35" s="65">
        <v>100</v>
      </c>
      <c r="F35" s="64" t="s">
        <v>88</v>
      </c>
      <c r="G35" s="32">
        <f>SUM(G36:G39)</f>
        <v>202220800</v>
      </c>
      <c r="H35" s="65">
        <v>125</v>
      </c>
      <c r="I35" s="100">
        <v>21815000</v>
      </c>
      <c r="J35" s="109">
        <v>100</v>
      </c>
      <c r="K35" s="110">
        <f>SUM(K36:K37)</f>
        <v>100141600</v>
      </c>
      <c r="L35" s="65">
        <v>100</v>
      </c>
      <c r="M35" s="32">
        <f>SUM(M36:M39)</f>
        <v>1490000</v>
      </c>
      <c r="N35" s="65">
        <v>100</v>
      </c>
      <c r="O35" s="32">
        <f>O36+O37</f>
        <v>18318000</v>
      </c>
      <c r="P35" s="109">
        <v>100</v>
      </c>
      <c r="Q35" s="110">
        <f>Q36+Q37</f>
        <v>18172000</v>
      </c>
      <c r="R35" s="65"/>
      <c r="S35" s="32">
        <f>S36+S37</f>
        <v>52368000</v>
      </c>
      <c r="T35" s="46">
        <f>AVERAGE(L35,N35,P35,R35)</f>
        <v>100</v>
      </c>
      <c r="U35" s="46">
        <f t="shared" si="0"/>
        <v>100</v>
      </c>
      <c r="V35" s="42" t="s">
        <v>88</v>
      </c>
      <c r="W35" s="41">
        <f t="shared" si="5"/>
        <v>90348000</v>
      </c>
      <c r="X35" s="43">
        <f t="shared" si="1"/>
        <v>90.220248128649828</v>
      </c>
      <c r="Y35" s="42" t="s">
        <v>88</v>
      </c>
      <c r="Z35" s="46">
        <f t="shared" si="2"/>
        <v>225</v>
      </c>
      <c r="AA35" s="41">
        <f t="shared" si="3"/>
        <v>112163000</v>
      </c>
      <c r="AB35" s="43"/>
      <c r="AC35" s="42" t="s">
        <v>88</v>
      </c>
      <c r="AD35" s="43"/>
      <c r="AE35" s="11"/>
      <c r="AH35" s="20"/>
    </row>
    <row r="36" spans="1:34" ht="195" customHeight="1" x14ac:dyDescent="0.2">
      <c r="A36" s="12"/>
      <c r="B36" s="13"/>
      <c r="C36" s="21" t="s">
        <v>72</v>
      </c>
      <c r="D36" s="21" t="s">
        <v>118</v>
      </c>
      <c r="E36" s="66">
        <v>12</v>
      </c>
      <c r="F36" s="16" t="s">
        <v>121</v>
      </c>
      <c r="G36" s="18">
        <v>102285000</v>
      </c>
      <c r="H36" s="33">
        <v>3</v>
      </c>
      <c r="I36" s="17">
        <v>61179060</v>
      </c>
      <c r="J36" s="111">
        <v>12</v>
      </c>
      <c r="K36" s="108">
        <v>74810200</v>
      </c>
      <c r="L36" s="66"/>
      <c r="M36" s="18">
        <v>0</v>
      </c>
      <c r="N36" s="66"/>
      <c r="O36" s="18">
        <v>14438000</v>
      </c>
      <c r="P36" s="111">
        <v>6</v>
      </c>
      <c r="Q36" s="108">
        <v>11032000</v>
      </c>
      <c r="R36" s="66">
        <v>6</v>
      </c>
      <c r="S36" s="18">
        <v>39678000</v>
      </c>
      <c r="T36" s="45">
        <f t="shared" si="6"/>
        <v>12</v>
      </c>
      <c r="U36" s="45">
        <f>T36/J36*100</f>
        <v>100</v>
      </c>
      <c r="V36" s="26" t="s">
        <v>88</v>
      </c>
      <c r="W36" s="31">
        <f t="shared" si="5"/>
        <v>65148000</v>
      </c>
      <c r="X36" s="44">
        <f t="shared" si="1"/>
        <v>87.084381541554492</v>
      </c>
      <c r="Y36" s="26" t="s">
        <v>88</v>
      </c>
      <c r="Z36" s="45">
        <f t="shared" si="2"/>
        <v>15</v>
      </c>
      <c r="AA36" s="31">
        <f t="shared" si="3"/>
        <v>126327060</v>
      </c>
      <c r="AB36" s="44"/>
      <c r="AC36" s="26" t="s">
        <v>88</v>
      </c>
      <c r="AD36" s="44"/>
      <c r="AE36" s="11"/>
      <c r="AH36" s="20"/>
    </row>
    <row r="37" spans="1:34" ht="102" customHeight="1" x14ac:dyDescent="0.2">
      <c r="A37" s="12"/>
      <c r="B37" s="13"/>
      <c r="C37" s="21" t="s">
        <v>137</v>
      </c>
      <c r="D37" s="21" t="s">
        <v>138</v>
      </c>
      <c r="E37" s="66">
        <v>76</v>
      </c>
      <c r="F37" s="16" t="s">
        <v>121</v>
      </c>
      <c r="G37" s="18">
        <v>41210800</v>
      </c>
      <c r="H37" s="33">
        <v>3</v>
      </c>
      <c r="I37" s="17">
        <v>0</v>
      </c>
      <c r="J37" s="111">
        <f>33+14+12+19</f>
        <v>78</v>
      </c>
      <c r="K37" s="108">
        <v>25331400</v>
      </c>
      <c r="L37" s="66"/>
      <c r="M37" s="18">
        <v>1490000</v>
      </c>
      <c r="N37" s="66"/>
      <c r="O37" s="18">
        <v>3880000</v>
      </c>
      <c r="P37" s="111">
        <v>45</v>
      </c>
      <c r="Q37" s="108">
        <v>7140000</v>
      </c>
      <c r="R37" s="66">
        <v>33</v>
      </c>
      <c r="S37" s="18">
        <v>12690000</v>
      </c>
      <c r="T37" s="45">
        <f>SUM(L37,N37,P37,R37)</f>
        <v>78</v>
      </c>
      <c r="U37" s="45">
        <f t="shared" si="0"/>
        <v>100</v>
      </c>
      <c r="V37" s="26" t="s">
        <v>88</v>
      </c>
      <c r="W37" s="31">
        <f t="shared" si="5"/>
        <v>25200000</v>
      </c>
      <c r="X37" s="44">
        <f t="shared" si="1"/>
        <v>99.481276202657583</v>
      </c>
      <c r="Y37" s="26" t="s">
        <v>88</v>
      </c>
      <c r="Z37" s="45">
        <f t="shared" si="2"/>
        <v>81</v>
      </c>
      <c r="AA37" s="31">
        <f t="shared" si="3"/>
        <v>25200000</v>
      </c>
      <c r="AB37" s="44"/>
      <c r="AC37" s="26" t="s">
        <v>88</v>
      </c>
      <c r="AD37" s="44"/>
      <c r="AE37" s="11"/>
      <c r="AH37" s="20"/>
    </row>
    <row r="38" spans="1:34" ht="105" x14ac:dyDescent="0.2">
      <c r="A38" s="12"/>
      <c r="B38" s="13"/>
      <c r="C38" s="98" t="s">
        <v>70</v>
      </c>
      <c r="D38" s="98" t="s">
        <v>119</v>
      </c>
      <c r="E38" s="66">
        <f t="shared" ref="E38:E39" si="8">12*3</f>
        <v>36</v>
      </c>
      <c r="F38" s="16" t="s">
        <v>121</v>
      </c>
      <c r="G38" s="18">
        <v>20000000</v>
      </c>
      <c r="H38" s="66">
        <v>15</v>
      </c>
      <c r="I38" s="17">
        <v>20000000</v>
      </c>
      <c r="J38" s="111"/>
      <c r="K38" s="108"/>
      <c r="L38" s="66"/>
      <c r="M38" s="18"/>
      <c r="N38" s="66"/>
      <c r="O38" s="18"/>
      <c r="P38" s="111"/>
      <c r="Q38" s="108"/>
      <c r="R38" s="66"/>
      <c r="S38" s="18"/>
      <c r="T38" s="45"/>
      <c r="U38" s="45"/>
      <c r="V38" s="26"/>
      <c r="W38" s="31"/>
      <c r="X38" s="44"/>
      <c r="Y38" s="26"/>
      <c r="Z38" s="45">
        <f t="shared" si="2"/>
        <v>15</v>
      </c>
      <c r="AA38" s="31">
        <f t="shared" si="3"/>
        <v>20000000</v>
      </c>
      <c r="AB38" s="44"/>
      <c r="AC38" s="26" t="s">
        <v>88</v>
      </c>
      <c r="AD38" s="44"/>
      <c r="AE38" s="11"/>
      <c r="AH38" s="20"/>
    </row>
    <row r="39" spans="1:34" ht="135" x14ac:dyDescent="0.2">
      <c r="A39" s="12"/>
      <c r="B39" s="13"/>
      <c r="C39" s="98" t="s">
        <v>71</v>
      </c>
      <c r="D39" s="99" t="s">
        <v>120</v>
      </c>
      <c r="E39" s="66">
        <f t="shared" si="8"/>
        <v>36</v>
      </c>
      <c r="F39" s="16" t="s">
        <v>121</v>
      </c>
      <c r="G39" s="18">
        <v>38725000</v>
      </c>
      <c r="H39" s="66">
        <v>15</v>
      </c>
      <c r="I39" s="17">
        <v>34827100</v>
      </c>
      <c r="J39" s="111"/>
      <c r="K39" s="108"/>
      <c r="L39" s="66"/>
      <c r="M39" s="18"/>
      <c r="N39" s="66"/>
      <c r="O39" s="18"/>
      <c r="P39" s="111"/>
      <c r="Q39" s="108"/>
      <c r="R39" s="66"/>
      <c r="S39" s="18"/>
      <c r="T39" s="45"/>
      <c r="U39" s="45"/>
      <c r="V39" s="26"/>
      <c r="W39" s="31"/>
      <c r="X39" s="44"/>
      <c r="Y39" s="26"/>
      <c r="Z39" s="45">
        <f t="shared" si="2"/>
        <v>15</v>
      </c>
      <c r="AA39" s="31">
        <f t="shared" si="3"/>
        <v>34827100</v>
      </c>
      <c r="AB39" s="44"/>
      <c r="AC39" s="26" t="s">
        <v>88</v>
      </c>
      <c r="AD39" s="44"/>
      <c r="AE39" s="11"/>
      <c r="AH39" s="20"/>
    </row>
    <row r="40" spans="1:34" ht="110.25" x14ac:dyDescent="0.2">
      <c r="A40" s="36">
        <v>24</v>
      </c>
      <c r="B40" s="37" t="s">
        <v>48</v>
      </c>
      <c r="C40" s="37" t="s">
        <v>89</v>
      </c>
      <c r="D40" s="14" t="s">
        <v>99</v>
      </c>
      <c r="E40" s="40">
        <v>100</v>
      </c>
      <c r="F40" s="39" t="s">
        <v>88</v>
      </c>
      <c r="G40" s="82">
        <f>G42+G48</f>
        <v>235289800</v>
      </c>
      <c r="H40" s="81">
        <v>0</v>
      </c>
      <c r="I40" s="82">
        <f>I42+I48</f>
        <v>272374818</v>
      </c>
      <c r="J40" s="112">
        <v>73.650000000000006</v>
      </c>
      <c r="K40" s="113">
        <f>K42+K48</f>
        <v>293041850</v>
      </c>
      <c r="L40" s="34">
        <v>0</v>
      </c>
      <c r="M40" s="82">
        <f>M42+M48</f>
        <v>16305000</v>
      </c>
      <c r="N40" s="34">
        <v>0</v>
      </c>
      <c r="O40" s="82">
        <f>O42+O48</f>
        <v>15895000</v>
      </c>
      <c r="P40" s="104">
        <v>0</v>
      </c>
      <c r="Q40" s="113">
        <f>Q42+Q48</f>
        <v>73245400</v>
      </c>
      <c r="R40" s="34">
        <v>73.650000000000006</v>
      </c>
      <c r="S40" s="82">
        <f>S42+S48</f>
        <v>179148250</v>
      </c>
      <c r="T40" s="46">
        <f t="shared" ref="T40:T45" si="9">SUM(L40,N40,P40,R40)</f>
        <v>73.650000000000006</v>
      </c>
      <c r="U40" s="46">
        <f t="shared" ref="U40:U45" si="10">T40/J40*100</f>
        <v>100</v>
      </c>
      <c r="V40" s="42" t="s">
        <v>88</v>
      </c>
      <c r="W40" s="83">
        <f>SUM(M40,O40,Q40,S40)</f>
        <v>284593650</v>
      </c>
      <c r="X40" s="84">
        <f>W40/K40*100</f>
        <v>97.117067067383033</v>
      </c>
      <c r="Y40" s="36" t="s">
        <v>88</v>
      </c>
      <c r="Z40" s="46">
        <f t="shared" si="2"/>
        <v>73.650000000000006</v>
      </c>
      <c r="AA40" s="83">
        <f t="shared" si="3"/>
        <v>556968468</v>
      </c>
      <c r="AB40" s="43"/>
      <c r="AC40" s="42" t="s">
        <v>88</v>
      </c>
      <c r="AD40" s="84"/>
      <c r="AE40" s="11"/>
      <c r="AH40" s="20"/>
    </row>
    <row r="41" spans="1:34" ht="47.25" x14ac:dyDescent="0.2">
      <c r="A41" s="36"/>
      <c r="B41" s="13"/>
      <c r="C41" s="85"/>
      <c r="D41" s="14" t="s">
        <v>148</v>
      </c>
      <c r="E41" s="68">
        <v>70</v>
      </c>
      <c r="F41" s="39" t="s">
        <v>88</v>
      </c>
      <c r="G41" s="86"/>
      <c r="H41" s="80">
        <v>87.22999999999999</v>
      </c>
      <c r="I41" s="87"/>
      <c r="J41" s="114">
        <v>65</v>
      </c>
      <c r="K41" s="115"/>
      <c r="L41" s="34">
        <v>0</v>
      </c>
      <c r="M41" s="86"/>
      <c r="N41" s="34"/>
      <c r="O41" s="86"/>
      <c r="P41" s="104"/>
      <c r="Q41" s="115"/>
      <c r="R41" s="34">
        <v>65</v>
      </c>
      <c r="S41" s="86"/>
      <c r="T41" s="43">
        <f t="shared" si="9"/>
        <v>65</v>
      </c>
      <c r="U41" s="46">
        <f t="shared" si="10"/>
        <v>100</v>
      </c>
      <c r="V41" s="42" t="s">
        <v>88</v>
      </c>
      <c r="W41" s="88"/>
      <c r="X41" s="89"/>
      <c r="Y41" s="90"/>
      <c r="Z41" s="46">
        <f t="shared" si="2"/>
        <v>152.22999999999999</v>
      </c>
      <c r="AA41" s="88"/>
      <c r="AB41" s="43"/>
      <c r="AC41" s="42" t="s">
        <v>88</v>
      </c>
      <c r="AD41" s="89"/>
      <c r="AE41" s="11"/>
      <c r="AH41" s="20"/>
    </row>
    <row r="42" spans="1:34" ht="130.5" customHeight="1" x14ac:dyDescent="0.2">
      <c r="A42" s="12"/>
      <c r="B42" s="13"/>
      <c r="C42" s="62" t="s">
        <v>75</v>
      </c>
      <c r="D42" s="14" t="s">
        <v>149</v>
      </c>
      <c r="E42" s="34">
        <v>148</v>
      </c>
      <c r="F42" s="39" t="s">
        <v>93</v>
      </c>
      <c r="G42" s="32">
        <f>SUM(G43:G47)</f>
        <v>235289800</v>
      </c>
      <c r="H42" s="68">
        <v>0</v>
      </c>
      <c r="I42" s="32">
        <f>SUM(I43:I47)</f>
        <v>249624918</v>
      </c>
      <c r="J42" s="104">
        <v>109</v>
      </c>
      <c r="K42" s="110">
        <f>SUM(K43:K47)</f>
        <v>242731750</v>
      </c>
      <c r="L42" s="34">
        <v>25</v>
      </c>
      <c r="M42" s="32">
        <f>SUM(M44:M47)</f>
        <v>16305000</v>
      </c>
      <c r="N42" s="34">
        <v>30</v>
      </c>
      <c r="O42" s="32">
        <f>O43+O44+O45</f>
        <v>15895000</v>
      </c>
      <c r="P42" s="104">
        <v>35</v>
      </c>
      <c r="Q42" s="110">
        <f>Q43+Q44+Q45</f>
        <v>33435000</v>
      </c>
      <c r="R42" s="34">
        <v>19</v>
      </c>
      <c r="S42" s="32">
        <f>S43+S44+S45</f>
        <v>172596750</v>
      </c>
      <c r="T42" s="46">
        <f>SUM(L42,N42,P42,R42)</f>
        <v>109</v>
      </c>
      <c r="U42" s="46">
        <f>T42/J42*100</f>
        <v>100</v>
      </c>
      <c r="V42" s="42" t="s">
        <v>88</v>
      </c>
      <c r="W42" s="41">
        <f>SUM(M42,O42,Q42,S42)</f>
        <v>238231750</v>
      </c>
      <c r="X42" s="43">
        <f>W42/K42*100</f>
        <v>98.146101612170639</v>
      </c>
      <c r="Y42" s="42" t="s">
        <v>88</v>
      </c>
      <c r="Z42" s="46">
        <f t="shared" si="2"/>
        <v>109</v>
      </c>
      <c r="AA42" s="41">
        <f t="shared" ref="AA42:AA61" si="11">SUM(I42,W42)</f>
        <v>487856668</v>
      </c>
      <c r="AB42" s="43"/>
      <c r="AC42" s="42" t="s">
        <v>88</v>
      </c>
      <c r="AD42" s="43"/>
      <c r="AE42" s="11"/>
      <c r="AH42" s="20"/>
    </row>
    <row r="43" spans="1:34" ht="90" x14ac:dyDescent="0.2">
      <c r="A43" s="12"/>
      <c r="B43" s="13"/>
      <c r="C43" s="21" t="s">
        <v>139</v>
      </c>
      <c r="D43" s="21" t="s">
        <v>150</v>
      </c>
      <c r="E43" s="15">
        <v>1</v>
      </c>
      <c r="F43" s="73" t="s">
        <v>140</v>
      </c>
      <c r="G43" s="18">
        <v>16440000</v>
      </c>
      <c r="H43" s="15">
        <v>1</v>
      </c>
      <c r="I43" s="17">
        <v>0</v>
      </c>
      <c r="J43" s="107">
        <v>1</v>
      </c>
      <c r="K43" s="108">
        <v>121168150</v>
      </c>
      <c r="L43" s="78">
        <v>0</v>
      </c>
      <c r="M43" s="18">
        <v>0</v>
      </c>
      <c r="N43" s="15">
        <v>0</v>
      </c>
      <c r="O43" s="18"/>
      <c r="P43" s="107">
        <v>0</v>
      </c>
      <c r="Q43" s="108"/>
      <c r="R43" s="15">
        <v>1</v>
      </c>
      <c r="S43" s="18">
        <v>120621850</v>
      </c>
      <c r="T43" s="45">
        <f t="shared" si="9"/>
        <v>1</v>
      </c>
      <c r="U43" s="45">
        <f t="shared" si="10"/>
        <v>100</v>
      </c>
      <c r="V43" s="26" t="s">
        <v>88</v>
      </c>
      <c r="W43" s="31">
        <f>SUM(M43,O43,Q43,S43)</f>
        <v>120621850</v>
      </c>
      <c r="X43" s="44">
        <f>W43/K43*100</f>
        <v>99.549138944516358</v>
      </c>
      <c r="Y43" s="26" t="s">
        <v>88</v>
      </c>
      <c r="Z43" s="45">
        <f t="shared" si="2"/>
        <v>2</v>
      </c>
      <c r="AA43" s="31">
        <f t="shared" si="11"/>
        <v>120621850</v>
      </c>
      <c r="AB43" s="44"/>
      <c r="AC43" s="26" t="s">
        <v>88</v>
      </c>
      <c r="AD43" s="44"/>
      <c r="AE43" s="11"/>
      <c r="AH43" s="20"/>
    </row>
    <row r="44" spans="1:34" ht="240" x14ac:dyDescent="0.2">
      <c r="A44" s="12"/>
      <c r="B44" s="13"/>
      <c r="C44" s="21" t="s">
        <v>76</v>
      </c>
      <c r="D44" s="21" t="s">
        <v>151</v>
      </c>
      <c r="E44" s="15">
        <v>1</v>
      </c>
      <c r="F44" s="73" t="s">
        <v>93</v>
      </c>
      <c r="G44" s="18">
        <v>143789800</v>
      </c>
      <c r="H44" s="15">
        <v>1</v>
      </c>
      <c r="I44" s="17">
        <v>10746368</v>
      </c>
      <c r="J44" s="107">
        <v>1</v>
      </c>
      <c r="K44" s="108">
        <v>105483600</v>
      </c>
      <c r="L44" s="15">
        <v>0</v>
      </c>
      <c r="M44" s="18">
        <v>16305000</v>
      </c>
      <c r="N44" s="15">
        <v>1</v>
      </c>
      <c r="O44" s="18">
        <v>15895000</v>
      </c>
      <c r="P44" s="107"/>
      <c r="Q44" s="108">
        <v>23835000</v>
      </c>
      <c r="R44" s="15"/>
      <c r="S44" s="18">
        <v>48374900</v>
      </c>
      <c r="T44" s="45">
        <f t="shared" si="9"/>
        <v>1</v>
      </c>
      <c r="U44" s="45">
        <f t="shared" si="10"/>
        <v>100</v>
      </c>
      <c r="V44" s="26" t="s">
        <v>88</v>
      </c>
      <c r="W44" s="31">
        <f>SUM(M44,O44,Q44,S44)</f>
        <v>104409900</v>
      </c>
      <c r="X44" s="44">
        <f>W44/K44*100</f>
        <v>98.982116651308829</v>
      </c>
      <c r="Y44" s="26" t="s">
        <v>88</v>
      </c>
      <c r="Z44" s="45">
        <f t="shared" si="2"/>
        <v>2</v>
      </c>
      <c r="AA44" s="31">
        <f t="shared" si="11"/>
        <v>115156268</v>
      </c>
      <c r="AB44" s="44"/>
      <c r="AC44" s="26" t="s">
        <v>88</v>
      </c>
      <c r="AD44" s="44"/>
      <c r="AE44" s="11"/>
      <c r="AH44" s="20"/>
    </row>
    <row r="45" spans="1:34" ht="134.25" customHeight="1" x14ac:dyDescent="0.2">
      <c r="A45" s="12"/>
      <c r="B45" s="13"/>
      <c r="C45" s="21" t="s">
        <v>78</v>
      </c>
      <c r="D45" s="21" t="s">
        <v>152</v>
      </c>
      <c r="E45" s="15">
        <f>J45*5</f>
        <v>180</v>
      </c>
      <c r="F45" s="73" t="s">
        <v>92</v>
      </c>
      <c r="G45" s="18">
        <v>12560000</v>
      </c>
      <c r="H45" s="33">
        <v>0</v>
      </c>
      <c r="I45" s="17">
        <v>23804500</v>
      </c>
      <c r="J45" s="107">
        <v>36</v>
      </c>
      <c r="K45" s="108">
        <v>16080000</v>
      </c>
      <c r="L45" s="15">
        <v>0</v>
      </c>
      <c r="M45" s="18">
        <v>0</v>
      </c>
      <c r="N45" s="15">
        <v>12</v>
      </c>
      <c r="O45" s="18"/>
      <c r="P45" s="107">
        <v>20</v>
      </c>
      <c r="Q45" s="108">
        <v>9600000</v>
      </c>
      <c r="R45" s="15">
        <v>4</v>
      </c>
      <c r="S45" s="18">
        <v>3600000</v>
      </c>
      <c r="T45" s="45">
        <f t="shared" si="9"/>
        <v>36</v>
      </c>
      <c r="U45" s="45">
        <f t="shared" si="10"/>
        <v>100</v>
      </c>
      <c r="V45" s="26" t="s">
        <v>88</v>
      </c>
      <c r="W45" s="31">
        <f>SUM(M45,O45,Q45,S45)</f>
        <v>13200000</v>
      </c>
      <c r="X45" s="44">
        <f>W45/K45*100</f>
        <v>82.089552238805979</v>
      </c>
      <c r="Y45" s="26" t="s">
        <v>88</v>
      </c>
      <c r="Z45" s="45">
        <f t="shared" si="2"/>
        <v>36</v>
      </c>
      <c r="AA45" s="31">
        <f t="shared" si="11"/>
        <v>37004500</v>
      </c>
      <c r="AB45" s="44"/>
      <c r="AC45" s="26" t="s">
        <v>88</v>
      </c>
      <c r="AD45" s="44"/>
      <c r="AE45" s="11"/>
      <c r="AH45" s="20"/>
    </row>
    <row r="46" spans="1:34" ht="225" x14ac:dyDescent="0.2">
      <c r="A46" s="12"/>
      <c r="B46" s="13"/>
      <c r="C46" s="98" t="s">
        <v>77</v>
      </c>
      <c r="D46" s="98" t="s">
        <v>122</v>
      </c>
      <c r="E46" s="15"/>
      <c r="F46" s="73" t="s">
        <v>93</v>
      </c>
      <c r="G46" s="18"/>
      <c r="H46" s="33">
        <v>0</v>
      </c>
      <c r="I46" s="17">
        <v>20454750</v>
      </c>
      <c r="J46" s="107"/>
      <c r="K46" s="108"/>
      <c r="L46" s="15"/>
      <c r="M46" s="18"/>
      <c r="N46" s="15"/>
      <c r="O46" s="18"/>
      <c r="P46" s="107"/>
      <c r="Q46" s="108"/>
      <c r="R46" s="15"/>
      <c r="S46" s="18"/>
      <c r="T46" s="45"/>
      <c r="U46" s="45"/>
      <c r="V46" s="26"/>
      <c r="W46" s="31"/>
      <c r="X46" s="44"/>
      <c r="Y46" s="26"/>
      <c r="Z46" s="45">
        <f t="shared" si="2"/>
        <v>0</v>
      </c>
      <c r="AA46" s="31">
        <f t="shared" si="11"/>
        <v>20454750</v>
      </c>
      <c r="AB46" s="44"/>
      <c r="AC46" s="26" t="s">
        <v>88</v>
      </c>
      <c r="AD46" s="44"/>
      <c r="AE46" s="11"/>
      <c r="AH46" s="20"/>
    </row>
    <row r="47" spans="1:34" ht="92.25" customHeight="1" x14ac:dyDescent="0.2">
      <c r="A47" s="12"/>
      <c r="B47" s="13"/>
      <c r="C47" s="125" t="s">
        <v>166</v>
      </c>
      <c r="D47" s="125" t="s">
        <v>123</v>
      </c>
      <c r="E47" s="127">
        <v>1550</v>
      </c>
      <c r="F47" s="128" t="s">
        <v>124</v>
      </c>
      <c r="G47" s="126">
        <v>62500000</v>
      </c>
      <c r="H47" s="33">
        <v>1550</v>
      </c>
      <c r="I47" s="18">
        <v>194619300</v>
      </c>
      <c r="J47" s="116"/>
      <c r="K47" s="108"/>
      <c r="L47" s="74"/>
      <c r="M47" s="18"/>
      <c r="N47" s="33"/>
      <c r="O47" s="18"/>
      <c r="P47" s="118"/>
      <c r="Q47" s="108"/>
      <c r="R47" s="33"/>
      <c r="S47" s="18"/>
      <c r="T47" s="75"/>
      <c r="U47" s="45"/>
      <c r="V47" s="26"/>
      <c r="W47" s="31"/>
      <c r="X47" s="44"/>
      <c r="Y47" s="26"/>
      <c r="Z47" s="75">
        <f t="shared" si="2"/>
        <v>1550</v>
      </c>
      <c r="AA47" s="31">
        <f t="shared" si="11"/>
        <v>194619300</v>
      </c>
      <c r="AB47" s="44"/>
      <c r="AC47" s="26" t="s">
        <v>88</v>
      </c>
      <c r="AD47" s="44"/>
      <c r="AE47" s="11"/>
      <c r="AH47" s="20"/>
    </row>
    <row r="48" spans="1:34" ht="126.75" customHeight="1" x14ac:dyDescent="0.2">
      <c r="A48" s="12"/>
      <c r="B48" s="13"/>
      <c r="C48" s="14" t="s">
        <v>79</v>
      </c>
      <c r="D48" s="14" t="s">
        <v>153</v>
      </c>
      <c r="E48" s="34" t="s">
        <v>163</v>
      </c>
      <c r="F48" s="39" t="s">
        <v>164</v>
      </c>
      <c r="G48" s="32">
        <f>SUM(G49)</f>
        <v>0</v>
      </c>
      <c r="H48" s="91">
        <v>40550</v>
      </c>
      <c r="I48" s="32">
        <f>SUM(I49)</f>
        <v>22749900</v>
      </c>
      <c r="J48" s="104">
        <v>47035</v>
      </c>
      <c r="K48" s="110">
        <f>SUM(K49)</f>
        <v>50310100</v>
      </c>
      <c r="L48" s="91">
        <v>6622</v>
      </c>
      <c r="M48" s="32">
        <f>SUM(M49)</f>
        <v>0</v>
      </c>
      <c r="N48" s="91">
        <v>15000</v>
      </c>
      <c r="O48" s="32">
        <f>O49</f>
        <v>0</v>
      </c>
      <c r="P48" s="119">
        <v>14052</v>
      </c>
      <c r="Q48" s="110">
        <f>Q49</f>
        <v>39810400</v>
      </c>
      <c r="R48" s="91">
        <v>11361</v>
      </c>
      <c r="S48" s="32">
        <f>S49</f>
        <v>6551500</v>
      </c>
      <c r="T48" s="93">
        <f>SUM(L48,N48,P48,R48)</f>
        <v>47035</v>
      </c>
      <c r="U48" s="46">
        <f>T48/J48*100</f>
        <v>100</v>
      </c>
      <c r="V48" s="42" t="s">
        <v>88</v>
      </c>
      <c r="W48" s="41">
        <f t="shared" ref="W48:W61" si="12">SUM(M48,O48,Q48,S48)</f>
        <v>46361900</v>
      </c>
      <c r="X48" s="43">
        <f t="shared" ref="X48:X61" si="13">W48/K48*100</f>
        <v>92.152271611465693</v>
      </c>
      <c r="Y48" s="42" t="s">
        <v>88</v>
      </c>
      <c r="Z48" s="46">
        <f t="shared" si="2"/>
        <v>87585</v>
      </c>
      <c r="AA48" s="41">
        <f t="shared" si="11"/>
        <v>69111800</v>
      </c>
      <c r="AB48" s="43"/>
      <c r="AC48" s="42" t="s">
        <v>88</v>
      </c>
      <c r="AD48" s="43"/>
      <c r="AE48" s="11"/>
      <c r="AH48" s="20"/>
    </row>
    <row r="49" spans="1:34" ht="135" x14ac:dyDescent="0.2">
      <c r="A49" s="12"/>
      <c r="B49" s="13"/>
      <c r="C49" s="21" t="s">
        <v>80</v>
      </c>
      <c r="D49" s="21" t="s">
        <v>154</v>
      </c>
      <c r="E49" s="15"/>
      <c r="F49" s="73" t="s">
        <v>125</v>
      </c>
      <c r="G49" s="18"/>
      <c r="H49" s="33">
        <v>0</v>
      </c>
      <c r="I49" s="17">
        <v>22749900</v>
      </c>
      <c r="J49" s="107">
        <v>1</v>
      </c>
      <c r="K49" s="108">
        <v>50310100</v>
      </c>
      <c r="L49" s="15">
        <v>0</v>
      </c>
      <c r="M49" s="18">
        <v>0</v>
      </c>
      <c r="N49" s="15">
        <v>0</v>
      </c>
      <c r="O49" s="38">
        <v>0</v>
      </c>
      <c r="P49" s="107">
        <v>1</v>
      </c>
      <c r="Q49" s="120">
        <v>39810400</v>
      </c>
      <c r="R49" s="15"/>
      <c r="S49" s="38">
        <v>6551500</v>
      </c>
      <c r="T49" s="45">
        <f t="shared" ref="T49:T61" si="14">SUM(L49,N49,P49,R49)</f>
        <v>1</v>
      </c>
      <c r="U49" s="45">
        <f t="shared" ref="U49:U61" si="15">T49/J49*100</f>
        <v>100</v>
      </c>
      <c r="V49" s="26" t="s">
        <v>88</v>
      </c>
      <c r="W49" s="31">
        <f t="shared" si="12"/>
        <v>46361900</v>
      </c>
      <c r="X49" s="44">
        <f t="shared" si="13"/>
        <v>92.152271611465693</v>
      </c>
      <c r="Y49" s="26" t="s">
        <v>88</v>
      </c>
      <c r="Z49" s="45">
        <f t="shared" si="2"/>
        <v>1</v>
      </c>
      <c r="AA49" s="31">
        <f t="shared" si="11"/>
        <v>69111800</v>
      </c>
      <c r="AB49" s="44"/>
      <c r="AC49" s="26" t="s">
        <v>88</v>
      </c>
      <c r="AD49" s="44"/>
      <c r="AE49" s="11"/>
      <c r="AH49" s="20"/>
    </row>
    <row r="50" spans="1:34" ht="45" x14ac:dyDescent="0.2">
      <c r="A50" s="12"/>
      <c r="B50" s="13"/>
      <c r="C50" s="125" t="s">
        <v>167</v>
      </c>
      <c r="D50" s="125"/>
      <c r="E50" s="15"/>
      <c r="F50" s="73"/>
      <c r="G50" s="126">
        <v>36295100</v>
      </c>
      <c r="H50" s="33"/>
      <c r="I50" s="17"/>
      <c r="J50" s="107"/>
      <c r="K50" s="108"/>
      <c r="L50" s="15"/>
      <c r="M50" s="18"/>
      <c r="N50" s="15"/>
      <c r="O50" s="38"/>
      <c r="P50" s="107"/>
      <c r="Q50" s="120"/>
      <c r="R50" s="15"/>
      <c r="S50" s="38"/>
      <c r="T50" s="45"/>
      <c r="U50" s="45"/>
      <c r="V50" s="26"/>
      <c r="W50" s="31"/>
      <c r="X50" s="44"/>
      <c r="Y50" s="26"/>
      <c r="Z50" s="45"/>
      <c r="AA50" s="31"/>
      <c r="AB50" s="44"/>
      <c r="AC50" s="26"/>
      <c r="AD50" s="44"/>
      <c r="AE50" s="11"/>
      <c r="AH50" s="20"/>
    </row>
    <row r="51" spans="1:34" ht="132.75" customHeight="1" x14ac:dyDescent="0.2">
      <c r="A51" s="12"/>
      <c r="B51" s="13"/>
      <c r="C51" s="14" t="s">
        <v>90</v>
      </c>
      <c r="D51" s="14" t="s">
        <v>165</v>
      </c>
      <c r="E51" s="76">
        <v>70</v>
      </c>
      <c r="F51" s="39" t="s">
        <v>162</v>
      </c>
      <c r="G51" s="32">
        <f>G52+G55+G57</f>
        <v>374822050</v>
      </c>
      <c r="H51" s="92">
        <v>66.56</v>
      </c>
      <c r="I51" s="32">
        <f>I52+I55+I57</f>
        <v>192795750</v>
      </c>
      <c r="J51" s="117">
        <v>58</v>
      </c>
      <c r="K51" s="110">
        <f>K52+K55+K57</f>
        <v>115303950</v>
      </c>
      <c r="L51" s="77">
        <v>0</v>
      </c>
      <c r="M51" s="32">
        <f>M52+M55+M57</f>
        <v>0</v>
      </c>
      <c r="N51" s="77">
        <v>0</v>
      </c>
      <c r="O51" s="32">
        <f>O52+O55+O57</f>
        <v>3170000</v>
      </c>
      <c r="P51" s="121">
        <v>0</v>
      </c>
      <c r="Q51" s="110">
        <f>Q52+Q55+Q57</f>
        <v>7537550</v>
      </c>
      <c r="R51" s="77">
        <v>58.28</v>
      </c>
      <c r="S51" s="32">
        <f>S52+S55+S57</f>
        <v>94777700</v>
      </c>
      <c r="T51" s="46">
        <f t="shared" si="14"/>
        <v>58.28</v>
      </c>
      <c r="U51" s="46">
        <f>T51/J51*100</f>
        <v>100.48275862068965</v>
      </c>
      <c r="V51" s="42" t="s">
        <v>88</v>
      </c>
      <c r="W51" s="41">
        <f t="shared" si="12"/>
        <v>105485250</v>
      </c>
      <c r="X51" s="43">
        <f t="shared" si="13"/>
        <v>91.484506818716966</v>
      </c>
      <c r="Y51" s="42" t="s">
        <v>88</v>
      </c>
      <c r="Z51" s="46">
        <f t="shared" si="2"/>
        <v>124.84</v>
      </c>
      <c r="AA51" s="41">
        <f t="shared" si="11"/>
        <v>298281000</v>
      </c>
      <c r="AB51" s="43"/>
      <c r="AC51" s="42" t="s">
        <v>88</v>
      </c>
      <c r="AD51" s="43"/>
      <c r="AE51" s="11"/>
      <c r="AH51" s="20"/>
    </row>
    <row r="52" spans="1:34" ht="105.75" customHeight="1" x14ac:dyDescent="0.2">
      <c r="A52" s="12"/>
      <c r="B52" s="13"/>
      <c r="C52" s="62" t="s">
        <v>73</v>
      </c>
      <c r="D52" s="103" t="s">
        <v>155</v>
      </c>
      <c r="E52" s="76">
        <v>100</v>
      </c>
      <c r="F52" s="64" t="s">
        <v>88</v>
      </c>
      <c r="G52" s="32">
        <f>SUM(G53)</f>
        <v>269167050</v>
      </c>
      <c r="H52" s="76">
        <v>32</v>
      </c>
      <c r="I52" s="32">
        <f>SUM(I53)</f>
        <v>114533750</v>
      </c>
      <c r="J52" s="117">
        <v>100</v>
      </c>
      <c r="K52" s="110">
        <f>SUM(K53)</f>
        <v>10266550</v>
      </c>
      <c r="L52" s="76">
        <v>0</v>
      </c>
      <c r="M52" s="32">
        <f>SUM(M53)</f>
        <v>0</v>
      </c>
      <c r="N52" s="76">
        <v>0</v>
      </c>
      <c r="O52" s="32">
        <f>O53</f>
        <v>0</v>
      </c>
      <c r="P52" s="117">
        <v>0</v>
      </c>
      <c r="Q52" s="110">
        <f>Q53</f>
        <v>6367550</v>
      </c>
      <c r="R52" s="76">
        <v>100</v>
      </c>
      <c r="S52" s="32">
        <f>S53</f>
        <v>3899000</v>
      </c>
      <c r="T52" s="46">
        <f t="shared" si="14"/>
        <v>100</v>
      </c>
      <c r="U52" s="46">
        <f t="shared" si="15"/>
        <v>100</v>
      </c>
      <c r="V52" s="42" t="s">
        <v>88</v>
      </c>
      <c r="W52" s="41">
        <f t="shared" si="12"/>
        <v>10266550</v>
      </c>
      <c r="X52" s="43">
        <f t="shared" si="13"/>
        <v>100</v>
      </c>
      <c r="Y52" s="42" t="s">
        <v>88</v>
      </c>
      <c r="Z52" s="46">
        <f t="shared" si="2"/>
        <v>132</v>
      </c>
      <c r="AA52" s="41">
        <f t="shared" si="11"/>
        <v>124800300</v>
      </c>
      <c r="AB52" s="43"/>
      <c r="AC52" s="42" t="s">
        <v>88</v>
      </c>
      <c r="AD52" s="43"/>
      <c r="AE52" s="11"/>
      <c r="AH52" s="20"/>
    </row>
    <row r="53" spans="1:34" ht="123.75" customHeight="1" x14ac:dyDescent="0.2">
      <c r="A53" s="12"/>
      <c r="B53" s="13"/>
      <c r="C53" s="21" t="s">
        <v>74</v>
      </c>
      <c r="D53" s="21" t="s">
        <v>126</v>
      </c>
      <c r="E53" s="15">
        <v>38</v>
      </c>
      <c r="F53" s="73" t="s">
        <v>127</v>
      </c>
      <c r="G53" s="18">
        <f>128949750+11267550+128949750</f>
        <v>269167050</v>
      </c>
      <c r="H53" s="33">
        <v>30</v>
      </c>
      <c r="I53" s="17">
        <v>114533750</v>
      </c>
      <c r="J53" s="107">
        <v>5000</v>
      </c>
      <c r="K53" s="108">
        <v>10266550</v>
      </c>
      <c r="L53" s="15">
        <v>1000</v>
      </c>
      <c r="M53" s="18">
        <v>0</v>
      </c>
      <c r="N53" s="15">
        <v>1500</v>
      </c>
      <c r="O53" s="18">
        <v>0</v>
      </c>
      <c r="P53" s="107">
        <v>1500</v>
      </c>
      <c r="Q53" s="108">
        <v>6367550</v>
      </c>
      <c r="R53" s="15">
        <v>1000</v>
      </c>
      <c r="S53" s="18">
        <v>3899000</v>
      </c>
      <c r="T53" s="45">
        <f t="shared" si="14"/>
        <v>5000</v>
      </c>
      <c r="U53" s="45">
        <f t="shared" si="15"/>
        <v>100</v>
      </c>
      <c r="V53" s="26" t="s">
        <v>88</v>
      </c>
      <c r="W53" s="31">
        <f t="shared" si="12"/>
        <v>10266550</v>
      </c>
      <c r="X53" s="44">
        <f t="shared" si="13"/>
        <v>100</v>
      </c>
      <c r="Y53" s="26" t="s">
        <v>88</v>
      </c>
      <c r="Z53" s="45">
        <f t="shared" si="2"/>
        <v>5030</v>
      </c>
      <c r="AA53" s="31">
        <f t="shared" si="11"/>
        <v>124800300</v>
      </c>
      <c r="AB53" s="44"/>
      <c r="AC53" s="26" t="s">
        <v>88</v>
      </c>
      <c r="AD53" s="44"/>
      <c r="AE53" s="11"/>
      <c r="AH53" s="20"/>
    </row>
    <row r="54" spans="1:34" ht="123.75" customHeight="1" x14ac:dyDescent="0.2">
      <c r="A54" s="12"/>
      <c r="B54" s="13"/>
      <c r="C54" s="61" t="s">
        <v>168</v>
      </c>
      <c r="D54" s="21"/>
      <c r="E54" s="15"/>
      <c r="F54" s="129"/>
      <c r="G54" s="18">
        <v>30839800</v>
      </c>
      <c r="H54" s="33"/>
      <c r="I54" s="17"/>
      <c r="J54" s="107"/>
      <c r="K54" s="108"/>
      <c r="L54" s="15"/>
      <c r="M54" s="18"/>
      <c r="N54" s="15"/>
      <c r="O54" s="18"/>
      <c r="P54" s="107"/>
      <c r="Q54" s="108"/>
      <c r="R54" s="15"/>
      <c r="S54" s="18"/>
      <c r="T54" s="45"/>
      <c r="U54" s="45"/>
      <c r="V54" s="26"/>
      <c r="W54" s="31"/>
      <c r="X54" s="44"/>
      <c r="Y54" s="26"/>
      <c r="Z54" s="45"/>
      <c r="AA54" s="31"/>
      <c r="AB54" s="44"/>
      <c r="AC54" s="26"/>
      <c r="AD54" s="44"/>
      <c r="AE54" s="11"/>
      <c r="AH54" s="20"/>
    </row>
    <row r="55" spans="1:34" ht="107.25" customHeight="1" x14ac:dyDescent="0.2">
      <c r="A55" s="12"/>
      <c r="B55" s="13"/>
      <c r="C55" s="62" t="s">
        <v>81</v>
      </c>
      <c r="D55" s="14" t="s">
        <v>156</v>
      </c>
      <c r="E55" s="76">
        <v>100</v>
      </c>
      <c r="F55" s="64" t="s">
        <v>88</v>
      </c>
      <c r="G55" s="32">
        <f>SUM(G56)</f>
        <v>79186000</v>
      </c>
      <c r="H55" s="34">
        <v>21</v>
      </c>
      <c r="I55" s="32">
        <f>SUM(I56)</f>
        <v>52831050</v>
      </c>
      <c r="J55" s="104">
        <v>100</v>
      </c>
      <c r="K55" s="110">
        <f>SUM(K56)</f>
        <v>48321000</v>
      </c>
      <c r="L55" s="34">
        <v>0</v>
      </c>
      <c r="M55" s="32">
        <f>SUM(M56)</f>
        <v>0</v>
      </c>
      <c r="N55" s="34">
        <v>0</v>
      </c>
      <c r="O55" s="32">
        <f>O56</f>
        <v>1500000</v>
      </c>
      <c r="P55" s="104">
        <v>0</v>
      </c>
      <c r="Q55" s="110">
        <f>Q56</f>
        <v>0</v>
      </c>
      <c r="R55" s="34">
        <v>100</v>
      </c>
      <c r="S55" s="32">
        <f>S56</f>
        <v>44125000</v>
      </c>
      <c r="T55" s="46">
        <f t="shared" si="14"/>
        <v>100</v>
      </c>
      <c r="U55" s="46">
        <f t="shared" si="15"/>
        <v>100</v>
      </c>
      <c r="V55" s="42" t="s">
        <v>88</v>
      </c>
      <c r="W55" s="41">
        <f t="shared" si="12"/>
        <v>45625000</v>
      </c>
      <c r="X55" s="43">
        <f t="shared" si="13"/>
        <v>94.420645268102902</v>
      </c>
      <c r="Y55" s="42" t="s">
        <v>88</v>
      </c>
      <c r="Z55" s="46">
        <f t="shared" si="2"/>
        <v>121</v>
      </c>
      <c r="AA55" s="41">
        <f t="shared" si="11"/>
        <v>98456050</v>
      </c>
      <c r="AB55" s="43"/>
      <c r="AC55" s="42" t="s">
        <v>88</v>
      </c>
      <c r="AD55" s="43"/>
      <c r="AE55" s="11"/>
      <c r="AH55" s="20"/>
    </row>
    <row r="56" spans="1:34" ht="120" x14ac:dyDescent="0.2">
      <c r="A56" s="12"/>
      <c r="B56" s="13"/>
      <c r="C56" s="21" t="s">
        <v>82</v>
      </c>
      <c r="D56" s="21" t="s">
        <v>157</v>
      </c>
      <c r="E56" s="15"/>
      <c r="F56" s="73" t="s">
        <v>129</v>
      </c>
      <c r="G56" s="18">
        <v>79186000</v>
      </c>
      <c r="H56" s="15">
        <v>30</v>
      </c>
      <c r="I56" s="17">
        <v>52831050</v>
      </c>
      <c r="J56" s="107">
        <v>6488</v>
      </c>
      <c r="K56" s="108">
        <v>48321000</v>
      </c>
      <c r="L56" s="78">
        <v>0</v>
      </c>
      <c r="M56" s="18">
        <v>0</v>
      </c>
      <c r="N56" s="79">
        <v>2000</v>
      </c>
      <c r="O56" s="18">
        <v>1500000</v>
      </c>
      <c r="P56" s="122">
        <v>0</v>
      </c>
      <c r="Q56" s="108">
        <v>0</v>
      </c>
      <c r="R56" s="79">
        <v>4488</v>
      </c>
      <c r="S56" s="18">
        <v>44125000</v>
      </c>
      <c r="T56" s="94">
        <f t="shared" si="14"/>
        <v>6488</v>
      </c>
      <c r="U56" s="45">
        <f t="shared" si="15"/>
        <v>100</v>
      </c>
      <c r="V56" s="26" t="s">
        <v>88</v>
      </c>
      <c r="W56" s="31">
        <f t="shared" si="12"/>
        <v>45625000</v>
      </c>
      <c r="X56" s="44">
        <f t="shared" si="13"/>
        <v>94.420645268102902</v>
      </c>
      <c r="Y56" s="26" t="s">
        <v>88</v>
      </c>
      <c r="Z56" s="45">
        <f t="shared" si="2"/>
        <v>6518</v>
      </c>
      <c r="AA56" s="31">
        <f t="shared" si="11"/>
        <v>98456050</v>
      </c>
      <c r="AB56" s="44"/>
      <c r="AC56" s="26" t="s">
        <v>88</v>
      </c>
      <c r="AD56" s="44"/>
      <c r="AE56" s="11"/>
      <c r="AH56" s="20"/>
    </row>
    <row r="57" spans="1:34" ht="115.5" customHeight="1" x14ac:dyDescent="0.2">
      <c r="A57" s="12"/>
      <c r="B57" s="13"/>
      <c r="C57" s="14" t="s">
        <v>83</v>
      </c>
      <c r="D57" s="14" t="s">
        <v>158</v>
      </c>
      <c r="E57" s="34">
        <f>E58</f>
        <v>0</v>
      </c>
      <c r="F57" s="35" t="s">
        <v>92</v>
      </c>
      <c r="G57" s="32">
        <f>SUM(G58)</f>
        <v>26469000</v>
      </c>
      <c r="H57" s="34">
        <v>0</v>
      </c>
      <c r="I57" s="32">
        <f>SUM(I58)</f>
        <v>25430950</v>
      </c>
      <c r="J57" s="104">
        <f>J58</f>
        <v>1</v>
      </c>
      <c r="K57" s="110">
        <f>SUM(K58)</f>
        <v>56716400</v>
      </c>
      <c r="L57" s="34">
        <f>L58</f>
        <v>0</v>
      </c>
      <c r="M57" s="32">
        <f>SUM(M58)</f>
        <v>0</v>
      </c>
      <c r="N57" s="34">
        <f>N58</f>
        <v>0</v>
      </c>
      <c r="O57" s="32">
        <f>O58</f>
        <v>1670000</v>
      </c>
      <c r="P57" s="104">
        <v>1</v>
      </c>
      <c r="Q57" s="110">
        <f>Q58</f>
        <v>1170000</v>
      </c>
      <c r="R57" s="34"/>
      <c r="S57" s="32">
        <f>S58</f>
        <v>46753700</v>
      </c>
      <c r="T57" s="46">
        <f t="shared" si="14"/>
        <v>1</v>
      </c>
      <c r="U57" s="46">
        <f t="shared" si="15"/>
        <v>100</v>
      </c>
      <c r="V57" s="42" t="s">
        <v>88</v>
      </c>
      <c r="W57" s="41">
        <f t="shared" si="12"/>
        <v>49593700</v>
      </c>
      <c r="X57" s="43">
        <f t="shared" si="13"/>
        <v>87.441551297331984</v>
      </c>
      <c r="Y57" s="42" t="s">
        <v>88</v>
      </c>
      <c r="Z57" s="46">
        <f t="shared" si="2"/>
        <v>1</v>
      </c>
      <c r="AA57" s="41">
        <f t="shared" si="11"/>
        <v>75024650</v>
      </c>
      <c r="AB57" s="43"/>
      <c r="AC57" s="42" t="s">
        <v>88</v>
      </c>
      <c r="AD57" s="43"/>
      <c r="AE57" s="11"/>
      <c r="AH57" s="20"/>
    </row>
    <row r="58" spans="1:34" ht="122.25" customHeight="1" x14ac:dyDescent="0.2">
      <c r="A58" s="12"/>
      <c r="B58" s="13"/>
      <c r="C58" s="61" t="s">
        <v>84</v>
      </c>
      <c r="D58" s="21" t="s">
        <v>128</v>
      </c>
      <c r="E58" s="15"/>
      <c r="F58" s="16" t="s">
        <v>98</v>
      </c>
      <c r="G58" s="18">
        <v>26469000</v>
      </c>
      <c r="H58" s="15">
        <v>0</v>
      </c>
      <c r="I58" s="17">
        <v>25430950</v>
      </c>
      <c r="J58" s="107">
        <v>1</v>
      </c>
      <c r="K58" s="108">
        <v>56716400</v>
      </c>
      <c r="L58" s="15">
        <v>0</v>
      </c>
      <c r="M58" s="18">
        <v>0</v>
      </c>
      <c r="N58" s="15">
        <v>0</v>
      </c>
      <c r="O58" s="18">
        <v>1670000</v>
      </c>
      <c r="P58" s="107">
        <v>0</v>
      </c>
      <c r="Q58" s="108">
        <v>1170000</v>
      </c>
      <c r="R58" s="15">
        <v>1</v>
      </c>
      <c r="S58" s="18">
        <v>46753700</v>
      </c>
      <c r="T58" s="45">
        <f t="shared" si="14"/>
        <v>1</v>
      </c>
      <c r="U58" s="45">
        <f t="shared" si="15"/>
        <v>100</v>
      </c>
      <c r="V58" s="26" t="s">
        <v>88</v>
      </c>
      <c r="W58" s="31">
        <f t="shared" si="12"/>
        <v>49593700</v>
      </c>
      <c r="X58" s="44">
        <f t="shared" si="13"/>
        <v>87.441551297331984</v>
      </c>
      <c r="Y58" s="26" t="s">
        <v>88</v>
      </c>
      <c r="Z58" s="45">
        <f t="shared" si="2"/>
        <v>1</v>
      </c>
      <c r="AA58" s="31">
        <f t="shared" si="11"/>
        <v>75024650</v>
      </c>
      <c r="AB58" s="44"/>
      <c r="AC58" s="26" t="s">
        <v>88</v>
      </c>
      <c r="AD58" s="44"/>
      <c r="AE58" s="11"/>
      <c r="AH58" s="20"/>
    </row>
    <row r="59" spans="1:34" ht="138.75" customHeight="1" x14ac:dyDescent="0.2">
      <c r="A59" s="12"/>
      <c r="B59" s="13"/>
      <c r="C59" s="14" t="s">
        <v>141</v>
      </c>
      <c r="D59" s="14" t="s">
        <v>159</v>
      </c>
      <c r="E59" s="76">
        <v>100</v>
      </c>
      <c r="F59" s="64" t="s">
        <v>88</v>
      </c>
      <c r="G59" s="32">
        <f>SUM(G60)</f>
        <v>6800000</v>
      </c>
      <c r="H59" s="92"/>
      <c r="I59" s="32">
        <f>SUM(I60)</f>
        <v>0</v>
      </c>
      <c r="J59" s="117">
        <v>100</v>
      </c>
      <c r="K59" s="110">
        <f>SUM(K60)</f>
        <v>32556400</v>
      </c>
      <c r="L59" s="77">
        <v>0</v>
      </c>
      <c r="M59" s="32">
        <f>M60+M62+M64</f>
        <v>0</v>
      </c>
      <c r="N59" s="77">
        <v>0</v>
      </c>
      <c r="O59" s="32">
        <f>O60</f>
        <v>26635000</v>
      </c>
      <c r="P59" s="121">
        <v>0</v>
      </c>
      <c r="Q59" s="110">
        <f>Q60</f>
        <v>0</v>
      </c>
      <c r="R59" s="77">
        <v>100</v>
      </c>
      <c r="S59" s="32">
        <f>S60</f>
        <v>2375000</v>
      </c>
      <c r="T59" s="46">
        <f t="shared" si="14"/>
        <v>100</v>
      </c>
      <c r="U59" s="46">
        <f t="shared" si="15"/>
        <v>100</v>
      </c>
      <c r="V59" s="42" t="s">
        <v>88</v>
      </c>
      <c r="W59" s="41">
        <f t="shared" si="12"/>
        <v>29010000</v>
      </c>
      <c r="X59" s="43">
        <f t="shared" si="13"/>
        <v>89.10690371171259</v>
      </c>
      <c r="Y59" s="42" t="s">
        <v>88</v>
      </c>
      <c r="Z59" s="46">
        <f t="shared" si="2"/>
        <v>100</v>
      </c>
      <c r="AA59" s="41">
        <f t="shared" si="11"/>
        <v>29010000</v>
      </c>
      <c r="AB59" s="43"/>
      <c r="AC59" s="42" t="s">
        <v>88</v>
      </c>
      <c r="AD59" s="43"/>
      <c r="AE59" s="11"/>
      <c r="AH59" s="20"/>
    </row>
    <row r="60" spans="1:34" ht="267.75" x14ac:dyDescent="0.2">
      <c r="A60" s="12"/>
      <c r="B60" s="13"/>
      <c r="C60" s="62" t="s">
        <v>142</v>
      </c>
      <c r="D60" s="103" t="s">
        <v>160</v>
      </c>
      <c r="E60" s="76">
        <v>100</v>
      </c>
      <c r="F60" s="64" t="s">
        <v>88</v>
      </c>
      <c r="G60" s="32">
        <f>SUM(G61)</f>
        <v>6800000</v>
      </c>
      <c r="H60" s="76">
        <v>90</v>
      </c>
      <c r="I60" s="32">
        <f>SUM(I61)</f>
        <v>0</v>
      </c>
      <c r="J60" s="117">
        <v>100</v>
      </c>
      <c r="K60" s="110">
        <f>SUM(K61)</f>
        <v>32556400</v>
      </c>
      <c r="L60" s="76">
        <v>0</v>
      </c>
      <c r="M60" s="32">
        <f>SUM(M61)</f>
        <v>0</v>
      </c>
      <c r="N60" s="76">
        <v>0</v>
      </c>
      <c r="O60" s="32">
        <f>O61</f>
        <v>26635000</v>
      </c>
      <c r="P60" s="117">
        <v>0</v>
      </c>
      <c r="Q60" s="110">
        <f>Q61</f>
        <v>0</v>
      </c>
      <c r="R60" s="76">
        <v>100</v>
      </c>
      <c r="S60" s="32">
        <f>S61</f>
        <v>2375000</v>
      </c>
      <c r="T60" s="46">
        <f t="shared" si="14"/>
        <v>100</v>
      </c>
      <c r="U60" s="46">
        <f t="shared" si="15"/>
        <v>100</v>
      </c>
      <c r="V60" s="42" t="s">
        <v>88</v>
      </c>
      <c r="W60" s="41">
        <f t="shared" si="12"/>
        <v>29010000</v>
      </c>
      <c r="X60" s="43">
        <f t="shared" si="13"/>
        <v>89.10690371171259</v>
      </c>
      <c r="Y60" s="42" t="s">
        <v>88</v>
      </c>
      <c r="Z60" s="46">
        <f t="shared" si="2"/>
        <v>190</v>
      </c>
      <c r="AA60" s="41">
        <f t="shared" si="11"/>
        <v>29010000</v>
      </c>
      <c r="AB60" s="43"/>
      <c r="AC60" s="42" t="s">
        <v>88</v>
      </c>
      <c r="AD60" s="43"/>
      <c r="AE60" s="11"/>
      <c r="AH60" s="20"/>
    </row>
    <row r="61" spans="1:34" ht="138.75" customHeight="1" x14ac:dyDescent="0.2">
      <c r="A61" s="12"/>
      <c r="B61" s="13"/>
      <c r="C61" s="21" t="s">
        <v>143</v>
      </c>
      <c r="D61" s="21" t="s">
        <v>161</v>
      </c>
      <c r="E61" s="15"/>
      <c r="F61" s="73" t="s">
        <v>129</v>
      </c>
      <c r="G61" s="18">
        <v>6800000</v>
      </c>
      <c r="H61" s="33"/>
      <c r="I61" s="17">
        <v>0</v>
      </c>
      <c r="J61" s="107">
        <v>250</v>
      </c>
      <c r="K61" s="108">
        <v>32556400</v>
      </c>
      <c r="L61" s="15">
        <v>0</v>
      </c>
      <c r="M61" s="18">
        <v>0</v>
      </c>
      <c r="N61" s="15">
        <v>100</v>
      </c>
      <c r="O61" s="18">
        <v>26635000</v>
      </c>
      <c r="P61" s="107">
        <v>150</v>
      </c>
      <c r="Q61" s="108">
        <v>0</v>
      </c>
      <c r="R61" s="15"/>
      <c r="S61" s="18">
        <v>2375000</v>
      </c>
      <c r="T61" s="45">
        <f t="shared" si="14"/>
        <v>250</v>
      </c>
      <c r="U61" s="45">
        <f t="shared" si="15"/>
        <v>100</v>
      </c>
      <c r="V61" s="26" t="s">
        <v>88</v>
      </c>
      <c r="W61" s="31">
        <f t="shared" si="12"/>
        <v>29010000</v>
      </c>
      <c r="X61" s="44">
        <f t="shared" si="13"/>
        <v>89.10690371171259</v>
      </c>
      <c r="Y61" s="26" t="s">
        <v>88</v>
      </c>
      <c r="Z61" s="45">
        <f t="shared" si="2"/>
        <v>250</v>
      </c>
      <c r="AA61" s="31">
        <f t="shared" si="11"/>
        <v>29010000</v>
      </c>
      <c r="AB61" s="44"/>
      <c r="AC61" s="26" t="s">
        <v>88</v>
      </c>
      <c r="AD61" s="44"/>
      <c r="AE61" s="11"/>
      <c r="AH61" s="20"/>
    </row>
    <row r="62" spans="1:34" ht="15" x14ac:dyDescent="0.2">
      <c r="A62" s="168" t="s">
        <v>24</v>
      </c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55">
        <f>AVERAGE(U14:U61)</f>
        <v>100.01149425287358</v>
      </c>
      <c r="V62" s="54"/>
      <c r="W62" s="47"/>
      <c r="X62" s="55">
        <f>AVERAGE(X14,X41,X51)</f>
        <v>94.213761706613951</v>
      </c>
      <c r="Y62" s="48"/>
      <c r="Z62" s="47"/>
      <c r="AA62" s="47"/>
      <c r="AB62" s="47"/>
      <c r="AC62" s="48"/>
      <c r="AD62" s="49"/>
      <c r="AE62" s="11"/>
    </row>
    <row r="63" spans="1:34" ht="15" x14ac:dyDescent="0.2">
      <c r="A63" s="168" t="s">
        <v>25</v>
      </c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56" t="str">
        <f>IF(U62&gt;=91,"Sangat Tinggi",IF(U62&gt;=76,"Tinggi",IF(U62&gt;=66,"Sedang",IF(U62&gt;=51,"Rendah",IF(U62&lt;=50,"Sangat Rendah")))))</f>
        <v>Sangat Tinggi</v>
      </c>
      <c r="V63" s="54"/>
      <c r="W63" s="51"/>
      <c r="X63" s="56" t="str">
        <f>IF(X62&gt;=91,"Sangat Tinggi",IF(X62&gt;=76,"Tinggi",IF(X62&gt;=66,"Sedang",IF(X62&gt;=51,"Rendah",IF(X62&lt;=50,"Sangat Rendah")))))</f>
        <v>Sangat Tinggi</v>
      </c>
      <c r="Y63" s="48"/>
      <c r="Z63" s="50"/>
      <c r="AA63" s="51"/>
      <c r="AB63" s="50"/>
      <c r="AC63" s="48"/>
      <c r="AD63" s="52"/>
      <c r="AE63" s="11"/>
    </row>
    <row r="64" spans="1:34" ht="15" x14ac:dyDescent="0.2">
      <c r="A64" s="160" t="s">
        <v>26</v>
      </c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1"/>
    </row>
    <row r="65" spans="1:31" ht="15" x14ac:dyDescent="0.2">
      <c r="A65" s="160" t="s">
        <v>96</v>
      </c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1"/>
    </row>
    <row r="66" spans="1:31" ht="15" x14ac:dyDescent="0.2">
      <c r="A66" s="160" t="s">
        <v>97</v>
      </c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1"/>
    </row>
    <row r="67" spans="1:31" ht="15" x14ac:dyDescent="0.2">
      <c r="A67" s="160" t="s">
        <v>27</v>
      </c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23"/>
    </row>
    <row r="68" spans="1:31" ht="15" x14ac:dyDescent="0.2">
      <c r="A68" s="24"/>
      <c r="B68" s="24"/>
      <c r="C68" s="24"/>
      <c r="D68" s="24"/>
      <c r="E68" s="24"/>
      <c r="F68" s="24"/>
      <c r="G68" s="24"/>
      <c r="H68" s="24"/>
      <c r="I68" s="24"/>
      <c r="J68" s="174"/>
      <c r="K68" s="17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5"/>
      <c r="W68" s="24"/>
      <c r="X68" s="24"/>
      <c r="Y68" s="25"/>
      <c r="Z68" s="24"/>
      <c r="AA68" s="24"/>
      <c r="AB68" s="24"/>
      <c r="AC68" s="25"/>
      <c r="AD68" s="24"/>
    </row>
    <row r="69" spans="1:31" ht="20.25" x14ac:dyDescent="0.3">
      <c r="A69" s="24"/>
      <c r="B69" s="24"/>
      <c r="C69" s="24"/>
      <c r="D69" s="24"/>
      <c r="E69" s="24"/>
      <c r="F69" s="24"/>
      <c r="G69" s="24"/>
      <c r="H69" s="24"/>
      <c r="I69" s="24"/>
      <c r="J69" s="174"/>
      <c r="K69" s="174"/>
      <c r="L69" s="24"/>
      <c r="M69" s="24"/>
      <c r="N69" s="24"/>
      <c r="O69" s="24"/>
      <c r="P69" s="24"/>
      <c r="Q69" s="24"/>
      <c r="R69" s="24"/>
      <c r="S69" s="24"/>
      <c r="T69" s="176" t="s">
        <v>52</v>
      </c>
      <c r="U69" s="176"/>
      <c r="V69" s="176"/>
      <c r="W69" s="176"/>
      <c r="X69" s="176"/>
      <c r="Y69" s="25"/>
      <c r="Z69" s="24"/>
      <c r="AA69" s="130"/>
      <c r="AB69" s="130"/>
      <c r="AC69" s="130"/>
      <c r="AD69" s="130"/>
      <c r="AE69" s="130"/>
    </row>
    <row r="70" spans="1:31" ht="20.25" x14ac:dyDescent="0.3">
      <c r="A70" s="30"/>
      <c r="B70" s="24"/>
      <c r="C70" s="24"/>
      <c r="D70" s="24"/>
      <c r="E70" s="24"/>
      <c r="F70" s="24"/>
      <c r="G70" s="24"/>
      <c r="H70" s="24"/>
      <c r="I70" s="24"/>
      <c r="J70" s="174"/>
      <c r="K70" s="174"/>
      <c r="L70" s="24"/>
      <c r="M70" s="24"/>
      <c r="N70" s="24"/>
      <c r="O70" s="24"/>
      <c r="P70" s="24"/>
      <c r="Q70" s="24"/>
      <c r="R70" s="24"/>
      <c r="S70" s="24"/>
      <c r="T70" s="176" t="s">
        <v>169</v>
      </c>
      <c r="U70" s="176"/>
      <c r="V70" s="176"/>
      <c r="W70" s="176"/>
      <c r="X70" s="176"/>
      <c r="Y70" s="25"/>
      <c r="Z70" s="24"/>
      <c r="AA70" s="130"/>
      <c r="AB70" s="130"/>
      <c r="AC70" s="130"/>
      <c r="AD70" s="130"/>
      <c r="AE70" s="130"/>
    </row>
    <row r="71" spans="1:31" ht="20.25" x14ac:dyDescent="0.3">
      <c r="J71" s="175"/>
      <c r="K71" s="175"/>
      <c r="T71" s="176" t="s">
        <v>145</v>
      </c>
      <c r="U71" s="176"/>
      <c r="V71" s="176"/>
      <c r="W71" s="176"/>
      <c r="X71" s="176"/>
      <c r="AA71" s="130"/>
      <c r="AB71" s="130"/>
      <c r="AC71" s="130"/>
      <c r="AD71" s="130"/>
      <c r="AE71" s="130"/>
    </row>
    <row r="72" spans="1:31" ht="20.25" x14ac:dyDescent="0.3">
      <c r="J72" s="175"/>
      <c r="K72" s="175"/>
      <c r="T72" s="176" t="s">
        <v>53</v>
      </c>
      <c r="U72" s="176"/>
      <c r="V72" s="176"/>
      <c r="W72" s="176"/>
      <c r="X72" s="176"/>
      <c r="AA72" s="130"/>
      <c r="AB72" s="130"/>
      <c r="AC72" s="130"/>
      <c r="AD72" s="130"/>
      <c r="AE72" s="130"/>
    </row>
    <row r="73" spans="1:31" ht="105.75" customHeight="1" x14ac:dyDescent="0.3">
      <c r="A73" s="27" t="s">
        <v>28</v>
      </c>
      <c r="B73" s="27" t="s">
        <v>29</v>
      </c>
      <c r="C73" s="27" t="s">
        <v>30</v>
      </c>
      <c r="G73" s="123"/>
      <c r="J73" s="175"/>
      <c r="K73" s="175"/>
      <c r="T73" s="177"/>
      <c r="U73" s="177"/>
      <c r="V73" s="178"/>
      <c r="W73" s="177"/>
      <c r="X73" s="177"/>
      <c r="AA73" s="25"/>
      <c r="AB73" s="24"/>
      <c r="AC73" s="25"/>
      <c r="AD73" s="24"/>
    </row>
    <row r="74" spans="1:31" ht="25.5" x14ac:dyDescent="0.3">
      <c r="A74" s="28" t="s">
        <v>31</v>
      </c>
      <c r="B74" s="28" t="s">
        <v>32</v>
      </c>
      <c r="C74" s="28" t="s">
        <v>33</v>
      </c>
      <c r="J74" s="175"/>
      <c r="K74" s="175"/>
      <c r="T74" s="179" t="s">
        <v>146</v>
      </c>
      <c r="U74" s="179"/>
      <c r="V74" s="179"/>
      <c r="W74" s="179"/>
      <c r="X74" s="179"/>
      <c r="AA74" s="131"/>
      <c r="AB74" s="131"/>
      <c r="AC74" s="131"/>
      <c r="AD74" s="131"/>
      <c r="AE74" s="131"/>
    </row>
    <row r="75" spans="1:31" ht="25.5" x14ac:dyDescent="0.3">
      <c r="A75" s="28" t="s">
        <v>34</v>
      </c>
      <c r="B75" s="28" t="s">
        <v>35</v>
      </c>
      <c r="C75" s="28" t="s">
        <v>36</v>
      </c>
      <c r="G75" s="124"/>
      <c r="J75" s="175"/>
      <c r="K75" s="175"/>
      <c r="T75" s="180" t="s">
        <v>147</v>
      </c>
      <c r="U75" s="180"/>
      <c r="V75" s="180"/>
      <c r="W75" s="180"/>
      <c r="X75" s="180"/>
      <c r="AA75" s="132"/>
      <c r="AB75" s="132"/>
      <c r="AC75" s="132"/>
      <c r="AD75" s="132"/>
      <c r="AE75" s="132"/>
    </row>
    <row r="76" spans="1:31" ht="25.5" x14ac:dyDescent="0.2">
      <c r="A76" s="28" t="s">
        <v>37</v>
      </c>
      <c r="B76" s="28" t="s">
        <v>38</v>
      </c>
      <c r="C76" s="28" t="s">
        <v>39</v>
      </c>
      <c r="J76" s="175"/>
      <c r="K76" s="175"/>
    </row>
    <row r="77" spans="1:31" ht="25.5" x14ac:dyDescent="0.2">
      <c r="A77" s="28" t="s">
        <v>40</v>
      </c>
      <c r="B77" s="28" t="s">
        <v>41</v>
      </c>
      <c r="C77" s="28" t="s">
        <v>42</v>
      </c>
      <c r="J77" s="175"/>
      <c r="K77" s="175"/>
    </row>
    <row r="78" spans="1:31" ht="25.5" x14ac:dyDescent="0.2">
      <c r="A78" s="28" t="s">
        <v>43</v>
      </c>
      <c r="B78" s="29" t="s">
        <v>44</v>
      </c>
      <c r="C78" s="28" t="s">
        <v>45</v>
      </c>
      <c r="J78" s="175"/>
      <c r="K78" s="175"/>
    </row>
    <row r="79" spans="1:31" x14ac:dyDescent="0.2">
      <c r="J79" s="175"/>
      <c r="K79" s="175"/>
    </row>
    <row r="80" spans="1:31" x14ac:dyDescent="0.2">
      <c r="J80" s="175"/>
      <c r="K80" s="175"/>
    </row>
    <row r="81" spans="10:11" x14ac:dyDescent="0.2">
      <c r="J81" s="175"/>
      <c r="K81" s="175"/>
    </row>
    <row r="82" spans="10:11" x14ac:dyDescent="0.2">
      <c r="J82" s="175"/>
      <c r="K82" s="175"/>
    </row>
  </sheetData>
  <mergeCells count="78">
    <mergeCell ref="A65:AD65"/>
    <mergeCell ref="A66:AD66"/>
    <mergeCell ref="P11:P12"/>
    <mergeCell ref="Q11:Q12"/>
    <mergeCell ref="R11:R12"/>
    <mergeCell ref="S11:S12"/>
    <mergeCell ref="A10:A12"/>
    <mergeCell ref="B10:B12"/>
    <mergeCell ref="C10:C12"/>
    <mergeCell ref="D10:D12"/>
    <mergeCell ref="N11:N12"/>
    <mergeCell ref="O11:O12"/>
    <mergeCell ref="U12:V12"/>
    <mergeCell ref="X12:Y12"/>
    <mergeCell ref="E10:G10"/>
    <mergeCell ref="H10:I10"/>
    <mergeCell ref="A67:AD67"/>
    <mergeCell ref="A64:AD64"/>
    <mergeCell ref="E11:F12"/>
    <mergeCell ref="G11:G12"/>
    <mergeCell ref="H11:H12"/>
    <mergeCell ref="I11:I12"/>
    <mergeCell ref="J11:J12"/>
    <mergeCell ref="K11:K12"/>
    <mergeCell ref="L11:L12"/>
    <mergeCell ref="M11:M12"/>
    <mergeCell ref="AB12:AC12"/>
    <mergeCell ref="A62:T62"/>
    <mergeCell ref="AB11:AC11"/>
    <mergeCell ref="U11:V11"/>
    <mergeCell ref="X11:Y11"/>
    <mergeCell ref="A63:T63"/>
    <mergeCell ref="Z10:AA10"/>
    <mergeCell ref="AB10:AD10"/>
    <mergeCell ref="J10:K10"/>
    <mergeCell ref="L10:M10"/>
    <mergeCell ref="N10:O10"/>
    <mergeCell ref="P10:Q10"/>
    <mergeCell ref="R10:S10"/>
    <mergeCell ref="T10:Y10"/>
    <mergeCell ref="AE7:AE8"/>
    <mergeCell ref="J9:K9"/>
    <mergeCell ref="L9:M9"/>
    <mergeCell ref="N9:O9"/>
    <mergeCell ref="P9:Q9"/>
    <mergeCell ref="R9:S9"/>
    <mergeCell ref="Z9:AA9"/>
    <mergeCell ref="AB9:AD9"/>
    <mergeCell ref="J7:K8"/>
    <mergeCell ref="L7:S8"/>
    <mergeCell ref="Z7:AA8"/>
    <mergeCell ref="AB7:AD8"/>
    <mergeCell ref="T7:Y8"/>
    <mergeCell ref="H7:I9"/>
    <mergeCell ref="A6:AD6"/>
    <mergeCell ref="T9:Y9"/>
    <mergeCell ref="A1:AD1"/>
    <mergeCell ref="A2:AD2"/>
    <mergeCell ref="A3:AD3"/>
    <mergeCell ref="A4:AD4"/>
    <mergeCell ref="A5:AD5"/>
    <mergeCell ref="A7:A9"/>
    <mergeCell ref="B7:B9"/>
    <mergeCell ref="C7:C9"/>
    <mergeCell ref="D7:D9"/>
    <mergeCell ref="E7:G9"/>
    <mergeCell ref="T69:X69"/>
    <mergeCell ref="AA69:AE69"/>
    <mergeCell ref="T70:X70"/>
    <mergeCell ref="AA70:AE70"/>
    <mergeCell ref="T71:X71"/>
    <mergeCell ref="AA71:AE71"/>
    <mergeCell ref="T72:X72"/>
    <mergeCell ref="AA72:AE72"/>
    <mergeCell ref="T74:X74"/>
    <mergeCell ref="AA74:AE74"/>
    <mergeCell ref="T75:X75"/>
    <mergeCell ref="AA75:AE75"/>
  </mergeCells>
  <printOptions horizontalCentered="1"/>
  <pageMargins left="0.25" right="1.02362204724409" top="0.75" bottom="0.75" header="0.3" footer="0.3"/>
  <pageSetup paperSize="5" scale="33" orientation="landscape" horizontalDpi="4294967293" r:id="rId1"/>
  <rowBreaks count="1" manualBreakCount="1">
    <brk id="39" max="3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Dinas Perpustakaan</vt:lpstr>
      <vt:lpstr>'Dinas Perpustakaan'!Print_Area</vt:lpstr>
      <vt:lpstr>'Dinas Perpustakaan'!Print_Titles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Pengembalian</cp:lastModifiedBy>
  <cp:lastPrinted>2023-01-09T07:30:25Z</cp:lastPrinted>
  <dcterms:created xsi:type="dcterms:W3CDTF">2020-03-18T05:59:44Z</dcterms:created>
  <dcterms:modified xsi:type="dcterms:W3CDTF">2023-01-09T07:52:05Z</dcterms:modified>
</cp:coreProperties>
</file>