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0220" windowHeight="7640"/>
  </bookViews>
  <sheets>
    <sheet name="Realisasi TW.IV" sheetId="17" r:id="rId1"/>
  </sheets>
  <definedNames>
    <definedName name="_xlnm.Print_Area" localSheetId="0">'Realisasi TW.IV'!$A$1:$AE$70</definedName>
    <definedName name="_xlnm.Print_Titles" localSheetId="0">'Realisasi TW.IV'!$7:$12</definedName>
  </definedNames>
  <calcPr calcId="124519"/>
</workbook>
</file>

<file path=xl/calcChain.xml><?xml version="1.0" encoding="utf-8"?>
<calcChain xmlns="http://schemas.openxmlformats.org/spreadsheetml/2006/main">
  <c r="X50" i="17"/>
  <c r="S13" l="1"/>
  <c r="Q13"/>
  <c r="O13"/>
  <c r="M13"/>
  <c r="K13"/>
  <c r="G13"/>
  <c r="W18"/>
  <c r="S18"/>
  <c r="W23"/>
  <c r="S23"/>
  <c r="S30"/>
  <c r="S34"/>
  <c r="G34"/>
  <c r="S39"/>
  <c r="S38" l="1"/>
  <c r="Q38"/>
  <c r="O38"/>
  <c r="M38"/>
  <c r="K38"/>
  <c r="M39"/>
  <c r="Q39"/>
  <c r="O39"/>
  <c r="S42"/>
  <c r="Q42"/>
  <c r="O42"/>
  <c r="M42"/>
  <c r="K42"/>
  <c r="K43"/>
  <c r="S43"/>
  <c r="Q43"/>
  <c r="O43"/>
  <c r="M43"/>
  <c r="T44"/>
  <c r="T17"/>
  <c r="T49"/>
  <c r="S45"/>
  <c r="Q45"/>
  <c r="O45"/>
  <c r="K45"/>
  <c r="O48"/>
  <c r="S15"/>
  <c r="R15"/>
  <c r="O30" l="1"/>
  <c r="M15" l="1"/>
  <c r="G38" l="1"/>
  <c r="G45"/>
  <c r="W48"/>
  <c r="T48"/>
  <c r="Y48" s="1"/>
  <c r="W47"/>
  <c r="T47"/>
  <c r="W46"/>
  <c r="T46"/>
  <c r="W45"/>
  <c r="X45" s="1"/>
  <c r="T45"/>
  <c r="AA45" l="1"/>
  <c r="U48"/>
  <c r="U45"/>
  <c r="Y45"/>
  <c r="Y47"/>
  <c r="U47"/>
  <c r="U46"/>
  <c r="Y46"/>
  <c r="G39"/>
  <c r="K39"/>
  <c r="K34"/>
  <c r="K15"/>
  <c r="W49"/>
  <c r="W41"/>
  <c r="W40"/>
  <c r="W39"/>
  <c r="W36"/>
  <c r="W32"/>
  <c r="W26"/>
  <c r="W28"/>
  <c r="W24"/>
  <c r="W22"/>
  <c r="W20"/>
  <c r="W16"/>
  <c r="P18" l="1"/>
  <c r="P15"/>
  <c r="W44"/>
  <c r="W37"/>
  <c r="W35"/>
  <c r="W33"/>
  <c r="W31"/>
  <c r="W30" s="1"/>
  <c r="W29"/>
  <c r="W27"/>
  <c r="W25"/>
  <c r="W21"/>
  <c r="W19"/>
  <c r="W17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6"/>
  <c r="T14"/>
  <c r="Q34"/>
  <c r="Q30"/>
  <c r="Q23"/>
  <c r="Q18"/>
  <c r="Q15"/>
  <c r="T42" l="1"/>
  <c r="U42" s="1"/>
  <c r="T43"/>
  <c r="U43" s="1"/>
  <c r="N15"/>
  <c r="N18"/>
  <c r="AA36" l="1"/>
  <c r="X36" l="1"/>
  <c r="X37" l="1"/>
  <c r="AA37"/>
  <c r="X35"/>
  <c r="AA35"/>
  <c r="X33"/>
  <c r="AA33"/>
  <c r="X32"/>
  <c r="AA32"/>
  <c r="X31"/>
  <c r="AA31"/>
  <c r="X29"/>
  <c r="AA29"/>
  <c r="X28"/>
  <c r="AA28"/>
  <c r="X27"/>
  <c r="AA27"/>
  <c r="X26"/>
  <c r="AA26"/>
  <c r="X25"/>
  <c r="AA25"/>
  <c r="X24"/>
  <c r="AA24"/>
  <c r="X22"/>
  <c r="AA22"/>
  <c r="X21"/>
  <c r="AA21"/>
  <c r="X20"/>
  <c r="AA20"/>
  <c r="X19"/>
  <c r="AA19"/>
  <c r="X17"/>
  <c r="AA17"/>
  <c r="X16"/>
  <c r="AA16"/>
  <c r="X49"/>
  <c r="AA49"/>
  <c r="Y49"/>
  <c r="Y14"/>
  <c r="Y16"/>
  <c r="Y17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L18"/>
  <c r="T18" s="1"/>
  <c r="L15"/>
  <c r="T15" s="1"/>
  <c r="L13"/>
  <c r="T13" s="1"/>
  <c r="Y42" l="1"/>
  <c r="Y44"/>
  <c r="Y13"/>
  <c r="Y15"/>
  <c r="Y18"/>
  <c r="U33"/>
  <c r="U25"/>
  <c r="U37"/>
  <c r="U36"/>
  <c r="U35"/>
  <c r="U34"/>
  <c r="U22"/>
  <c r="U21"/>
  <c r="U20"/>
  <c r="U19"/>
  <c r="U17"/>
  <c r="U16"/>
  <c r="U14"/>
  <c r="U32"/>
  <c r="U31"/>
  <c r="U30"/>
  <c r="U29"/>
  <c r="U28"/>
  <c r="U27"/>
  <c r="U26"/>
  <c r="U24"/>
  <c r="U23"/>
  <c r="U49"/>
  <c r="U44"/>
  <c r="L40"/>
  <c r="T40" s="1"/>
  <c r="T39"/>
  <c r="L38"/>
  <c r="O34"/>
  <c r="O23"/>
  <c r="O18"/>
  <c r="O15"/>
  <c r="M34"/>
  <c r="M30"/>
  <c r="M23"/>
  <c r="M18"/>
  <c r="W34" l="1"/>
  <c r="X34" s="1"/>
  <c r="W15"/>
  <c r="T38"/>
  <c r="U38" s="1"/>
  <c r="T41"/>
  <c r="U41" s="1"/>
  <c r="U15"/>
  <c r="Y43"/>
  <c r="U13"/>
  <c r="U18"/>
  <c r="Y39"/>
  <c r="K30"/>
  <c r="I30"/>
  <c r="G30"/>
  <c r="K23"/>
  <c r="G23"/>
  <c r="G18"/>
  <c r="K18"/>
  <c r="X18" s="1"/>
  <c r="I18"/>
  <c r="AA18" s="1"/>
  <c r="I15"/>
  <c r="G15"/>
  <c r="X15" l="1"/>
  <c r="W38"/>
  <c r="AA15"/>
  <c r="Y38"/>
  <c r="W13"/>
  <c r="W42"/>
  <c r="X23"/>
  <c r="AA30"/>
  <c r="X30"/>
  <c r="Y40"/>
  <c r="U40"/>
  <c r="U39"/>
  <c r="Y41"/>
  <c r="I34"/>
  <c r="AA34" s="1"/>
  <c r="I23"/>
  <c r="AA23" s="1"/>
  <c r="I42"/>
  <c r="X42" l="1"/>
  <c r="U50"/>
  <c r="U51" s="1"/>
  <c r="X13"/>
  <c r="X38"/>
  <c r="AA42"/>
  <c r="I13"/>
  <c r="AA13" s="1"/>
  <c r="I38"/>
  <c r="AA38" s="1"/>
  <c r="X51" l="1"/>
</calcChain>
</file>

<file path=xl/sharedStrings.xml><?xml version="1.0" encoding="utf-8"?>
<sst xmlns="http://schemas.openxmlformats.org/spreadsheetml/2006/main" count="224" uniqueCount="162">
  <si>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</si>
  <si>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</si>
  <si>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</si>
  <si>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</si>
  <si>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</si>
  <si>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</si>
  <si>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</si>
  <si>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</si>
  <si>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</si>
  <si>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Realisasi dan Tingkat Capaian Kinerja dan Anggaran Renja Perangkat Daerah yang Dievaluasi</t>
  </si>
  <si>
    <t>SKPD Penanggung Jawab</t>
  </si>
  <si>
    <t>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</si>
  <si>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</si>
  <si>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</si>
  <si>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</si>
  <si>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</si>
  <si>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</si>
  <si>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</si>
  <si>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</si>
  <si>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</si>
  <si>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</si>
  <si>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</si>
  <si>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</si>
  <si>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aspek kualitas dokumen AKIP dan pelayanan publik</t>
  </si>
  <si>
    <t>Program Penunjang Urusan Pemerintahan Daerah Kabupaten/Kota</t>
  </si>
  <si>
    <t>Persentase pemenuhan aspek kualitas dokumen AKIP</t>
  </si>
  <si>
    <t>%</t>
  </si>
  <si>
    <t>Tingkat kepuasan pelayanan</t>
  </si>
  <si>
    <t xml:space="preserve">Terpenuhinya dokumen perencanaan dan evaluasi perangkat daerah </t>
  </si>
  <si>
    <t>Dok</t>
  </si>
  <si>
    <t>Penyusunan Dokumen Perencanaan Perangkat Daerah</t>
  </si>
  <si>
    <t>Evaluasi Kinerja Perangkat Daerah</t>
  </si>
  <si>
    <t>Terlaksananya pelayanan administrasi keuangan sesuai standar</t>
  </si>
  <si>
    <t>Administrasi Keuangan Perangkat Daerah</t>
  </si>
  <si>
    <t>Jumlah dokumen administrasi keuangan sesuai standar</t>
  </si>
  <si>
    <t>Org</t>
  </si>
  <si>
    <t>Koordinasi dan Penyusunan Laporan Keuangan Akhir Tahun SKPD</t>
  </si>
  <si>
    <t>Lap</t>
  </si>
  <si>
    <t>Penyusunan Pelaporan dan Analisis Prognosis Realisasi Anggaran</t>
  </si>
  <si>
    <t>Terlaksananya pelayanan administrasi umum</t>
  </si>
  <si>
    <t>Administrasi Umum Perangkat Daerah</t>
  </si>
  <si>
    <t>Jumlah pelayanan administrasi umum sesuai kebutuhan</t>
  </si>
  <si>
    <t>Bln</t>
  </si>
  <si>
    <t>Penyelenggaraan Rapat Koordinasi dan Konsultasi SKPD</t>
  </si>
  <si>
    <t>Penyediaan Jasa Penunjang Urusan Pemerintahan Daerah</t>
  </si>
  <si>
    <t>Jumlah Penyediaan Jasa Penunjang Urusan Pemerintahan Daerah sesuai kebutuhan</t>
  </si>
  <si>
    <t>Penyediaan Jasa Surat Menyurat</t>
  </si>
  <si>
    <t>Penyediaan Jasa Komunikasi, Sumber Daya Air dan Listrik</t>
  </si>
  <si>
    <t>Penyediaan Jasa Pelayanan Umum Kantor</t>
  </si>
  <si>
    <t>Jumlah Pemeliharaan Barang Milik Daerah Penunjang Urusan Pemerintahan Daerah sesuai kebutuhan</t>
  </si>
  <si>
    <t>Pemeliharaan/Rehabilitasi Gedung Kantor dan Bangunan Lainnya</t>
  </si>
  <si>
    <t>Pemeliharaan/Rehabilitasi Sarana dan Prasarana Gedung Kantor atau Bangunan Lainnya</t>
  </si>
  <si>
    <t xml:space="preserve"> </t>
  </si>
  <si>
    <t>Predikat Kinerja</t>
  </si>
  <si>
    <t>Tindak lanjut yang diperlukan dalam Renja Perangkat Daerah Kabupaten berikutnya*):</t>
  </si>
  <si>
    <t>Disusun</t>
  </si>
  <si>
    <t>Kabupaten Hulu Sungai Selatan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</si>
  <si>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</si>
  <si>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</si>
  <si>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</si>
  <si>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</si>
  <si>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</si>
  <si>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</si>
  <si>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</si>
  <si>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</si>
  <si>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</si>
  <si>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</si>
  <si>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</si>
  <si>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</si>
  <si>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</si>
  <si>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</si>
  <si>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</si>
  <si>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</si>
  <si>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</si>
  <si>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</si>
  <si>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Perencanaan, Penganggaran dan Evaluasi Kinerja Perangkat Daerah</t>
  </si>
  <si>
    <t>Penyediaan Gaji dan Tunjangan ASN</t>
  </si>
  <si>
    <t>Koordinasi dan Penyusunan Laporan Keuangan Bulanan/Triwulanan/Semesteran SKPD</t>
  </si>
  <si>
    <t>Penyediaan Peralatan dan Perlengkapan Kantor</t>
  </si>
  <si>
    <t>Penyediaan Bahan Logistik Kantor</t>
  </si>
  <si>
    <t>Penyediaan Barang Cetakan dan Penggandaan</t>
  </si>
  <si>
    <t>Penyediaan Bahan Bacaan dan Peraturan Perundang-Undangan</t>
  </si>
  <si>
    <t>Pemeliharaan Barang Milik Daerah Penunjang Urusan Pemerintahan Daerah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</si>
  <si>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</si>
  <si>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</si>
  <si>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2022(%)</t>
  </si>
  <si>
    <t>Jumlah Dokumen Perencanaan Perangkat Daerah</t>
  </si>
  <si>
    <t>Jumlah Laporan Evaluasi Kinerja Perangkat Daerah</t>
  </si>
  <si>
    <t>Jumlah Orang yang Menerima Gaji dan Tunjangan ASN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</si>
  <si>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</si>
  <si>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</si>
  <si>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</si>
  <si>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 Disediakan</t>
  </si>
  <si>
    <t>Jumlah Paket Bahan Logistik Kantor yang Disediakan</t>
  </si>
  <si>
    <t>Jumlah Paket Barang  Cetakan dan Penggandaan yang  Disediakan</t>
  </si>
  <si>
    <t>Jumlah Dokumen Bahan Bacaan dan Peraturan Perundang-Undangan yang Disediakan</t>
  </si>
  <si>
    <t>Jumlah Laporan Penyelenggaraan Rapat Koordinasi dan Konsultasi SKPD</t>
  </si>
  <si>
    <t>Jumlah Laporan Penyediaan Jasa Surat Menyurat</t>
  </si>
  <si>
    <t>Jumlah Laporan Penyediaan Jasa Komunikasi, Sumber Daya Air dan Listrik yang Disediakan</t>
  </si>
  <si>
    <t>Jumlah Laporan Penyediaan Jasa Pelayanan Umum Kantor yang  Disediakan</t>
  </si>
  <si>
    <t>Jumlah Kendaraan Dinas Operasional atau Lapangan yang Dipelihara dan dibayarkan Pajak dan Perizinannya</t>
  </si>
  <si>
    <t>Jumlah Gedung Kantor dan Bangunan Lainnya yang Dipelihara/Direhabilitasi</t>
  </si>
  <si>
    <t>Realisasi Capaian Kinerja Renstra Perangkat Daerah sampai dengan Renja Perangkat Daerah Tahun Lalu (2021)</t>
  </si>
  <si>
    <t>II</t>
  </si>
  <si>
    <t>III</t>
  </si>
  <si>
    <t>Penyediaan Komponen Listrik / Penerangan Bangunan Kantor</t>
  </si>
  <si>
    <t>Penyediaan Jasa Pemeliharaan, Biaya Pemeliharaan, dan Pajak Kendaraan Perorangan Dinas atau Kendaraan Dinas Jabatan</t>
  </si>
  <si>
    <t>Jumlah  Sarana dan Prasarana Gedung Kantor atau Bangunan Lainnya yang Dipelihara/ Direhabilitasi</t>
  </si>
  <si>
    <t>Paket</t>
  </si>
  <si>
    <t>Jumlah Laporan Keuangan Akhir Tahun SKPD dan Laporan Hasil Koordinasi Penyusunan Laporan Keuangan Akhir Tahun SKPD</t>
  </si>
  <si>
    <t>DINAS KEPENDUDUKAN DAN PENCATATAN SIPIL</t>
  </si>
  <si>
    <t>Jumlah dokumen perencanaan dan evaluasi kinerja Disdukcapil yang berkualitas</t>
  </si>
  <si>
    <t>PROGRAM PENDAFTARAN PENDUDUK</t>
  </si>
  <si>
    <t>Meningkatnya cakupan kepemilikan dokumen kependudukan</t>
  </si>
  <si>
    <t xml:space="preserve">Persentase kepemilikan KTP-el dan Kartu Keluarga </t>
  </si>
  <si>
    <t>Pelayanan Pendaftaran Penduduk</t>
  </si>
  <si>
    <t>Memastikan jenis dokumen Pendaftaran Penduduk yang diterbitkan</t>
  </si>
  <si>
    <t>Terlaksananya Pencatatan, Penatausahaan dan Penerbitan Dokumen atas Pendaftaran Penduduk</t>
  </si>
  <si>
    <t>Pencatatan, Penatausahaan dan Penerbitan Dokumen atas Pendaftaran Penduduk</t>
  </si>
  <si>
    <t>KK 16185, KTP-el 18675, SKP 4482, KIA 5412</t>
  </si>
  <si>
    <t>Dokumen</t>
  </si>
  <si>
    <t>Peningkatan Pelayanan Pendafatran Penduduk</t>
  </si>
  <si>
    <t>Jumlah laporan hasil peningkatan pelayanan pendaftaran penduduk</t>
  </si>
  <si>
    <t>Laporan</t>
  </si>
  <si>
    <t>PROGRAM PENCATATAN SIPIL</t>
  </si>
  <si>
    <t>Meningkatnya cakupan kepemilikan dokumen pencatatan sipil</t>
  </si>
  <si>
    <t>Persentase kepemilikan akta kelahiran, akta kematian, akta perkawinan dan akta perceraian</t>
  </si>
  <si>
    <t>Terlaksananya Pelayanan Pencatatan Sipil</t>
  </si>
  <si>
    <t xml:space="preserve">Memastikan Jenis layanan Pencatatan Sipil </t>
  </si>
  <si>
    <t>Pencatatan, Penatausahaan dan Penerbitan Dokumen atas Pelaporan  Pereistiwa Penting</t>
  </si>
  <si>
    <t>Pelayanan Pencatatan Sipil</t>
  </si>
  <si>
    <t>Jumlah Layanan Pencatatan Sipil yang Ditingkatkan</t>
  </si>
  <si>
    <t>Layanan</t>
  </si>
  <si>
    <t>Memastikan validitas data</t>
  </si>
  <si>
    <t>Program Pengelolaan Informasi Administrasi Kependudukan</t>
  </si>
  <si>
    <t>Database kependudukan</t>
  </si>
  <si>
    <t>Memastikan Penyajian Data Kependudukan</t>
  </si>
  <si>
    <t>Pengumpulan Data Kependudukan dan Pemanfaatan dan Penyajian Database Kependudukan</t>
  </si>
  <si>
    <t>Terlaksananya Pengolahan dan Penyajian Data Kependudukan</t>
  </si>
  <si>
    <t>Kerjasama Pemanfaatan Data Kependudukan</t>
  </si>
  <si>
    <t>Jumlah kerjasama pemanfaatan data dan inovasi pelayanan publik</t>
  </si>
  <si>
    <t>OPD</t>
  </si>
  <si>
    <t>Penyelenggaraan Pengelolaan Informasi Administrasi Kependudukan</t>
  </si>
  <si>
    <t xml:space="preserve">Fasilitasi terkait Pengelolaan Pengelolaan Informasi Administrasi Kependudukan </t>
  </si>
  <si>
    <t>Jumlah laporan hasil fasilitasi pengelolaan informasi administrasi kependudukan</t>
  </si>
  <si>
    <t xml:space="preserve">Terlaksananya Fasilitasi terkait Informasi Administrasi Kependudukan </t>
  </si>
  <si>
    <t>Terlaksananya penyelenggaraan pengelolaan informasi administrasi kependudukan</t>
  </si>
  <si>
    <t>-</t>
  </si>
  <si>
    <t>PERIODE PELAKSANAAN TRIWULAN IV TAHUN 2022</t>
  </si>
  <si>
    <t>Dinas Kependudukan dan Pencatatan Sipil</t>
  </si>
  <si>
    <t>Kandangan,       Desember 2022</t>
  </si>
  <si>
    <t>Kepala Dinas Kependudukan dan Pencatatan Sipil</t>
  </si>
  <si>
    <t>BARDAMAINI, S.Sos</t>
  </si>
  <si>
    <t>NIP. 19650311 198602 2 001</t>
  </si>
  <si>
    <t>Dievaluasi</t>
  </si>
  <si>
    <t>Kepala Bappelitbangda</t>
  </si>
  <si>
    <t>M. ARLIYAN SYAHRIAL, M.Pd</t>
  </si>
  <si>
    <t>NIP. 19700423 199303 1 006</t>
  </si>
  <si>
    <t>Kandangan,     Desember 2022</t>
  </si>
  <si>
    <t xml:space="preserve">Faktor pendorong keberhasilan pencapaian:   </t>
  </si>
  <si>
    <t xml:space="preserve">Faktor penghambat pencapaian kinerja: </t>
  </si>
  <si>
    <t xml:space="preserve">Tindak lanjut yang diperlukan dalam triwulan berikutnya*): </t>
  </si>
</sst>
</file>

<file path=xl/styles.xml><?xml version="1.0" encoding="utf-8"?>
<styleSheet xmlns="http://schemas.openxmlformats.org/spreadsheetml/2006/main">
  <numFmts count="7">
    <numFmt numFmtId="44" formatCode="_-&quot;Rp&quot;* #,##0.00_-;\-&quot;Rp&quot;* #,##0.00_-;_-&quot;Rp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(&quot;Rp&quot;* #,##0.00_);_(&quot;Rp&quot;* \(#,##0.00\);_(&quot;Rp&quot;* &quot;-&quot;??_);_(@_)"/>
  </numFmts>
  <fonts count="2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7" fillId="0" borderId="0"/>
    <xf numFmtId="9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7" fillId="0" borderId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14" fillId="0" borderId="0"/>
    <xf numFmtId="43" fontId="1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7" borderId="0" applyNumberFormat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167" fontId="8" fillId="0" borderId="2" xfId="2" quotePrefix="1" applyNumberFormat="1" applyFont="1" applyFill="1" applyBorder="1" applyAlignment="1">
      <alignment vertical="top"/>
    </xf>
    <xf numFmtId="0" fontId="4" fillId="0" borderId="0" xfId="52" applyFont="1" applyFill="1"/>
    <xf numFmtId="0" fontId="5" fillId="0" borderId="0" xfId="52" applyFont="1" applyFill="1"/>
    <xf numFmtId="0" fontId="3" fillId="0" borderId="0" xfId="52" applyFont="1" applyFill="1" applyAlignment="1"/>
    <xf numFmtId="0" fontId="5" fillId="0" borderId="0" xfId="52" applyFont="1" applyFill="1" applyAlignment="1">
      <alignment horizontal="center"/>
    </xf>
    <xf numFmtId="0" fontId="3" fillId="2" borderId="15" xfId="52" applyFont="1" applyFill="1" applyBorder="1" applyAlignment="1">
      <alignment vertical="top" wrapText="1"/>
    </xf>
    <xf numFmtId="0" fontId="3" fillId="3" borderId="2" xfId="52" applyFont="1" applyFill="1" applyBorder="1" applyAlignment="1">
      <alignment horizontal="center"/>
    </xf>
    <xf numFmtId="0" fontId="5" fillId="3" borderId="0" xfId="52" applyFont="1" applyFill="1"/>
    <xf numFmtId="0" fontId="3" fillId="3" borderId="2" xfId="52" applyFont="1" applyFill="1" applyBorder="1" applyAlignment="1">
      <alignment horizontal="center" vertical="top" wrapText="1"/>
    </xf>
    <xf numFmtId="0" fontId="4" fillId="3" borderId="11" xfId="52" applyFont="1" applyFill="1" applyBorder="1"/>
    <xf numFmtId="0" fontId="3" fillId="3" borderId="2" xfId="52" applyFont="1" applyFill="1" applyBorder="1" applyAlignment="1">
      <alignment horizontal="center" vertical="center"/>
    </xf>
    <xf numFmtId="0" fontId="4" fillId="3" borderId="15" xfId="52" applyFont="1" applyFill="1" applyBorder="1"/>
    <xf numFmtId="0" fontId="4" fillId="0" borderId="11" xfId="52" applyFont="1" applyFill="1" applyBorder="1"/>
    <xf numFmtId="2" fontId="8" fillId="0" borderId="2" xfId="52" applyNumberFormat="1" applyFont="1" applyFill="1" applyBorder="1" applyAlignment="1">
      <alignment horizontal="center" vertical="top"/>
    </xf>
    <xf numFmtId="164" fontId="8" fillId="0" borderId="2" xfId="52" applyNumberFormat="1" applyFont="1" applyFill="1" applyBorder="1" applyAlignment="1">
      <alignment vertical="top"/>
    </xf>
    <xf numFmtId="2" fontId="4" fillId="4" borderId="2" xfId="52" applyNumberFormat="1" applyFont="1" applyFill="1" applyBorder="1" applyAlignment="1">
      <alignment horizontal="center" vertical="center"/>
    </xf>
    <xf numFmtId="166" fontId="4" fillId="4" borderId="12" xfId="55" applyFont="1" applyFill="1" applyBorder="1" applyAlignment="1">
      <alignment horizontal="right"/>
    </xf>
    <xf numFmtId="2" fontId="4" fillId="4" borderId="13" xfId="52" applyNumberFormat="1" applyFont="1" applyFill="1" applyBorder="1" applyAlignment="1">
      <alignment horizontal="right"/>
    </xf>
    <xf numFmtId="166" fontId="4" fillId="4" borderId="13" xfId="55" applyFont="1" applyFill="1" applyBorder="1" applyAlignment="1">
      <alignment horizontal="right"/>
    </xf>
    <xf numFmtId="2" fontId="4" fillId="4" borderId="14" xfId="52" applyNumberFormat="1" applyFont="1" applyFill="1" applyBorder="1" applyAlignment="1">
      <alignment horizontal="right"/>
    </xf>
    <xf numFmtId="0" fontId="4" fillId="4" borderId="2" xfId="52" applyFont="1" applyFill="1" applyBorder="1" applyAlignment="1">
      <alignment horizontal="left"/>
    </xf>
    <xf numFmtId="0" fontId="4" fillId="4" borderId="12" xfId="52" applyFont="1" applyFill="1" applyBorder="1"/>
    <xf numFmtId="0" fontId="4" fillId="4" borderId="13" xfId="52" applyFont="1" applyFill="1" applyBorder="1" applyAlignment="1">
      <alignment horizontal="left"/>
    </xf>
    <xf numFmtId="0" fontId="4" fillId="4" borderId="13" xfId="52" applyFont="1" applyFill="1" applyBorder="1"/>
    <xf numFmtId="0" fontId="4" fillId="4" borderId="14" xfId="52" applyFont="1" applyFill="1" applyBorder="1"/>
    <xf numFmtId="0" fontId="4" fillId="0" borderId="15" xfId="52" applyFont="1" applyFill="1" applyBorder="1"/>
    <xf numFmtId="167" fontId="4" fillId="0" borderId="0" xfId="52" applyNumberFormat="1" applyFont="1" applyFill="1"/>
    <xf numFmtId="0" fontId="3" fillId="0" borderId="0" xfId="52" applyFont="1" applyFill="1" applyBorder="1"/>
    <xf numFmtId="0" fontId="4" fillId="0" borderId="0" xfId="52" applyFont="1" applyFill="1" applyBorder="1"/>
    <xf numFmtId="0" fontId="3" fillId="0" borderId="11" xfId="52" applyFont="1" applyFill="1" applyBorder="1" applyAlignment="1">
      <alignment horizontal="center" vertical="top"/>
    </xf>
    <xf numFmtId="0" fontId="3" fillId="0" borderId="11" xfId="52" applyFont="1" applyFill="1" applyBorder="1" applyAlignment="1">
      <alignment horizontal="left" vertical="top" wrapText="1"/>
    </xf>
    <xf numFmtId="0" fontId="3" fillId="0" borderId="15" xfId="52" applyFont="1" applyFill="1" applyBorder="1" applyAlignment="1">
      <alignment horizontal="left" vertical="top" wrapText="1"/>
    </xf>
    <xf numFmtId="0" fontId="4" fillId="0" borderId="11" xfId="52" applyFont="1" applyFill="1" applyBorder="1" applyAlignment="1">
      <alignment horizontal="center" vertical="top"/>
    </xf>
    <xf numFmtId="0" fontId="4" fillId="0" borderId="11" xfId="52" applyFont="1" applyFill="1" applyBorder="1" applyAlignment="1">
      <alignment horizontal="left" vertical="top" wrapText="1"/>
    </xf>
    <xf numFmtId="0" fontId="4" fillId="0" borderId="15" xfId="52" applyFont="1" applyFill="1" applyBorder="1" applyAlignment="1">
      <alignment horizontal="left" vertical="top" wrapText="1"/>
    </xf>
    <xf numFmtId="0" fontId="3" fillId="0" borderId="2" xfId="52" applyFont="1" applyFill="1" applyBorder="1" applyAlignment="1">
      <alignment horizontal="left" vertical="top" wrapText="1"/>
    </xf>
    <xf numFmtId="0" fontId="3" fillId="0" borderId="6" xfId="52" applyFont="1" applyFill="1" applyBorder="1" applyAlignment="1">
      <alignment horizontal="left" vertical="top" wrapText="1"/>
    </xf>
    <xf numFmtId="167" fontId="9" fillId="0" borderId="2" xfId="2" applyNumberFormat="1" applyFont="1" applyFill="1" applyBorder="1" applyAlignment="1">
      <alignment vertical="top"/>
    </xf>
    <xf numFmtId="0" fontId="3" fillId="0" borderId="9" xfId="52" applyFont="1" applyFill="1" applyBorder="1" applyAlignment="1">
      <alignment horizontal="center" vertical="top"/>
    </xf>
    <xf numFmtId="0" fontId="4" fillId="0" borderId="11" xfId="52" applyFont="1" applyFill="1" applyBorder="1" applyAlignment="1">
      <alignment vertical="top"/>
    </xf>
    <xf numFmtId="0" fontId="3" fillId="0" borderId="15" xfId="52" applyFont="1" applyFill="1" applyBorder="1" applyAlignment="1">
      <alignment horizontal="center" vertical="top"/>
    </xf>
    <xf numFmtId="0" fontId="3" fillId="0" borderId="2" xfId="52" applyFont="1" applyFill="1" applyBorder="1" applyAlignment="1">
      <alignment horizontal="center" vertical="top"/>
    </xf>
    <xf numFmtId="0" fontId="4" fillId="0" borderId="9" xfId="52" applyFont="1" applyFill="1" applyBorder="1" applyAlignment="1">
      <alignment horizontal="center" vertical="top"/>
    </xf>
    <xf numFmtId="0" fontId="4" fillId="0" borderId="15" xfId="52" applyFont="1" applyFill="1" applyBorder="1" applyAlignment="1">
      <alignment horizontal="center" vertical="top"/>
    </xf>
    <xf numFmtId="0" fontId="4" fillId="0" borderId="2" xfId="52" applyFont="1" applyFill="1" applyBorder="1" applyAlignment="1">
      <alignment horizontal="center" vertical="top"/>
    </xf>
    <xf numFmtId="0" fontId="3" fillId="0" borderId="11" xfId="52" applyFont="1" applyFill="1" applyBorder="1" applyAlignment="1">
      <alignment horizontal="center" vertical="top" wrapText="1"/>
    </xf>
    <xf numFmtId="164" fontId="9" fillId="0" borderId="2" xfId="52" applyNumberFormat="1" applyFont="1" applyFill="1" applyBorder="1" applyAlignment="1">
      <alignment vertical="top"/>
    </xf>
    <xf numFmtId="0" fontId="3" fillId="3" borderId="12" xfId="52" applyFont="1" applyFill="1" applyBorder="1" applyAlignment="1">
      <alignment horizontal="center" vertical="top" wrapText="1"/>
    </xf>
    <xf numFmtId="0" fontId="3" fillId="3" borderId="9" xfId="52" applyFont="1" applyFill="1" applyBorder="1" applyAlignment="1">
      <alignment horizontal="center" vertical="center"/>
    </xf>
    <xf numFmtId="0" fontId="4" fillId="0" borderId="6" xfId="52" applyFont="1" applyFill="1" applyBorder="1" applyAlignment="1">
      <alignment horizontal="left" vertical="top" wrapText="1"/>
    </xf>
    <xf numFmtId="0" fontId="3" fillId="3" borderId="12" xfId="52" applyFont="1" applyFill="1" applyBorder="1" applyAlignment="1">
      <alignment horizontal="center" vertical="top" wrapText="1"/>
    </xf>
    <xf numFmtId="0" fontId="3" fillId="3" borderId="9" xfId="52" applyFont="1" applyFill="1" applyBorder="1" applyAlignment="1">
      <alignment horizontal="center" vertical="center"/>
    </xf>
    <xf numFmtId="2" fontId="9" fillId="0" borderId="2" xfId="52" applyNumberFormat="1" applyFont="1" applyFill="1" applyBorder="1" applyAlignment="1">
      <alignment horizontal="center" vertical="top"/>
    </xf>
    <xf numFmtId="1" fontId="9" fillId="0" borderId="2" xfId="52" applyNumberFormat="1" applyFont="1" applyFill="1" applyBorder="1" applyAlignment="1">
      <alignment horizontal="center" vertical="top"/>
    </xf>
    <xf numFmtId="1" fontId="8" fillId="0" borderId="2" xfId="52" applyNumberFormat="1" applyFont="1" applyFill="1" applyBorder="1" applyAlignment="1">
      <alignment horizontal="center" vertical="top"/>
    </xf>
    <xf numFmtId="2" fontId="8" fillId="0" borderId="6" xfId="52" applyNumberFormat="1" applyFont="1" applyFill="1" applyBorder="1" applyAlignment="1">
      <alignment horizontal="center" vertical="top"/>
    </xf>
    <xf numFmtId="2" fontId="8" fillId="0" borderId="15" xfId="52" applyNumberFormat="1" applyFont="1" applyFill="1" applyBorder="1" applyAlignment="1">
      <alignment horizontal="center" vertical="top"/>
    </xf>
    <xf numFmtId="2" fontId="8" fillId="0" borderId="11" xfId="52" applyNumberFormat="1" applyFont="1" applyFill="1" applyBorder="1" applyAlignment="1">
      <alignment horizontal="center" vertical="top"/>
    </xf>
    <xf numFmtId="1" fontId="8" fillId="0" borderId="6" xfId="52" applyNumberFormat="1" applyFont="1" applyFill="1" applyBorder="1" applyAlignment="1">
      <alignment horizontal="center" vertical="top"/>
    </xf>
    <xf numFmtId="1" fontId="8" fillId="0" borderId="15" xfId="52" applyNumberFormat="1" applyFont="1" applyFill="1" applyBorder="1" applyAlignment="1">
      <alignment horizontal="center" vertical="top"/>
    </xf>
    <xf numFmtId="2" fontId="4" fillId="4" borderId="12" xfId="52" applyNumberFormat="1" applyFont="1" applyFill="1" applyBorder="1" applyAlignment="1">
      <alignment horizontal="center" vertical="center"/>
    </xf>
    <xf numFmtId="0" fontId="4" fillId="4" borderId="12" xfId="52" applyFont="1" applyFill="1" applyBorder="1" applyAlignment="1">
      <alignment horizontal="left"/>
    </xf>
    <xf numFmtId="0" fontId="8" fillId="0" borderId="2" xfId="54" applyNumberFormat="1" applyFont="1" applyFill="1" applyBorder="1" applyAlignment="1">
      <alignment horizontal="center" vertical="top" wrapText="1"/>
    </xf>
    <xf numFmtId="2" fontId="3" fillId="0" borderId="2" xfId="37" applyNumberFormat="1" applyFont="1" applyFill="1" applyBorder="1" applyAlignment="1">
      <alignment horizontal="center" vertical="top" wrapText="1"/>
    </xf>
    <xf numFmtId="2" fontId="8" fillId="0" borderId="2" xfId="34" applyNumberFormat="1" applyFont="1" applyFill="1" applyBorder="1" applyAlignment="1">
      <alignment horizontal="center" vertical="top" wrapText="1"/>
    </xf>
    <xf numFmtId="4" fontId="3" fillId="0" borderId="2" xfId="37" applyNumberFormat="1" applyFont="1" applyFill="1" applyBorder="1" applyAlignment="1">
      <alignment horizontal="center" vertical="top" wrapText="1"/>
    </xf>
    <xf numFmtId="4" fontId="8" fillId="0" borderId="2" xfId="34" applyNumberFormat="1" applyFont="1" applyFill="1" applyBorder="1" applyAlignment="1">
      <alignment horizontal="center" vertical="top" wrapText="1"/>
    </xf>
    <xf numFmtId="167" fontId="8" fillId="0" borderId="6" xfId="2" applyNumberFormat="1" applyFont="1" applyFill="1" applyBorder="1" applyAlignment="1">
      <alignment vertical="top"/>
    </xf>
    <xf numFmtId="167" fontId="8" fillId="0" borderId="11" xfId="2" applyNumberFormat="1" applyFont="1" applyFill="1" applyBorder="1" applyAlignment="1">
      <alignment vertical="top"/>
    </xf>
    <xf numFmtId="167" fontId="8" fillId="0" borderId="2" xfId="2" applyNumberFormat="1" applyFont="1" applyFill="1" applyBorder="1" applyAlignment="1">
      <alignment vertical="top"/>
    </xf>
    <xf numFmtId="3" fontId="8" fillId="0" borderId="17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0" fillId="6" borderId="6" xfId="0" applyFont="1" applyFill="1" applyBorder="1" applyAlignment="1">
      <alignment vertical="top" wrapText="1" readingOrder="1"/>
    </xf>
    <xf numFmtId="0" fontId="19" fillId="6" borderId="2" xfId="0" applyFont="1" applyFill="1" applyBorder="1" applyAlignment="1">
      <alignment horizontal="left" vertical="top" wrapText="1" readingOrder="1"/>
    </xf>
    <xf numFmtId="164" fontId="8" fillId="0" borderId="6" xfId="52" applyNumberFormat="1" applyFont="1" applyFill="1" applyBorder="1" applyAlignment="1">
      <alignment vertical="top"/>
    </xf>
    <xf numFmtId="164" fontId="8" fillId="0" borderId="11" xfId="52" applyNumberFormat="1" applyFont="1" applyFill="1" applyBorder="1" applyAlignment="1">
      <alignment vertical="top"/>
    </xf>
    <xf numFmtId="9" fontId="9" fillId="0" borderId="6" xfId="0" applyNumberFormat="1" applyFont="1" applyFill="1" applyBorder="1" applyAlignment="1">
      <alignment horizontal="left" vertical="top" wrapText="1"/>
    </xf>
    <xf numFmtId="9" fontId="4" fillId="0" borderId="2" xfId="0" quotePrefix="1" applyNumberFormat="1" applyFont="1" applyBorder="1" applyAlignment="1">
      <alignment vertical="top" wrapText="1"/>
    </xf>
    <xf numFmtId="167" fontId="9" fillId="0" borderId="11" xfId="2" applyNumberFormat="1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167" fontId="9" fillId="0" borderId="15" xfId="2" applyNumberFormat="1" applyFont="1" applyFill="1" applyBorder="1" applyAlignment="1">
      <alignment vertical="top"/>
    </xf>
    <xf numFmtId="2" fontId="8" fillId="0" borderId="6" xfId="52" applyNumberFormat="1" applyFont="1" applyFill="1" applyBorder="1" applyAlignment="1">
      <alignment vertical="top"/>
    </xf>
    <xf numFmtId="2" fontId="8" fillId="0" borderId="11" xfId="52" applyNumberFormat="1" applyFont="1" applyFill="1" applyBorder="1" applyAlignment="1">
      <alignment vertical="top"/>
    </xf>
    <xf numFmtId="167" fontId="8" fillId="0" borderId="6" xfId="2" applyNumberFormat="1" applyFont="1" applyFill="1" applyBorder="1" applyAlignment="1">
      <alignment vertical="top"/>
    </xf>
    <xf numFmtId="167" fontId="8" fillId="0" borderId="11" xfId="2" applyNumberFormat="1" applyFont="1" applyFill="1" applyBorder="1" applyAlignment="1">
      <alignment vertical="top"/>
    </xf>
    <xf numFmtId="2" fontId="8" fillId="0" borderId="6" xfId="52" applyNumberFormat="1" applyFont="1" applyFill="1" applyBorder="1" applyAlignment="1">
      <alignment horizontal="center" vertical="top"/>
    </xf>
    <xf numFmtId="2" fontId="8" fillId="0" borderId="11" xfId="52" applyNumberFormat="1" applyFont="1" applyFill="1" applyBorder="1" applyAlignment="1">
      <alignment horizontal="center" vertical="top"/>
    </xf>
    <xf numFmtId="167" fontId="8" fillId="0" borderId="2" xfId="2" applyNumberFormat="1" applyFont="1" applyFill="1" applyBorder="1" applyAlignment="1">
      <alignment vertical="top"/>
    </xf>
    <xf numFmtId="0" fontId="3" fillId="6" borderId="3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top" wrapText="1"/>
    </xf>
    <xf numFmtId="167" fontId="8" fillId="0" borderId="11" xfId="2" applyNumberFormat="1" applyFont="1" applyFill="1" applyBorder="1" applyAlignment="1">
      <alignment vertical="top"/>
    </xf>
    <xf numFmtId="167" fontId="8" fillId="0" borderId="15" xfId="2" applyNumberFormat="1" applyFont="1" applyFill="1" applyBorder="1" applyAlignment="1">
      <alignment vertical="top"/>
    </xf>
    <xf numFmtId="167" fontId="8" fillId="0" borderId="2" xfId="2" applyNumberFormat="1" applyFont="1" applyFill="1" applyBorder="1" applyAlignment="1">
      <alignment vertical="top"/>
    </xf>
    <xf numFmtId="2" fontId="8" fillId="0" borderId="11" xfId="52" applyNumberFormat="1" applyFont="1" applyFill="1" applyBorder="1" applyAlignment="1">
      <alignment horizontal="center" vertical="top"/>
    </xf>
    <xf numFmtId="0" fontId="4" fillId="6" borderId="12" xfId="0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horizontal="left" vertical="top" wrapText="1" readingOrder="1"/>
    </xf>
    <xf numFmtId="167" fontId="8" fillId="0" borderId="6" xfId="2" applyNumberFormat="1" applyFont="1" applyFill="1" applyBorder="1" applyAlignment="1">
      <alignment vertical="top"/>
    </xf>
    <xf numFmtId="167" fontId="8" fillId="0" borderId="11" xfId="2" applyNumberFormat="1" applyFont="1" applyFill="1" applyBorder="1" applyAlignment="1">
      <alignment vertical="top"/>
    </xf>
    <xf numFmtId="167" fontId="8" fillId="0" borderId="15" xfId="2" applyNumberFormat="1" applyFon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11" xfId="52" applyFont="1" applyFill="1" applyBorder="1" applyAlignment="1">
      <alignment vertical="top"/>
    </xf>
    <xf numFmtId="0" fontId="20" fillId="6" borderId="2" xfId="0" applyFont="1" applyFill="1" applyBorder="1" applyAlignment="1">
      <alignment vertical="top" wrapText="1" readingOrder="1"/>
    </xf>
    <xf numFmtId="0" fontId="3" fillId="0" borderId="18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67" fontId="9" fillId="4" borderId="2" xfId="2" applyNumberFormat="1" applyFont="1" applyFill="1" applyBorder="1" applyAlignment="1">
      <alignment vertical="top"/>
    </xf>
    <xf numFmtId="167" fontId="8" fillId="4" borderId="11" xfId="2" applyNumberFormat="1" applyFont="1" applyFill="1" applyBorder="1" applyAlignment="1">
      <alignment vertical="top"/>
    </xf>
    <xf numFmtId="167" fontId="9" fillId="4" borderId="15" xfId="2" applyNumberFormat="1" applyFont="1" applyFill="1" applyBorder="1" applyAlignment="1">
      <alignment vertical="top"/>
    </xf>
    <xf numFmtId="167" fontId="9" fillId="4" borderId="11" xfId="2" applyNumberFormat="1" applyFont="1" applyFill="1" applyBorder="1" applyAlignment="1">
      <alignment vertical="top"/>
    </xf>
    <xf numFmtId="167" fontId="4" fillId="4" borderId="2" xfId="75" applyNumberFormat="1" applyFont="1" applyFill="1" applyBorder="1" applyAlignment="1">
      <alignment horizontal="center" vertical="top" wrapText="1"/>
    </xf>
    <xf numFmtId="167" fontId="9" fillId="4" borderId="2" xfId="2" applyNumberFormat="1" applyFont="1" applyFill="1" applyBorder="1" applyAlignment="1">
      <alignment horizontal="center" vertical="top"/>
    </xf>
    <xf numFmtId="167" fontId="8" fillId="0" borderId="6" xfId="2" applyNumberFormat="1" applyFont="1" applyFill="1" applyBorder="1" applyAlignment="1">
      <alignment vertical="top"/>
    </xf>
    <xf numFmtId="0" fontId="9" fillId="0" borderId="2" xfId="54" applyNumberFormat="1" applyFont="1" applyFill="1" applyBorder="1" applyAlignment="1">
      <alignment horizontal="center" vertical="top" wrapText="1"/>
    </xf>
    <xf numFmtId="167" fontId="8" fillId="4" borderId="2" xfId="2" applyNumberFormat="1" applyFont="1" applyFill="1" applyBorder="1" applyAlignment="1">
      <alignment vertical="top"/>
    </xf>
    <xf numFmtId="167" fontId="4" fillId="4" borderId="2" xfId="1" applyNumberFormat="1" applyFont="1" applyFill="1" applyBorder="1" applyAlignment="1">
      <alignment horizontal="left" vertical="top" wrapText="1"/>
    </xf>
    <xf numFmtId="167" fontId="8" fillId="4" borderId="2" xfId="2" quotePrefix="1" applyNumberFormat="1" applyFont="1" applyFill="1" applyBorder="1" applyAlignment="1">
      <alignment vertical="top"/>
    </xf>
    <xf numFmtId="167" fontId="8" fillId="4" borderId="7" xfId="2" applyNumberFormat="1" applyFont="1" applyFill="1" applyBorder="1" applyAlignment="1">
      <alignment horizontal="center" vertical="top"/>
    </xf>
    <xf numFmtId="167" fontId="8" fillId="4" borderId="15" xfId="2" applyNumberFormat="1" applyFont="1" applyFill="1" applyBorder="1" applyAlignment="1">
      <alignment vertical="top"/>
    </xf>
    <xf numFmtId="0" fontId="3" fillId="3" borderId="12" xfId="52" applyFont="1" applyFill="1" applyBorder="1" applyAlignment="1">
      <alignment horizontal="center" vertical="top"/>
    </xf>
    <xf numFmtId="0" fontId="3" fillId="3" borderId="14" xfId="52" applyFont="1" applyFill="1" applyBorder="1" applyAlignment="1">
      <alignment horizontal="center" vertical="top"/>
    </xf>
    <xf numFmtId="0" fontId="3" fillId="3" borderId="3" xfId="52" applyFont="1" applyFill="1" applyBorder="1" applyAlignment="1">
      <alignment horizontal="center" vertical="center"/>
    </xf>
    <xf numFmtId="0" fontId="3" fillId="3" borderId="9" xfId="52" applyFont="1" applyFill="1" applyBorder="1" applyAlignment="1">
      <alignment horizontal="center" vertical="center"/>
    </xf>
    <xf numFmtId="0" fontId="3" fillId="3" borderId="6" xfId="52" applyFont="1" applyFill="1" applyBorder="1" applyAlignment="1">
      <alignment horizontal="center" vertical="center"/>
    </xf>
    <xf numFmtId="0" fontId="3" fillId="3" borderId="15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/>
    </xf>
    <xf numFmtId="0" fontId="3" fillId="2" borderId="9" xfId="52" applyFont="1" applyFill="1" applyBorder="1" applyAlignment="1">
      <alignment horizontal="center" vertical="center"/>
    </xf>
    <xf numFmtId="0" fontId="3" fillId="2" borderId="10" xfId="52" applyFont="1" applyFill="1" applyBorder="1" applyAlignment="1">
      <alignment horizontal="center" vertical="center"/>
    </xf>
    <xf numFmtId="0" fontId="3" fillId="2" borderId="12" xfId="52" applyFont="1" applyFill="1" applyBorder="1" applyAlignment="1">
      <alignment horizontal="center" vertical="center"/>
    </xf>
    <xf numFmtId="0" fontId="3" fillId="2" borderId="14" xfId="52" applyFont="1" applyFill="1" applyBorder="1" applyAlignment="1">
      <alignment horizontal="center" vertical="center"/>
    </xf>
    <xf numFmtId="0" fontId="3" fillId="2" borderId="13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10" xfId="52" applyFont="1" applyFill="1" applyBorder="1" applyAlignment="1">
      <alignment horizontal="center" vertical="center" wrapText="1"/>
    </xf>
    <xf numFmtId="0" fontId="3" fillId="0" borderId="0" xfId="52" applyFont="1" applyFill="1" applyAlignment="1">
      <alignment horizontal="center"/>
    </xf>
    <xf numFmtId="0" fontId="3" fillId="0" borderId="0" xfId="52" applyFont="1" applyFill="1" applyAlignment="1">
      <alignment horizontal="center" vertical="top"/>
    </xf>
    <xf numFmtId="0" fontId="3" fillId="0" borderId="0" xfId="52" applyFont="1" applyFill="1" applyAlignment="1">
      <alignment horizontal="left" vertical="top"/>
    </xf>
    <xf numFmtId="0" fontId="3" fillId="3" borderId="12" xfId="52" applyFont="1" applyFill="1" applyBorder="1" applyAlignment="1">
      <alignment horizontal="center"/>
    </xf>
    <xf numFmtId="0" fontId="3" fillId="3" borderId="13" xfId="52" applyFont="1" applyFill="1" applyBorder="1" applyAlignment="1">
      <alignment horizontal="center"/>
    </xf>
    <xf numFmtId="0" fontId="3" fillId="3" borderId="14" xfId="52" applyFont="1" applyFill="1" applyBorder="1" applyAlignment="1">
      <alignment horizontal="center"/>
    </xf>
    <xf numFmtId="0" fontId="3" fillId="3" borderId="11" xfId="52" applyFont="1" applyFill="1" applyBorder="1" applyAlignment="1">
      <alignment horizontal="center" vertical="center"/>
    </xf>
    <xf numFmtId="0" fontId="3" fillId="3" borderId="12" xfId="52" applyFont="1" applyFill="1" applyBorder="1" applyAlignment="1">
      <alignment horizontal="center" vertical="top" wrapText="1"/>
    </xf>
    <xf numFmtId="0" fontId="3" fillId="3" borderId="13" xfId="52" applyFont="1" applyFill="1" applyBorder="1" applyAlignment="1">
      <alignment horizontal="center" vertical="top" wrapText="1"/>
    </xf>
    <xf numFmtId="0" fontId="3" fillId="3" borderId="14" xfId="52" applyFont="1" applyFill="1" applyBorder="1" applyAlignment="1">
      <alignment horizontal="center" vertical="top" wrapText="1"/>
    </xf>
    <xf numFmtId="0" fontId="3" fillId="3" borderId="5" xfId="52" applyFont="1" applyFill="1" applyBorder="1" applyAlignment="1">
      <alignment horizontal="center" vertical="center"/>
    </xf>
    <xf numFmtId="0" fontId="3" fillId="3" borderId="10" xfId="52" applyFont="1" applyFill="1" applyBorder="1" applyAlignment="1">
      <alignment horizontal="center" vertical="center"/>
    </xf>
    <xf numFmtId="0" fontId="3" fillId="3" borderId="2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3" fillId="2" borderId="0" xfId="52" applyFont="1" applyFill="1" applyBorder="1" applyAlignment="1">
      <alignment horizontal="center" vertical="center" wrapText="1"/>
    </xf>
    <xf numFmtId="0" fontId="3" fillId="2" borderId="8" xfId="52" applyFont="1" applyFill="1" applyBorder="1" applyAlignment="1">
      <alignment horizontal="center" vertical="center" wrapText="1"/>
    </xf>
    <xf numFmtId="167" fontId="8" fillId="0" borderId="6" xfId="1" applyNumberFormat="1" applyFont="1" applyFill="1" applyBorder="1" applyAlignment="1">
      <alignment horizontal="center" vertical="top"/>
    </xf>
    <xf numFmtId="167" fontId="8" fillId="0" borderId="15" xfId="1" applyNumberFormat="1" applyFont="1" applyFill="1" applyBorder="1" applyAlignment="1">
      <alignment horizontal="center" vertical="top"/>
    </xf>
    <xf numFmtId="0" fontId="4" fillId="4" borderId="2" xfId="52" applyFont="1" applyFill="1" applyBorder="1" applyAlignment="1">
      <alignment horizontal="left" vertical="top"/>
    </xf>
    <xf numFmtId="2" fontId="8" fillId="0" borderId="6" xfId="52" applyNumberFormat="1" applyFont="1" applyFill="1" applyBorder="1" applyAlignment="1">
      <alignment horizontal="center" vertical="top"/>
    </xf>
    <xf numFmtId="2" fontId="8" fillId="0" borderId="15" xfId="52" applyNumberFormat="1" applyFont="1" applyFill="1" applyBorder="1" applyAlignment="1">
      <alignment horizontal="center" vertical="top"/>
    </xf>
    <xf numFmtId="164" fontId="8" fillId="0" borderId="6" xfId="52" applyNumberFormat="1" applyFont="1" applyFill="1" applyBorder="1" applyAlignment="1">
      <alignment horizontal="center" vertical="top"/>
    </xf>
    <xf numFmtId="164" fontId="8" fillId="0" borderId="15" xfId="52" applyNumberFormat="1" applyFont="1" applyFill="1" applyBorder="1" applyAlignment="1">
      <alignment horizontal="center" vertical="top"/>
    </xf>
    <xf numFmtId="0" fontId="4" fillId="0" borderId="0" xfId="52" applyFont="1" applyFill="1" applyAlignment="1">
      <alignment horizontal="center" vertical="top"/>
    </xf>
    <xf numFmtId="0" fontId="4" fillId="0" borderId="0" xfId="52" applyFont="1" applyFill="1" applyAlignment="1">
      <alignment horizontal="center"/>
    </xf>
    <xf numFmtId="0" fontId="13" fillId="0" borderId="0" xfId="52" applyFont="1" applyFill="1" applyAlignment="1">
      <alignment horizontal="center"/>
    </xf>
    <xf numFmtId="0" fontId="4" fillId="4" borderId="12" xfId="52" applyFont="1" applyFill="1" applyBorder="1" applyAlignment="1">
      <alignment horizontal="right"/>
    </xf>
    <xf numFmtId="0" fontId="4" fillId="4" borderId="13" xfId="52" applyFont="1" applyFill="1" applyBorder="1" applyAlignment="1">
      <alignment horizontal="right"/>
    </xf>
    <xf numFmtId="0" fontId="4" fillId="4" borderId="12" xfId="52" applyFont="1" applyFill="1" applyBorder="1" applyAlignment="1">
      <alignment horizontal="left" vertical="top" wrapText="1"/>
    </xf>
    <xf numFmtId="0" fontId="4" fillId="4" borderId="13" xfId="52" applyFont="1" applyFill="1" applyBorder="1" applyAlignment="1">
      <alignment horizontal="left" vertical="top" wrapText="1"/>
    </xf>
    <xf numFmtId="0" fontId="4" fillId="4" borderId="14" xfId="52" applyFont="1" applyFill="1" applyBorder="1" applyAlignment="1">
      <alignment horizontal="left" vertical="top" wrapText="1"/>
    </xf>
    <xf numFmtId="0" fontId="4" fillId="4" borderId="12" xfId="52" quotePrefix="1" applyFont="1" applyFill="1" applyBorder="1" applyAlignment="1">
      <alignment horizontal="right"/>
    </xf>
    <xf numFmtId="0" fontId="4" fillId="4" borderId="13" xfId="52" quotePrefix="1" applyFont="1" applyFill="1" applyBorder="1" applyAlignment="1">
      <alignment horizontal="right"/>
    </xf>
    <xf numFmtId="167" fontId="8" fillId="0" borderId="2" xfId="1" applyNumberFormat="1" applyFont="1" applyFill="1" applyBorder="1" applyAlignment="1">
      <alignment horizontal="center" vertical="top"/>
    </xf>
    <xf numFmtId="164" fontId="8" fillId="0" borderId="11" xfId="52" applyNumberFormat="1" applyFont="1" applyFill="1" applyBorder="1" applyAlignment="1">
      <alignment horizontal="center" vertical="top"/>
    </xf>
    <xf numFmtId="2" fontId="8" fillId="0" borderId="11" xfId="52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</cellXfs>
  <cellStyles count="76">
    <cellStyle name="20% - Accent3 2 2 2" xfId="60"/>
    <cellStyle name="Comma" xfId="75" builtinId="3"/>
    <cellStyle name="Comma [0] 2" xfId="6"/>
    <cellStyle name="Comma [0] 2 2" xfId="61"/>
    <cellStyle name="Comma [0] 3" xfId="7"/>
    <cellStyle name="Comma [0] 3 2" xfId="5"/>
    <cellStyle name="Comma [0] 3 2 2" xfId="62"/>
    <cellStyle name="Comma [0] 3 2 3" xfId="58"/>
    <cellStyle name="Comma [0] 3 3" xfId="8"/>
    <cellStyle name="Comma [0] 3 4" xfId="9"/>
    <cellStyle name="Comma [0] 3 5" xfId="63"/>
    <cellStyle name="Comma [0] 3 6" xfId="64"/>
    <cellStyle name="Comma [0] 4" xfId="10"/>
    <cellStyle name="Comma [0] 4 2" xfId="11"/>
    <cellStyle name="Comma [0] 5" xfId="12"/>
    <cellStyle name="Comma [0] 6" xfId="13"/>
    <cellStyle name="Comma [0] 7" xfId="14"/>
    <cellStyle name="Comma [0] 8" xfId="45"/>
    <cellStyle name="Comma [0] 8 2" xfId="46"/>
    <cellStyle name="Comma 10" xfId="51"/>
    <cellStyle name="Comma 11" xfId="65"/>
    <cellStyle name="Comma 12" xfId="66"/>
    <cellStyle name="Comma 13" xfId="55"/>
    <cellStyle name="Comma 2" xfId="2"/>
    <cellStyle name="Comma 2 2" xfId="15"/>
    <cellStyle name="Comma 2 2 2" xfId="53"/>
    <cellStyle name="Comma 2 3" xfId="16"/>
    <cellStyle name="Comma 3" xfId="17"/>
    <cellStyle name="Comma 3 2" xfId="18"/>
    <cellStyle name="Comma 3 2 2" xfId="67"/>
    <cellStyle name="Comma 4" xfId="19"/>
    <cellStyle name="Comma 5" xfId="20"/>
    <cellStyle name="Comma 6" xfId="21"/>
    <cellStyle name="Comma 6 2" xfId="47"/>
    <cellStyle name="Comma 7" xfId="22"/>
    <cellStyle name="Comma 7 2" xfId="23"/>
    <cellStyle name="Comma 7 2 2" xfId="48"/>
    <cellStyle name="Comma 7 2 3" xfId="68"/>
    <cellStyle name="Comma 8" xfId="24"/>
    <cellStyle name="Comma 9" xfId="41"/>
    <cellStyle name="Currency 2" xfId="25"/>
    <cellStyle name="Currency 2 2" xfId="26"/>
    <cellStyle name="Currency 3" xfId="44"/>
    <cellStyle name="Normal" xfId="0" builtinId="0"/>
    <cellStyle name="Normal 10" xfId="27"/>
    <cellStyle name="Normal 11" xfId="69"/>
    <cellStyle name="Normal 12" xfId="70"/>
    <cellStyle name="Normal 13" xfId="54"/>
    <cellStyle name="Normal 17" xfId="28"/>
    <cellStyle name="Normal 2" xfId="1"/>
    <cellStyle name="Normal 2 2" xfId="29"/>
    <cellStyle name="Normal 2 2 2" xfId="52"/>
    <cellStyle name="Normal 2 3" xfId="30"/>
    <cellStyle name="Normal 2 4" xfId="3"/>
    <cellStyle name="Normal 2_RKA-SKPD Inspektur Daerah 2014 (terbaru)" xfId="31"/>
    <cellStyle name="Normal 3" xfId="32"/>
    <cellStyle name="Normal 3 2" xfId="33"/>
    <cellStyle name="Normal 4" xfId="4"/>
    <cellStyle name="Normal 4 2" xfId="34"/>
    <cellStyle name="Normal 4 2 2" xfId="71"/>
    <cellStyle name="Normal 4 2 3" xfId="59"/>
    <cellStyle name="Normal 4 3" xfId="35"/>
    <cellStyle name="Normal 4 4" xfId="72"/>
    <cellStyle name="Normal 4 5" xfId="73"/>
    <cellStyle name="Normal 4 6" xfId="57"/>
    <cellStyle name="Normal 5" xfId="36"/>
    <cellStyle name="Normal 5 2" xfId="37"/>
    <cellStyle name="Normal 5 2 2" xfId="74"/>
    <cellStyle name="Normal 5 2 3" xfId="56"/>
    <cellStyle name="Normal 5 3" xfId="49"/>
    <cellStyle name="Normal 6" xfId="38"/>
    <cellStyle name="Normal 6 2" xfId="50"/>
    <cellStyle name="Normal 7" xfId="39"/>
    <cellStyle name="Normal 8" xfId="42"/>
    <cellStyle name="Normal 9" xfId="43"/>
    <cellStyle name="Percent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2" name="TextBox 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3" name="TextBox 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4" name="TextBox 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5" name="TextBox 4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" name="TextBox 5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7" name="TextBox 6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8" name="TextBox 7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9" name="TextBox 8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0" name="TextBox 9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1" name="TextBox 10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2" name="TextBox 1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3" name="TextBox 1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4" name="TextBox 1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5" name="TextBox 14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6" name="TextBox 15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7" name="TextBox 16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8" name="TextBox 17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9" name="TextBox 18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20" name="TextBox 19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21" name="TextBox 20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22" name="TextBox 2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23" name="TextBox 2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24" name="TextBox 2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25" name="TextBox 24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26" name="TextBox 25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27" name="TextBox 26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28" name="TextBox 27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29" name="TextBox 28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30" name="TextBox 29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31" name="TextBox 30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32" name="TextBox 3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33" name="TextBox 3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34" name="TextBox 3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35" name="TextBox 34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36" name="TextBox 35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37" name="TextBox 36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38" name="TextBox 37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39" name="TextBox 38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40" name="TextBox 39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41" name="TextBox 40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42" name="TextBox 4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43" name="TextBox 4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44" name="TextBox 4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45" name="TextBox 44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46" name="TextBox 45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47" name="TextBox 46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48" name="TextBox 47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49" name="TextBox 48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50" name="TextBox 49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51" name="TextBox 50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52" name="TextBox 5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53" name="TextBox 5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54" name="TextBox 5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55" name="TextBox 54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56" name="TextBox 55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57" name="TextBox 56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58" name="TextBox 57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59" name="TextBox 58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0" name="TextBox 59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61" name="TextBox 60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2" name="TextBox 61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63" name="TextBox 62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4" name="TextBox 63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5" name="TextBox 6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66" name="TextBox 6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7" name="TextBox 6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68" name="TextBox 67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69" name="TextBox 68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70" name="TextBox 69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71" name="TextBox 70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72" name="TextBox 71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73" name="TextBox 72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74" name="TextBox 73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75" name="TextBox 7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76" name="TextBox 7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77" name="TextBox 7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78" name="TextBox 77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79" name="TextBox 78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80" name="TextBox 79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81" name="TextBox 80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82" name="TextBox 81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83" name="TextBox 82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84" name="TextBox 83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85" name="TextBox 8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86" name="TextBox 8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87" name="TextBox 8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88" name="TextBox 87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89" name="TextBox 88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90" name="TextBox 89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91" name="TextBox 90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92" name="TextBox 91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93" name="TextBox 92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94" name="TextBox 93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95" name="TextBox 9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96" name="TextBox 9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97" name="TextBox 9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98" name="TextBox 97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99" name="TextBox 98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00" name="TextBox 99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01" name="TextBox 100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02" name="TextBox 101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03" name="TextBox 102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04" name="TextBox 103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05" name="TextBox 10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06" name="TextBox 10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07" name="TextBox 10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08" name="TextBox 107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09" name="TextBox 108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10" name="TextBox 109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11" name="TextBox 110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12" name="TextBox 111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13" name="TextBox 112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14" name="TextBox 113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15" name="TextBox 11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16" name="TextBox 11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17" name="TextBox 11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18" name="TextBox 117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19" name="TextBox 118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20" name="TextBox 119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21" name="TextBox 120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22" name="TextBox 121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23" name="TextBox 122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24" name="TextBox 123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25" name="TextBox 124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190626" cy="504825"/>
    <xdr:sp macro="" textlink="">
      <xdr:nvSpPr>
        <xdr:cNvPr id="126" name="TextBox 125"/>
        <xdr:cNvSpPr txBox="1"/>
      </xdr:nvSpPr>
      <xdr:spPr>
        <a:xfrm>
          <a:off x="428625" y="181946550"/>
          <a:ext cx="1190626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936626" cy="314325"/>
    <xdr:sp macro="" textlink="">
      <xdr:nvSpPr>
        <xdr:cNvPr id="127" name="TextBox 126"/>
        <xdr:cNvSpPr txBox="1"/>
      </xdr:nvSpPr>
      <xdr:spPr>
        <a:xfrm>
          <a:off x="428625" y="181946550"/>
          <a:ext cx="9366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i="0">
            <a:latin typeface="Cambria Math" pitchFamily="18" charset="0"/>
            <a:ea typeface="Cambria Math" pitchFamily="18" charset="0"/>
          </a:endParaRPr>
        </a:p>
      </xdr:txBody>
    </xdr:sp>
    <xdr:clientData/>
  </xdr:oneCellAnchor>
  <xdr:twoCellAnchor>
    <xdr:from>
      <xdr:col>19</xdr:col>
      <xdr:colOff>508000</xdr:colOff>
      <xdr:row>56</xdr:row>
      <xdr:rowOff>190498</xdr:rowOff>
    </xdr:from>
    <xdr:to>
      <xdr:col>22</xdr:col>
      <xdr:colOff>926294</xdr:colOff>
      <xdr:row>65</xdr:row>
      <xdr:rowOff>117929</xdr:rowOff>
    </xdr:to>
    <xdr:pic>
      <xdr:nvPicPr>
        <xdr:cNvPr id="128" name="Picture 127" descr="C:\Users\ACER\Downloads\WhatsApp Image 2020-09-16 at 14.21.00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9F8FF"/>
            </a:clrFrom>
            <a:clrTo>
              <a:srgbClr val="F9F8FF">
                <a:alpha val="0"/>
              </a:srgbClr>
            </a:clrTo>
          </a:clrChange>
        </a:blip>
        <a:srcRect l="20600" t="34029" r="5901" b="24637"/>
        <a:stretch>
          <a:fillRect/>
        </a:stretch>
      </xdr:blipFill>
      <xdr:spPr bwMode="auto">
        <a:xfrm>
          <a:off x="21172714" y="47171427"/>
          <a:ext cx="2504723" cy="2168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AJ66"/>
  <sheetViews>
    <sheetView tabSelected="1" showRuler="0" view="pageBreakPreview" topLeftCell="K1" zoomScale="70" zoomScaleNormal="40" zoomScaleSheetLayoutView="70" zoomScalePageLayoutView="55" workbookViewId="0">
      <selection activeCell="M15" sqref="M15:Q17"/>
    </sheetView>
  </sheetViews>
  <sheetFormatPr defaultColWidth="9.1796875" defaultRowHeight="14"/>
  <cols>
    <col min="1" max="1" width="6.453125" style="6" customWidth="1"/>
    <col min="2" max="2" width="18" style="6" customWidth="1"/>
    <col min="3" max="3" width="22" style="6" bestFit="1" customWidth="1"/>
    <col min="4" max="4" width="21.453125" style="6" bestFit="1" customWidth="1"/>
    <col min="5" max="5" width="7.7265625" style="6" customWidth="1"/>
    <col min="6" max="6" width="12" style="6" bestFit="1" customWidth="1"/>
    <col min="7" max="7" width="22.1796875" style="6" bestFit="1" customWidth="1"/>
    <col min="8" max="8" width="10.54296875" style="6" customWidth="1"/>
    <col min="9" max="9" width="24.54296875" style="6" customWidth="1"/>
    <col min="10" max="10" width="9" style="6" customWidth="1"/>
    <col min="11" max="11" width="22.7265625" style="6" bestFit="1" customWidth="1"/>
    <col min="12" max="12" width="9.1796875" style="6" customWidth="1"/>
    <col min="13" max="13" width="18.26953125" style="6" customWidth="1"/>
    <col min="14" max="14" width="9.7265625" style="6" customWidth="1"/>
    <col min="15" max="15" width="22.26953125" style="6" bestFit="1" customWidth="1"/>
    <col min="16" max="16" width="9.1796875" style="6" customWidth="1"/>
    <col min="17" max="17" width="18.26953125" style="6" customWidth="1"/>
    <col min="18" max="18" width="9.7265625" style="6" customWidth="1"/>
    <col min="19" max="19" width="22.26953125" style="6" bestFit="1" customWidth="1"/>
    <col min="20" max="20" width="9.81640625" style="6" customWidth="1"/>
    <col min="21" max="21" width="10" style="6" bestFit="1" customWidth="1"/>
    <col min="22" max="22" width="10" style="6" customWidth="1"/>
    <col min="23" max="23" width="23.26953125" style="6" bestFit="1" customWidth="1"/>
    <col min="24" max="24" width="11.08984375" style="6" customWidth="1"/>
    <col min="25" max="26" width="10.1796875" style="6" customWidth="1"/>
    <col min="27" max="27" width="29.453125" style="6" bestFit="1" customWidth="1"/>
    <col min="28" max="29" width="10.54296875" style="6" customWidth="1"/>
    <col min="30" max="30" width="10.453125" style="6" customWidth="1"/>
    <col min="31" max="31" width="26.453125" style="6" customWidth="1"/>
    <col min="32" max="32" width="9.1796875" style="6"/>
    <col min="33" max="36" width="19.54296875" style="6" customWidth="1"/>
    <col min="37" max="16384" width="9.1796875" style="6"/>
  </cols>
  <sheetData>
    <row r="1" spans="1:36" ht="1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5"/>
    </row>
    <row r="2" spans="1:36" ht="15.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7"/>
    </row>
    <row r="3" spans="1:36" ht="15.5">
      <c r="A3" s="139" t="s">
        <v>110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7"/>
    </row>
    <row r="4" spans="1:36" ht="15.5">
      <c r="A4" s="140" t="s">
        <v>148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5"/>
    </row>
    <row r="5" spans="1:36" ht="15.5">
      <c r="A5" s="141" t="s">
        <v>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5"/>
    </row>
    <row r="6" spans="1:36" ht="15.5">
      <c r="A6" s="127" t="s">
        <v>110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5"/>
    </row>
    <row r="7" spans="1:36" ht="81" customHeight="1">
      <c r="A7" s="154" t="s">
        <v>3</v>
      </c>
      <c r="B7" s="154" t="s">
        <v>4</v>
      </c>
      <c r="C7" s="155" t="s">
        <v>5</v>
      </c>
      <c r="D7" s="155" t="s">
        <v>6</v>
      </c>
      <c r="E7" s="133" t="s">
        <v>7</v>
      </c>
      <c r="F7" s="134"/>
      <c r="G7" s="137"/>
      <c r="H7" s="133" t="s">
        <v>102</v>
      </c>
      <c r="I7" s="137"/>
      <c r="J7" s="133" t="s">
        <v>83</v>
      </c>
      <c r="K7" s="134"/>
      <c r="L7" s="133" t="s">
        <v>8</v>
      </c>
      <c r="M7" s="134"/>
      <c r="N7" s="134"/>
      <c r="O7" s="134"/>
      <c r="P7" s="134"/>
      <c r="Q7" s="134"/>
      <c r="R7" s="134"/>
      <c r="S7" s="137"/>
      <c r="T7" s="133" t="s">
        <v>9</v>
      </c>
      <c r="U7" s="134"/>
      <c r="V7" s="134"/>
      <c r="W7" s="134"/>
      <c r="X7" s="134"/>
      <c r="Y7" s="133" t="s">
        <v>84</v>
      </c>
      <c r="Z7" s="134"/>
      <c r="AA7" s="137"/>
      <c r="AB7" s="133" t="s">
        <v>85</v>
      </c>
      <c r="AC7" s="134"/>
      <c r="AD7" s="134"/>
      <c r="AE7" s="152" t="s">
        <v>10</v>
      </c>
      <c r="AG7" s="8"/>
      <c r="AH7" s="8"/>
      <c r="AI7" s="8"/>
      <c r="AJ7" s="8"/>
    </row>
    <row r="8" spans="1:36" ht="18" customHeight="1">
      <c r="A8" s="154"/>
      <c r="B8" s="154"/>
      <c r="C8" s="155"/>
      <c r="D8" s="155"/>
      <c r="E8" s="156"/>
      <c r="F8" s="157"/>
      <c r="G8" s="158"/>
      <c r="H8" s="156"/>
      <c r="I8" s="158"/>
      <c r="J8" s="135"/>
      <c r="K8" s="136"/>
      <c r="L8" s="135"/>
      <c r="M8" s="136"/>
      <c r="N8" s="136"/>
      <c r="O8" s="136"/>
      <c r="P8" s="136"/>
      <c r="Q8" s="136"/>
      <c r="R8" s="136"/>
      <c r="S8" s="138"/>
      <c r="T8" s="135"/>
      <c r="U8" s="136"/>
      <c r="V8" s="136"/>
      <c r="W8" s="136"/>
      <c r="X8" s="136"/>
      <c r="Y8" s="135"/>
      <c r="Z8" s="136"/>
      <c r="AA8" s="138"/>
      <c r="AB8" s="135"/>
      <c r="AC8" s="136"/>
      <c r="AD8" s="136"/>
      <c r="AE8" s="153"/>
    </row>
    <row r="9" spans="1:36" ht="15.75" customHeight="1">
      <c r="A9" s="154"/>
      <c r="B9" s="154"/>
      <c r="C9" s="155"/>
      <c r="D9" s="155"/>
      <c r="E9" s="135"/>
      <c r="F9" s="136"/>
      <c r="G9" s="138"/>
      <c r="H9" s="135"/>
      <c r="I9" s="138"/>
      <c r="J9" s="128">
        <v>2022</v>
      </c>
      <c r="K9" s="129"/>
      <c r="L9" s="130" t="s">
        <v>11</v>
      </c>
      <c r="M9" s="131"/>
      <c r="N9" s="130" t="s">
        <v>103</v>
      </c>
      <c r="O9" s="131"/>
      <c r="P9" s="130" t="s">
        <v>104</v>
      </c>
      <c r="Q9" s="131"/>
      <c r="R9" s="130" t="s">
        <v>12</v>
      </c>
      <c r="S9" s="131"/>
      <c r="T9" s="130">
        <v>2022</v>
      </c>
      <c r="U9" s="132"/>
      <c r="V9" s="132"/>
      <c r="W9" s="132"/>
      <c r="X9" s="132"/>
      <c r="Y9" s="130">
        <v>2022</v>
      </c>
      <c r="Z9" s="132"/>
      <c r="AA9" s="131"/>
      <c r="AB9" s="130">
        <v>2022</v>
      </c>
      <c r="AC9" s="132"/>
      <c r="AD9" s="131"/>
      <c r="AE9" s="9"/>
    </row>
    <row r="10" spans="1:36" s="11" customFormat="1" ht="15.5">
      <c r="A10" s="125">
        <v>1</v>
      </c>
      <c r="B10" s="125">
        <v>2</v>
      </c>
      <c r="C10" s="125">
        <v>3</v>
      </c>
      <c r="D10" s="125">
        <v>4</v>
      </c>
      <c r="E10" s="146">
        <v>5</v>
      </c>
      <c r="F10" s="147"/>
      <c r="G10" s="148"/>
      <c r="H10" s="146">
        <v>6</v>
      </c>
      <c r="I10" s="148"/>
      <c r="J10" s="121">
        <v>7</v>
      </c>
      <c r="K10" s="122"/>
      <c r="L10" s="121">
        <v>8</v>
      </c>
      <c r="M10" s="122"/>
      <c r="N10" s="121">
        <v>9</v>
      </c>
      <c r="O10" s="122"/>
      <c r="P10" s="121">
        <v>8</v>
      </c>
      <c r="Q10" s="122"/>
      <c r="R10" s="121">
        <v>9</v>
      </c>
      <c r="S10" s="122"/>
      <c r="T10" s="142">
        <v>10</v>
      </c>
      <c r="U10" s="143"/>
      <c r="V10" s="143"/>
      <c r="W10" s="143"/>
      <c r="X10" s="143"/>
      <c r="Y10" s="142">
        <v>11</v>
      </c>
      <c r="Z10" s="143"/>
      <c r="AA10" s="144"/>
      <c r="AB10" s="142">
        <v>12</v>
      </c>
      <c r="AC10" s="143"/>
      <c r="AD10" s="144"/>
      <c r="AE10" s="10">
        <v>13</v>
      </c>
    </row>
    <row r="11" spans="1:36" s="11" customFormat="1" ht="87" customHeight="1">
      <c r="A11" s="145"/>
      <c r="B11" s="145"/>
      <c r="C11" s="145"/>
      <c r="D11" s="145"/>
      <c r="E11" s="123" t="s">
        <v>13</v>
      </c>
      <c r="F11" s="149"/>
      <c r="G11" s="126" t="s">
        <v>14</v>
      </c>
      <c r="H11" s="123" t="s">
        <v>13</v>
      </c>
      <c r="I11" s="126" t="s">
        <v>14</v>
      </c>
      <c r="J11" s="123" t="s">
        <v>13</v>
      </c>
      <c r="K11" s="125" t="s">
        <v>14</v>
      </c>
      <c r="L11" s="123" t="s">
        <v>13</v>
      </c>
      <c r="M11" s="125" t="s">
        <v>14</v>
      </c>
      <c r="N11" s="123" t="s">
        <v>13</v>
      </c>
      <c r="O11" s="125" t="s">
        <v>14</v>
      </c>
      <c r="P11" s="123" t="s">
        <v>13</v>
      </c>
      <c r="Q11" s="125" t="s">
        <v>14</v>
      </c>
      <c r="R11" s="123" t="s">
        <v>13</v>
      </c>
      <c r="S11" s="125" t="s">
        <v>14</v>
      </c>
      <c r="T11" s="51" t="s">
        <v>15</v>
      </c>
      <c r="U11" s="51" t="s">
        <v>16</v>
      </c>
      <c r="V11" s="54"/>
      <c r="W11" s="12" t="s">
        <v>17</v>
      </c>
      <c r="X11" s="51" t="s">
        <v>18</v>
      </c>
      <c r="Y11" s="51" t="s">
        <v>19</v>
      </c>
      <c r="Z11" s="54"/>
      <c r="AA11" s="12" t="s">
        <v>20</v>
      </c>
      <c r="AB11" s="51" t="s">
        <v>21</v>
      </c>
      <c r="AC11" s="54"/>
      <c r="AD11" s="12" t="s">
        <v>22</v>
      </c>
      <c r="AE11" s="13"/>
    </row>
    <row r="12" spans="1:36" s="11" customFormat="1" ht="15.5">
      <c r="A12" s="126"/>
      <c r="B12" s="126"/>
      <c r="C12" s="126"/>
      <c r="D12" s="126"/>
      <c r="E12" s="124"/>
      <c r="F12" s="150"/>
      <c r="G12" s="151"/>
      <c r="H12" s="124"/>
      <c r="I12" s="151"/>
      <c r="J12" s="124"/>
      <c r="K12" s="126"/>
      <c r="L12" s="124"/>
      <c r="M12" s="126"/>
      <c r="N12" s="124"/>
      <c r="O12" s="126"/>
      <c r="P12" s="124"/>
      <c r="Q12" s="126"/>
      <c r="R12" s="124"/>
      <c r="S12" s="126"/>
      <c r="T12" s="52" t="s">
        <v>13</v>
      </c>
      <c r="U12" s="52" t="s">
        <v>13</v>
      </c>
      <c r="V12" s="55"/>
      <c r="W12" s="14" t="s">
        <v>14</v>
      </c>
      <c r="X12" s="52" t="s">
        <v>14</v>
      </c>
      <c r="Y12" s="52" t="s">
        <v>13</v>
      </c>
      <c r="Z12" s="55"/>
      <c r="AA12" s="14" t="s">
        <v>14</v>
      </c>
      <c r="AB12" s="52" t="s">
        <v>13</v>
      </c>
      <c r="AC12" s="55"/>
      <c r="AD12" s="14" t="s">
        <v>14</v>
      </c>
      <c r="AE12" s="15"/>
    </row>
    <row r="13" spans="1:36" ht="105.75" customHeight="1">
      <c r="A13" s="33"/>
      <c r="B13" s="40" t="s">
        <v>23</v>
      </c>
      <c r="C13" s="34" t="s">
        <v>24</v>
      </c>
      <c r="D13" s="35" t="s">
        <v>25</v>
      </c>
      <c r="E13" s="45">
        <v>100</v>
      </c>
      <c r="F13" s="45" t="s">
        <v>26</v>
      </c>
      <c r="G13" s="176">
        <f>G15+G18+G23+G30+G34+G38+G42+G45</f>
        <v>5718995773</v>
      </c>
      <c r="H13" s="45">
        <v>100</v>
      </c>
      <c r="I13" s="176" t="e">
        <f>I15+I18+I23+#REF!+I30+I34</f>
        <v>#REF!</v>
      </c>
      <c r="J13" s="45">
        <v>100</v>
      </c>
      <c r="K13" s="176">
        <f>K15+K18+K23+K30+K34+K38+K42+K45</f>
        <v>5718995773</v>
      </c>
      <c r="L13" s="44">
        <f>7/10*100</f>
        <v>70</v>
      </c>
      <c r="M13" s="159">
        <f>M15+M18+M23+M30+M34+M42+M45</f>
        <v>762001394</v>
      </c>
      <c r="N13" s="42">
        <v>0</v>
      </c>
      <c r="O13" s="159">
        <f>O15+O18+O23+O30+O34+O38+O42+O45</f>
        <v>1689324207</v>
      </c>
      <c r="P13" s="42">
        <v>0</v>
      </c>
      <c r="Q13" s="159">
        <f>Q15+Q18+Q23+Q30+Q34+Q38+Q42</f>
        <v>1168027657</v>
      </c>
      <c r="R13" s="42"/>
      <c r="S13" s="159">
        <f>S15+S18+S23+S30+S34+S38+S42</f>
        <v>1623624744</v>
      </c>
      <c r="T13" s="58">
        <f>SUM(L13,N13,P13,R13)</f>
        <v>70</v>
      </c>
      <c r="U13" s="58">
        <f t="shared" ref="U13:U29" si="0">T13/J13*100</f>
        <v>70</v>
      </c>
      <c r="V13" s="62"/>
      <c r="W13" s="164">
        <f>SUM(M13,O13,Q13,S13)</f>
        <v>5242978002</v>
      </c>
      <c r="X13" s="162">
        <f>W13/K13*100</f>
        <v>91.676549696935751</v>
      </c>
      <c r="Y13" s="58">
        <f t="shared" ref="Y13:Y41" si="1">SUM(H13,T13)</f>
        <v>170</v>
      </c>
      <c r="Z13" s="62"/>
      <c r="AA13" s="164" t="e">
        <f>SUM(I13,W13)</f>
        <v>#REF!</v>
      </c>
      <c r="AB13" s="42"/>
      <c r="AC13" s="42"/>
      <c r="AD13" s="45"/>
      <c r="AE13" s="49" t="s">
        <v>149</v>
      </c>
    </row>
    <row r="14" spans="1:36" ht="47.25" customHeight="1">
      <c r="A14" s="33"/>
      <c r="B14" s="35"/>
      <c r="C14" s="35"/>
      <c r="D14" s="35" t="s">
        <v>27</v>
      </c>
      <c r="E14" s="45">
        <v>100</v>
      </c>
      <c r="F14" s="45" t="s">
        <v>26</v>
      </c>
      <c r="G14" s="176"/>
      <c r="H14" s="45">
        <v>100</v>
      </c>
      <c r="I14" s="176"/>
      <c r="J14" s="45">
        <v>100</v>
      </c>
      <c r="K14" s="176"/>
      <c r="L14" s="44">
        <v>100</v>
      </c>
      <c r="M14" s="160"/>
      <c r="N14" s="42">
        <v>0</v>
      </c>
      <c r="O14" s="160"/>
      <c r="P14" s="42">
        <v>0</v>
      </c>
      <c r="Q14" s="160"/>
      <c r="R14" s="42"/>
      <c r="S14" s="160"/>
      <c r="T14" s="58">
        <f t="shared" ref="T14:T49" si="2">SUM(L14,N14,P14,R14)</f>
        <v>100</v>
      </c>
      <c r="U14" s="58">
        <f t="shared" si="0"/>
        <v>100</v>
      </c>
      <c r="V14" s="63"/>
      <c r="W14" s="165"/>
      <c r="X14" s="163"/>
      <c r="Y14" s="58">
        <f t="shared" si="1"/>
        <v>200</v>
      </c>
      <c r="Z14" s="63"/>
      <c r="AA14" s="165"/>
      <c r="AB14" s="42"/>
      <c r="AC14" s="42"/>
      <c r="AD14" s="45"/>
      <c r="AE14" s="43"/>
    </row>
    <row r="15" spans="1:36" ht="93">
      <c r="A15" s="33"/>
      <c r="B15" s="34" t="s">
        <v>28</v>
      </c>
      <c r="C15" s="34" t="s">
        <v>75</v>
      </c>
      <c r="D15" s="35" t="s">
        <v>111</v>
      </c>
      <c r="E15" s="45">
        <v>15</v>
      </c>
      <c r="F15" s="45" t="s">
        <v>29</v>
      </c>
      <c r="G15" s="4">
        <f>SUM(G16:G17)</f>
        <v>9500000</v>
      </c>
      <c r="H15" s="45">
        <v>15</v>
      </c>
      <c r="I15" s="4">
        <f>SUM(I16:I17)</f>
        <v>0</v>
      </c>
      <c r="J15" s="45">
        <v>15</v>
      </c>
      <c r="K15" s="4">
        <f>SUM(K16:K17)</f>
        <v>9500000</v>
      </c>
      <c r="L15" s="44">
        <f>L16+L17</f>
        <v>8</v>
      </c>
      <c r="M15" s="118">
        <f>SUM(M16:M17)</f>
        <v>0</v>
      </c>
      <c r="N15" s="44">
        <f>N16+N17</f>
        <v>1</v>
      </c>
      <c r="O15" s="118">
        <f>SUM(O16:O17)</f>
        <v>0</v>
      </c>
      <c r="P15" s="44">
        <f>P16+P17</f>
        <v>1</v>
      </c>
      <c r="Q15" s="118">
        <f>SUM(Q16:Q17)</f>
        <v>0</v>
      </c>
      <c r="R15" s="44">
        <f>R16+R17</f>
        <v>5</v>
      </c>
      <c r="S15" s="118">
        <f>S16+S17</f>
        <v>4992800</v>
      </c>
      <c r="T15" s="58">
        <f t="shared" si="2"/>
        <v>15</v>
      </c>
      <c r="U15" s="58">
        <f t="shared" si="0"/>
        <v>100</v>
      </c>
      <c r="V15" s="58"/>
      <c r="W15" s="18">
        <f t="shared" ref="W15" si="3">SUM(M15,O15,Q15,S15)</f>
        <v>4992800</v>
      </c>
      <c r="X15" s="17">
        <f t="shared" ref="X15:X29" si="4">W15/K15*100</f>
        <v>52.555789473684214</v>
      </c>
      <c r="Y15" s="58">
        <f t="shared" si="1"/>
        <v>30</v>
      </c>
      <c r="Z15" s="58"/>
      <c r="AA15" s="18">
        <f t="shared" ref="AA15:AA38" si="5">SUM(I15,W15)</f>
        <v>4992800</v>
      </c>
      <c r="AB15" s="42"/>
      <c r="AC15" s="42"/>
      <c r="AD15" s="45"/>
      <c r="AE15" s="43"/>
    </row>
    <row r="16" spans="1:36" ht="62">
      <c r="A16" s="36"/>
      <c r="B16" s="37"/>
      <c r="C16" s="53" t="s">
        <v>30</v>
      </c>
      <c r="D16" s="38" t="s">
        <v>86</v>
      </c>
      <c r="E16" s="48">
        <v>10</v>
      </c>
      <c r="F16" s="48" t="s">
        <v>29</v>
      </c>
      <c r="G16" s="41">
        <v>8000000</v>
      </c>
      <c r="H16" s="48">
        <v>0</v>
      </c>
      <c r="I16" s="41">
        <v>0</v>
      </c>
      <c r="J16" s="48">
        <v>10</v>
      </c>
      <c r="K16" s="41">
        <v>8000000</v>
      </c>
      <c r="L16" s="47">
        <v>7</v>
      </c>
      <c r="M16" s="108" t="s">
        <v>147</v>
      </c>
      <c r="N16" s="46">
        <v>0</v>
      </c>
      <c r="O16" s="108" t="s">
        <v>147</v>
      </c>
      <c r="P16" s="46">
        <v>0</v>
      </c>
      <c r="Q16" s="108">
        <v>0</v>
      </c>
      <c r="R16" s="46">
        <v>3</v>
      </c>
      <c r="S16" s="108">
        <v>3567800</v>
      </c>
      <c r="T16" s="57">
        <f t="shared" si="2"/>
        <v>10</v>
      </c>
      <c r="U16" s="57">
        <f t="shared" si="0"/>
        <v>100</v>
      </c>
      <c r="V16" s="57"/>
      <c r="W16" s="50">
        <f t="shared" ref="W16:W17" si="6">SUM(M16,O16,Q16,S16)</f>
        <v>3567800</v>
      </c>
      <c r="X16" s="56">
        <f t="shared" si="4"/>
        <v>44.597500000000004</v>
      </c>
      <c r="Y16" s="57">
        <f t="shared" si="1"/>
        <v>10</v>
      </c>
      <c r="Z16" s="57"/>
      <c r="AA16" s="50">
        <f t="shared" si="5"/>
        <v>3567800</v>
      </c>
      <c r="AB16" s="46"/>
      <c r="AC16" s="46"/>
      <c r="AD16" s="48"/>
      <c r="AE16" s="43"/>
    </row>
    <row r="17" spans="1:31" ht="46.5">
      <c r="A17" s="36"/>
      <c r="B17" s="37"/>
      <c r="C17" s="53" t="s">
        <v>31</v>
      </c>
      <c r="D17" s="38" t="s">
        <v>87</v>
      </c>
      <c r="E17" s="48">
        <v>5</v>
      </c>
      <c r="F17" s="48" t="s">
        <v>37</v>
      </c>
      <c r="G17" s="41">
        <v>1500000</v>
      </c>
      <c r="H17" s="48">
        <v>0</v>
      </c>
      <c r="I17" s="41">
        <v>0</v>
      </c>
      <c r="J17" s="48">
        <v>5</v>
      </c>
      <c r="K17" s="41">
        <v>1500000</v>
      </c>
      <c r="L17" s="47">
        <v>1</v>
      </c>
      <c r="M17" s="108">
        <v>0</v>
      </c>
      <c r="N17" s="46">
        <v>1</v>
      </c>
      <c r="O17" s="108">
        <v>0</v>
      </c>
      <c r="P17" s="46">
        <v>1</v>
      </c>
      <c r="Q17" s="108">
        <v>0</v>
      </c>
      <c r="R17" s="46">
        <v>2</v>
      </c>
      <c r="S17" s="108">
        <v>1425000</v>
      </c>
      <c r="T17" s="57">
        <f t="shared" si="2"/>
        <v>5</v>
      </c>
      <c r="U17" s="57">
        <f t="shared" si="0"/>
        <v>100</v>
      </c>
      <c r="V17" s="57"/>
      <c r="W17" s="50">
        <f t="shared" si="6"/>
        <v>1425000</v>
      </c>
      <c r="X17" s="56">
        <f t="shared" si="4"/>
        <v>95</v>
      </c>
      <c r="Y17" s="57">
        <f t="shared" si="1"/>
        <v>5</v>
      </c>
      <c r="Z17" s="57"/>
      <c r="AA17" s="50">
        <f t="shared" si="5"/>
        <v>1425000</v>
      </c>
      <c r="AB17" s="46"/>
      <c r="AC17" s="46"/>
      <c r="AD17" s="48"/>
      <c r="AE17" s="43"/>
    </row>
    <row r="18" spans="1:31" ht="77.5">
      <c r="A18" s="33"/>
      <c r="B18" s="40" t="s">
        <v>32</v>
      </c>
      <c r="C18" s="39" t="s">
        <v>33</v>
      </c>
      <c r="D18" s="35" t="s">
        <v>34</v>
      </c>
      <c r="E18" s="45">
        <v>14</v>
      </c>
      <c r="F18" s="45" t="s">
        <v>29</v>
      </c>
      <c r="G18" s="4">
        <f>SUM(G19:G22)</f>
        <v>4053104331</v>
      </c>
      <c r="H18" s="45">
        <v>14</v>
      </c>
      <c r="I18" s="4">
        <f>SUM(I19:I22)</f>
        <v>0</v>
      </c>
      <c r="J18" s="45">
        <v>14</v>
      </c>
      <c r="K18" s="4">
        <f>SUM(K19:K22)</f>
        <v>4053104331</v>
      </c>
      <c r="L18" s="44">
        <f>L20+L21+L22</f>
        <v>3</v>
      </c>
      <c r="M18" s="4">
        <f>SUM(M19:M22)</f>
        <v>700358994</v>
      </c>
      <c r="N18" s="44">
        <f>N20+N21+N22</f>
        <v>4</v>
      </c>
      <c r="O18" s="4">
        <f>SUM(O19:O22)</f>
        <v>1187467478</v>
      </c>
      <c r="P18" s="44">
        <f>P20+P21+P22</f>
        <v>3</v>
      </c>
      <c r="Q18" s="4">
        <f>SUM(Q19:Q22)</f>
        <v>1064958724</v>
      </c>
      <c r="R18" s="44"/>
      <c r="S18" s="4">
        <f>S19</f>
        <v>925085556</v>
      </c>
      <c r="T18" s="58">
        <f t="shared" si="2"/>
        <v>10</v>
      </c>
      <c r="U18" s="17">
        <f t="shared" si="0"/>
        <v>71.428571428571431</v>
      </c>
      <c r="V18" s="17"/>
      <c r="W18" s="18">
        <f>W19+W20+W21+W22</f>
        <v>3882610652</v>
      </c>
      <c r="X18" s="17">
        <f t="shared" si="4"/>
        <v>95.793503816420753</v>
      </c>
      <c r="Y18" s="58">
        <f t="shared" si="1"/>
        <v>24</v>
      </c>
      <c r="Z18" s="58"/>
      <c r="AA18" s="18">
        <f t="shared" si="5"/>
        <v>3882610652</v>
      </c>
      <c r="AB18" s="42"/>
      <c r="AC18" s="42"/>
      <c r="AD18" s="45"/>
      <c r="AE18" s="43"/>
    </row>
    <row r="19" spans="1:31" ht="46.5">
      <c r="A19" s="36"/>
      <c r="B19" s="37"/>
      <c r="C19" s="53" t="s">
        <v>76</v>
      </c>
      <c r="D19" s="38" t="s">
        <v>88</v>
      </c>
      <c r="E19" s="48">
        <v>35</v>
      </c>
      <c r="F19" s="48" t="s">
        <v>35</v>
      </c>
      <c r="G19" s="41">
        <v>4048104431</v>
      </c>
      <c r="H19" s="48">
        <v>0</v>
      </c>
      <c r="I19" s="41">
        <v>0</v>
      </c>
      <c r="J19" s="48">
        <v>35</v>
      </c>
      <c r="K19" s="41">
        <v>4048104431</v>
      </c>
      <c r="L19" s="47">
        <v>35</v>
      </c>
      <c r="M19" s="112">
        <v>700358994</v>
      </c>
      <c r="N19" s="46">
        <v>35</v>
      </c>
      <c r="O19" s="112">
        <v>1187467478</v>
      </c>
      <c r="P19" s="46">
        <v>35</v>
      </c>
      <c r="Q19" s="108">
        <v>1064958724</v>
      </c>
      <c r="R19" s="46">
        <v>35</v>
      </c>
      <c r="S19" s="108">
        <v>925085556</v>
      </c>
      <c r="T19" s="57">
        <f t="shared" si="2"/>
        <v>140</v>
      </c>
      <c r="U19" s="57">
        <f t="shared" si="0"/>
        <v>400</v>
      </c>
      <c r="V19" s="57"/>
      <c r="W19" s="50">
        <f t="shared" ref="W19:W20" si="7">SUM(M19,O19,Q19,S19)</f>
        <v>3877870752</v>
      </c>
      <c r="X19" s="56">
        <f t="shared" si="4"/>
        <v>95.794731042599437</v>
      </c>
      <c r="Y19" s="57">
        <f t="shared" si="1"/>
        <v>140</v>
      </c>
      <c r="Z19" s="57"/>
      <c r="AA19" s="50">
        <f t="shared" si="5"/>
        <v>3877870752</v>
      </c>
      <c r="AB19" s="46"/>
      <c r="AC19" s="46"/>
      <c r="AD19" s="48"/>
      <c r="AE19" s="43"/>
    </row>
    <row r="20" spans="1:31" ht="124">
      <c r="A20" s="36"/>
      <c r="B20" s="37"/>
      <c r="C20" s="53" t="s">
        <v>36</v>
      </c>
      <c r="D20" s="38" t="s">
        <v>109</v>
      </c>
      <c r="E20" s="48">
        <v>1</v>
      </c>
      <c r="F20" s="48" t="s">
        <v>37</v>
      </c>
      <c r="G20" s="41">
        <v>2000000</v>
      </c>
      <c r="H20" s="48">
        <v>0</v>
      </c>
      <c r="I20" s="41">
        <v>0</v>
      </c>
      <c r="J20" s="48">
        <v>1</v>
      </c>
      <c r="K20" s="41">
        <v>2000000</v>
      </c>
      <c r="L20" s="47"/>
      <c r="M20" s="113" t="s">
        <v>147</v>
      </c>
      <c r="N20" s="46">
        <v>0</v>
      </c>
      <c r="O20" s="113" t="s">
        <v>147</v>
      </c>
      <c r="P20" s="46">
        <v>0</v>
      </c>
      <c r="Q20" s="113">
        <v>0</v>
      </c>
      <c r="R20" s="46">
        <v>1</v>
      </c>
      <c r="S20" s="108">
        <v>1900000</v>
      </c>
      <c r="T20" s="57">
        <f t="shared" si="2"/>
        <v>1</v>
      </c>
      <c r="U20" s="57">
        <f t="shared" si="0"/>
        <v>100</v>
      </c>
      <c r="V20" s="57"/>
      <c r="W20" s="50">
        <f t="shared" si="7"/>
        <v>1900000</v>
      </c>
      <c r="X20" s="56">
        <f t="shared" si="4"/>
        <v>95</v>
      </c>
      <c r="Y20" s="57">
        <f t="shared" si="1"/>
        <v>1</v>
      </c>
      <c r="Z20" s="57"/>
      <c r="AA20" s="50">
        <f t="shared" si="5"/>
        <v>1900000</v>
      </c>
      <c r="AB20" s="46"/>
      <c r="AC20" s="46"/>
      <c r="AD20" s="48"/>
      <c r="AE20" s="43"/>
    </row>
    <row r="21" spans="1:31" ht="180" customHeight="1">
      <c r="A21" s="36"/>
      <c r="B21" s="37"/>
      <c r="C21" s="53" t="s">
        <v>77</v>
      </c>
      <c r="D21" s="38" t="s">
        <v>89</v>
      </c>
      <c r="E21" s="48">
        <v>12</v>
      </c>
      <c r="F21" s="48" t="s">
        <v>37</v>
      </c>
      <c r="G21" s="41">
        <v>1499900</v>
      </c>
      <c r="H21" s="48">
        <v>0</v>
      </c>
      <c r="I21" s="41">
        <v>0</v>
      </c>
      <c r="J21" s="48">
        <v>12</v>
      </c>
      <c r="K21" s="41">
        <v>1499900</v>
      </c>
      <c r="L21" s="47">
        <v>3</v>
      </c>
      <c r="M21" s="108">
        <v>0</v>
      </c>
      <c r="N21" s="46">
        <v>3</v>
      </c>
      <c r="O21" s="108">
        <v>0</v>
      </c>
      <c r="P21" s="46">
        <v>3</v>
      </c>
      <c r="Q21" s="108">
        <v>0</v>
      </c>
      <c r="R21" s="46">
        <v>3</v>
      </c>
      <c r="S21" s="108">
        <v>1399900</v>
      </c>
      <c r="T21" s="57">
        <f t="shared" si="2"/>
        <v>12</v>
      </c>
      <c r="U21" s="57">
        <f t="shared" si="0"/>
        <v>100</v>
      </c>
      <c r="V21" s="57"/>
      <c r="W21" s="50">
        <f t="shared" ref="W21:W22" si="8">SUM(M21,O21,Q21,S21)</f>
        <v>1399900</v>
      </c>
      <c r="X21" s="56">
        <f t="shared" si="4"/>
        <v>93.332888859257281</v>
      </c>
      <c r="Y21" s="57">
        <f t="shared" si="1"/>
        <v>12</v>
      </c>
      <c r="Z21" s="57"/>
      <c r="AA21" s="50">
        <f t="shared" si="5"/>
        <v>1399900</v>
      </c>
      <c r="AB21" s="46"/>
      <c r="AC21" s="46"/>
      <c r="AD21" s="48"/>
      <c r="AE21" s="43"/>
    </row>
    <row r="22" spans="1:31" ht="75" customHeight="1">
      <c r="A22" s="36"/>
      <c r="B22" s="37"/>
      <c r="C22" s="53" t="s">
        <v>38</v>
      </c>
      <c r="D22" s="38" t="s">
        <v>90</v>
      </c>
      <c r="E22" s="48">
        <v>1</v>
      </c>
      <c r="F22" s="48" t="s">
        <v>29</v>
      </c>
      <c r="G22" s="41">
        <v>1500000</v>
      </c>
      <c r="H22" s="48">
        <v>0</v>
      </c>
      <c r="I22" s="41">
        <v>0</v>
      </c>
      <c r="J22" s="48">
        <v>1</v>
      </c>
      <c r="K22" s="41">
        <v>1500000</v>
      </c>
      <c r="L22" s="47">
        <v>0</v>
      </c>
      <c r="M22" s="108">
        <v>0</v>
      </c>
      <c r="N22" s="46">
        <v>1</v>
      </c>
      <c r="O22" s="108">
        <v>0</v>
      </c>
      <c r="P22" s="46">
        <v>0</v>
      </c>
      <c r="Q22" s="108">
        <v>0</v>
      </c>
      <c r="R22" s="46"/>
      <c r="S22" s="108">
        <v>1440000</v>
      </c>
      <c r="T22" s="57">
        <f t="shared" si="2"/>
        <v>1</v>
      </c>
      <c r="U22" s="57">
        <f t="shared" si="0"/>
        <v>100</v>
      </c>
      <c r="V22" s="57"/>
      <c r="W22" s="50">
        <f t="shared" si="8"/>
        <v>1440000</v>
      </c>
      <c r="X22" s="56">
        <f t="shared" si="4"/>
        <v>96</v>
      </c>
      <c r="Y22" s="57">
        <f t="shared" si="1"/>
        <v>1</v>
      </c>
      <c r="Z22" s="57"/>
      <c r="AA22" s="50">
        <f t="shared" si="5"/>
        <v>1440000</v>
      </c>
      <c r="AB22" s="46"/>
      <c r="AC22" s="46"/>
      <c r="AD22" s="48"/>
      <c r="AE22" s="43"/>
    </row>
    <row r="23" spans="1:31" ht="62">
      <c r="A23" s="33"/>
      <c r="B23" s="40" t="s">
        <v>39</v>
      </c>
      <c r="C23" s="39" t="s">
        <v>40</v>
      </c>
      <c r="D23" s="35" t="s">
        <v>41</v>
      </c>
      <c r="E23" s="45">
        <v>12</v>
      </c>
      <c r="F23" s="45" t="s">
        <v>42</v>
      </c>
      <c r="G23" s="4">
        <f>SUM(G24:G29)</f>
        <v>964724918</v>
      </c>
      <c r="H23" s="45">
        <v>12</v>
      </c>
      <c r="I23" s="4">
        <f>SUM(I24:I29)</f>
        <v>0</v>
      </c>
      <c r="J23" s="45">
        <v>12</v>
      </c>
      <c r="K23" s="4">
        <f>SUM(K24:K29)</f>
        <v>964724918</v>
      </c>
      <c r="L23" s="44">
        <v>3</v>
      </c>
      <c r="M23" s="4">
        <f>SUM(M24:M29)</f>
        <v>12527400</v>
      </c>
      <c r="N23" s="42">
        <v>3</v>
      </c>
      <c r="O23" s="4">
        <f>SUM(O24:O29)</f>
        <v>353581872</v>
      </c>
      <c r="P23" s="42">
        <v>3</v>
      </c>
      <c r="Q23" s="4">
        <f>SUM(Q24:Q29)</f>
        <v>25355250</v>
      </c>
      <c r="R23" s="42">
        <v>3</v>
      </c>
      <c r="S23" s="4">
        <f>S24+S25+S26+S27+S28+S28+S29</f>
        <v>458274280</v>
      </c>
      <c r="T23" s="58">
        <f t="shared" si="2"/>
        <v>12</v>
      </c>
      <c r="U23" s="58">
        <f t="shared" si="0"/>
        <v>100</v>
      </c>
      <c r="V23" s="58"/>
      <c r="W23" s="18">
        <f>W24+W25+W26+W27+W28+W29</f>
        <v>848938802</v>
      </c>
      <c r="X23" s="17">
        <f t="shared" si="4"/>
        <v>87.998017482533825</v>
      </c>
      <c r="Y23" s="58">
        <f t="shared" si="1"/>
        <v>24</v>
      </c>
      <c r="Z23" s="58"/>
      <c r="AA23" s="18">
        <f t="shared" si="5"/>
        <v>848938802</v>
      </c>
      <c r="AB23" s="42"/>
      <c r="AC23" s="42"/>
      <c r="AD23" s="45"/>
      <c r="AE23" s="43"/>
    </row>
    <row r="24" spans="1:31" ht="90" customHeight="1">
      <c r="A24" s="36"/>
      <c r="B24" s="37"/>
      <c r="C24" s="53" t="s">
        <v>105</v>
      </c>
      <c r="D24" s="38" t="s">
        <v>91</v>
      </c>
      <c r="E24" s="48">
        <v>1</v>
      </c>
      <c r="F24" s="48" t="s">
        <v>108</v>
      </c>
      <c r="G24" s="41">
        <v>4095800</v>
      </c>
      <c r="H24" s="48">
        <v>0</v>
      </c>
      <c r="I24" s="41">
        <v>0</v>
      </c>
      <c r="J24" s="48">
        <v>12</v>
      </c>
      <c r="K24" s="41">
        <v>4095800</v>
      </c>
      <c r="L24" s="47">
        <v>3</v>
      </c>
      <c r="M24" s="108">
        <v>0</v>
      </c>
      <c r="N24" s="46">
        <v>3</v>
      </c>
      <c r="O24" s="113" t="s">
        <v>147</v>
      </c>
      <c r="P24" s="46">
        <v>3</v>
      </c>
      <c r="Q24" s="108">
        <v>0</v>
      </c>
      <c r="R24" s="46">
        <v>3</v>
      </c>
      <c r="S24" s="108">
        <v>4095800</v>
      </c>
      <c r="T24" s="57">
        <f t="shared" si="2"/>
        <v>12</v>
      </c>
      <c r="U24" s="57">
        <f t="shared" si="0"/>
        <v>100</v>
      </c>
      <c r="V24" s="57"/>
      <c r="W24" s="50">
        <f t="shared" ref="W24:W28" si="9">SUM(M24,O24,Q24,S24)</f>
        <v>4095800</v>
      </c>
      <c r="X24" s="56">
        <f t="shared" si="4"/>
        <v>100</v>
      </c>
      <c r="Y24" s="57">
        <f t="shared" si="1"/>
        <v>12</v>
      </c>
      <c r="Z24" s="57"/>
      <c r="AA24" s="50">
        <f t="shared" si="5"/>
        <v>4095800</v>
      </c>
      <c r="AB24" s="46"/>
      <c r="AC24" s="46"/>
      <c r="AD24" s="48"/>
      <c r="AE24" s="43"/>
    </row>
    <row r="25" spans="1:31" ht="77.5">
      <c r="A25" s="36"/>
      <c r="B25" s="37"/>
      <c r="C25" s="53" t="s">
        <v>78</v>
      </c>
      <c r="D25" s="38" t="s">
        <v>92</v>
      </c>
      <c r="E25" s="48">
        <v>1</v>
      </c>
      <c r="F25" s="48" t="s">
        <v>108</v>
      </c>
      <c r="G25" s="41">
        <v>595315668</v>
      </c>
      <c r="H25" s="48">
        <v>0</v>
      </c>
      <c r="I25" s="41">
        <v>0</v>
      </c>
      <c r="J25" s="48">
        <v>12</v>
      </c>
      <c r="K25" s="41">
        <v>595315668</v>
      </c>
      <c r="L25" s="47">
        <v>3</v>
      </c>
      <c r="M25" s="112">
        <v>12527400</v>
      </c>
      <c r="N25" s="46">
        <v>3</v>
      </c>
      <c r="O25" s="108">
        <v>252959700</v>
      </c>
      <c r="P25" s="46">
        <v>3</v>
      </c>
      <c r="Q25" s="108">
        <v>6795250</v>
      </c>
      <c r="R25" s="46">
        <v>3</v>
      </c>
      <c r="S25" s="108">
        <v>280356734</v>
      </c>
      <c r="T25" s="57">
        <f t="shared" si="2"/>
        <v>12</v>
      </c>
      <c r="U25" s="57">
        <f t="shared" si="0"/>
        <v>100</v>
      </c>
      <c r="V25" s="57"/>
      <c r="W25" s="50">
        <f t="shared" si="9"/>
        <v>552639084</v>
      </c>
      <c r="X25" s="56">
        <f t="shared" si="4"/>
        <v>92.83126813319484</v>
      </c>
      <c r="Y25" s="57">
        <f t="shared" si="1"/>
        <v>12</v>
      </c>
      <c r="Z25" s="57"/>
      <c r="AA25" s="50">
        <f t="shared" si="5"/>
        <v>552639084</v>
      </c>
      <c r="AB25" s="46"/>
      <c r="AC25" s="46"/>
      <c r="AD25" s="48"/>
      <c r="AE25" s="43"/>
    </row>
    <row r="26" spans="1:31" ht="62">
      <c r="A26" s="36"/>
      <c r="B26" s="37"/>
      <c r="C26" s="53" t="s">
        <v>79</v>
      </c>
      <c r="D26" s="38" t="s">
        <v>93</v>
      </c>
      <c r="E26" s="48">
        <v>1</v>
      </c>
      <c r="F26" s="48" t="s">
        <v>108</v>
      </c>
      <c r="G26" s="41">
        <v>43800000</v>
      </c>
      <c r="H26" s="48">
        <v>0</v>
      </c>
      <c r="I26" s="41">
        <v>0</v>
      </c>
      <c r="J26" s="48">
        <v>12</v>
      </c>
      <c r="K26" s="41">
        <v>43800000</v>
      </c>
      <c r="L26" s="47">
        <v>3</v>
      </c>
      <c r="M26" s="108" t="s">
        <v>147</v>
      </c>
      <c r="N26" s="46">
        <v>3</v>
      </c>
      <c r="O26" s="108">
        <v>13750000</v>
      </c>
      <c r="P26" s="46">
        <v>3</v>
      </c>
      <c r="Q26" s="108">
        <v>3200000</v>
      </c>
      <c r="R26" s="46">
        <v>3</v>
      </c>
      <c r="S26" s="108">
        <v>19000000</v>
      </c>
      <c r="T26" s="57">
        <f t="shared" si="2"/>
        <v>12</v>
      </c>
      <c r="U26" s="57">
        <f t="shared" si="0"/>
        <v>100</v>
      </c>
      <c r="V26" s="57"/>
      <c r="W26" s="50">
        <f t="shared" si="9"/>
        <v>35950000</v>
      </c>
      <c r="X26" s="56">
        <f t="shared" si="4"/>
        <v>82.077625570776263</v>
      </c>
      <c r="Y26" s="57">
        <f t="shared" si="1"/>
        <v>12</v>
      </c>
      <c r="Z26" s="57"/>
      <c r="AA26" s="50">
        <f t="shared" si="5"/>
        <v>35950000</v>
      </c>
      <c r="AB26" s="46"/>
      <c r="AC26" s="46"/>
      <c r="AD26" s="48"/>
      <c r="AE26" s="43"/>
    </row>
    <row r="27" spans="1:31" ht="62">
      <c r="A27" s="36"/>
      <c r="B27" s="37"/>
      <c r="C27" s="53" t="s">
        <v>80</v>
      </c>
      <c r="D27" s="38" t="s">
        <v>94</v>
      </c>
      <c r="E27" s="48">
        <v>1</v>
      </c>
      <c r="F27" s="48" t="s">
        <v>108</v>
      </c>
      <c r="G27" s="41">
        <v>53288750</v>
      </c>
      <c r="H27" s="48">
        <v>0</v>
      </c>
      <c r="I27" s="41">
        <v>0</v>
      </c>
      <c r="J27" s="48">
        <v>12</v>
      </c>
      <c r="K27" s="41">
        <v>53288750</v>
      </c>
      <c r="L27" s="47">
        <v>3</v>
      </c>
      <c r="M27" s="108" t="s">
        <v>147</v>
      </c>
      <c r="N27" s="46">
        <v>3</v>
      </c>
      <c r="O27" s="108">
        <v>5030000</v>
      </c>
      <c r="P27" s="46">
        <v>3</v>
      </c>
      <c r="Q27" s="108">
        <v>3560000</v>
      </c>
      <c r="R27" s="46">
        <v>3</v>
      </c>
      <c r="S27" s="108">
        <v>43650000</v>
      </c>
      <c r="T27" s="57">
        <f t="shared" si="2"/>
        <v>12</v>
      </c>
      <c r="U27" s="57">
        <f t="shared" si="0"/>
        <v>100</v>
      </c>
      <c r="V27" s="57"/>
      <c r="W27" s="50">
        <f t="shared" ref="W27" si="10">SUM(M27,O27,Q27,S27)</f>
        <v>52240000</v>
      </c>
      <c r="X27" s="56">
        <f t="shared" si="4"/>
        <v>98.031948582017776</v>
      </c>
      <c r="Y27" s="57">
        <f t="shared" si="1"/>
        <v>12</v>
      </c>
      <c r="Z27" s="57"/>
      <c r="AA27" s="50">
        <f t="shared" si="5"/>
        <v>52240000</v>
      </c>
      <c r="AB27" s="46"/>
      <c r="AC27" s="46"/>
      <c r="AD27" s="48"/>
      <c r="AE27" s="43"/>
    </row>
    <row r="28" spans="1:31" ht="93">
      <c r="A28" s="36"/>
      <c r="B28" s="37"/>
      <c r="C28" s="53" t="s">
        <v>81</v>
      </c>
      <c r="D28" s="38" t="s">
        <v>95</v>
      </c>
      <c r="E28" s="48">
        <v>12</v>
      </c>
      <c r="F28" s="48" t="s">
        <v>29</v>
      </c>
      <c r="G28" s="41">
        <v>2400000</v>
      </c>
      <c r="H28" s="48">
        <v>0</v>
      </c>
      <c r="I28" s="41">
        <v>0</v>
      </c>
      <c r="J28" s="48">
        <v>12</v>
      </c>
      <c r="K28" s="41">
        <v>2400000</v>
      </c>
      <c r="L28" s="47">
        <v>3</v>
      </c>
      <c r="M28" s="108"/>
      <c r="N28" s="46">
        <v>3</v>
      </c>
      <c r="O28" s="108">
        <v>1000000</v>
      </c>
      <c r="P28" s="46">
        <v>3</v>
      </c>
      <c r="Q28" s="108">
        <v>600000</v>
      </c>
      <c r="R28" s="46">
        <v>3</v>
      </c>
      <c r="S28" s="108">
        <v>800000</v>
      </c>
      <c r="T28" s="57">
        <f t="shared" si="2"/>
        <v>12</v>
      </c>
      <c r="U28" s="57">
        <f t="shared" si="0"/>
        <v>100</v>
      </c>
      <c r="V28" s="57"/>
      <c r="W28" s="50">
        <f t="shared" si="9"/>
        <v>2400000</v>
      </c>
      <c r="X28" s="56">
        <f t="shared" si="4"/>
        <v>100</v>
      </c>
      <c r="Y28" s="57">
        <f t="shared" si="1"/>
        <v>12</v>
      </c>
      <c r="Z28" s="57"/>
      <c r="AA28" s="50">
        <f t="shared" si="5"/>
        <v>2400000</v>
      </c>
      <c r="AB28" s="46"/>
      <c r="AC28" s="46"/>
      <c r="AD28" s="48"/>
      <c r="AE28" s="43"/>
    </row>
    <row r="29" spans="1:31" ht="77.5">
      <c r="A29" s="36"/>
      <c r="B29" s="37"/>
      <c r="C29" s="53" t="s">
        <v>43</v>
      </c>
      <c r="D29" s="38" t="s">
        <v>96</v>
      </c>
      <c r="E29" s="48">
        <v>12</v>
      </c>
      <c r="F29" s="48" t="s">
        <v>37</v>
      </c>
      <c r="G29" s="41">
        <v>265824700</v>
      </c>
      <c r="H29" s="48">
        <v>0</v>
      </c>
      <c r="I29" s="41">
        <v>0</v>
      </c>
      <c r="J29" s="48">
        <v>12</v>
      </c>
      <c r="K29" s="41">
        <v>265824700</v>
      </c>
      <c r="L29" s="47">
        <v>3</v>
      </c>
      <c r="M29" s="108"/>
      <c r="N29" s="46">
        <v>3</v>
      </c>
      <c r="O29" s="108">
        <v>80842172</v>
      </c>
      <c r="P29" s="46">
        <v>3</v>
      </c>
      <c r="Q29" s="108">
        <v>11200000</v>
      </c>
      <c r="R29" s="46">
        <v>3</v>
      </c>
      <c r="S29" s="108">
        <v>109571746</v>
      </c>
      <c r="T29" s="57">
        <f t="shared" si="2"/>
        <v>12</v>
      </c>
      <c r="U29" s="57">
        <f t="shared" si="0"/>
        <v>100</v>
      </c>
      <c r="V29" s="57"/>
      <c r="W29" s="50">
        <f t="shared" ref="W29" si="11">SUM(M29,O29,Q29,S29)</f>
        <v>201613918</v>
      </c>
      <c r="X29" s="56">
        <f t="shared" si="4"/>
        <v>75.844689376118922</v>
      </c>
      <c r="Y29" s="57">
        <f t="shared" si="1"/>
        <v>12</v>
      </c>
      <c r="Z29" s="57"/>
      <c r="AA29" s="50">
        <f t="shared" si="5"/>
        <v>201613918</v>
      </c>
      <c r="AB29" s="46"/>
      <c r="AC29" s="46"/>
      <c r="AD29" s="48"/>
      <c r="AE29" s="43"/>
    </row>
    <row r="30" spans="1:31" ht="93">
      <c r="A30" s="33"/>
      <c r="B30" s="40" t="s">
        <v>39</v>
      </c>
      <c r="C30" s="39" t="s">
        <v>44</v>
      </c>
      <c r="D30" s="35" t="s">
        <v>45</v>
      </c>
      <c r="E30" s="45">
        <v>12</v>
      </c>
      <c r="F30" s="45" t="s">
        <v>42</v>
      </c>
      <c r="G30" s="4">
        <f>SUM(G31:G33)</f>
        <v>96766000</v>
      </c>
      <c r="H30" s="45">
        <v>12</v>
      </c>
      <c r="I30" s="4">
        <f>SUM(I31:I33)</f>
        <v>0</v>
      </c>
      <c r="J30" s="45">
        <v>12</v>
      </c>
      <c r="K30" s="4">
        <f>SUM(K31:K33)</f>
        <v>96766000</v>
      </c>
      <c r="L30" s="44">
        <v>3</v>
      </c>
      <c r="M30" s="4">
        <f>SUM(M31:M33)</f>
        <v>4500000</v>
      </c>
      <c r="N30" s="42">
        <v>3</v>
      </c>
      <c r="O30" s="4">
        <f>SUM(O31:O33)</f>
        <v>30158857</v>
      </c>
      <c r="P30" s="42">
        <v>3</v>
      </c>
      <c r="Q30" s="4">
        <f>SUM(Q31:Q33)</f>
        <v>14413683</v>
      </c>
      <c r="R30" s="42">
        <v>3</v>
      </c>
      <c r="S30" s="4">
        <f>S31+S32+S33</f>
        <v>10765808</v>
      </c>
      <c r="T30" s="58">
        <f t="shared" si="2"/>
        <v>12</v>
      </c>
      <c r="U30" s="58">
        <f t="shared" ref="U30:U49" si="12">T30/J30*100</f>
        <v>100</v>
      </c>
      <c r="V30" s="58"/>
      <c r="W30" s="18">
        <f>W31+W32+W33</f>
        <v>59838348</v>
      </c>
      <c r="X30" s="17">
        <f t="shared" ref="X30:X38" si="13">W30/K30*100</f>
        <v>61.838195233863132</v>
      </c>
      <c r="Y30" s="58">
        <f t="shared" si="1"/>
        <v>24</v>
      </c>
      <c r="Z30" s="58"/>
      <c r="AA30" s="18">
        <f t="shared" si="5"/>
        <v>59838348</v>
      </c>
      <c r="AB30" s="42"/>
      <c r="AC30" s="42"/>
      <c r="AD30" s="45"/>
      <c r="AE30" s="43"/>
    </row>
    <row r="31" spans="1:31" ht="53" customHeight="1">
      <c r="A31" s="36"/>
      <c r="B31" s="37"/>
      <c r="C31" s="53" t="s">
        <v>46</v>
      </c>
      <c r="D31" s="38" t="s">
        <v>97</v>
      </c>
      <c r="E31" s="48">
        <v>12</v>
      </c>
      <c r="F31" s="48" t="s">
        <v>37</v>
      </c>
      <c r="G31" s="41">
        <v>11550000</v>
      </c>
      <c r="H31" s="48">
        <v>0</v>
      </c>
      <c r="I31" s="41">
        <v>0</v>
      </c>
      <c r="J31" s="48">
        <v>12</v>
      </c>
      <c r="K31" s="41">
        <v>11550000</v>
      </c>
      <c r="L31" s="47">
        <v>3</v>
      </c>
      <c r="M31" s="108">
        <v>0</v>
      </c>
      <c r="N31" s="46">
        <v>3</v>
      </c>
      <c r="O31" s="108" t="s">
        <v>147</v>
      </c>
      <c r="P31" s="46">
        <v>3</v>
      </c>
      <c r="Q31" s="108">
        <v>0</v>
      </c>
      <c r="R31" s="46">
        <v>3</v>
      </c>
      <c r="S31" s="108">
        <v>750000</v>
      </c>
      <c r="T31" s="57">
        <f t="shared" si="2"/>
        <v>12</v>
      </c>
      <c r="U31" s="57">
        <f t="shared" si="12"/>
        <v>100</v>
      </c>
      <c r="V31" s="57"/>
      <c r="W31" s="50">
        <f t="shared" ref="W31:W41" si="14">SUM(M31,O31,Q31,S31)</f>
        <v>750000</v>
      </c>
      <c r="X31" s="56">
        <f t="shared" si="13"/>
        <v>6.4935064935064926</v>
      </c>
      <c r="Y31" s="57">
        <f t="shared" si="1"/>
        <v>12</v>
      </c>
      <c r="Z31" s="57"/>
      <c r="AA31" s="50">
        <f t="shared" si="5"/>
        <v>750000</v>
      </c>
      <c r="AB31" s="46"/>
      <c r="AC31" s="46"/>
      <c r="AD31" s="48"/>
      <c r="AE31" s="43"/>
    </row>
    <row r="32" spans="1:31" ht="93">
      <c r="A32" s="36"/>
      <c r="B32" s="37"/>
      <c r="C32" s="53" t="s">
        <v>47</v>
      </c>
      <c r="D32" s="38" t="s">
        <v>98</v>
      </c>
      <c r="E32" s="48">
        <v>12</v>
      </c>
      <c r="F32" s="48" t="s">
        <v>37</v>
      </c>
      <c r="G32" s="41">
        <v>39700000</v>
      </c>
      <c r="H32" s="48">
        <v>0</v>
      </c>
      <c r="I32" s="41">
        <v>0</v>
      </c>
      <c r="J32" s="48">
        <v>12</v>
      </c>
      <c r="K32" s="41">
        <v>39700000</v>
      </c>
      <c r="L32" s="47">
        <v>3</v>
      </c>
      <c r="M32" s="108"/>
      <c r="N32" s="46">
        <v>3</v>
      </c>
      <c r="O32" s="108">
        <v>24378457</v>
      </c>
      <c r="P32" s="46">
        <v>3</v>
      </c>
      <c r="Q32" s="108">
        <v>9274083</v>
      </c>
      <c r="R32" s="46">
        <v>3</v>
      </c>
      <c r="S32" s="108">
        <v>5175008</v>
      </c>
      <c r="T32" s="57">
        <f t="shared" si="2"/>
        <v>12</v>
      </c>
      <c r="U32" s="57">
        <f t="shared" si="12"/>
        <v>100</v>
      </c>
      <c r="V32" s="57"/>
      <c r="W32" s="50">
        <f t="shared" si="14"/>
        <v>38827548</v>
      </c>
      <c r="X32" s="56">
        <f t="shared" si="13"/>
        <v>97.802387909319904</v>
      </c>
      <c r="Y32" s="57">
        <f t="shared" si="1"/>
        <v>12</v>
      </c>
      <c r="Z32" s="57"/>
      <c r="AA32" s="50">
        <f t="shared" si="5"/>
        <v>38827548</v>
      </c>
      <c r="AB32" s="46"/>
      <c r="AC32" s="46"/>
      <c r="AD32" s="48"/>
      <c r="AE32" s="43"/>
    </row>
    <row r="33" spans="1:31" ht="77.5">
      <c r="A33" s="36"/>
      <c r="B33" s="37"/>
      <c r="C33" s="53" t="s">
        <v>48</v>
      </c>
      <c r="D33" s="38" t="s">
        <v>99</v>
      </c>
      <c r="E33" s="48">
        <v>12</v>
      </c>
      <c r="F33" s="48" t="s">
        <v>37</v>
      </c>
      <c r="G33" s="41">
        <v>45516000</v>
      </c>
      <c r="H33" s="48">
        <v>0</v>
      </c>
      <c r="I33" s="41">
        <v>0</v>
      </c>
      <c r="J33" s="48">
        <v>12</v>
      </c>
      <c r="K33" s="41">
        <v>45516000</v>
      </c>
      <c r="L33" s="47">
        <v>3</v>
      </c>
      <c r="M33" s="112">
        <v>4500000</v>
      </c>
      <c r="N33" s="46">
        <v>3</v>
      </c>
      <c r="O33" s="108">
        <v>5780400</v>
      </c>
      <c r="P33" s="46">
        <v>3</v>
      </c>
      <c r="Q33" s="108">
        <v>5139600</v>
      </c>
      <c r="R33" s="46">
        <v>3</v>
      </c>
      <c r="S33" s="108">
        <v>4840800</v>
      </c>
      <c r="T33" s="57">
        <f t="shared" si="2"/>
        <v>12</v>
      </c>
      <c r="U33" s="57">
        <f t="shared" si="12"/>
        <v>100</v>
      </c>
      <c r="V33" s="57"/>
      <c r="W33" s="50">
        <f t="shared" ref="W33" si="15">SUM(M33,O33,Q33,S33)</f>
        <v>20260800</v>
      </c>
      <c r="X33" s="56">
        <f t="shared" si="13"/>
        <v>44.513577643026629</v>
      </c>
      <c r="Y33" s="57">
        <f t="shared" si="1"/>
        <v>12</v>
      </c>
      <c r="Z33" s="57"/>
      <c r="AA33" s="50">
        <f t="shared" si="5"/>
        <v>20260800</v>
      </c>
      <c r="AB33" s="46"/>
      <c r="AC33" s="46"/>
      <c r="AD33" s="48"/>
      <c r="AE33" s="43"/>
    </row>
    <row r="34" spans="1:31" ht="124">
      <c r="A34" s="33"/>
      <c r="B34" s="40" t="s">
        <v>39</v>
      </c>
      <c r="C34" s="39" t="s">
        <v>82</v>
      </c>
      <c r="D34" s="35" t="s">
        <v>49</v>
      </c>
      <c r="E34" s="45">
        <v>12</v>
      </c>
      <c r="F34" s="45" t="s">
        <v>42</v>
      </c>
      <c r="G34" s="4">
        <f>G35+G36+G37</f>
        <v>95282924</v>
      </c>
      <c r="H34" s="45">
        <v>12</v>
      </c>
      <c r="I34" s="4">
        <f>SUM(I35:I37)</f>
        <v>0</v>
      </c>
      <c r="J34" s="45">
        <v>12</v>
      </c>
      <c r="K34" s="4">
        <f>K35+K36+K37</f>
        <v>95282924</v>
      </c>
      <c r="L34" s="44">
        <v>3</v>
      </c>
      <c r="M34" s="4">
        <f>SUM(M35:M37)</f>
        <v>0</v>
      </c>
      <c r="N34" s="42">
        <v>3</v>
      </c>
      <c r="O34" s="4">
        <f>SUM(O35:O37)</f>
        <v>22916000</v>
      </c>
      <c r="P34" s="42">
        <v>3</v>
      </c>
      <c r="Q34" s="4">
        <f>SUM(Q35:Q37)</f>
        <v>9300000</v>
      </c>
      <c r="R34" s="42">
        <v>3</v>
      </c>
      <c r="S34" s="4">
        <f>S35+S36+S37</f>
        <v>48451100</v>
      </c>
      <c r="T34" s="58">
        <f t="shared" si="2"/>
        <v>12</v>
      </c>
      <c r="U34" s="58">
        <f t="shared" si="12"/>
        <v>100</v>
      </c>
      <c r="V34" s="58"/>
      <c r="W34" s="18">
        <f t="shared" si="14"/>
        <v>80667100</v>
      </c>
      <c r="X34" s="17">
        <f t="shared" si="13"/>
        <v>84.660605083865818</v>
      </c>
      <c r="Y34" s="58">
        <f t="shared" si="1"/>
        <v>24</v>
      </c>
      <c r="Z34" s="58"/>
      <c r="AA34" s="18">
        <f t="shared" si="5"/>
        <v>80667100</v>
      </c>
      <c r="AB34" s="42"/>
      <c r="AC34" s="42"/>
      <c r="AD34" s="45"/>
      <c r="AE34" s="43"/>
    </row>
    <row r="35" spans="1:31" ht="118.5" customHeight="1">
      <c r="A35" s="36"/>
      <c r="B35" s="37"/>
      <c r="C35" s="53" t="s">
        <v>106</v>
      </c>
      <c r="D35" s="38" t="s">
        <v>100</v>
      </c>
      <c r="E35" s="48">
        <v>12</v>
      </c>
      <c r="F35" s="48" t="s">
        <v>42</v>
      </c>
      <c r="G35" s="41">
        <v>52782924</v>
      </c>
      <c r="H35" s="48">
        <v>0</v>
      </c>
      <c r="I35" s="41">
        <v>0</v>
      </c>
      <c r="J35" s="48">
        <v>12</v>
      </c>
      <c r="K35" s="41">
        <v>52782924</v>
      </c>
      <c r="L35" s="47">
        <v>3</v>
      </c>
      <c r="M35" s="108"/>
      <c r="N35" s="46">
        <v>3</v>
      </c>
      <c r="O35" s="108">
        <v>15916000</v>
      </c>
      <c r="P35" s="46">
        <v>3</v>
      </c>
      <c r="Q35" s="108">
        <v>7700000</v>
      </c>
      <c r="R35" s="46">
        <v>3</v>
      </c>
      <c r="S35" s="108">
        <v>14551100</v>
      </c>
      <c r="T35" s="57">
        <f t="shared" si="2"/>
        <v>12</v>
      </c>
      <c r="U35" s="57">
        <f t="shared" si="12"/>
        <v>100</v>
      </c>
      <c r="V35" s="57"/>
      <c r="W35" s="50">
        <f t="shared" ref="W35" si="16">SUM(M35,O35,Q35,S35)</f>
        <v>38167100</v>
      </c>
      <c r="X35" s="56">
        <f t="shared" si="13"/>
        <v>72.309559811426894</v>
      </c>
      <c r="Y35" s="57">
        <f t="shared" si="1"/>
        <v>12</v>
      </c>
      <c r="Z35" s="57"/>
      <c r="AA35" s="50">
        <f t="shared" si="5"/>
        <v>38167100</v>
      </c>
      <c r="AB35" s="46"/>
      <c r="AC35" s="46"/>
      <c r="AD35" s="48"/>
      <c r="AE35" s="43"/>
    </row>
    <row r="36" spans="1:31" ht="93">
      <c r="A36" s="36"/>
      <c r="B36" s="37"/>
      <c r="C36" s="53" t="s">
        <v>50</v>
      </c>
      <c r="D36" s="38" t="s">
        <v>101</v>
      </c>
      <c r="E36" s="48">
        <v>12</v>
      </c>
      <c r="F36" s="48" t="s">
        <v>42</v>
      </c>
      <c r="G36" s="41">
        <v>25000000</v>
      </c>
      <c r="H36" s="48">
        <v>0</v>
      </c>
      <c r="I36" s="41">
        <v>0</v>
      </c>
      <c r="J36" s="48">
        <v>12</v>
      </c>
      <c r="K36" s="41">
        <v>25000000</v>
      </c>
      <c r="L36" s="47">
        <v>3</v>
      </c>
      <c r="M36" s="108">
        <v>0</v>
      </c>
      <c r="N36" s="46">
        <v>3</v>
      </c>
      <c r="O36" s="108" t="s">
        <v>147</v>
      </c>
      <c r="P36" s="46">
        <v>3</v>
      </c>
      <c r="Q36" s="108">
        <v>0</v>
      </c>
      <c r="R36" s="46">
        <v>3</v>
      </c>
      <c r="S36" s="108">
        <v>25000000</v>
      </c>
      <c r="T36" s="57">
        <f t="shared" si="2"/>
        <v>12</v>
      </c>
      <c r="U36" s="57">
        <f t="shared" si="12"/>
        <v>100</v>
      </c>
      <c r="V36" s="57"/>
      <c r="W36" s="50">
        <f t="shared" si="14"/>
        <v>25000000</v>
      </c>
      <c r="X36" s="56">
        <f t="shared" si="13"/>
        <v>100</v>
      </c>
      <c r="Y36" s="57">
        <f t="shared" si="1"/>
        <v>12</v>
      </c>
      <c r="Z36" s="57"/>
      <c r="AA36" s="50">
        <f t="shared" si="5"/>
        <v>25000000</v>
      </c>
      <c r="AB36" s="46"/>
      <c r="AC36" s="46"/>
      <c r="AD36" s="48"/>
      <c r="AE36" s="43"/>
    </row>
    <row r="37" spans="1:31" ht="108" customHeight="1">
      <c r="A37" s="36"/>
      <c r="B37" s="37"/>
      <c r="C37" s="53" t="s">
        <v>51</v>
      </c>
      <c r="D37" s="38" t="s">
        <v>107</v>
      </c>
      <c r="E37" s="48">
        <v>12</v>
      </c>
      <c r="F37" s="48" t="s">
        <v>42</v>
      </c>
      <c r="G37" s="41">
        <v>17500000</v>
      </c>
      <c r="H37" s="48">
        <v>0</v>
      </c>
      <c r="I37" s="41">
        <v>0</v>
      </c>
      <c r="J37" s="48">
        <v>12</v>
      </c>
      <c r="K37" s="41">
        <v>17500000</v>
      </c>
      <c r="L37" s="47">
        <v>3</v>
      </c>
      <c r="M37" s="108">
        <v>0</v>
      </c>
      <c r="N37" s="46">
        <v>3</v>
      </c>
      <c r="O37" s="108">
        <v>7000000</v>
      </c>
      <c r="P37" s="46">
        <v>3</v>
      </c>
      <c r="Q37" s="108">
        <v>1600000</v>
      </c>
      <c r="R37" s="46">
        <v>3</v>
      </c>
      <c r="S37" s="108">
        <v>8900000</v>
      </c>
      <c r="T37" s="57">
        <f t="shared" si="2"/>
        <v>12</v>
      </c>
      <c r="U37" s="57">
        <f t="shared" si="12"/>
        <v>100</v>
      </c>
      <c r="V37" s="57"/>
      <c r="W37" s="50">
        <f t="shared" ref="W37" si="17">SUM(M37,O37,Q37,S37)</f>
        <v>17500000</v>
      </c>
      <c r="X37" s="56">
        <f t="shared" si="13"/>
        <v>100</v>
      </c>
      <c r="Y37" s="57">
        <f t="shared" si="1"/>
        <v>12</v>
      </c>
      <c r="Z37" s="57"/>
      <c r="AA37" s="50">
        <f t="shared" si="5"/>
        <v>17500000</v>
      </c>
      <c r="AB37" s="46"/>
      <c r="AC37" s="46"/>
      <c r="AD37" s="48"/>
      <c r="AE37" s="43"/>
    </row>
    <row r="38" spans="1:31" ht="84.5" customHeight="1">
      <c r="A38" s="33"/>
      <c r="B38" s="74" t="s">
        <v>113</v>
      </c>
      <c r="C38" s="34" t="s">
        <v>112</v>
      </c>
      <c r="D38" s="75" t="s">
        <v>114</v>
      </c>
      <c r="E38" s="45">
        <v>100</v>
      </c>
      <c r="F38" s="45" t="s">
        <v>26</v>
      </c>
      <c r="G38" s="73">
        <f>G40+G41</f>
        <v>226844600</v>
      </c>
      <c r="H38" s="45">
        <v>100</v>
      </c>
      <c r="I38" s="73" t="e">
        <f>#REF!+#REF!</f>
        <v>#REF!</v>
      </c>
      <c r="J38" s="45">
        <v>100</v>
      </c>
      <c r="K38" s="73">
        <f>K39</f>
        <v>226844600</v>
      </c>
      <c r="L38" s="66">
        <f>29/29*100</f>
        <v>100</v>
      </c>
      <c r="M38" s="71">
        <f>M39</f>
        <v>31500000</v>
      </c>
      <c r="N38" s="42">
        <v>100</v>
      </c>
      <c r="O38" s="71">
        <f>O39</f>
        <v>31500000</v>
      </c>
      <c r="P38" s="42">
        <v>100</v>
      </c>
      <c r="Q38" s="114">
        <f>Q39</f>
        <v>31500000</v>
      </c>
      <c r="R38" s="42"/>
      <c r="S38" s="71">
        <f>S39</f>
        <v>128401200</v>
      </c>
      <c r="T38" s="17">
        <f>AVERAGE(L38,N38,P38,R38)</f>
        <v>100</v>
      </c>
      <c r="U38" s="17">
        <f t="shared" si="12"/>
        <v>100</v>
      </c>
      <c r="V38" s="59"/>
      <c r="W38" s="78">
        <f t="shared" si="14"/>
        <v>222901200</v>
      </c>
      <c r="X38" s="85">
        <f t="shared" si="13"/>
        <v>98.261629326860771</v>
      </c>
      <c r="Y38" s="17">
        <f t="shared" si="1"/>
        <v>200</v>
      </c>
      <c r="Z38" s="59"/>
      <c r="AA38" s="78" t="e">
        <f t="shared" si="5"/>
        <v>#REF!</v>
      </c>
      <c r="AB38" s="17"/>
      <c r="AC38" s="17"/>
      <c r="AD38" s="17"/>
      <c r="AE38" s="49"/>
    </row>
    <row r="39" spans="1:31" ht="109" customHeight="1">
      <c r="A39" s="33"/>
      <c r="B39" s="76" t="s">
        <v>116</v>
      </c>
      <c r="C39" s="34" t="s">
        <v>115</v>
      </c>
      <c r="D39" s="99" t="s">
        <v>117</v>
      </c>
      <c r="E39" s="45">
        <v>100</v>
      </c>
      <c r="F39" s="45" t="s">
        <v>26</v>
      </c>
      <c r="G39" s="73">
        <f>G40+G41</f>
        <v>226844600</v>
      </c>
      <c r="H39" s="45">
        <v>100</v>
      </c>
      <c r="I39" s="73"/>
      <c r="J39" s="45">
        <v>100</v>
      </c>
      <c r="K39" s="72">
        <f>K40+K41</f>
        <v>226844600</v>
      </c>
      <c r="L39" s="66">
        <v>13.88</v>
      </c>
      <c r="M39" s="109">
        <f>M40</f>
        <v>31500000</v>
      </c>
      <c r="N39" s="42">
        <v>27.77</v>
      </c>
      <c r="O39" s="109">
        <f>O40</f>
        <v>31500000</v>
      </c>
      <c r="P39" s="42">
        <v>41.65</v>
      </c>
      <c r="Q39" s="109">
        <f>Q40</f>
        <v>31500000</v>
      </c>
      <c r="R39" s="42">
        <v>56.6</v>
      </c>
      <c r="S39" s="109">
        <f>S40+S41</f>
        <v>128401200</v>
      </c>
      <c r="T39" s="17">
        <f t="shared" ref="T39:T40" si="18">AVERAGE(L39,N39,P39,R39)</f>
        <v>34.975000000000001</v>
      </c>
      <c r="U39" s="17">
        <f t="shared" si="12"/>
        <v>34.975000000000001</v>
      </c>
      <c r="V39" s="61"/>
      <c r="W39" s="79">
        <f t="shared" si="14"/>
        <v>222901200</v>
      </c>
      <c r="X39" s="86"/>
      <c r="Y39" s="17">
        <f t="shared" si="1"/>
        <v>134.97499999999999</v>
      </c>
      <c r="Z39" s="61"/>
      <c r="AA39" s="79"/>
      <c r="AB39" s="42"/>
      <c r="AC39" s="42"/>
      <c r="AD39" s="45"/>
      <c r="AE39" s="43"/>
    </row>
    <row r="40" spans="1:31" ht="151.5" customHeight="1">
      <c r="A40" s="33"/>
      <c r="B40" s="34"/>
      <c r="C40" s="77" t="s">
        <v>118</v>
      </c>
      <c r="D40" s="80">
        <v>0.11</v>
      </c>
      <c r="E40" s="81" t="s">
        <v>119</v>
      </c>
      <c r="F40" s="48" t="s">
        <v>120</v>
      </c>
      <c r="G40" s="84">
        <v>212344500</v>
      </c>
      <c r="H40" s="48">
        <v>100</v>
      </c>
      <c r="I40" s="41"/>
      <c r="J40" s="48">
        <v>100</v>
      </c>
      <c r="K40" s="82">
        <v>212344500</v>
      </c>
      <c r="L40" s="115">
        <f>(213+147+1224+2291)/3875*100</f>
        <v>100</v>
      </c>
      <c r="M40" s="112">
        <v>31500000</v>
      </c>
      <c r="N40" s="46">
        <v>100</v>
      </c>
      <c r="O40" s="111">
        <v>31500000</v>
      </c>
      <c r="P40" s="46">
        <v>100</v>
      </c>
      <c r="Q40" s="111">
        <v>31500000</v>
      </c>
      <c r="R40" s="46">
        <v>100</v>
      </c>
      <c r="S40" s="111">
        <v>116162700</v>
      </c>
      <c r="T40" s="17">
        <f t="shared" si="18"/>
        <v>100</v>
      </c>
      <c r="U40" s="17">
        <f t="shared" si="12"/>
        <v>100</v>
      </c>
      <c r="V40" s="61"/>
      <c r="W40" s="79">
        <f t="shared" si="14"/>
        <v>210662700</v>
      </c>
      <c r="X40" s="86"/>
      <c r="Y40" s="17">
        <f t="shared" si="1"/>
        <v>200</v>
      </c>
      <c r="Z40" s="61"/>
      <c r="AA40" s="79"/>
      <c r="AB40" s="42"/>
      <c r="AC40" s="42"/>
      <c r="AD40" s="45"/>
      <c r="AE40" s="43"/>
    </row>
    <row r="41" spans="1:31" ht="97" customHeight="1">
      <c r="A41" s="33"/>
      <c r="B41" s="34"/>
      <c r="C41" s="77" t="s">
        <v>121</v>
      </c>
      <c r="D41" s="83" t="s">
        <v>122</v>
      </c>
      <c r="E41" s="48">
        <v>12</v>
      </c>
      <c r="F41" s="48" t="s">
        <v>123</v>
      </c>
      <c r="G41" s="41">
        <v>14500100</v>
      </c>
      <c r="H41" s="48">
        <v>100</v>
      </c>
      <c r="I41" s="72"/>
      <c r="J41" s="48">
        <v>12</v>
      </c>
      <c r="K41" s="82">
        <v>14500100</v>
      </c>
      <c r="L41" s="115">
        <v>3</v>
      </c>
      <c r="M41" s="109"/>
      <c r="N41" s="46">
        <v>3</v>
      </c>
      <c r="O41" s="116"/>
      <c r="P41" s="46">
        <v>3</v>
      </c>
      <c r="Q41" s="116"/>
      <c r="R41" s="46">
        <v>3</v>
      </c>
      <c r="S41" s="108">
        <v>12238500</v>
      </c>
      <c r="T41" s="17">
        <f>AVERAGE(L41,N41,P41,R41)</f>
        <v>3</v>
      </c>
      <c r="U41" s="17">
        <f t="shared" si="12"/>
        <v>25</v>
      </c>
      <c r="V41" s="61"/>
      <c r="W41" s="79">
        <f t="shared" si="14"/>
        <v>12238500</v>
      </c>
      <c r="X41" s="86"/>
      <c r="Y41" s="17">
        <f t="shared" si="1"/>
        <v>103</v>
      </c>
      <c r="Z41" s="61"/>
      <c r="AA41" s="79"/>
      <c r="AB41" s="42"/>
      <c r="AC41" s="42"/>
      <c r="AD41" s="45"/>
      <c r="AE41" s="43"/>
    </row>
    <row r="42" spans="1:31" ht="68.5" customHeight="1">
      <c r="A42" s="33"/>
      <c r="B42" s="92" t="s">
        <v>125</v>
      </c>
      <c r="C42" s="40" t="s">
        <v>124</v>
      </c>
      <c r="D42" s="93" t="s">
        <v>126</v>
      </c>
      <c r="E42" s="45">
        <v>100</v>
      </c>
      <c r="F42" s="45" t="s">
        <v>26</v>
      </c>
      <c r="G42" s="95">
        <v>133602000</v>
      </c>
      <c r="H42" s="45">
        <v>72.73</v>
      </c>
      <c r="I42" s="100">
        <f>I45+I47</f>
        <v>0</v>
      </c>
      <c r="J42" s="45">
        <v>90.91</v>
      </c>
      <c r="K42" s="100">
        <f>K43</f>
        <v>133602000</v>
      </c>
      <c r="L42" s="69">
        <v>30.02</v>
      </c>
      <c r="M42" s="100">
        <f>M43</f>
        <v>40115000</v>
      </c>
      <c r="N42" s="67">
        <v>46.86</v>
      </c>
      <c r="O42" s="100">
        <f>O43</f>
        <v>22500000</v>
      </c>
      <c r="P42" s="67">
        <v>63.86</v>
      </c>
      <c r="Q42" s="114">
        <f>Q43</f>
        <v>22500000</v>
      </c>
      <c r="R42" s="67">
        <v>99.37</v>
      </c>
      <c r="S42" s="114">
        <f>S43</f>
        <v>47654000</v>
      </c>
      <c r="T42" s="17">
        <f>N42/J42*100</f>
        <v>51.545484545154551</v>
      </c>
      <c r="U42" s="17">
        <f>T42/J42*100</f>
        <v>56.69946600500996</v>
      </c>
      <c r="V42" s="59"/>
      <c r="W42" s="164">
        <f t="shared" ref="W42" si="19">SUM(M42,O42,Q42,S42)</f>
        <v>132769000</v>
      </c>
      <c r="X42" s="162">
        <f>W42/K42*100</f>
        <v>99.376506339725452</v>
      </c>
      <c r="Y42" s="17">
        <f t="shared" ref="Y42:Y49" si="20">SUM(H42,T42)</f>
        <v>124.27548454515455</v>
      </c>
      <c r="Z42" s="59"/>
      <c r="AA42" s="164">
        <f>SUM(I42,W42)</f>
        <v>132769000</v>
      </c>
      <c r="AB42" s="42"/>
      <c r="AC42" s="42"/>
      <c r="AD42" s="45"/>
      <c r="AE42" s="43"/>
    </row>
    <row r="43" spans="1:31" ht="61" customHeight="1">
      <c r="A43" s="33"/>
      <c r="B43" s="92" t="s">
        <v>128</v>
      </c>
      <c r="C43" s="99" t="s">
        <v>130</v>
      </c>
      <c r="D43" s="92" t="s">
        <v>127</v>
      </c>
      <c r="E43" s="45">
        <v>100</v>
      </c>
      <c r="F43" s="45" t="s">
        <v>26</v>
      </c>
      <c r="G43" s="95">
        <v>133602000</v>
      </c>
      <c r="H43" s="45">
        <v>100</v>
      </c>
      <c r="I43" s="101"/>
      <c r="J43" s="45">
        <v>100</v>
      </c>
      <c r="K43" s="101">
        <f>K44</f>
        <v>133602000</v>
      </c>
      <c r="L43" s="70">
        <v>30.02</v>
      </c>
      <c r="M43" s="109">
        <f>M44</f>
        <v>40115000</v>
      </c>
      <c r="N43" s="68">
        <v>46.86</v>
      </c>
      <c r="O43" s="109">
        <f>O44</f>
        <v>22500000</v>
      </c>
      <c r="P43" s="68">
        <v>63.7</v>
      </c>
      <c r="Q43" s="109">
        <f>Q44</f>
        <v>22500000</v>
      </c>
      <c r="R43" s="68">
        <v>99.37</v>
      </c>
      <c r="S43" s="109">
        <f>S44</f>
        <v>47654000</v>
      </c>
      <c r="T43" s="17">
        <f>N43</f>
        <v>46.86</v>
      </c>
      <c r="U43" s="17">
        <f>T43/J43*100</f>
        <v>46.86</v>
      </c>
      <c r="V43" s="61"/>
      <c r="W43" s="177"/>
      <c r="X43" s="178"/>
      <c r="Y43" s="17">
        <f t="shared" si="20"/>
        <v>146.86000000000001</v>
      </c>
      <c r="Z43" s="61"/>
      <c r="AA43" s="177"/>
      <c r="AB43" s="42"/>
      <c r="AC43" s="42"/>
      <c r="AD43" s="45"/>
      <c r="AE43" s="43"/>
    </row>
    <row r="44" spans="1:31" ht="95" customHeight="1">
      <c r="A44" s="33"/>
      <c r="B44" s="34"/>
      <c r="C44" s="37" t="s">
        <v>129</v>
      </c>
      <c r="D44" s="98" t="s">
        <v>131</v>
      </c>
      <c r="E44" s="48">
        <v>14</v>
      </c>
      <c r="F44" s="48" t="s">
        <v>132</v>
      </c>
      <c r="G44" s="84">
        <v>133602000</v>
      </c>
      <c r="H44" s="48">
        <v>0</v>
      </c>
      <c r="I44" s="102"/>
      <c r="J44" s="48">
        <v>14</v>
      </c>
      <c r="K44" s="84">
        <v>133602000</v>
      </c>
      <c r="L44" s="48">
        <v>14</v>
      </c>
      <c r="M44" s="117">
        <v>40115000</v>
      </c>
      <c r="N44" s="48">
        <v>14</v>
      </c>
      <c r="O44" s="110">
        <v>22500000</v>
      </c>
      <c r="P44" s="48">
        <v>14</v>
      </c>
      <c r="Q44" s="110">
        <v>22500000</v>
      </c>
      <c r="R44" s="48">
        <v>14</v>
      </c>
      <c r="S44" s="110">
        <v>47654000</v>
      </c>
      <c r="T44" s="17">
        <f>N44</f>
        <v>14</v>
      </c>
      <c r="U44" s="17">
        <f t="shared" si="12"/>
        <v>100</v>
      </c>
      <c r="V44" s="60"/>
      <c r="W44" s="165">
        <f t="shared" ref="W44:W48" si="21">SUM(M44,O44,Q44,S44)</f>
        <v>132769000</v>
      </c>
      <c r="X44" s="163"/>
      <c r="Y44" s="17">
        <f t="shared" si="20"/>
        <v>14</v>
      </c>
      <c r="Z44" s="60"/>
      <c r="AA44" s="165"/>
      <c r="AB44" s="42"/>
      <c r="AC44" s="42"/>
      <c r="AD44" s="45"/>
      <c r="AE44" s="43"/>
    </row>
    <row r="45" spans="1:31" ht="93" customHeight="1">
      <c r="A45" s="33"/>
      <c r="B45" s="75" t="s">
        <v>133</v>
      </c>
      <c r="C45" s="99" t="s">
        <v>134</v>
      </c>
      <c r="D45" s="107" t="s">
        <v>135</v>
      </c>
      <c r="E45" s="45">
        <v>100</v>
      </c>
      <c r="F45" s="45" t="s">
        <v>26</v>
      </c>
      <c r="G45" s="96">
        <f>G46+G48</f>
        <v>139171000</v>
      </c>
      <c r="H45" s="45">
        <v>100</v>
      </c>
      <c r="I45" s="91"/>
      <c r="J45" s="45">
        <v>100</v>
      </c>
      <c r="K45" s="91">
        <f>K46+K48</f>
        <v>139171000</v>
      </c>
      <c r="L45" s="66">
        <v>3.23</v>
      </c>
      <c r="M45" s="87">
        <v>4500000</v>
      </c>
      <c r="N45" s="42">
        <v>32.83</v>
      </c>
      <c r="O45" s="87">
        <f>O48</f>
        <v>41200000</v>
      </c>
      <c r="P45" s="42">
        <v>46.66</v>
      </c>
      <c r="Q45" s="87">
        <f>Q46</f>
        <v>19250000</v>
      </c>
      <c r="R45" s="42">
        <v>74.180000000000007</v>
      </c>
      <c r="S45" s="87">
        <f>S46</f>
        <v>38290000</v>
      </c>
      <c r="T45" s="17">
        <f>AVERAGE(L45,N45,P45,R45)</f>
        <v>39.225000000000001</v>
      </c>
      <c r="U45" s="17">
        <f t="shared" ref="U45:U48" si="22">T45/J45*100</f>
        <v>39.225000000000001</v>
      </c>
      <c r="V45" s="89"/>
      <c r="W45" s="78">
        <f t="shared" si="21"/>
        <v>103240000</v>
      </c>
      <c r="X45" s="85">
        <f t="shared" ref="X45" si="23">W45/K45*100</f>
        <v>74.182121275265672</v>
      </c>
      <c r="Y45" s="17">
        <f t="shared" si="20"/>
        <v>139.22499999999999</v>
      </c>
      <c r="Z45" s="89"/>
      <c r="AA45" s="78">
        <f t="shared" ref="AA45" si="24">SUM(I45,W45)</f>
        <v>103240000</v>
      </c>
      <c r="AB45" s="17"/>
      <c r="AC45" s="17"/>
      <c r="AD45" s="17"/>
      <c r="AE45" s="49"/>
    </row>
    <row r="46" spans="1:31" ht="77.5">
      <c r="A46" s="33"/>
      <c r="B46" s="99" t="s">
        <v>136</v>
      </c>
      <c r="C46" s="105" t="s">
        <v>137</v>
      </c>
      <c r="D46" s="106" t="s">
        <v>138</v>
      </c>
      <c r="E46" s="45">
        <v>100</v>
      </c>
      <c r="F46" s="45" t="s">
        <v>26</v>
      </c>
      <c r="G46" s="95">
        <v>95519600</v>
      </c>
      <c r="H46" s="45">
        <v>100</v>
      </c>
      <c r="I46" s="91"/>
      <c r="J46" s="45">
        <v>100</v>
      </c>
      <c r="K46" s="88">
        <v>95519600</v>
      </c>
      <c r="L46" s="66">
        <v>4.71</v>
      </c>
      <c r="M46" s="109">
        <v>4500000</v>
      </c>
      <c r="N46" s="42">
        <v>4.71</v>
      </c>
      <c r="O46" s="119" t="s">
        <v>147</v>
      </c>
      <c r="P46" s="45">
        <v>14.36</v>
      </c>
      <c r="Q46" s="109">
        <v>19250000</v>
      </c>
      <c r="R46" s="42">
        <v>74.599999999999994</v>
      </c>
      <c r="S46" s="109">
        <v>38290000</v>
      </c>
      <c r="T46" s="17">
        <f t="shared" ref="T46:T47" si="25">AVERAGE(L46,N46,P46,R46)</f>
        <v>24.594999999999999</v>
      </c>
      <c r="U46" s="17">
        <f t="shared" si="22"/>
        <v>24.594999999999999</v>
      </c>
      <c r="V46" s="90"/>
      <c r="W46" s="79">
        <f t="shared" si="21"/>
        <v>62040000</v>
      </c>
      <c r="X46" s="86"/>
      <c r="Y46" s="17">
        <f t="shared" si="20"/>
        <v>124.595</v>
      </c>
      <c r="Z46" s="90"/>
      <c r="AA46" s="79"/>
      <c r="AB46" s="42"/>
      <c r="AC46" s="42"/>
      <c r="AD46" s="45"/>
      <c r="AE46" s="43"/>
    </row>
    <row r="47" spans="1:31" ht="86" customHeight="1">
      <c r="A47" s="33"/>
      <c r="B47" s="34"/>
      <c r="C47" s="77" t="s">
        <v>139</v>
      </c>
      <c r="D47" s="80" t="s">
        <v>140</v>
      </c>
      <c r="E47" s="48">
        <v>25</v>
      </c>
      <c r="F47" s="48" t="s">
        <v>141</v>
      </c>
      <c r="G47" s="84">
        <v>95519600</v>
      </c>
      <c r="H47" s="48">
        <v>0</v>
      </c>
      <c r="I47" s="91"/>
      <c r="J47" s="48">
        <v>25</v>
      </c>
      <c r="K47" s="84">
        <v>95519000</v>
      </c>
      <c r="L47" s="115">
        <v>5</v>
      </c>
      <c r="M47" s="117">
        <v>4500000</v>
      </c>
      <c r="N47" s="46">
        <v>5</v>
      </c>
      <c r="O47" s="120"/>
      <c r="P47" s="46">
        <v>5</v>
      </c>
      <c r="Q47" s="110">
        <v>19250000</v>
      </c>
      <c r="R47" s="46">
        <v>10</v>
      </c>
      <c r="S47" s="110">
        <v>38290000</v>
      </c>
      <c r="T47" s="17">
        <f t="shared" si="25"/>
        <v>6.25</v>
      </c>
      <c r="U47" s="17">
        <f t="shared" si="22"/>
        <v>25</v>
      </c>
      <c r="V47" s="90"/>
      <c r="W47" s="79">
        <f t="shared" si="21"/>
        <v>62040000</v>
      </c>
      <c r="X47" s="86"/>
      <c r="Y47" s="17">
        <f t="shared" si="20"/>
        <v>6.25</v>
      </c>
      <c r="Z47" s="90"/>
      <c r="AA47" s="79"/>
      <c r="AB47" s="42"/>
      <c r="AC47" s="42"/>
      <c r="AD47" s="45"/>
      <c r="AE47" s="43"/>
    </row>
    <row r="48" spans="1:31" ht="100.5" customHeight="1">
      <c r="A48" s="36"/>
      <c r="B48" s="34" t="s">
        <v>145</v>
      </c>
      <c r="C48" s="99" t="s">
        <v>142</v>
      </c>
      <c r="D48" s="103" t="s">
        <v>146</v>
      </c>
      <c r="E48" s="45">
        <v>100</v>
      </c>
      <c r="F48" s="45" t="s">
        <v>26</v>
      </c>
      <c r="G48" s="94">
        <v>43651400</v>
      </c>
      <c r="H48" s="45">
        <v>0</v>
      </c>
      <c r="I48" s="94"/>
      <c r="J48" s="45">
        <v>100</v>
      </c>
      <c r="K48" s="94">
        <v>43651400</v>
      </c>
      <c r="L48" s="47">
        <v>0</v>
      </c>
      <c r="M48" s="109"/>
      <c r="N48" s="42">
        <v>94.38</v>
      </c>
      <c r="O48" s="109">
        <f>O49</f>
        <v>41200000</v>
      </c>
      <c r="P48" s="42">
        <v>94.38</v>
      </c>
      <c r="Q48" s="109" t="s">
        <v>147</v>
      </c>
      <c r="R48" s="42">
        <v>94.38</v>
      </c>
      <c r="S48" s="109"/>
      <c r="T48" s="17">
        <f>AVERAGE(L48,N48,P48,R48)</f>
        <v>70.784999999999997</v>
      </c>
      <c r="U48" s="17">
        <f t="shared" si="22"/>
        <v>70.784999999999997</v>
      </c>
      <c r="V48" s="97"/>
      <c r="W48" s="79">
        <f t="shared" si="21"/>
        <v>41200000</v>
      </c>
      <c r="X48" s="86"/>
      <c r="Y48" s="17">
        <f t="shared" si="20"/>
        <v>70.784999999999997</v>
      </c>
      <c r="Z48" s="97"/>
      <c r="AA48" s="79"/>
      <c r="AB48" s="42"/>
      <c r="AC48" s="42"/>
      <c r="AD48" s="45"/>
      <c r="AE48" s="104"/>
    </row>
    <row r="49" spans="1:32" ht="93">
      <c r="A49" s="36"/>
      <c r="B49" s="37"/>
      <c r="C49" s="53" t="s">
        <v>143</v>
      </c>
      <c r="D49" s="38" t="s">
        <v>144</v>
      </c>
      <c r="E49" s="48">
        <v>1</v>
      </c>
      <c r="F49" s="48" t="s">
        <v>37</v>
      </c>
      <c r="G49" s="41">
        <v>43651400</v>
      </c>
      <c r="H49" s="48">
        <v>0</v>
      </c>
      <c r="I49" s="41">
        <v>0</v>
      </c>
      <c r="J49" s="48">
        <v>1</v>
      </c>
      <c r="K49" s="41">
        <v>43651400</v>
      </c>
      <c r="L49" s="47">
        <v>0</v>
      </c>
      <c r="M49" s="108">
        <v>0</v>
      </c>
      <c r="N49" s="46">
        <v>1</v>
      </c>
      <c r="O49" s="108">
        <v>41200000</v>
      </c>
      <c r="P49" s="46"/>
      <c r="Q49" s="108">
        <v>0</v>
      </c>
      <c r="R49" s="46"/>
      <c r="S49" s="108" t="s">
        <v>147</v>
      </c>
      <c r="T49" s="57">
        <f t="shared" si="2"/>
        <v>1</v>
      </c>
      <c r="U49" s="56">
        <f t="shared" si="12"/>
        <v>100</v>
      </c>
      <c r="V49" s="56"/>
      <c r="W49" s="50">
        <f t="shared" ref="W49" si="26">SUM(M49,O49,Q49,S49)</f>
        <v>41200000</v>
      </c>
      <c r="X49" s="56">
        <f>W49/K49*100</f>
        <v>94.384143463898056</v>
      </c>
      <c r="Y49" s="57">
        <f t="shared" si="20"/>
        <v>1</v>
      </c>
      <c r="Z49" s="57"/>
      <c r="AA49" s="50">
        <f>SUM(I49,W49)</f>
        <v>41200000</v>
      </c>
      <c r="AB49" s="46"/>
      <c r="AC49" s="46"/>
      <c r="AD49" s="48"/>
      <c r="AE49" s="43"/>
    </row>
    <row r="50" spans="1:32" ht="15.5">
      <c r="A50" s="174" t="s">
        <v>52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9">
        <f>AVERAGE(U13:U49)</f>
        <v>93.63697398469138</v>
      </c>
      <c r="V50" s="64"/>
      <c r="W50" s="20"/>
      <c r="X50" s="19">
        <f>AVERAGE(X15,X18,X23,X30,X34,X38,X42,X49)</f>
        <v>84.358548777606501</v>
      </c>
      <c r="Y50" s="21"/>
      <c r="Z50" s="21"/>
      <c r="AA50" s="22"/>
      <c r="AB50" s="21"/>
      <c r="AC50" s="21"/>
      <c r="AD50" s="23"/>
      <c r="AE50" s="16"/>
    </row>
    <row r="51" spans="1:32" ht="15.5">
      <c r="A51" s="169" t="s">
        <v>53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24" t="str">
        <f>IF(U50&gt;=91,"Sangat Tinggi",IF(U50&gt;=76,"Tinggi",IF(U50&gt;=66,"Sedang",IF(U50&gt;=51,"Rendah",IF(U50&lt;=50,"Sangat Rendah")))))</f>
        <v>Sangat Tinggi</v>
      </c>
      <c r="V51" s="65"/>
      <c r="W51" s="25"/>
      <c r="X51" s="24" t="str">
        <f>IF(X50&gt;=91,"Sangat Tinggi",IF(X50&gt;=76,"Tinggi",IF(X50&gt;=66,"Sedang",IF(X50&gt;=51,"Rendah",IF(X50&lt;=50,"Sangat Rendah")))))</f>
        <v>Tinggi</v>
      </c>
      <c r="Y51" s="26"/>
      <c r="Z51" s="26"/>
      <c r="AA51" s="27"/>
      <c r="AB51" s="26"/>
      <c r="AC51" s="26"/>
      <c r="AD51" s="28"/>
      <c r="AE51" s="16"/>
    </row>
    <row r="52" spans="1:32" ht="15.5">
      <c r="A52" s="161" t="s">
        <v>159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"/>
    </row>
    <row r="53" spans="1:32" ht="18.75" customHeight="1">
      <c r="A53" s="171" t="s">
        <v>160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3"/>
      <c r="AE53" s="16"/>
    </row>
    <row r="54" spans="1:32" ht="15.5">
      <c r="A54" s="161" t="s">
        <v>161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"/>
    </row>
    <row r="55" spans="1:32" ht="15.5">
      <c r="A55" s="161" t="s">
        <v>54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29"/>
    </row>
    <row r="56" spans="1:32" ht="15.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2" ht="15.5">
      <c r="A57" s="5"/>
      <c r="B57" s="5"/>
      <c r="C57" s="5"/>
      <c r="D57" s="5"/>
      <c r="E57" s="5"/>
      <c r="F57" s="5"/>
      <c r="G57" s="30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67" t="s">
        <v>55</v>
      </c>
      <c r="U57" s="167"/>
      <c r="V57" s="167"/>
      <c r="W57" s="167"/>
      <c r="X57" s="167"/>
      <c r="Y57" s="5"/>
      <c r="Z57" s="5"/>
      <c r="AA57" s="179" t="s">
        <v>154</v>
      </c>
      <c r="AB57" s="179"/>
      <c r="AC57" s="179"/>
      <c r="AD57" s="179"/>
      <c r="AE57" s="179"/>
      <c r="AF57" s="179"/>
    </row>
    <row r="58" spans="1:32" ht="15.5">
      <c r="A58" s="31"/>
      <c r="B58" s="3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67" t="s">
        <v>150</v>
      </c>
      <c r="U58" s="167"/>
      <c r="V58" s="167"/>
      <c r="W58" s="167"/>
      <c r="X58" s="167"/>
      <c r="Y58" s="5"/>
      <c r="Z58" s="5"/>
      <c r="AA58" s="179" t="s">
        <v>158</v>
      </c>
      <c r="AB58" s="179"/>
      <c r="AC58" s="179"/>
      <c r="AD58" s="179"/>
      <c r="AE58" s="179"/>
      <c r="AF58" s="179"/>
    </row>
    <row r="59" spans="1:32" ht="15.5">
      <c r="T59" s="167" t="s">
        <v>151</v>
      </c>
      <c r="U59" s="167"/>
      <c r="V59" s="167"/>
      <c r="W59" s="167"/>
      <c r="X59" s="167"/>
      <c r="AA59" s="179" t="s">
        <v>155</v>
      </c>
      <c r="AB59" s="179"/>
      <c r="AC59" s="179"/>
      <c r="AD59" s="179"/>
      <c r="AE59" s="179"/>
      <c r="AF59" s="179"/>
    </row>
    <row r="60" spans="1:32" ht="15.5">
      <c r="T60" s="167" t="s">
        <v>56</v>
      </c>
      <c r="U60" s="167"/>
      <c r="V60" s="167"/>
      <c r="W60" s="167"/>
      <c r="X60" s="167"/>
      <c r="AA60" s="179" t="s">
        <v>56</v>
      </c>
      <c r="AB60" s="179"/>
      <c r="AC60" s="179"/>
      <c r="AD60" s="179"/>
      <c r="AE60" s="179"/>
      <c r="AF60" s="179"/>
    </row>
    <row r="61" spans="1:32" ht="26">
      <c r="A61" s="1" t="s">
        <v>57</v>
      </c>
      <c r="B61" s="1" t="s">
        <v>58</v>
      </c>
      <c r="C61" s="1" t="s">
        <v>59</v>
      </c>
      <c r="T61" s="166"/>
      <c r="U61" s="166"/>
      <c r="V61" s="166"/>
      <c r="W61" s="166"/>
      <c r="X61" s="166"/>
      <c r="AA61" s="180"/>
      <c r="AB61" s="181"/>
      <c r="AC61" s="180"/>
      <c r="AD61" s="181"/>
      <c r="AE61" s="180"/>
      <c r="AF61" s="182"/>
    </row>
    <row r="62" spans="1:32" ht="11" customHeight="1">
      <c r="A62" s="2" t="s">
        <v>60</v>
      </c>
      <c r="B62" s="2" t="s">
        <v>61</v>
      </c>
      <c r="C62" s="2" t="s">
        <v>62</v>
      </c>
      <c r="AA62" s="183"/>
      <c r="AB62" s="183"/>
      <c r="AC62" s="183"/>
      <c r="AD62" s="183"/>
      <c r="AE62" s="183"/>
      <c r="AF62" s="183"/>
    </row>
    <row r="63" spans="1:32" ht="26">
      <c r="A63" s="2" t="s">
        <v>63</v>
      </c>
      <c r="B63" s="2" t="s">
        <v>64</v>
      </c>
      <c r="C63" s="2" t="s">
        <v>65</v>
      </c>
      <c r="AA63" s="184"/>
      <c r="AB63" s="184"/>
      <c r="AC63" s="184"/>
      <c r="AD63" s="184"/>
      <c r="AE63" s="184"/>
      <c r="AF63" s="184"/>
    </row>
    <row r="64" spans="1:32" ht="26">
      <c r="A64" s="2" t="s">
        <v>66</v>
      </c>
      <c r="B64" s="2" t="s">
        <v>67</v>
      </c>
      <c r="C64" s="2" t="s">
        <v>68</v>
      </c>
      <c r="T64" s="168" t="s">
        <v>152</v>
      </c>
      <c r="U64" s="168"/>
      <c r="V64" s="168"/>
      <c r="W64" s="168"/>
      <c r="X64" s="168"/>
      <c r="AA64" s="183" t="s">
        <v>156</v>
      </c>
      <c r="AB64" s="183"/>
      <c r="AC64" s="183"/>
      <c r="AD64" s="183"/>
      <c r="AE64" s="183"/>
      <c r="AF64" s="183"/>
    </row>
    <row r="65" spans="1:32" ht="26">
      <c r="A65" s="2" t="s">
        <v>69</v>
      </c>
      <c r="B65" s="2" t="s">
        <v>70</v>
      </c>
      <c r="C65" s="2" t="s">
        <v>71</v>
      </c>
      <c r="T65" s="166" t="s">
        <v>153</v>
      </c>
      <c r="U65" s="166"/>
      <c r="V65" s="166"/>
      <c r="W65" s="166"/>
      <c r="X65" s="166"/>
      <c r="AA65" s="184" t="s">
        <v>157</v>
      </c>
      <c r="AB65" s="184"/>
      <c r="AC65" s="184"/>
      <c r="AD65" s="184"/>
      <c r="AE65" s="184"/>
      <c r="AF65" s="184"/>
    </row>
    <row r="66" spans="1:32" ht="26">
      <c r="A66" s="2" t="s">
        <v>72</v>
      </c>
      <c r="B66" s="3" t="s">
        <v>73</v>
      </c>
      <c r="C66" s="2" t="s">
        <v>74</v>
      </c>
    </row>
  </sheetData>
  <mergeCells count="88">
    <mergeCell ref="AA63:AF63"/>
    <mergeCell ref="AA64:AF64"/>
    <mergeCell ref="AA65:AF65"/>
    <mergeCell ref="AA57:AF57"/>
    <mergeCell ref="AA58:AF58"/>
    <mergeCell ref="AA59:AF59"/>
    <mergeCell ref="AA60:AF60"/>
    <mergeCell ref="AA62:AF62"/>
    <mergeCell ref="AA13:AA14"/>
    <mergeCell ref="A51:T51"/>
    <mergeCell ref="A52:AD52"/>
    <mergeCell ref="A53:AD53"/>
    <mergeCell ref="A54:AD54"/>
    <mergeCell ref="A50:T50"/>
    <mergeCell ref="G13:G14"/>
    <mergeCell ref="I13:I14"/>
    <mergeCell ref="K13:K14"/>
    <mergeCell ref="AA42:AA44"/>
    <mergeCell ref="X42:X44"/>
    <mergeCell ref="W42:W44"/>
    <mergeCell ref="Q13:Q14"/>
    <mergeCell ref="S13:S14"/>
    <mergeCell ref="A55:AD55"/>
    <mergeCell ref="X13:X14"/>
    <mergeCell ref="W13:W14"/>
    <mergeCell ref="T65:X65"/>
    <mergeCell ref="T57:X57"/>
    <mergeCell ref="T58:X58"/>
    <mergeCell ref="T59:X59"/>
    <mergeCell ref="T61:X61"/>
    <mergeCell ref="T60:X60"/>
    <mergeCell ref="T64:X64"/>
    <mergeCell ref="L10:M10"/>
    <mergeCell ref="N10:O10"/>
    <mergeCell ref="O13:O14"/>
    <mergeCell ref="K11:K12"/>
    <mergeCell ref="L11:L12"/>
    <mergeCell ref="M11:M12"/>
    <mergeCell ref="N11:N12"/>
    <mergeCell ref="O11:O12"/>
    <mergeCell ref="M13:M14"/>
    <mergeCell ref="AE7:AE8"/>
    <mergeCell ref="A7:A9"/>
    <mergeCell ref="B7:B9"/>
    <mergeCell ref="C7:C9"/>
    <mergeCell ref="D7:D9"/>
    <mergeCell ref="E7:G9"/>
    <mergeCell ref="H7:I9"/>
    <mergeCell ref="T10:X10"/>
    <mergeCell ref="Y10:AA10"/>
    <mergeCell ref="AB10:AD10"/>
    <mergeCell ref="A10:A12"/>
    <mergeCell ref="B10:B12"/>
    <mergeCell ref="C10:C12"/>
    <mergeCell ref="D10:D12"/>
    <mergeCell ref="E10:G10"/>
    <mergeCell ref="H10:I10"/>
    <mergeCell ref="E11:F12"/>
    <mergeCell ref="G11:G12"/>
    <mergeCell ref="H11:H12"/>
    <mergeCell ref="I11:I12"/>
    <mergeCell ref="J11:J12"/>
    <mergeCell ref="J10:K10"/>
    <mergeCell ref="P10:Q10"/>
    <mergeCell ref="A1:AD1"/>
    <mergeCell ref="A2:AD2"/>
    <mergeCell ref="A3:AD3"/>
    <mergeCell ref="A4:AD4"/>
    <mergeCell ref="A5:AD5"/>
    <mergeCell ref="A6:AD6"/>
    <mergeCell ref="J9:K9"/>
    <mergeCell ref="L9:M9"/>
    <mergeCell ref="N9:O9"/>
    <mergeCell ref="T9:X9"/>
    <mergeCell ref="Y9:AA9"/>
    <mergeCell ref="AB9:AD9"/>
    <mergeCell ref="J7:K8"/>
    <mergeCell ref="T7:X8"/>
    <mergeCell ref="Y7:AA8"/>
    <mergeCell ref="AB7:AD8"/>
    <mergeCell ref="L7:S8"/>
    <mergeCell ref="P9:Q9"/>
    <mergeCell ref="R9:S9"/>
    <mergeCell ref="R10:S10"/>
    <mergeCell ref="P11:P12"/>
    <mergeCell ref="Q11:Q12"/>
    <mergeCell ref="R11:R12"/>
    <mergeCell ref="S11:S12"/>
  </mergeCells>
  <printOptions horizontalCentered="1"/>
  <pageMargins left="0.23622047244094491" right="0.23622047244094491" top="0.59" bottom="0.4" header="0" footer="0"/>
  <pageSetup paperSize="146" scale="26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Realisasi TW.IV</vt:lpstr>
      <vt:lpstr>'Realisasi TW.IV'!Print_Area</vt:lpstr>
      <vt:lpstr>'Realisasi TW.IV'!Print_Titles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2022-07-08T01:29:16Z</cp:lastPrinted>
  <dcterms:created xsi:type="dcterms:W3CDTF">2021-12-13T07:21:01Z</dcterms:created>
  <dcterms:modified xsi:type="dcterms:W3CDTF">2023-01-14T20:04:29Z</dcterms:modified>
</cp:coreProperties>
</file>