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0\Evaluasi Renja PD dan RKPD\Pengendalian &amp; Evaluasi Renja PD\SKPD\Triwulan IV\"/>
    </mc:Choice>
  </mc:AlternateContent>
  <bookViews>
    <workbookView xWindow="0" yWindow="0" windowWidth="28800" windowHeight="12300"/>
  </bookViews>
  <sheets>
    <sheet name="DINAS PMPTSP" sheetId="1" r:id="rId1"/>
  </sheets>
  <definedNames>
    <definedName name="_xlnm.Print_Area" localSheetId="0">'DINAS PMPTSP'!$A$1:$AM$61</definedName>
    <definedName name="_xlnm.Print_Titles" localSheetId="0">'DINAS PMPTSP'!$7:$12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3" i="1" l="1"/>
  <c r="AB30" i="1"/>
  <c r="AG30" i="1" l="1"/>
  <c r="AG29" i="1"/>
  <c r="H29" i="1"/>
  <c r="Z29" i="1" l="1"/>
  <c r="AE29" i="1"/>
  <c r="AD29" i="1"/>
  <c r="AB29" i="1"/>
  <c r="N29" i="1"/>
  <c r="Q29" i="1"/>
  <c r="T29" i="1"/>
  <c r="W29" i="1"/>
  <c r="Z36" i="1" l="1"/>
  <c r="M36" i="1" l="1"/>
  <c r="H37" i="1" l="1"/>
  <c r="T33" i="1"/>
  <c r="Q33" i="1"/>
  <c r="P17" i="1" l="1"/>
  <c r="Y17" i="1"/>
  <c r="Y24" i="1"/>
  <c r="W14" i="1"/>
  <c r="Y36" i="1"/>
  <c r="Y33" i="1"/>
  <c r="W33" i="1"/>
  <c r="Y30" i="1"/>
  <c r="Y29" i="1" s="1"/>
  <c r="Y13" i="1"/>
  <c r="M33" i="1" l="1"/>
  <c r="M30" i="1"/>
  <c r="M29" i="1"/>
  <c r="T14" i="1" l="1"/>
  <c r="Q14" i="1"/>
  <c r="V36" i="1" l="1"/>
  <c r="V33" i="1"/>
  <c r="V30" i="1"/>
  <c r="V29" i="1" s="1"/>
  <c r="V24" i="1"/>
  <c r="V17" i="1"/>
  <c r="V13" i="1"/>
  <c r="P36" i="1" l="1"/>
  <c r="J36" i="1"/>
  <c r="Z37" i="1" l="1"/>
  <c r="N14" i="1"/>
  <c r="S36" i="1"/>
  <c r="S33" i="1"/>
  <c r="S30" i="1"/>
  <c r="S29" i="1" s="1"/>
  <c r="S24" i="1"/>
  <c r="S17" i="1"/>
  <c r="S13" i="1"/>
  <c r="AG37" i="1" l="1"/>
  <c r="AJ37" i="1" s="1"/>
  <c r="AB37" i="1"/>
  <c r="J24" i="1"/>
  <c r="J17" i="1"/>
  <c r="J33" i="1" l="1"/>
  <c r="J30" i="1"/>
  <c r="J29" i="1" s="1"/>
  <c r="P30" i="1" l="1"/>
  <c r="P29" i="1" s="1"/>
  <c r="G30" i="1"/>
  <c r="G29" i="1" s="1"/>
  <c r="Z30" i="1" l="1"/>
  <c r="AD30" i="1"/>
  <c r="AI30" i="1" l="1"/>
  <c r="AL30" i="1" s="1"/>
  <c r="AE30" i="1"/>
  <c r="AJ30" i="1"/>
  <c r="H33" i="1"/>
  <c r="N33" i="1"/>
  <c r="G24" i="1" l="1"/>
  <c r="G17" i="1"/>
  <c r="P13" i="1" l="1"/>
  <c r="P33" i="1"/>
  <c r="P24" i="1"/>
  <c r="G33" i="1"/>
  <c r="G36" i="1"/>
  <c r="E39" i="1"/>
  <c r="E38" i="1"/>
  <c r="AI40" i="1"/>
  <c r="AL40" i="1" s="1"/>
  <c r="AG40" i="1"/>
  <c r="AJ40" i="1" s="1"/>
  <c r="AI35" i="1" l="1"/>
  <c r="AL35" i="1" s="1"/>
  <c r="AG35" i="1"/>
  <c r="AJ35" i="1" s="1"/>
  <c r="AG32" i="1"/>
  <c r="AJ32" i="1" s="1"/>
  <c r="AI32" i="1"/>
  <c r="AL32" i="1" s="1"/>
  <c r="E27" i="1"/>
  <c r="E28" i="1"/>
  <c r="E25" i="1"/>
  <c r="E20" i="1"/>
  <c r="E19" i="1"/>
  <c r="E21" i="1"/>
  <c r="E22" i="1"/>
  <c r="E23" i="1"/>
  <c r="E18" i="1"/>
  <c r="E16" i="1"/>
  <c r="E15" i="1"/>
  <c r="G13" i="1"/>
  <c r="J13" i="1"/>
  <c r="M13" i="1" l="1"/>
  <c r="AD39" i="1" l="1"/>
  <c r="Z39" i="1"/>
  <c r="M24" i="1"/>
  <c r="M17" i="1"/>
  <c r="AI39" i="1" l="1"/>
  <c r="AL39" i="1" s="1"/>
  <c r="AE39" i="1"/>
  <c r="AG39" i="1"/>
  <c r="AJ39" i="1" s="1"/>
  <c r="AB39" i="1"/>
  <c r="Z14" i="1"/>
  <c r="AB14" i="1" s="1"/>
  <c r="AG14" i="1" l="1"/>
  <c r="AJ14" i="1" s="1"/>
  <c r="AD28" i="1"/>
  <c r="Z28" i="1"/>
  <c r="AD27" i="1"/>
  <c r="Z27" i="1"/>
  <c r="AI27" i="1" l="1"/>
  <c r="AL27" i="1" s="1"/>
  <c r="AE27" i="1"/>
  <c r="AI28" i="1"/>
  <c r="AL28" i="1" s="1"/>
  <c r="AE28" i="1"/>
  <c r="AG28" i="1"/>
  <c r="AJ28" i="1" s="1"/>
  <c r="AB28" i="1"/>
  <c r="AG27" i="1"/>
  <c r="AJ27" i="1" s="1"/>
  <c r="AB27" i="1"/>
  <c r="AD38" i="1"/>
  <c r="Z38" i="1"/>
  <c r="AD36" i="1"/>
  <c r="AD34" i="1"/>
  <c r="Z34" i="1"/>
  <c r="AD33" i="1"/>
  <c r="AB33" i="1"/>
  <c r="AD31" i="1"/>
  <c r="Z31" i="1"/>
  <c r="AD26" i="1"/>
  <c r="Z26" i="1"/>
  <c r="AD25" i="1"/>
  <c r="Z25" i="1"/>
  <c r="AD24" i="1"/>
  <c r="Z24" i="1"/>
  <c r="AD23" i="1"/>
  <c r="Z23" i="1"/>
  <c r="AD22" i="1"/>
  <c r="Z22" i="1"/>
  <c r="AP21" i="1"/>
  <c r="AD21" i="1"/>
  <c r="Z21" i="1"/>
  <c r="AP20" i="1"/>
  <c r="AP19" i="1"/>
  <c r="AD19" i="1"/>
  <c r="Z19" i="1"/>
  <c r="AP18" i="1"/>
  <c r="AD18" i="1"/>
  <c r="Z18" i="1"/>
  <c r="AD17" i="1"/>
  <c r="AE17" i="1" s="1"/>
  <c r="Z17" i="1"/>
  <c r="AD15" i="1"/>
  <c r="Z15" i="1"/>
  <c r="AD16" i="1"/>
  <c r="Z16" i="1"/>
  <c r="AP13" i="1"/>
  <c r="AD13" i="1"/>
  <c r="Z13" i="1"/>
  <c r="AI17" i="1" l="1"/>
  <c r="AL17" i="1" s="1"/>
  <c r="AI20" i="1"/>
  <c r="AL20" i="1" s="1"/>
  <c r="AI23" i="1"/>
  <c r="AL23" i="1" s="1"/>
  <c r="AE23" i="1"/>
  <c r="AI25" i="1"/>
  <c r="AL25" i="1" s="1"/>
  <c r="AE25" i="1"/>
  <c r="AI29" i="1"/>
  <c r="AL29" i="1" s="1"/>
  <c r="AI33" i="1"/>
  <c r="AL33" i="1" s="1"/>
  <c r="AE33" i="1"/>
  <c r="AI36" i="1"/>
  <c r="AL36" i="1" s="1"/>
  <c r="AE36" i="1"/>
  <c r="AI16" i="1"/>
  <c r="AL16" i="1" s="1"/>
  <c r="AE16" i="1"/>
  <c r="AI19" i="1"/>
  <c r="AL19" i="1" s="1"/>
  <c r="AE19" i="1"/>
  <c r="AI21" i="1"/>
  <c r="AL21" i="1" s="1"/>
  <c r="AE21" i="1"/>
  <c r="AI15" i="1"/>
  <c r="AL15" i="1" s="1"/>
  <c r="AE15" i="1"/>
  <c r="AI18" i="1"/>
  <c r="AL18" i="1" s="1"/>
  <c r="AE18" i="1"/>
  <c r="AI22" i="1"/>
  <c r="AL22" i="1" s="1"/>
  <c r="AE22" i="1"/>
  <c r="AI24" i="1"/>
  <c r="AL24" i="1" s="1"/>
  <c r="AE24" i="1"/>
  <c r="AI26" i="1"/>
  <c r="AL26" i="1" s="1"/>
  <c r="AE26" i="1"/>
  <c r="AI31" i="1"/>
  <c r="AL31" i="1" s="1"/>
  <c r="AE31" i="1"/>
  <c r="AI34" i="1"/>
  <c r="AL34" i="1" s="1"/>
  <c r="AE34" i="1"/>
  <c r="AI38" i="1"/>
  <c r="AL38" i="1" s="1"/>
  <c r="AE38" i="1"/>
  <c r="AI13" i="1"/>
  <c r="AL13" i="1" s="1"/>
  <c r="AE13" i="1"/>
  <c r="AE41" i="1" s="1"/>
  <c r="AG17" i="1"/>
  <c r="AJ17" i="1" s="1"/>
  <c r="AB17" i="1"/>
  <c r="AG20" i="1"/>
  <c r="AJ20" i="1" s="1"/>
  <c r="AG23" i="1"/>
  <c r="AJ23" i="1" s="1"/>
  <c r="AB23" i="1"/>
  <c r="AJ29" i="1"/>
  <c r="AG36" i="1"/>
  <c r="AJ36" i="1" s="1"/>
  <c r="AB36" i="1"/>
  <c r="AG19" i="1"/>
  <c r="AJ19" i="1" s="1"/>
  <c r="AB19" i="1"/>
  <c r="AG16" i="1"/>
  <c r="AJ16" i="1" s="1"/>
  <c r="AB16" i="1"/>
  <c r="AG25" i="1"/>
  <c r="AJ25" i="1" s="1"/>
  <c r="AB25" i="1"/>
  <c r="AG15" i="1"/>
  <c r="AJ15" i="1" s="1"/>
  <c r="AB15" i="1"/>
  <c r="AG18" i="1"/>
  <c r="AJ18" i="1" s="1"/>
  <c r="AB18" i="1"/>
  <c r="AG22" i="1"/>
  <c r="AJ22" i="1" s="1"/>
  <c r="AB22" i="1"/>
  <c r="AG24" i="1"/>
  <c r="AJ24" i="1" s="1"/>
  <c r="AB24" i="1"/>
  <c r="AG26" i="1"/>
  <c r="AJ26" i="1" s="1"/>
  <c r="AB26" i="1"/>
  <c r="AG31" i="1"/>
  <c r="AJ31" i="1" s="1"/>
  <c r="AB31" i="1"/>
  <c r="AG34" i="1"/>
  <c r="AJ34" i="1" s="1"/>
  <c r="AB34" i="1"/>
  <c r="AG38" i="1"/>
  <c r="AJ38" i="1" s="1"/>
  <c r="AB38" i="1"/>
  <c r="AG33" i="1"/>
  <c r="AJ33" i="1" s="1"/>
  <c r="AG21" i="1"/>
  <c r="AJ21" i="1" s="1"/>
  <c r="AB21" i="1"/>
  <c r="AG13" i="1"/>
  <c r="AB13" i="1" s="1"/>
  <c r="AB41" i="1" l="1"/>
  <c r="AB42" i="1" s="1"/>
  <c r="AE42" i="1"/>
  <c r="AJ13" i="1"/>
</calcChain>
</file>

<file path=xl/comments1.xml><?xml version="1.0" encoding="utf-8"?>
<comments xmlns="http://schemas.openxmlformats.org/spreadsheetml/2006/main">
  <authors>
    <author>W10 PRO</author>
  </authors>
  <commentList>
    <comment ref="C29" authorId="0" shapeId="0">
      <text>
        <r>
          <rPr>
            <b/>
            <sz val="12"/>
            <color indexed="81"/>
            <rFont val="Tahoma"/>
            <family val="2"/>
          </rPr>
          <t>need to be confirmed</t>
        </r>
      </text>
    </comment>
    <comment ref="H29" authorId="0" shapeId="0">
      <text>
        <r>
          <rPr>
            <b/>
            <sz val="12"/>
            <color indexed="81"/>
            <rFont val="Tahoma"/>
            <family val="2"/>
          </rPr>
          <t>Nilai realisasi investasi (nilai PMDN tahun n - nilai PMDN tahun n-1)/nilai PMDN tahun n-1 dikali 100</t>
        </r>
      </text>
    </comment>
    <comment ref="H30" authorId="0" shapeId="0">
      <text>
        <r>
          <rPr>
            <b/>
            <sz val="11"/>
            <color indexed="81"/>
            <rFont val="Tahoma"/>
            <family val="2"/>
          </rPr>
          <t>1.479.000.000.000+550.000.000.000+426.000.000.000</t>
        </r>
      </text>
    </comment>
    <comment ref="K31" authorId="0" shapeId="0">
      <text>
        <r>
          <rPr>
            <b/>
            <sz val="12"/>
            <color indexed="81"/>
            <rFont val="Tahoma"/>
            <family val="2"/>
          </rPr>
          <t>Kegiatan promosi keluar daerah (canceled covid 19)</t>
        </r>
      </text>
    </comment>
    <comment ref="P31" authorId="0" shapeId="0">
      <text>
        <r>
          <rPr>
            <b/>
            <sz val="12"/>
            <color indexed="81"/>
            <rFont val="Tahoma"/>
            <family val="2"/>
          </rPr>
          <t>cetak leaflet promosi</t>
        </r>
      </text>
    </comment>
    <comment ref="Q31" authorId="0" shapeId="0">
      <text>
        <r>
          <rPr>
            <b/>
            <sz val="12"/>
            <color indexed="81"/>
            <rFont val="Tahoma"/>
            <family val="2"/>
          </rPr>
          <t>memo potensi dan peluang investasi di Kab. HSS</t>
        </r>
      </text>
    </comment>
    <comment ref="T31" authorId="0" shapeId="0">
      <text>
        <r>
          <rPr>
            <b/>
            <sz val="12"/>
            <color indexed="81"/>
            <rFont val="Tahoma"/>
            <family val="2"/>
          </rPr>
          <t>Video promosi</t>
        </r>
      </text>
    </comment>
    <comment ref="W31" authorId="0" shapeId="0">
      <text>
        <r>
          <rPr>
            <b/>
            <sz val="12"/>
            <color indexed="81"/>
            <rFont val="Tahoma"/>
            <family val="2"/>
          </rPr>
          <t>pameran virtual pada kegiatan indonesia infrastruktur week dari BKPM pusat 1-3 des 2020</t>
        </r>
      </text>
    </comment>
    <comment ref="C33" authorId="0" shapeId="0">
      <text>
        <r>
          <rPr>
            <b/>
            <sz val="12"/>
            <color indexed="81"/>
            <rFont val="Tahoma"/>
            <family val="2"/>
          </rPr>
          <t>need to be confirmed</t>
        </r>
      </text>
    </comment>
    <comment ref="H33" authorId="0" shapeId="0">
      <text>
        <r>
          <rPr>
            <b/>
            <sz val="11"/>
            <color indexed="81"/>
            <rFont val="Tahoma"/>
            <family val="2"/>
          </rPr>
          <t>Jumlah perusahaan yang melaporkan/jumlah seluruh perusahaan yang wajib melaporkan dikali 100</t>
        </r>
      </text>
    </comment>
    <comment ref="K34" authorId="0" shapeId="0">
      <text>
        <r>
          <rPr>
            <b/>
            <sz val="12"/>
            <color indexed="81"/>
            <rFont val="Tahoma"/>
            <family val="2"/>
          </rPr>
          <t>Canceled covid 19</t>
        </r>
      </text>
    </comment>
    <comment ref="S34" authorId="0" shapeId="0">
      <text>
        <r>
          <rPr>
            <b/>
            <sz val="12"/>
            <color indexed="81"/>
            <rFont val="Tahoma"/>
            <family val="2"/>
          </rPr>
          <t>Realisasi pembelian seragam workshop</t>
        </r>
      </text>
    </comment>
    <comment ref="E36" authorId="0" shapeId="0">
      <text>
        <r>
          <rPr>
            <b/>
            <sz val="12"/>
            <color indexed="81"/>
            <rFont val="Tahoma"/>
            <family val="2"/>
          </rPr>
          <t>A</t>
        </r>
      </text>
    </comment>
    <comment ref="H36" authorId="0" shapeId="0">
      <text>
        <r>
          <rPr>
            <b/>
            <sz val="12"/>
            <color indexed="81"/>
            <rFont val="Tahoma"/>
            <family val="2"/>
          </rPr>
          <t>B</t>
        </r>
      </text>
    </comment>
    <comment ref="K36" authorId="0" shapeId="0">
      <text>
        <r>
          <rPr>
            <b/>
            <sz val="12"/>
            <color indexed="81"/>
            <rFont val="Tahoma"/>
            <family val="2"/>
          </rPr>
          <t>A</t>
        </r>
      </text>
    </comment>
    <comment ref="W36" authorId="0" shapeId="0">
      <text>
        <r>
          <rPr>
            <b/>
            <sz val="12"/>
            <color indexed="81"/>
            <rFont val="Tahoma"/>
            <family val="2"/>
          </rPr>
          <t>nilai belum keluar</t>
        </r>
      </text>
    </comment>
    <comment ref="H37" authorId="0" shapeId="0">
      <text>
        <r>
          <rPr>
            <b/>
            <sz val="12"/>
            <color indexed="81"/>
            <rFont val="Tahoma"/>
            <family val="2"/>
          </rPr>
          <t>Nilai Capaian Kinerja Unit Pelayanan Publik/Total Seluruh Aspek pelayanan Publik Kategori Pelayanan Prima dikali 100</t>
        </r>
      </text>
    </comment>
  </commentList>
</comments>
</file>

<file path=xl/sharedStrings.xml><?xml version="1.0" encoding="utf-8"?>
<sst xmlns="http://schemas.openxmlformats.org/spreadsheetml/2006/main" count="444" uniqueCount="124">
  <si>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</si>
  <si>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</si>
  <si>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</si>
  <si>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</si>
  <si>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</si>
  <si>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</si>
  <si>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</si>
  <si>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</si>
  <si>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(2019)</t>
  </si>
  <si>
    <t>Target Kinerja dan Anggaran Renja Perangkat Daerah Tahun Berjalan (Tahun 2020) yang Dievaluasi</t>
  </si>
  <si>
    <t>Realisasi Kinerja Pada Triwulan</t>
  </si>
  <si>
    <t>Realisasi Kinerja dan Anggaran Renstra Perangkat Daerah s/d Tahun 2020</t>
  </si>
  <si>
    <t>Tingkat Capaian Kinerja dan Realisasi Anggaran Renstra Perangkat Daerah s/d Tahun 2020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</si>
  <si>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</si>
  <si>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</si>
  <si>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</si>
  <si>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</si>
  <si>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</si>
  <si>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</si>
  <si>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</si>
  <si>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</si>
  <si>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</si>
  <si>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</si>
  <si>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</si>
  <si>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</si>
  <si>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</si>
  <si>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</si>
  <si>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Program Peningkatan Perencanaan, Pelaporan Capaian Kinerja dan Keuangan</t>
  </si>
  <si>
    <t>Penyusunan Dokumen Keuangan</t>
  </si>
  <si>
    <t>Penyusunan Dokumen AKIP</t>
  </si>
  <si>
    <t>Meningkatnya Kinerja Keuangan dan Kinerja Birokrasi</t>
  </si>
  <si>
    <t>Program Pelayanan Administrasi Perkantoran</t>
  </si>
  <si>
    <t>Program Peningkatan Sarana dan Prasarana Aparatur</t>
  </si>
  <si>
    <t>Pemeliharaan rutin/berkala kendaraan dinas/operasional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</si>
  <si>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</si>
  <si>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</si>
  <si>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</si>
  <si>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</si>
  <si>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</si>
  <si>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</si>
  <si>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</si>
  <si>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</si>
  <si>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</si>
  <si>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</si>
  <si>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</si>
  <si>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</si>
  <si>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</si>
  <si>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</si>
  <si>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</si>
  <si>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</si>
  <si>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</si>
  <si>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</si>
  <si>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</si>
  <si>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</si>
  <si>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</si>
  <si>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</si>
  <si>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</si>
  <si>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</si>
  <si>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Nilai</t>
  </si>
  <si>
    <t>Bln</t>
  </si>
  <si>
    <t>%</t>
  </si>
  <si>
    <t>Laporan Keuangan yang Memenuhi Aspek Kualitas</t>
  </si>
  <si>
    <t>Dokumen AKIP yang Memenuhi Aspek Kualitas</t>
  </si>
  <si>
    <t>Pelayanan administrasi sesuai standar</t>
  </si>
  <si>
    <t>Tingkat pemenuhan aspek kualitas dokumen keuangan daerah</t>
  </si>
  <si>
    <t>DINAS PENANAMAN MODAL DAN PELAYANAN TERPADU SATU PINTU</t>
  </si>
  <si>
    <t>Dinas Penanaman Modal dan Pelayanan Terpadu Satu Pintu</t>
  </si>
  <si>
    <t>Dok</t>
  </si>
  <si>
    <t>Penyediaan Jasa dan Administrasi Kantor</t>
  </si>
  <si>
    <t>Penyediaan jasa komunikasi, sumber daya air dan listrik</t>
  </si>
  <si>
    <t>Penyebarluasan Informasi Tugas Pokok Dan Fungsi SKPD</t>
  </si>
  <si>
    <t>Penyediaan makanan dan minuman</t>
  </si>
  <si>
    <t>Kegiatan Penyediaan Jasa Tenaga Pendukung Administrasi/Teknis Lainnya</t>
  </si>
  <si>
    <t>Rapat Rapat Koordinasi, Konsultasi dan Lapangan</t>
  </si>
  <si>
    <t>Penyediaan peralatan dan perlengkapan kantor</t>
  </si>
  <si>
    <t>Pemeliharaan rutin/berkala gedung kantor</t>
  </si>
  <si>
    <t>Pemeliharaan rutin/berkala peralatan gedung kantor</t>
  </si>
  <si>
    <t>Peralatan dan perlengkapan gedung kantor kondisi baik</t>
  </si>
  <si>
    <t>Gedung kantor kondisi baik</t>
  </si>
  <si>
    <t>Mobil dan kendaraan operasional kondisi baik</t>
  </si>
  <si>
    <t>Meningkatnya Laju Pertumbuhan Ekonomi Sektor Unggulan</t>
  </si>
  <si>
    <t xml:space="preserve">Program Peningkatan Realisasi Investasi </t>
  </si>
  <si>
    <t>Promosi Investasi Daerah</t>
  </si>
  <si>
    <t>Jumlah pelaksanaan promosi investasi yang diberikan kepada investor</t>
  </si>
  <si>
    <t>Keg</t>
  </si>
  <si>
    <t xml:space="preserve">Program Penguatan Iklim Investasi </t>
  </si>
  <si>
    <t>Realisasi Investasi PMDN</t>
  </si>
  <si>
    <t>Terlaksananya workshop</t>
  </si>
  <si>
    <t>Persentase kepatuhan investor terhadap perundang-undangan</t>
  </si>
  <si>
    <t>Program Peningkatan Pelayanan Perijinan</t>
  </si>
  <si>
    <t>Peningkatan Profesionalisme SDM</t>
  </si>
  <si>
    <t>Peningkatan Operasional Pelayanan Publik</t>
  </si>
  <si>
    <t>Terlaksananya operasional pelayanan perizinan</t>
  </si>
  <si>
    <t>Org</t>
  </si>
  <si>
    <t>Tingkat Kepuasan Pelayanan</t>
  </si>
  <si>
    <t>M    Rp</t>
  </si>
  <si>
    <t>Penyusunan RUPM</t>
  </si>
  <si>
    <t>Jumlah Dokumen RUPM yang terbit</t>
  </si>
  <si>
    <t>Workshop PerizInan Penanaman Modal</t>
  </si>
  <si>
    <t>Penyusunan Laporan Pengawasan dan Pengendalian Penanaman Modal</t>
  </si>
  <si>
    <t>Jumlah Laporan Pengawasan dan Pengendalian Penanaman Modal</t>
  </si>
  <si>
    <t>Laporan</t>
  </si>
  <si>
    <t>Penyusunan Kebijakan Pelayanan Publik</t>
  </si>
  <si>
    <t>Terlaksananya aspek kebijakan pelayanan publik</t>
  </si>
  <si>
    <t>Kategori Nilai Kinerja Unit Pelayanan Publik (UPP)</t>
  </si>
  <si>
    <t>Tingkat pemenuhan aspek kualitas dokumen AKIP</t>
  </si>
  <si>
    <t>Persentase peningkatan Penanaman Modal</t>
  </si>
  <si>
    <t>SDM yang profesional</t>
  </si>
  <si>
    <t>Persentase Pemenuhan Aspek Penyelenggaraan Pelayanan Publik Kategori Pelayanan Prima</t>
  </si>
  <si>
    <t>[kolom (12)(K) : kolom (7)(K)] x 100%</t>
  </si>
  <si>
    <t>Realisasi dan Tingkat Capaian Kinerja dan Anggaran Renja Perangkat Daerah yang Dievaluasi</t>
  </si>
  <si>
    <t>[kolom (12)(Rp) : kolom (7)(Rp)] x 100%</t>
  </si>
  <si>
    <t>Paket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</si>
  <si>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</si>
  <si>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</si>
  <si>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</si>
  <si>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</si>
  <si>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</si>
  <si>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</si>
  <si>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Dinas Penanaman Modal, PTSP</t>
  </si>
  <si>
    <t>Ir. Hj. ELYANI YUSTIKA</t>
  </si>
  <si>
    <t>NIP. 19660722 199303 2 006</t>
  </si>
  <si>
    <t>PERIODE PELAKSANAAN TRIWULAN IV TAHUN 2020</t>
  </si>
  <si>
    <t>Kandangan, 4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</si>
</sst>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_(* #,##0.00_);_(* \(#,##0.0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sz val="11"/>
      <color indexed="81"/>
      <name val="Tahoma"/>
      <family val="2"/>
    </font>
    <font>
      <b/>
      <sz val="12"/>
      <color indexed="81"/>
      <name val="Tahoma"/>
      <family val="2"/>
    </font>
    <font>
      <b/>
      <u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</cellStyleXfs>
  <cellXfs count="14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8" fillId="0" borderId="15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 wrapText="1"/>
    </xf>
    <xf numFmtId="165" fontId="8" fillId="0" borderId="2" xfId="1" applyNumberFormat="1" applyFont="1" applyFill="1" applyBorder="1" applyAlignment="1">
      <alignment vertical="top"/>
    </xf>
    <xf numFmtId="165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5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center" vertical="top" wrapText="1"/>
    </xf>
    <xf numFmtId="9" fontId="8" fillId="0" borderId="15" xfId="0" applyNumberFormat="1" applyFont="1" applyFill="1" applyBorder="1" applyAlignment="1">
      <alignment horizontal="center" vertical="top"/>
    </xf>
    <xf numFmtId="165" fontId="8" fillId="0" borderId="15" xfId="1" applyNumberFormat="1" applyFont="1" applyFill="1" applyBorder="1" applyAlignment="1">
      <alignment vertical="top"/>
    </xf>
    <xf numFmtId="165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6" fontId="8" fillId="0" borderId="2" xfId="0" applyNumberFormat="1" applyFont="1" applyFill="1" applyBorder="1" applyAlignment="1">
      <alignment vertical="top"/>
    </xf>
    <xf numFmtId="165" fontId="6" fillId="0" borderId="15" xfId="1" quotePrefix="1" applyNumberFormat="1" applyFont="1" applyFill="1" applyBorder="1" applyAlignment="1">
      <alignment vertical="top"/>
    </xf>
    <xf numFmtId="165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66" fontId="8" fillId="0" borderId="2" xfId="2" applyFont="1" applyFill="1" applyBorder="1" applyAlignment="1">
      <alignment vertical="top"/>
    </xf>
    <xf numFmtId="0" fontId="8" fillId="0" borderId="15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166" fontId="8" fillId="0" borderId="15" xfId="2" applyFont="1" applyFill="1" applyBorder="1" applyAlignment="1">
      <alignment vertical="top"/>
    </xf>
    <xf numFmtId="166" fontId="6" fillId="0" borderId="2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166" fontId="6" fillId="0" borderId="15" xfId="0" applyNumberFormat="1" applyFont="1" applyFill="1" applyBorder="1" applyAlignment="1">
      <alignment vertical="top"/>
    </xf>
    <xf numFmtId="1" fontId="8" fillId="0" borderId="15" xfId="0" applyNumberFormat="1" applyFont="1" applyBorder="1" applyAlignment="1">
      <alignment horizontal="center" vertical="top"/>
    </xf>
    <xf numFmtId="165" fontId="6" fillId="0" borderId="6" xfId="1" quotePrefix="1" applyNumberFormat="1" applyFont="1" applyFill="1" applyBorder="1" applyAlignment="1">
      <alignment vertical="top"/>
    </xf>
    <xf numFmtId="0" fontId="8" fillId="6" borderId="15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2" fontId="6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166" fontId="6" fillId="0" borderId="6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66" fontId="6" fillId="0" borderId="2" xfId="2" quotePrefix="1" applyFont="1" applyFill="1" applyBorder="1" applyAlignment="1">
      <alignment horizontal="center" vertical="top"/>
    </xf>
    <xf numFmtId="3" fontId="6" fillId="0" borderId="2" xfId="0" applyNumberFormat="1" applyFont="1" applyFill="1" applyBorder="1" applyAlignment="1">
      <alignment horizontal="center" vertical="top"/>
    </xf>
    <xf numFmtId="166" fontId="6" fillId="0" borderId="2" xfId="2" applyFont="1" applyFill="1" applyBorder="1" applyAlignment="1">
      <alignment horizontal="center" vertical="top"/>
    </xf>
    <xf numFmtId="1" fontId="4" fillId="0" borderId="0" xfId="0" applyNumberFormat="1" applyFont="1" applyFill="1"/>
    <xf numFmtId="166" fontId="6" fillId="0" borderId="2" xfId="2" applyFont="1" applyFill="1" applyBorder="1" applyAlignment="1">
      <alignment horizontal="left" vertical="top"/>
    </xf>
    <xf numFmtId="4" fontId="6" fillId="0" borderId="2" xfId="0" applyNumberFormat="1" applyFont="1" applyFill="1" applyBorder="1" applyAlignment="1">
      <alignment horizontal="center" vertical="top"/>
    </xf>
    <xf numFmtId="2" fontId="6" fillId="0" borderId="2" xfId="2" applyNumberFormat="1" applyFont="1" applyFill="1" applyBorder="1" applyAlignment="1">
      <alignment horizontal="center" vertical="top"/>
    </xf>
    <xf numFmtId="2" fontId="6" fillId="0" borderId="2" xfId="2" quotePrefix="1" applyNumberFormat="1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 wrapText="1"/>
    </xf>
    <xf numFmtId="0" fontId="4" fillId="3" borderId="15" xfId="0" applyFont="1" applyFill="1" applyBorder="1"/>
    <xf numFmtId="0" fontId="6" fillId="0" borderId="15" xfId="0" applyFont="1" applyFill="1" applyBorder="1" applyAlignment="1">
      <alignment horizontal="center" vertical="top"/>
    </xf>
    <xf numFmtId="0" fontId="8" fillId="7" borderId="2" xfId="0" applyFont="1" applyFill="1" applyBorder="1" applyAlignment="1">
      <alignment horizontal="left" vertical="top" wrapText="1"/>
    </xf>
    <xf numFmtId="0" fontId="8" fillId="7" borderId="15" xfId="0" applyFont="1" applyFill="1" applyBorder="1" applyAlignment="1">
      <alignment horizontal="left" vertical="top" wrapText="1"/>
    </xf>
    <xf numFmtId="2" fontId="8" fillId="4" borderId="2" xfId="0" applyNumberFormat="1" applyFont="1" applyFill="1" applyBorder="1" applyAlignment="1">
      <alignment horizontal="center" vertical="center"/>
    </xf>
    <xf numFmtId="167" fontId="6" fillId="0" borderId="2" xfId="2" applyNumberFormat="1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left" vertical="top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57"/>
  <sheetViews>
    <sheetView tabSelected="1" showRuler="0" view="pageBreakPreview" topLeftCell="A28" zoomScale="70" zoomScaleNormal="40" zoomScaleSheetLayoutView="70" zoomScalePageLayoutView="55" workbookViewId="0">
      <selection activeCell="AE34" sqref="AE34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8.28515625" style="2" customWidth="1"/>
    <col min="8" max="8" width="9.28515625" style="2" customWidth="1"/>
    <col min="9" max="9" width="7.7109375" style="2" customWidth="1"/>
    <col min="10" max="10" width="21.42578125" style="2" customWidth="1"/>
    <col min="11" max="11" width="6.42578125" style="2" customWidth="1"/>
    <col min="12" max="12" width="7.5703125" style="2" customWidth="1"/>
    <col min="13" max="13" width="19.28515625" style="2" customWidth="1"/>
    <col min="14" max="14" width="8.14062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855468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8" style="2" customWidth="1"/>
    <col min="27" max="27" width="5.5703125" style="4" customWidth="1"/>
    <col min="28" max="28" width="11.42578125" style="2" customWidth="1"/>
    <col min="29" max="29" width="5.5703125" style="4" customWidth="1"/>
    <col min="30" max="30" width="14.85546875" style="2" customWidth="1"/>
    <col min="31" max="31" width="9.42578125" style="2" customWidth="1"/>
    <col min="32" max="32" width="5.5703125" style="4" customWidth="1"/>
    <col min="33" max="33" width="8.5703125" style="2" customWidth="1"/>
    <col min="34" max="34" width="5.5703125" style="4" customWidth="1"/>
    <col min="35" max="35" width="16.85546875" style="2" customWidth="1"/>
    <col min="36" max="36" width="9.42578125" style="2" customWidth="1"/>
    <col min="37" max="37" width="5.5703125" style="4" customWidth="1"/>
    <col min="38" max="38" width="13.140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"/>
    </row>
    <row r="2" spans="1:45" ht="23.25" x14ac:dyDescent="0.35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3"/>
    </row>
    <row r="3" spans="1:45" ht="23.25" x14ac:dyDescent="0.35">
      <c r="A3" s="133" t="s">
        <v>65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3"/>
    </row>
    <row r="4" spans="1:45" ht="23.25" x14ac:dyDescent="0.35">
      <c r="A4" s="134" t="s">
        <v>122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"/>
    </row>
    <row r="5" spans="1:45" ht="18" x14ac:dyDescent="0.2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</row>
    <row r="6" spans="1:45" ht="18" x14ac:dyDescent="0.25">
      <c r="A6" s="132" t="s">
        <v>65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</row>
    <row r="7" spans="1:45" ht="81" customHeight="1" x14ac:dyDescent="0.2">
      <c r="A7" s="136" t="s">
        <v>3</v>
      </c>
      <c r="B7" s="136" t="s">
        <v>4</v>
      </c>
      <c r="C7" s="137" t="s">
        <v>5</v>
      </c>
      <c r="D7" s="137" t="s">
        <v>6</v>
      </c>
      <c r="E7" s="123" t="s">
        <v>7</v>
      </c>
      <c r="F7" s="124"/>
      <c r="G7" s="127"/>
      <c r="H7" s="123" t="s">
        <v>8</v>
      </c>
      <c r="I7" s="124"/>
      <c r="J7" s="127"/>
      <c r="K7" s="123" t="s">
        <v>9</v>
      </c>
      <c r="L7" s="124"/>
      <c r="M7" s="124"/>
      <c r="N7" s="123" t="s">
        <v>10</v>
      </c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7"/>
      <c r="Z7" s="123" t="s">
        <v>110</v>
      </c>
      <c r="AA7" s="124"/>
      <c r="AB7" s="124"/>
      <c r="AC7" s="124"/>
      <c r="AD7" s="124"/>
      <c r="AE7" s="124"/>
      <c r="AF7" s="127"/>
      <c r="AG7" s="123" t="s">
        <v>11</v>
      </c>
      <c r="AH7" s="124"/>
      <c r="AI7" s="127"/>
      <c r="AJ7" s="123" t="s">
        <v>12</v>
      </c>
      <c r="AK7" s="124"/>
      <c r="AL7" s="124"/>
      <c r="AM7" s="115" t="s">
        <v>13</v>
      </c>
      <c r="AO7" s="4"/>
      <c r="AP7" s="4"/>
      <c r="AQ7" s="4"/>
      <c r="AR7" s="4"/>
      <c r="AS7" s="4"/>
    </row>
    <row r="8" spans="1:45" ht="18" customHeight="1" x14ac:dyDescent="0.2">
      <c r="A8" s="136"/>
      <c r="B8" s="136"/>
      <c r="C8" s="137"/>
      <c r="D8" s="137"/>
      <c r="E8" s="129"/>
      <c r="F8" s="130"/>
      <c r="G8" s="131"/>
      <c r="H8" s="129"/>
      <c r="I8" s="130"/>
      <c r="J8" s="131"/>
      <c r="K8" s="125"/>
      <c r="L8" s="126"/>
      <c r="M8" s="126"/>
      <c r="N8" s="125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8"/>
      <c r="Z8" s="125"/>
      <c r="AA8" s="126"/>
      <c r="AB8" s="126"/>
      <c r="AC8" s="126"/>
      <c r="AD8" s="126"/>
      <c r="AE8" s="126"/>
      <c r="AF8" s="128"/>
      <c r="AG8" s="125"/>
      <c r="AH8" s="126"/>
      <c r="AI8" s="128"/>
      <c r="AJ8" s="125"/>
      <c r="AK8" s="126"/>
      <c r="AL8" s="126"/>
      <c r="AM8" s="116"/>
    </row>
    <row r="9" spans="1:45" ht="15.75" customHeight="1" x14ac:dyDescent="0.2">
      <c r="A9" s="136"/>
      <c r="B9" s="136"/>
      <c r="C9" s="137"/>
      <c r="D9" s="137"/>
      <c r="E9" s="125"/>
      <c r="F9" s="126"/>
      <c r="G9" s="128"/>
      <c r="H9" s="125"/>
      <c r="I9" s="126"/>
      <c r="J9" s="128"/>
      <c r="K9" s="117">
        <v>2020</v>
      </c>
      <c r="L9" s="118"/>
      <c r="M9" s="119"/>
      <c r="N9" s="120" t="s">
        <v>14</v>
      </c>
      <c r="O9" s="121"/>
      <c r="P9" s="122"/>
      <c r="Q9" s="120" t="s">
        <v>15</v>
      </c>
      <c r="R9" s="121"/>
      <c r="S9" s="122"/>
      <c r="T9" s="120" t="s">
        <v>16</v>
      </c>
      <c r="U9" s="121"/>
      <c r="V9" s="122"/>
      <c r="W9" s="120" t="s">
        <v>17</v>
      </c>
      <c r="X9" s="121"/>
      <c r="Y9" s="122"/>
      <c r="Z9" s="120">
        <v>2020</v>
      </c>
      <c r="AA9" s="121"/>
      <c r="AB9" s="121"/>
      <c r="AC9" s="121"/>
      <c r="AD9" s="121"/>
      <c r="AE9" s="121"/>
      <c r="AF9" s="122"/>
      <c r="AG9" s="120">
        <v>2020</v>
      </c>
      <c r="AH9" s="121"/>
      <c r="AI9" s="122"/>
      <c r="AJ9" s="120">
        <v>2020</v>
      </c>
      <c r="AK9" s="121"/>
      <c r="AL9" s="122"/>
      <c r="AM9" s="5"/>
    </row>
    <row r="10" spans="1:45" s="7" customFormat="1" ht="15.75" x14ac:dyDescent="0.25">
      <c r="A10" s="98">
        <v>1</v>
      </c>
      <c r="B10" s="98">
        <v>2</v>
      </c>
      <c r="C10" s="98">
        <v>3</v>
      </c>
      <c r="D10" s="98">
        <v>4</v>
      </c>
      <c r="E10" s="105">
        <v>5</v>
      </c>
      <c r="F10" s="114"/>
      <c r="G10" s="106"/>
      <c r="H10" s="105">
        <v>6</v>
      </c>
      <c r="I10" s="114"/>
      <c r="J10" s="106"/>
      <c r="K10" s="111">
        <v>7</v>
      </c>
      <c r="L10" s="112"/>
      <c r="M10" s="113"/>
      <c r="N10" s="111">
        <v>8</v>
      </c>
      <c r="O10" s="112"/>
      <c r="P10" s="113"/>
      <c r="Q10" s="111">
        <v>9</v>
      </c>
      <c r="R10" s="112"/>
      <c r="S10" s="113"/>
      <c r="T10" s="111">
        <v>10</v>
      </c>
      <c r="U10" s="112"/>
      <c r="V10" s="113"/>
      <c r="W10" s="111">
        <v>11</v>
      </c>
      <c r="X10" s="112"/>
      <c r="Y10" s="113"/>
      <c r="Z10" s="107">
        <v>12</v>
      </c>
      <c r="AA10" s="108"/>
      <c r="AB10" s="108"/>
      <c r="AC10" s="108"/>
      <c r="AD10" s="108"/>
      <c r="AE10" s="108"/>
      <c r="AF10" s="109"/>
      <c r="AG10" s="107">
        <v>13</v>
      </c>
      <c r="AH10" s="108"/>
      <c r="AI10" s="109"/>
      <c r="AJ10" s="107">
        <v>14</v>
      </c>
      <c r="AK10" s="108"/>
      <c r="AL10" s="109"/>
      <c r="AM10" s="6">
        <v>15</v>
      </c>
    </row>
    <row r="11" spans="1:45" s="7" customFormat="1" ht="87" customHeight="1" x14ac:dyDescent="0.2">
      <c r="A11" s="99"/>
      <c r="B11" s="99"/>
      <c r="C11" s="99"/>
      <c r="D11" s="99"/>
      <c r="E11" s="101" t="s">
        <v>18</v>
      </c>
      <c r="F11" s="102"/>
      <c r="G11" s="100" t="s">
        <v>19</v>
      </c>
      <c r="H11" s="101" t="s">
        <v>18</v>
      </c>
      <c r="I11" s="102"/>
      <c r="J11" s="100" t="s">
        <v>19</v>
      </c>
      <c r="K11" s="101" t="s">
        <v>18</v>
      </c>
      <c r="L11" s="102"/>
      <c r="M11" s="98" t="s">
        <v>19</v>
      </c>
      <c r="N11" s="101" t="s">
        <v>18</v>
      </c>
      <c r="O11" s="102"/>
      <c r="P11" s="98" t="s">
        <v>19</v>
      </c>
      <c r="Q11" s="101" t="s">
        <v>18</v>
      </c>
      <c r="R11" s="102"/>
      <c r="S11" s="98" t="s">
        <v>19</v>
      </c>
      <c r="T11" s="101" t="s">
        <v>18</v>
      </c>
      <c r="U11" s="102"/>
      <c r="V11" s="98" t="s">
        <v>19</v>
      </c>
      <c r="W11" s="101" t="s">
        <v>18</v>
      </c>
      <c r="X11" s="102"/>
      <c r="Y11" s="98" t="s">
        <v>19</v>
      </c>
      <c r="Z11" s="105" t="s">
        <v>20</v>
      </c>
      <c r="AA11" s="106"/>
      <c r="AB11" s="105" t="s">
        <v>109</v>
      </c>
      <c r="AC11" s="106"/>
      <c r="AD11" s="8" t="s">
        <v>21</v>
      </c>
      <c r="AE11" s="105" t="s">
        <v>111</v>
      </c>
      <c r="AF11" s="106"/>
      <c r="AG11" s="105" t="s">
        <v>22</v>
      </c>
      <c r="AH11" s="106"/>
      <c r="AI11" s="8" t="s">
        <v>23</v>
      </c>
      <c r="AJ11" s="105" t="s">
        <v>24</v>
      </c>
      <c r="AK11" s="106"/>
      <c r="AL11" s="8" t="s">
        <v>25</v>
      </c>
      <c r="AM11" s="9"/>
    </row>
    <row r="12" spans="1:45" s="7" customFormat="1" ht="15.75" x14ac:dyDescent="0.2">
      <c r="A12" s="100"/>
      <c r="B12" s="100"/>
      <c r="C12" s="100"/>
      <c r="D12" s="100"/>
      <c r="E12" s="103"/>
      <c r="F12" s="104"/>
      <c r="G12" s="110"/>
      <c r="H12" s="103"/>
      <c r="I12" s="104"/>
      <c r="J12" s="110"/>
      <c r="K12" s="103"/>
      <c r="L12" s="104"/>
      <c r="M12" s="100"/>
      <c r="N12" s="103"/>
      <c r="O12" s="104"/>
      <c r="P12" s="100"/>
      <c r="Q12" s="103"/>
      <c r="R12" s="104"/>
      <c r="S12" s="100"/>
      <c r="T12" s="103"/>
      <c r="U12" s="104"/>
      <c r="V12" s="100"/>
      <c r="W12" s="103"/>
      <c r="X12" s="104"/>
      <c r="Y12" s="100"/>
      <c r="Z12" s="103" t="s">
        <v>18</v>
      </c>
      <c r="AA12" s="104"/>
      <c r="AB12" s="103" t="s">
        <v>18</v>
      </c>
      <c r="AC12" s="104"/>
      <c r="AD12" s="10" t="s">
        <v>19</v>
      </c>
      <c r="AE12" s="103" t="s">
        <v>19</v>
      </c>
      <c r="AF12" s="104"/>
      <c r="AG12" s="103" t="s">
        <v>18</v>
      </c>
      <c r="AH12" s="104"/>
      <c r="AI12" s="10" t="s">
        <v>19</v>
      </c>
      <c r="AJ12" s="103" t="s">
        <v>18</v>
      </c>
      <c r="AK12" s="104"/>
      <c r="AL12" s="10" t="s">
        <v>19</v>
      </c>
      <c r="AM12" s="88"/>
    </row>
    <row r="13" spans="1:45" ht="139.5" customHeight="1" x14ac:dyDescent="0.2">
      <c r="A13" s="50">
        <v>1</v>
      </c>
      <c r="B13" s="14" t="s">
        <v>26</v>
      </c>
      <c r="C13" s="51" t="s">
        <v>27</v>
      </c>
      <c r="D13" s="16" t="s">
        <v>105</v>
      </c>
      <c r="E13" s="55">
        <v>89.06</v>
      </c>
      <c r="F13" s="48" t="s">
        <v>58</v>
      </c>
      <c r="G13" s="61">
        <f>SUM(G15:G16)</f>
        <v>47500000</v>
      </c>
      <c r="H13" s="55">
        <v>80.709999999999994</v>
      </c>
      <c r="I13" s="48" t="s">
        <v>58</v>
      </c>
      <c r="J13" s="61">
        <f>SUM(J15:J16)</f>
        <v>9500000</v>
      </c>
      <c r="K13" s="55">
        <v>82.55</v>
      </c>
      <c r="L13" s="48" t="s">
        <v>58</v>
      </c>
      <c r="M13" s="61">
        <f>SUM(M15:M16)</f>
        <v>4250000</v>
      </c>
      <c r="N13" s="55">
        <v>0.17</v>
      </c>
      <c r="O13" s="48" t="s">
        <v>58</v>
      </c>
      <c r="P13" s="61">
        <f>SUM(P15:P16)</f>
        <v>1635000</v>
      </c>
      <c r="Q13" s="55">
        <v>0</v>
      </c>
      <c r="R13" s="48" t="s">
        <v>58</v>
      </c>
      <c r="S13" s="61">
        <f>SUM(S15:S16)</f>
        <v>0</v>
      </c>
      <c r="T13" s="55">
        <v>0</v>
      </c>
      <c r="U13" s="48" t="s">
        <v>58</v>
      </c>
      <c r="V13" s="61">
        <f>SUM(V15:V16)</f>
        <v>0</v>
      </c>
      <c r="W13" s="55">
        <v>0</v>
      </c>
      <c r="X13" s="48" t="s">
        <v>58</v>
      </c>
      <c r="Y13" s="61">
        <f>SUM(Y15:Y16)</f>
        <v>2615000</v>
      </c>
      <c r="Z13" s="64">
        <f t="shared" ref="Z13:Z19" si="0">N13+Q13+T13+W13</f>
        <v>0.17</v>
      </c>
      <c r="AA13" s="48" t="s">
        <v>58</v>
      </c>
      <c r="AB13" s="64">
        <f>AG13/K13*100</f>
        <v>97.976983646274988</v>
      </c>
      <c r="AC13" s="58" t="s">
        <v>60</v>
      </c>
      <c r="AD13" s="68">
        <f>P13+S13+V13+Y13</f>
        <v>4250000</v>
      </c>
      <c r="AE13" s="69">
        <f>AD13/M13*100</f>
        <v>100</v>
      </c>
      <c r="AF13" s="50" t="s">
        <v>60</v>
      </c>
      <c r="AG13" s="64">
        <f t="shared" ref="AG13:AG36" si="1">H13+Z13</f>
        <v>80.88</v>
      </c>
      <c r="AH13" s="48" t="s">
        <v>58</v>
      </c>
      <c r="AI13" s="68">
        <f>J13+AD13</f>
        <v>13750000</v>
      </c>
      <c r="AJ13" s="64">
        <f t="shared" ref="AJ13:AJ36" si="2">AG13/E13*100</f>
        <v>90.815180777004258</v>
      </c>
      <c r="AK13" s="58" t="s">
        <v>60</v>
      </c>
      <c r="AL13" s="69">
        <f>AI13/G13*100</f>
        <v>28.947368421052634</v>
      </c>
      <c r="AM13" s="22" t="s">
        <v>66</v>
      </c>
      <c r="AP13" s="23">
        <f>P13+S13+V13+Y13</f>
        <v>4250000</v>
      </c>
    </row>
    <row r="14" spans="1:45" ht="118.5" customHeight="1" x14ac:dyDescent="0.2">
      <c r="A14" s="13"/>
      <c r="B14" s="14"/>
      <c r="C14" s="15"/>
      <c r="D14" s="16" t="s">
        <v>64</v>
      </c>
      <c r="E14" s="47">
        <v>100</v>
      </c>
      <c r="F14" s="48" t="s">
        <v>60</v>
      </c>
      <c r="G14" s="12"/>
      <c r="H14" s="47">
        <v>100</v>
      </c>
      <c r="I14" s="48" t="s">
        <v>60</v>
      </c>
      <c r="J14" s="27"/>
      <c r="K14" s="47">
        <v>100</v>
      </c>
      <c r="L14" s="48" t="s">
        <v>60</v>
      </c>
      <c r="M14" s="43"/>
      <c r="N14" s="47">
        <f>N16/K16*100</f>
        <v>33.333333333333329</v>
      </c>
      <c r="O14" s="48" t="s">
        <v>60</v>
      </c>
      <c r="P14" s="56"/>
      <c r="Q14" s="55">
        <f>Q16/K16*100</f>
        <v>25</v>
      </c>
      <c r="R14" s="48" t="s">
        <v>60</v>
      </c>
      <c r="S14" s="56"/>
      <c r="T14" s="55">
        <f>T16/K16*100</f>
        <v>33.333333333333329</v>
      </c>
      <c r="U14" s="48" t="s">
        <v>60</v>
      </c>
      <c r="V14" s="56"/>
      <c r="W14" s="55">
        <f>W16/K16*100</f>
        <v>8.3333333333333321</v>
      </c>
      <c r="X14" s="48" t="s">
        <v>60</v>
      </c>
      <c r="Y14" s="56"/>
      <c r="Z14" s="64">
        <f t="shared" si="0"/>
        <v>99.999999999999986</v>
      </c>
      <c r="AA14" s="48" t="s">
        <v>60</v>
      </c>
      <c r="AB14" s="64">
        <f t="shared" ref="AB14:AB19" si="3">Z14/K14*100</f>
        <v>99.999999999999986</v>
      </c>
      <c r="AC14" s="58" t="s">
        <v>60</v>
      </c>
      <c r="AD14" s="59"/>
      <c r="AE14" s="70"/>
      <c r="AF14" s="89"/>
      <c r="AG14" s="64">
        <f t="shared" si="1"/>
        <v>200</v>
      </c>
      <c r="AH14" s="48" t="s">
        <v>60</v>
      </c>
      <c r="AI14" s="59"/>
      <c r="AJ14" s="64">
        <f t="shared" si="2"/>
        <v>200</v>
      </c>
      <c r="AK14" s="58" t="s">
        <v>60</v>
      </c>
      <c r="AL14" s="70"/>
      <c r="AM14" s="22"/>
      <c r="AP14" s="23"/>
    </row>
    <row r="15" spans="1:45" ht="75" x14ac:dyDescent="0.2">
      <c r="A15" s="13"/>
      <c r="B15" s="14"/>
      <c r="C15" s="24" t="s">
        <v>29</v>
      </c>
      <c r="D15" s="29" t="s">
        <v>62</v>
      </c>
      <c r="E15" s="17">
        <f>15*5</f>
        <v>75</v>
      </c>
      <c r="F15" s="18" t="s">
        <v>67</v>
      </c>
      <c r="G15" s="52">
        <v>23750000</v>
      </c>
      <c r="H15" s="17">
        <v>15</v>
      </c>
      <c r="I15" s="18" t="s">
        <v>67</v>
      </c>
      <c r="J15" s="20">
        <v>4750000</v>
      </c>
      <c r="K15" s="17">
        <v>15</v>
      </c>
      <c r="L15" s="18" t="s">
        <v>67</v>
      </c>
      <c r="M15" s="21">
        <v>2125000</v>
      </c>
      <c r="N15" s="17">
        <v>6</v>
      </c>
      <c r="O15" s="18" t="s">
        <v>67</v>
      </c>
      <c r="P15" s="21">
        <v>615000</v>
      </c>
      <c r="Q15" s="17">
        <v>3</v>
      </c>
      <c r="R15" s="18" t="s">
        <v>67</v>
      </c>
      <c r="S15" s="21">
        <v>0</v>
      </c>
      <c r="T15" s="17">
        <v>3</v>
      </c>
      <c r="U15" s="18" t="s">
        <v>67</v>
      </c>
      <c r="V15" s="21">
        <v>0</v>
      </c>
      <c r="W15" s="17">
        <v>3</v>
      </c>
      <c r="X15" s="18" t="s">
        <v>67</v>
      </c>
      <c r="Y15" s="21">
        <v>1510000</v>
      </c>
      <c r="Z15" s="67">
        <f t="shared" si="0"/>
        <v>15</v>
      </c>
      <c r="AA15" s="18" t="s">
        <v>67</v>
      </c>
      <c r="AB15" s="65">
        <f t="shared" si="3"/>
        <v>100</v>
      </c>
      <c r="AC15" s="36" t="s">
        <v>60</v>
      </c>
      <c r="AD15" s="42">
        <f>P15+S15+V15+Y15</f>
        <v>2125000</v>
      </c>
      <c r="AE15" s="65">
        <f>AD15/M15*100</f>
        <v>100</v>
      </c>
      <c r="AF15" s="36" t="s">
        <v>60</v>
      </c>
      <c r="AG15" s="67">
        <f t="shared" si="1"/>
        <v>30</v>
      </c>
      <c r="AH15" s="18" t="s">
        <v>67</v>
      </c>
      <c r="AI15" s="42">
        <f t="shared" ref="AI15:AI36" si="4">J15+AD15</f>
        <v>6875000</v>
      </c>
      <c r="AJ15" s="65">
        <f t="shared" si="2"/>
        <v>40</v>
      </c>
      <c r="AK15" s="36" t="s">
        <v>60</v>
      </c>
      <c r="AL15" s="65">
        <f t="shared" ref="AL15:AL36" si="5">AI15/G15*100</f>
        <v>28.947368421052634</v>
      </c>
      <c r="AM15" s="11"/>
      <c r="AP15" s="23"/>
    </row>
    <row r="16" spans="1:45" ht="90" x14ac:dyDescent="0.2">
      <c r="A16" s="13"/>
      <c r="B16" s="14"/>
      <c r="C16" s="24" t="s">
        <v>28</v>
      </c>
      <c r="D16" s="29" t="s">
        <v>61</v>
      </c>
      <c r="E16" s="17">
        <f>12*5</f>
        <v>60</v>
      </c>
      <c r="F16" s="18" t="s">
        <v>67</v>
      </c>
      <c r="G16" s="52">
        <v>23750000</v>
      </c>
      <c r="H16" s="17">
        <v>12</v>
      </c>
      <c r="I16" s="18" t="s">
        <v>67</v>
      </c>
      <c r="J16" s="20">
        <v>4750000</v>
      </c>
      <c r="K16" s="17">
        <v>12</v>
      </c>
      <c r="L16" s="18" t="s">
        <v>67</v>
      </c>
      <c r="M16" s="21">
        <v>2125000</v>
      </c>
      <c r="N16" s="17">
        <v>4</v>
      </c>
      <c r="O16" s="18" t="s">
        <v>67</v>
      </c>
      <c r="P16" s="21">
        <v>1020000</v>
      </c>
      <c r="Q16" s="17">
        <v>3</v>
      </c>
      <c r="R16" s="18" t="s">
        <v>67</v>
      </c>
      <c r="S16" s="21">
        <v>0</v>
      </c>
      <c r="T16" s="17">
        <v>4</v>
      </c>
      <c r="U16" s="18" t="s">
        <v>67</v>
      </c>
      <c r="V16" s="21">
        <v>0</v>
      </c>
      <c r="W16" s="17">
        <v>1</v>
      </c>
      <c r="X16" s="18" t="s">
        <v>67</v>
      </c>
      <c r="Y16" s="21">
        <v>1105000</v>
      </c>
      <c r="Z16" s="67">
        <f t="shared" si="0"/>
        <v>12</v>
      </c>
      <c r="AA16" s="18" t="s">
        <v>67</v>
      </c>
      <c r="AB16" s="65">
        <f t="shared" si="3"/>
        <v>100</v>
      </c>
      <c r="AC16" s="36" t="s">
        <v>60</v>
      </c>
      <c r="AD16" s="42">
        <f>P16+S16+V16+Y16</f>
        <v>2125000</v>
      </c>
      <c r="AE16" s="65">
        <f>AD16/M16*100</f>
        <v>100</v>
      </c>
      <c r="AF16" s="36" t="s">
        <v>60</v>
      </c>
      <c r="AG16" s="67">
        <f t="shared" si="1"/>
        <v>24</v>
      </c>
      <c r="AH16" s="18" t="s">
        <v>67</v>
      </c>
      <c r="AI16" s="42">
        <f t="shared" si="4"/>
        <v>6875000</v>
      </c>
      <c r="AJ16" s="65">
        <f t="shared" si="2"/>
        <v>40</v>
      </c>
      <c r="AK16" s="36" t="s">
        <v>60</v>
      </c>
      <c r="AL16" s="65">
        <f t="shared" si="5"/>
        <v>28.947368421052634</v>
      </c>
      <c r="AM16" s="11"/>
      <c r="AP16" s="23"/>
    </row>
    <row r="17" spans="1:42" ht="85.5" customHeight="1" x14ac:dyDescent="0.2">
      <c r="A17" s="50">
        <v>2</v>
      </c>
      <c r="B17" s="51" t="s">
        <v>30</v>
      </c>
      <c r="C17" s="14" t="s">
        <v>31</v>
      </c>
      <c r="D17" s="15" t="s">
        <v>94</v>
      </c>
      <c r="E17" s="47">
        <v>100</v>
      </c>
      <c r="F17" s="48" t="s">
        <v>60</v>
      </c>
      <c r="G17" s="43">
        <f>SUM(G18:G23)</f>
        <v>4334865750</v>
      </c>
      <c r="H17" s="47">
        <v>100</v>
      </c>
      <c r="I17" s="48" t="s">
        <v>60</v>
      </c>
      <c r="J17" s="43">
        <f>SUM(J18:J23)</f>
        <v>649073771</v>
      </c>
      <c r="K17" s="47">
        <v>100</v>
      </c>
      <c r="L17" s="48" t="s">
        <v>60</v>
      </c>
      <c r="M17" s="43">
        <f>SUM(M18:M23)</f>
        <v>512898350</v>
      </c>
      <c r="N17" s="47">
        <v>25</v>
      </c>
      <c r="O17" s="48" t="s">
        <v>60</v>
      </c>
      <c r="P17" s="43">
        <f>SUM(P18:P23)</f>
        <v>130954255</v>
      </c>
      <c r="Q17" s="47">
        <v>25</v>
      </c>
      <c r="R17" s="48" t="s">
        <v>60</v>
      </c>
      <c r="S17" s="43">
        <f>SUM(S18:S23)</f>
        <v>90454030</v>
      </c>
      <c r="T17" s="47">
        <v>25</v>
      </c>
      <c r="U17" s="48" t="s">
        <v>60</v>
      </c>
      <c r="V17" s="43">
        <f>SUM(V18:V23)</f>
        <v>60991657</v>
      </c>
      <c r="W17" s="47">
        <v>25</v>
      </c>
      <c r="X17" s="48" t="s">
        <v>60</v>
      </c>
      <c r="Y17" s="43">
        <f>SUM(Y18:Y23)</f>
        <v>158172488</v>
      </c>
      <c r="Z17" s="66">
        <f t="shared" si="0"/>
        <v>100</v>
      </c>
      <c r="AA17" s="48" t="s">
        <v>60</v>
      </c>
      <c r="AB17" s="64">
        <f t="shared" si="3"/>
        <v>100</v>
      </c>
      <c r="AC17" s="58" t="s">
        <v>60</v>
      </c>
      <c r="AD17" s="57">
        <f>P17+S17+V17+Y17</f>
        <v>440572430</v>
      </c>
      <c r="AE17" s="64">
        <f>AD17/M17*100</f>
        <v>85.898585947878374</v>
      </c>
      <c r="AF17" s="58" t="s">
        <v>60</v>
      </c>
      <c r="AG17" s="66">
        <f t="shared" si="1"/>
        <v>200</v>
      </c>
      <c r="AH17" s="48" t="s">
        <v>60</v>
      </c>
      <c r="AI17" s="57">
        <f t="shared" si="4"/>
        <v>1089646201</v>
      </c>
      <c r="AJ17" s="64">
        <f t="shared" si="2"/>
        <v>200</v>
      </c>
      <c r="AK17" s="58" t="s">
        <v>60</v>
      </c>
      <c r="AL17" s="64">
        <f t="shared" si="5"/>
        <v>25.13679232165379</v>
      </c>
      <c r="AM17" s="11"/>
      <c r="AP17" s="23"/>
    </row>
    <row r="18" spans="1:42" ht="60" x14ac:dyDescent="0.2">
      <c r="A18" s="13"/>
      <c r="B18" s="14"/>
      <c r="C18" s="29" t="s">
        <v>68</v>
      </c>
      <c r="D18" s="24" t="s">
        <v>63</v>
      </c>
      <c r="E18" s="25">
        <f>12*5</f>
        <v>60</v>
      </c>
      <c r="F18" s="26" t="s">
        <v>59</v>
      </c>
      <c r="G18" s="56">
        <v>760115750</v>
      </c>
      <c r="H18" s="45">
        <v>12</v>
      </c>
      <c r="I18" s="26" t="s">
        <v>59</v>
      </c>
      <c r="J18" s="27">
        <v>100962650</v>
      </c>
      <c r="K18" s="45">
        <v>12</v>
      </c>
      <c r="L18" s="26" t="s">
        <v>59</v>
      </c>
      <c r="M18" s="28">
        <v>116531100</v>
      </c>
      <c r="N18" s="60">
        <v>3</v>
      </c>
      <c r="O18" s="26" t="s">
        <v>59</v>
      </c>
      <c r="P18" s="28">
        <v>29136250</v>
      </c>
      <c r="Q18" s="60">
        <v>3</v>
      </c>
      <c r="R18" s="26" t="s">
        <v>59</v>
      </c>
      <c r="S18" s="28">
        <v>28201250</v>
      </c>
      <c r="T18" s="60">
        <v>3</v>
      </c>
      <c r="U18" s="26" t="s">
        <v>59</v>
      </c>
      <c r="V18" s="28">
        <v>820000</v>
      </c>
      <c r="W18" s="60">
        <v>3</v>
      </c>
      <c r="X18" s="26" t="s">
        <v>59</v>
      </c>
      <c r="Y18" s="28">
        <v>30858700</v>
      </c>
      <c r="Z18" s="67">
        <f t="shared" si="0"/>
        <v>12</v>
      </c>
      <c r="AA18" s="26" t="s">
        <v>59</v>
      </c>
      <c r="AB18" s="65">
        <f t="shared" si="3"/>
        <v>100</v>
      </c>
      <c r="AC18" s="36" t="s">
        <v>60</v>
      </c>
      <c r="AD18" s="42">
        <f>P18+S18+V18+Y18</f>
        <v>89016200</v>
      </c>
      <c r="AE18" s="65">
        <f>AD18/M18*100</f>
        <v>76.388363278129191</v>
      </c>
      <c r="AF18" s="36" t="s">
        <v>60</v>
      </c>
      <c r="AG18" s="67">
        <f t="shared" si="1"/>
        <v>24</v>
      </c>
      <c r="AH18" s="26" t="s">
        <v>59</v>
      </c>
      <c r="AI18" s="42">
        <f t="shared" si="4"/>
        <v>189978850</v>
      </c>
      <c r="AJ18" s="65">
        <f t="shared" si="2"/>
        <v>40</v>
      </c>
      <c r="AK18" s="36" t="s">
        <v>60</v>
      </c>
      <c r="AL18" s="65">
        <f t="shared" si="5"/>
        <v>24.993410543065316</v>
      </c>
      <c r="AM18" s="30"/>
      <c r="AP18" s="23">
        <f>P18+S18+V18+Y18</f>
        <v>89016200</v>
      </c>
    </row>
    <row r="19" spans="1:42" ht="93" customHeight="1" x14ac:dyDescent="0.2">
      <c r="A19" s="13"/>
      <c r="B19" s="14"/>
      <c r="C19" s="29" t="s">
        <v>69</v>
      </c>
      <c r="D19" s="29" t="s">
        <v>63</v>
      </c>
      <c r="E19" s="53">
        <f t="shared" ref="E19:E28" si="6">12*5</f>
        <v>60</v>
      </c>
      <c r="F19" s="18" t="s">
        <v>59</v>
      </c>
      <c r="G19" s="52">
        <v>786000000</v>
      </c>
      <c r="H19" s="46">
        <v>12</v>
      </c>
      <c r="I19" s="18" t="s">
        <v>59</v>
      </c>
      <c r="J19" s="20">
        <v>110804008</v>
      </c>
      <c r="K19" s="46">
        <v>12</v>
      </c>
      <c r="L19" s="18" t="s">
        <v>59</v>
      </c>
      <c r="M19" s="21">
        <v>126204000</v>
      </c>
      <c r="N19" s="17">
        <v>3</v>
      </c>
      <c r="O19" s="18" t="s">
        <v>59</v>
      </c>
      <c r="P19" s="21">
        <v>28929486</v>
      </c>
      <c r="Q19" s="17">
        <v>3</v>
      </c>
      <c r="R19" s="18" t="s">
        <v>59</v>
      </c>
      <c r="S19" s="21">
        <v>27609680</v>
      </c>
      <c r="T19" s="17">
        <v>3</v>
      </c>
      <c r="U19" s="18" t="s">
        <v>59</v>
      </c>
      <c r="V19" s="21">
        <v>25851057</v>
      </c>
      <c r="W19" s="17">
        <v>3</v>
      </c>
      <c r="X19" s="18" t="s">
        <v>59</v>
      </c>
      <c r="Y19" s="21">
        <v>19669288</v>
      </c>
      <c r="Z19" s="67">
        <f t="shared" si="0"/>
        <v>12</v>
      </c>
      <c r="AA19" s="18" t="s">
        <v>59</v>
      </c>
      <c r="AB19" s="65">
        <f t="shared" si="3"/>
        <v>100</v>
      </c>
      <c r="AC19" s="36" t="s">
        <v>60</v>
      </c>
      <c r="AD19" s="42">
        <f>P19+S19+V19+Y19</f>
        <v>102059511</v>
      </c>
      <c r="AE19" s="65">
        <f>AD19/M19*100</f>
        <v>80.868681658267576</v>
      </c>
      <c r="AF19" s="36" t="s">
        <v>60</v>
      </c>
      <c r="AG19" s="67">
        <f t="shared" si="1"/>
        <v>24</v>
      </c>
      <c r="AH19" s="18" t="s">
        <v>59</v>
      </c>
      <c r="AI19" s="42">
        <f t="shared" si="4"/>
        <v>212863519</v>
      </c>
      <c r="AJ19" s="65">
        <f t="shared" si="2"/>
        <v>40</v>
      </c>
      <c r="AK19" s="36" t="s">
        <v>60</v>
      </c>
      <c r="AL19" s="65">
        <f t="shared" si="5"/>
        <v>27.081872646310433</v>
      </c>
      <c r="AM19" s="11"/>
      <c r="AP19" s="23">
        <f>P19+S19+V19+Y19</f>
        <v>102059511</v>
      </c>
    </row>
    <row r="20" spans="1:42" ht="81.75" customHeight="1" x14ac:dyDescent="0.2">
      <c r="A20" s="13"/>
      <c r="B20" s="14"/>
      <c r="C20" s="90" t="s">
        <v>70</v>
      </c>
      <c r="D20" s="91" t="s">
        <v>63</v>
      </c>
      <c r="E20" s="53">
        <f>3*5</f>
        <v>15</v>
      </c>
      <c r="F20" s="18" t="s">
        <v>84</v>
      </c>
      <c r="G20" s="52">
        <v>55000000</v>
      </c>
      <c r="H20" s="53">
        <v>3</v>
      </c>
      <c r="I20" s="18" t="s">
        <v>84</v>
      </c>
      <c r="J20" s="20">
        <v>11000000</v>
      </c>
      <c r="K20" s="53"/>
      <c r="L20" s="18"/>
      <c r="M20" s="21"/>
      <c r="N20" s="17"/>
      <c r="O20" s="18"/>
      <c r="P20" s="21"/>
      <c r="Q20" s="17"/>
      <c r="R20" s="18"/>
      <c r="S20" s="21"/>
      <c r="T20" s="17"/>
      <c r="U20" s="18"/>
      <c r="V20" s="21"/>
      <c r="W20" s="17"/>
      <c r="X20" s="18"/>
      <c r="Y20" s="21"/>
      <c r="Z20" s="67"/>
      <c r="AA20" s="18"/>
      <c r="AB20" s="65"/>
      <c r="AC20" s="36"/>
      <c r="AD20" s="42"/>
      <c r="AE20" s="65"/>
      <c r="AF20" s="36"/>
      <c r="AG20" s="67">
        <f t="shared" si="1"/>
        <v>3</v>
      </c>
      <c r="AH20" s="18" t="s">
        <v>84</v>
      </c>
      <c r="AI20" s="42">
        <f t="shared" si="4"/>
        <v>11000000</v>
      </c>
      <c r="AJ20" s="65">
        <f t="shared" si="2"/>
        <v>20</v>
      </c>
      <c r="AK20" s="36" t="s">
        <v>60</v>
      </c>
      <c r="AL20" s="65">
        <f t="shared" si="5"/>
        <v>20</v>
      </c>
      <c r="AM20" s="11"/>
      <c r="AP20" s="23">
        <f>P20+S20+V20+Y20</f>
        <v>0</v>
      </c>
    </row>
    <row r="21" spans="1:42" ht="60" x14ac:dyDescent="0.2">
      <c r="A21" s="13"/>
      <c r="B21" s="14"/>
      <c r="C21" s="29" t="s">
        <v>71</v>
      </c>
      <c r="D21" s="29" t="s">
        <v>63</v>
      </c>
      <c r="E21" s="53">
        <f t="shared" si="6"/>
        <v>60</v>
      </c>
      <c r="F21" s="18" t="s">
        <v>59</v>
      </c>
      <c r="G21" s="52">
        <v>247250000</v>
      </c>
      <c r="H21" s="45">
        <v>12</v>
      </c>
      <c r="I21" s="18" t="s">
        <v>59</v>
      </c>
      <c r="J21" s="20">
        <v>38640000</v>
      </c>
      <c r="K21" s="45">
        <v>12</v>
      </c>
      <c r="L21" s="18" t="s">
        <v>59</v>
      </c>
      <c r="M21" s="21">
        <v>11600000</v>
      </c>
      <c r="N21" s="17">
        <v>3</v>
      </c>
      <c r="O21" s="18" t="s">
        <v>59</v>
      </c>
      <c r="P21" s="21">
        <v>900000</v>
      </c>
      <c r="Q21" s="17">
        <v>3</v>
      </c>
      <c r="R21" s="18" t="s">
        <v>59</v>
      </c>
      <c r="S21" s="21">
        <v>562500</v>
      </c>
      <c r="T21" s="17">
        <v>3</v>
      </c>
      <c r="U21" s="18" t="s">
        <v>59</v>
      </c>
      <c r="V21" s="21">
        <v>0</v>
      </c>
      <c r="W21" s="17">
        <v>3</v>
      </c>
      <c r="X21" s="18" t="s">
        <v>59</v>
      </c>
      <c r="Y21" s="21">
        <v>10100000</v>
      </c>
      <c r="Z21" s="67">
        <f t="shared" ref="Z21:Z31" si="7">N21+Q21+T21+W21</f>
        <v>12</v>
      </c>
      <c r="AA21" s="18" t="s">
        <v>59</v>
      </c>
      <c r="AB21" s="65">
        <f t="shared" ref="AB21:AB31" si="8">Z21/K21*100</f>
        <v>100</v>
      </c>
      <c r="AC21" s="36" t="s">
        <v>60</v>
      </c>
      <c r="AD21" s="42">
        <f t="shared" ref="AD21:AD31" si="9">P21+S21+V21+Y21</f>
        <v>11562500</v>
      </c>
      <c r="AE21" s="65">
        <f t="shared" ref="AE21:AE31" si="10">AD21/M21*100</f>
        <v>99.676724137931032</v>
      </c>
      <c r="AF21" s="36" t="s">
        <v>60</v>
      </c>
      <c r="AG21" s="67">
        <f t="shared" si="1"/>
        <v>24</v>
      </c>
      <c r="AH21" s="18" t="s">
        <v>59</v>
      </c>
      <c r="AI21" s="42">
        <f t="shared" si="4"/>
        <v>50202500</v>
      </c>
      <c r="AJ21" s="65">
        <f t="shared" si="2"/>
        <v>40</v>
      </c>
      <c r="AK21" s="36" t="s">
        <v>60</v>
      </c>
      <c r="AL21" s="65">
        <f t="shared" si="5"/>
        <v>20.304347826086957</v>
      </c>
      <c r="AM21" s="11"/>
      <c r="AP21" s="23">
        <f>P21+S21+V21+Y21</f>
        <v>11562500</v>
      </c>
    </row>
    <row r="22" spans="1:42" ht="111.75" customHeight="1" x14ac:dyDescent="0.2">
      <c r="A22" s="13"/>
      <c r="B22" s="14"/>
      <c r="C22" s="24" t="s">
        <v>72</v>
      </c>
      <c r="D22" s="29" t="s">
        <v>63</v>
      </c>
      <c r="E22" s="53">
        <f t="shared" si="6"/>
        <v>60</v>
      </c>
      <c r="F22" s="18" t="s">
        <v>59</v>
      </c>
      <c r="G22" s="52">
        <v>600000000</v>
      </c>
      <c r="H22" s="46">
        <v>12</v>
      </c>
      <c r="I22" s="18" t="s">
        <v>59</v>
      </c>
      <c r="J22" s="20">
        <v>117000000</v>
      </c>
      <c r="K22" s="46">
        <v>12</v>
      </c>
      <c r="L22" s="18" t="s">
        <v>59</v>
      </c>
      <c r="M22" s="21">
        <v>136000000</v>
      </c>
      <c r="N22" s="17">
        <v>3</v>
      </c>
      <c r="O22" s="18" t="s">
        <v>59</v>
      </c>
      <c r="P22" s="21">
        <v>33690600</v>
      </c>
      <c r="Q22" s="17">
        <v>3</v>
      </c>
      <c r="R22" s="18" t="s">
        <v>59</v>
      </c>
      <c r="S22" s="21">
        <v>33690600</v>
      </c>
      <c r="T22" s="17">
        <v>3</v>
      </c>
      <c r="U22" s="18" t="s">
        <v>59</v>
      </c>
      <c r="V22" s="21">
        <v>33690600</v>
      </c>
      <c r="W22" s="17">
        <v>3</v>
      </c>
      <c r="X22" s="18" t="s">
        <v>59</v>
      </c>
      <c r="Y22" s="21">
        <v>33920800</v>
      </c>
      <c r="Z22" s="67">
        <f t="shared" si="7"/>
        <v>12</v>
      </c>
      <c r="AA22" s="18" t="s">
        <v>59</v>
      </c>
      <c r="AB22" s="65">
        <f t="shared" si="8"/>
        <v>100</v>
      </c>
      <c r="AC22" s="36" t="s">
        <v>60</v>
      </c>
      <c r="AD22" s="42">
        <f t="shared" si="9"/>
        <v>134992600</v>
      </c>
      <c r="AE22" s="65">
        <f t="shared" si="10"/>
        <v>99.259264705882359</v>
      </c>
      <c r="AF22" s="36" t="s">
        <v>60</v>
      </c>
      <c r="AG22" s="67">
        <f t="shared" si="1"/>
        <v>24</v>
      </c>
      <c r="AH22" s="18" t="s">
        <v>59</v>
      </c>
      <c r="AI22" s="42">
        <f t="shared" si="4"/>
        <v>251992600</v>
      </c>
      <c r="AJ22" s="65">
        <f t="shared" si="2"/>
        <v>40</v>
      </c>
      <c r="AK22" s="36" t="s">
        <v>60</v>
      </c>
      <c r="AL22" s="65">
        <f t="shared" si="5"/>
        <v>41.998766666666668</v>
      </c>
      <c r="AM22" s="11"/>
      <c r="AP22" s="23"/>
    </row>
    <row r="23" spans="1:42" ht="79.5" customHeight="1" x14ac:dyDescent="0.2">
      <c r="A23" s="13"/>
      <c r="B23" s="14"/>
      <c r="C23" s="24" t="s">
        <v>73</v>
      </c>
      <c r="D23" s="29" t="s">
        <v>63</v>
      </c>
      <c r="E23" s="53">
        <f t="shared" si="6"/>
        <v>60</v>
      </c>
      <c r="F23" s="18" t="s">
        <v>59</v>
      </c>
      <c r="G23" s="52">
        <v>1886500000</v>
      </c>
      <c r="H23" s="17">
        <v>12</v>
      </c>
      <c r="I23" s="18" t="s">
        <v>59</v>
      </c>
      <c r="J23" s="20">
        <v>270667113</v>
      </c>
      <c r="K23" s="17">
        <v>12</v>
      </c>
      <c r="L23" s="18" t="s">
        <v>59</v>
      </c>
      <c r="M23" s="21">
        <v>122563250</v>
      </c>
      <c r="N23" s="17">
        <v>3</v>
      </c>
      <c r="O23" s="18" t="s">
        <v>59</v>
      </c>
      <c r="P23" s="21">
        <v>38297919</v>
      </c>
      <c r="Q23" s="17">
        <v>3</v>
      </c>
      <c r="R23" s="18" t="s">
        <v>59</v>
      </c>
      <c r="S23" s="21">
        <v>390000</v>
      </c>
      <c r="T23" s="17">
        <v>3</v>
      </c>
      <c r="U23" s="18" t="s">
        <v>59</v>
      </c>
      <c r="V23" s="21">
        <v>630000</v>
      </c>
      <c r="W23" s="17">
        <v>3</v>
      </c>
      <c r="X23" s="18" t="s">
        <v>59</v>
      </c>
      <c r="Y23" s="21">
        <v>63623700</v>
      </c>
      <c r="Z23" s="67">
        <f t="shared" si="7"/>
        <v>12</v>
      </c>
      <c r="AA23" s="18" t="s">
        <v>59</v>
      </c>
      <c r="AB23" s="65">
        <f t="shared" si="8"/>
        <v>100</v>
      </c>
      <c r="AC23" s="36" t="s">
        <v>60</v>
      </c>
      <c r="AD23" s="42">
        <f t="shared" si="9"/>
        <v>102941619</v>
      </c>
      <c r="AE23" s="65">
        <f t="shared" si="10"/>
        <v>83.990608114585726</v>
      </c>
      <c r="AF23" s="36" t="s">
        <v>60</v>
      </c>
      <c r="AG23" s="67">
        <f t="shared" si="1"/>
        <v>24</v>
      </c>
      <c r="AH23" s="18" t="s">
        <v>59</v>
      </c>
      <c r="AI23" s="42">
        <f t="shared" si="4"/>
        <v>373608732</v>
      </c>
      <c r="AJ23" s="65">
        <f t="shared" si="2"/>
        <v>40</v>
      </c>
      <c r="AK23" s="36" t="s">
        <v>60</v>
      </c>
      <c r="AL23" s="65">
        <f t="shared" si="5"/>
        <v>19.804332467532468</v>
      </c>
      <c r="AM23" s="11"/>
      <c r="AP23" s="23"/>
    </row>
    <row r="24" spans="1:42" ht="97.5" customHeight="1" x14ac:dyDescent="0.2">
      <c r="A24" s="13"/>
      <c r="B24" s="14"/>
      <c r="C24" s="15" t="s">
        <v>32</v>
      </c>
      <c r="D24" s="15" t="s">
        <v>94</v>
      </c>
      <c r="E24" s="47">
        <v>100</v>
      </c>
      <c r="F24" s="48" t="s">
        <v>60</v>
      </c>
      <c r="G24" s="44">
        <f>SUM(G25:G28)</f>
        <v>1987455000</v>
      </c>
      <c r="H24" s="47">
        <v>100</v>
      </c>
      <c r="I24" s="48" t="s">
        <v>60</v>
      </c>
      <c r="J24" s="44">
        <f>SUM(J25:J28)</f>
        <v>571255750</v>
      </c>
      <c r="K24" s="47">
        <v>100</v>
      </c>
      <c r="L24" s="48" t="s">
        <v>60</v>
      </c>
      <c r="M24" s="44">
        <f>SUM(M25:M28)</f>
        <v>854944300</v>
      </c>
      <c r="N24" s="47">
        <v>25</v>
      </c>
      <c r="O24" s="48" t="s">
        <v>60</v>
      </c>
      <c r="P24" s="44">
        <f>SUM(P25:P28)</f>
        <v>14263750</v>
      </c>
      <c r="Q24" s="47">
        <v>25</v>
      </c>
      <c r="R24" s="48" t="s">
        <v>60</v>
      </c>
      <c r="S24" s="44">
        <f>SUM(S25:S28)</f>
        <v>92963400</v>
      </c>
      <c r="T24" s="47">
        <v>25</v>
      </c>
      <c r="U24" s="48" t="s">
        <v>60</v>
      </c>
      <c r="V24" s="44">
        <f>SUM(V25:V28)</f>
        <v>217565900</v>
      </c>
      <c r="W24" s="47">
        <v>25</v>
      </c>
      <c r="X24" s="48" t="s">
        <v>60</v>
      </c>
      <c r="Y24" s="44">
        <f>SUM(Y25:Y28)</f>
        <v>467129150</v>
      </c>
      <c r="Z24" s="66">
        <f t="shared" si="7"/>
        <v>100</v>
      </c>
      <c r="AA24" s="48" t="s">
        <v>60</v>
      </c>
      <c r="AB24" s="64">
        <f t="shared" si="8"/>
        <v>100</v>
      </c>
      <c r="AC24" s="58" t="s">
        <v>60</v>
      </c>
      <c r="AD24" s="57">
        <f t="shared" si="9"/>
        <v>791922200</v>
      </c>
      <c r="AE24" s="64">
        <f t="shared" si="10"/>
        <v>92.628513927749452</v>
      </c>
      <c r="AF24" s="58" t="s">
        <v>60</v>
      </c>
      <c r="AG24" s="66">
        <f t="shared" si="1"/>
        <v>200</v>
      </c>
      <c r="AH24" s="48" t="s">
        <v>60</v>
      </c>
      <c r="AI24" s="57">
        <f t="shared" si="4"/>
        <v>1363177950</v>
      </c>
      <c r="AJ24" s="64">
        <f t="shared" si="2"/>
        <v>200</v>
      </c>
      <c r="AK24" s="58" t="s">
        <v>60</v>
      </c>
      <c r="AL24" s="64">
        <f t="shared" si="5"/>
        <v>68.589122772591082</v>
      </c>
      <c r="AM24" s="11"/>
      <c r="AP24" s="23"/>
    </row>
    <row r="25" spans="1:42" ht="83.25" customHeight="1" x14ac:dyDescent="0.2">
      <c r="A25" s="13"/>
      <c r="B25" s="14"/>
      <c r="C25" s="24" t="s">
        <v>74</v>
      </c>
      <c r="D25" s="29" t="s">
        <v>77</v>
      </c>
      <c r="E25" s="53">
        <f t="shared" si="6"/>
        <v>60</v>
      </c>
      <c r="F25" s="18" t="s">
        <v>59</v>
      </c>
      <c r="G25" s="52">
        <v>870955000</v>
      </c>
      <c r="H25" s="46">
        <v>12</v>
      </c>
      <c r="I25" s="18" t="s">
        <v>59</v>
      </c>
      <c r="J25" s="20">
        <v>269819050</v>
      </c>
      <c r="K25" s="46">
        <v>12</v>
      </c>
      <c r="L25" s="18" t="s">
        <v>59</v>
      </c>
      <c r="M25" s="21">
        <v>301144300</v>
      </c>
      <c r="N25" s="17">
        <v>3</v>
      </c>
      <c r="O25" s="18" t="s">
        <v>59</v>
      </c>
      <c r="P25" s="21">
        <v>2774250</v>
      </c>
      <c r="Q25" s="17">
        <v>3</v>
      </c>
      <c r="R25" s="18" t="s">
        <v>59</v>
      </c>
      <c r="S25" s="21">
        <v>0</v>
      </c>
      <c r="T25" s="17">
        <v>3</v>
      </c>
      <c r="U25" s="18" t="s">
        <v>59</v>
      </c>
      <c r="V25" s="21">
        <v>139220000</v>
      </c>
      <c r="W25" s="17">
        <v>3</v>
      </c>
      <c r="X25" s="18" t="s">
        <v>59</v>
      </c>
      <c r="Y25" s="21">
        <v>124948050</v>
      </c>
      <c r="Z25" s="67">
        <f t="shared" si="7"/>
        <v>12</v>
      </c>
      <c r="AA25" s="18" t="s">
        <v>59</v>
      </c>
      <c r="AB25" s="65">
        <f t="shared" si="8"/>
        <v>100</v>
      </c>
      <c r="AC25" s="36" t="s">
        <v>60</v>
      </c>
      <c r="AD25" s="42">
        <f t="shared" si="9"/>
        <v>266942300</v>
      </c>
      <c r="AE25" s="65">
        <f t="shared" si="10"/>
        <v>88.642654036619646</v>
      </c>
      <c r="AF25" s="36" t="s">
        <v>60</v>
      </c>
      <c r="AG25" s="67">
        <f t="shared" si="1"/>
        <v>24</v>
      </c>
      <c r="AH25" s="18" t="s">
        <v>59</v>
      </c>
      <c r="AI25" s="42">
        <f t="shared" si="4"/>
        <v>536761350</v>
      </c>
      <c r="AJ25" s="65">
        <f t="shared" si="2"/>
        <v>40</v>
      </c>
      <c r="AK25" s="36" t="s">
        <v>60</v>
      </c>
      <c r="AL25" s="65">
        <f t="shared" si="5"/>
        <v>61.629056610272634</v>
      </c>
      <c r="AM25" s="11"/>
      <c r="AP25" s="23"/>
    </row>
    <row r="26" spans="1:42" ht="66.75" customHeight="1" x14ac:dyDescent="0.2">
      <c r="A26" s="13"/>
      <c r="B26" s="14"/>
      <c r="C26" s="24" t="s">
        <v>75</v>
      </c>
      <c r="D26" s="29" t="s">
        <v>78</v>
      </c>
      <c r="E26" s="53">
        <v>5</v>
      </c>
      <c r="F26" s="18" t="s">
        <v>112</v>
      </c>
      <c r="G26" s="52">
        <v>750000000</v>
      </c>
      <c r="H26" s="46">
        <v>1</v>
      </c>
      <c r="I26" s="18" t="s">
        <v>112</v>
      </c>
      <c r="J26" s="20">
        <v>245694900</v>
      </c>
      <c r="K26" s="46">
        <v>1</v>
      </c>
      <c r="L26" s="18" t="s">
        <v>112</v>
      </c>
      <c r="M26" s="21">
        <v>483400000</v>
      </c>
      <c r="N26" s="17">
        <v>0</v>
      </c>
      <c r="O26" s="18" t="s">
        <v>112</v>
      </c>
      <c r="P26" s="21">
        <v>0</v>
      </c>
      <c r="Q26" s="17">
        <v>1</v>
      </c>
      <c r="R26" s="18" t="s">
        <v>112</v>
      </c>
      <c r="S26" s="21">
        <v>87408900</v>
      </c>
      <c r="T26" s="17">
        <v>0</v>
      </c>
      <c r="U26" s="18" t="s">
        <v>112</v>
      </c>
      <c r="V26" s="21">
        <v>72881900</v>
      </c>
      <c r="W26" s="17">
        <v>0</v>
      </c>
      <c r="X26" s="18" t="s">
        <v>112</v>
      </c>
      <c r="Y26" s="21">
        <v>309347600</v>
      </c>
      <c r="Z26" s="67">
        <f t="shared" si="7"/>
        <v>1</v>
      </c>
      <c r="AA26" s="18" t="s">
        <v>59</v>
      </c>
      <c r="AB26" s="65">
        <f t="shared" si="8"/>
        <v>100</v>
      </c>
      <c r="AC26" s="36" t="s">
        <v>60</v>
      </c>
      <c r="AD26" s="42">
        <f t="shared" si="9"/>
        <v>469638400</v>
      </c>
      <c r="AE26" s="65">
        <f t="shared" si="10"/>
        <v>97.153165080678534</v>
      </c>
      <c r="AF26" s="36" t="s">
        <v>60</v>
      </c>
      <c r="AG26" s="67">
        <f t="shared" si="1"/>
        <v>2</v>
      </c>
      <c r="AH26" s="18" t="s">
        <v>59</v>
      </c>
      <c r="AI26" s="42">
        <f t="shared" si="4"/>
        <v>715333300</v>
      </c>
      <c r="AJ26" s="65">
        <f t="shared" si="2"/>
        <v>40</v>
      </c>
      <c r="AK26" s="36" t="s">
        <v>60</v>
      </c>
      <c r="AL26" s="65">
        <f t="shared" si="5"/>
        <v>95.377773333333337</v>
      </c>
      <c r="AM26" s="11"/>
      <c r="AP26" s="23"/>
    </row>
    <row r="27" spans="1:42" ht="83.25" customHeight="1" x14ac:dyDescent="0.2">
      <c r="A27" s="13"/>
      <c r="B27" s="14"/>
      <c r="C27" s="24" t="s">
        <v>33</v>
      </c>
      <c r="D27" s="29" t="s">
        <v>79</v>
      </c>
      <c r="E27" s="53">
        <f t="shared" si="6"/>
        <v>60</v>
      </c>
      <c r="F27" s="18" t="s">
        <v>59</v>
      </c>
      <c r="G27" s="52">
        <v>293750000</v>
      </c>
      <c r="H27" s="46">
        <v>12</v>
      </c>
      <c r="I27" s="18" t="s">
        <v>59</v>
      </c>
      <c r="J27" s="20">
        <v>41191800</v>
      </c>
      <c r="K27" s="46">
        <v>12</v>
      </c>
      <c r="L27" s="18" t="s">
        <v>59</v>
      </c>
      <c r="M27" s="21">
        <v>55850000</v>
      </c>
      <c r="N27" s="17">
        <v>3</v>
      </c>
      <c r="O27" s="18" t="s">
        <v>59</v>
      </c>
      <c r="P27" s="21">
        <v>9789500</v>
      </c>
      <c r="Q27" s="17">
        <v>3</v>
      </c>
      <c r="R27" s="18" t="s">
        <v>59</v>
      </c>
      <c r="S27" s="21">
        <v>5554500</v>
      </c>
      <c r="T27" s="17">
        <v>3</v>
      </c>
      <c r="U27" s="18" t="s">
        <v>59</v>
      </c>
      <c r="V27" s="21">
        <v>4414000</v>
      </c>
      <c r="W27" s="17">
        <v>3</v>
      </c>
      <c r="X27" s="18" t="s">
        <v>59</v>
      </c>
      <c r="Y27" s="21">
        <v>21033500</v>
      </c>
      <c r="Z27" s="67">
        <f t="shared" si="7"/>
        <v>12</v>
      </c>
      <c r="AA27" s="18" t="s">
        <v>59</v>
      </c>
      <c r="AB27" s="65">
        <f t="shared" si="8"/>
        <v>100</v>
      </c>
      <c r="AC27" s="36" t="s">
        <v>60</v>
      </c>
      <c r="AD27" s="42">
        <f t="shared" si="9"/>
        <v>40791500</v>
      </c>
      <c r="AE27" s="65">
        <f t="shared" si="10"/>
        <v>73.037600716204125</v>
      </c>
      <c r="AF27" s="36" t="s">
        <v>60</v>
      </c>
      <c r="AG27" s="67">
        <f t="shared" si="1"/>
        <v>24</v>
      </c>
      <c r="AH27" s="18" t="s">
        <v>59</v>
      </c>
      <c r="AI27" s="42">
        <f t="shared" si="4"/>
        <v>81983300</v>
      </c>
      <c r="AJ27" s="65">
        <f t="shared" si="2"/>
        <v>40</v>
      </c>
      <c r="AK27" s="36" t="s">
        <v>60</v>
      </c>
      <c r="AL27" s="65">
        <f t="shared" si="5"/>
        <v>27.909208510638301</v>
      </c>
      <c r="AM27" s="11"/>
      <c r="AP27" s="23"/>
    </row>
    <row r="28" spans="1:42" ht="77.25" customHeight="1" x14ac:dyDescent="0.2">
      <c r="A28" s="13"/>
      <c r="B28" s="14"/>
      <c r="C28" s="24" t="s">
        <v>76</v>
      </c>
      <c r="D28" s="29" t="s">
        <v>77</v>
      </c>
      <c r="E28" s="53">
        <f t="shared" si="6"/>
        <v>60</v>
      </c>
      <c r="F28" s="18" t="s">
        <v>59</v>
      </c>
      <c r="G28" s="52">
        <v>72750000</v>
      </c>
      <c r="H28" s="46">
        <v>12</v>
      </c>
      <c r="I28" s="18" t="s">
        <v>59</v>
      </c>
      <c r="J28" s="20">
        <v>14550000</v>
      </c>
      <c r="K28" s="46">
        <v>12</v>
      </c>
      <c r="L28" s="18" t="s">
        <v>59</v>
      </c>
      <c r="M28" s="21">
        <v>14550000</v>
      </c>
      <c r="N28" s="17">
        <v>3</v>
      </c>
      <c r="O28" s="18" t="s">
        <v>59</v>
      </c>
      <c r="P28" s="21">
        <v>1700000</v>
      </c>
      <c r="Q28" s="17">
        <v>3</v>
      </c>
      <c r="R28" s="18" t="s">
        <v>59</v>
      </c>
      <c r="S28" s="21">
        <v>0</v>
      </c>
      <c r="T28" s="17">
        <v>3</v>
      </c>
      <c r="U28" s="18" t="s">
        <v>59</v>
      </c>
      <c r="V28" s="21">
        <v>1050000</v>
      </c>
      <c r="W28" s="17">
        <v>3</v>
      </c>
      <c r="X28" s="18" t="s">
        <v>59</v>
      </c>
      <c r="Y28" s="21">
        <v>11800000</v>
      </c>
      <c r="Z28" s="67">
        <f t="shared" si="7"/>
        <v>12</v>
      </c>
      <c r="AA28" s="18" t="s">
        <v>59</v>
      </c>
      <c r="AB28" s="65">
        <f t="shared" si="8"/>
        <v>100</v>
      </c>
      <c r="AC28" s="36" t="s">
        <v>60</v>
      </c>
      <c r="AD28" s="42">
        <f t="shared" si="9"/>
        <v>14550000</v>
      </c>
      <c r="AE28" s="65">
        <f t="shared" si="10"/>
        <v>100</v>
      </c>
      <c r="AF28" s="36" t="s">
        <v>60</v>
      </c>
      <c r="AG28" s="67">
        <f t="shared" si="1"/>
        <v>24</v>
      </c>
      <c r="AH28" s="18" t="s">
        <v>59</v>
      </c>
      <c r="AI28" s="42">
        <f t="shared" si="4"/>
        <v>29100000</v>
      </c>
      <c r="AJ28" s="65">
        <f t="shared" si="2"/>
        <v>40</v>
      </c>
      <c r="AK28" s="36" t="s">
        <v>60</v>
      </c>
      <c r="AL28" s="65">
        <f t="shared" si="5"/>
        <v>40</v>
      </c>
      <c r="AM28" s="11"/>
      <c r="AP28" s="23"/>
    </row>
    <row r="29" spans="1:42" ht="94.5" x14ac:dyDescent="0.2">
      <c r="A29" s="50">
        <v>15</v>
      </c>
      <c r="B29" s="51" t="s">
        <v>80</v>
      </c>
      <c r="C29" s="51" t="s">
        <v>81</v>
      </c>
      <c r="D29" s="16" t="s">
        <v>106</v>
      </c>
      <c r="E29" s="84">
        <v>7</v>
      </c>
      <c r="F29" s="54" t="s">
        <v>60</v>
      </c>
      <c r="G29" s="44">
        <f>G30</f>
        <v>620565000</v>
      </c>
      <c r="H29" s="85">
        <f>(2455-976)/976*100</f>
        <v>151.53688524590163</v>
      </c>
      <c r="I29" s="54" t="s">
        <v>60</v>
      </c>
      <c r="J29" s="44">
        <f>J30</f>
        <v>115626500</v>
      </c>
      <c r="K29" s="86">
        <v>5</v>
      </c>
      <c r="L29" s="54" t="s">
        <v>60</v>
      </c>
      <c r="M29" s="44">
        <f>M30</f>
        <v>5000000</v>
      </c>
      <c r="N29" s="86">
        <f>N30/H30*100</f>
        <v>1.1723014256619144</v>
      </c>
      <c r="O29" s="54" t="s">
        <v>60</v>
      </c>
      <c r="P29" s="44">
        <f>P30</f>
        <v>5000000</v>
      </c>
      <c r="Q29" s="86">
        <f>Q30/H30*100</f>
        <v>4.5112016293279025</v>
      </c>
      <c r="R29" s="54" t="s">
        <v>60</v>
      </c>
      <c r="S29" s="44">
        <f>S30</f>
        <v>0</v>
      </c>
      <c r="T29" s="86">
        <f>T30/H30*100</f>
        <v>1.5150712830957231</v>
      </c>
      <c r="U29" s="54" t="s">
        <v>60</v>
      </c>
      <c r="V29" s="44">
        <f>V30</f>
        <v>0</v>
      </c>
      <c r="W29" s="86">
        <f>W30/H30*100</f>
        <v>1.310020366598778</v>
      </c>
      <c r="X29" s="54" t="s">
        <v>60</v>
      </c>
      <c r="Y29" s="44">
        <f>Y30</f>
        <v>0</v>
      </c>
      <c r="Z29" s="64">
        <f>N29+Q29+T29+W29</f>
        <v>8.5085947046843184</v>
      </c>
      <c r="AA29" s="54" t="s">
        <v>60</v>
      </c>
      <c r="AB29" s="93">
        <f>Z29/K29*100</f>
        <v>170.17189409368635</v>
      </c>
      <c r="AC29" s="58" t="s">
        <v>60</v>
      </c>
      <c r="AD29" s="57">
        <f>P29+S29+V29+Y29</f>
        <v>5000000</v>
      </c>
      <c r="AE29" s="64">
        <f>AD29/M29*100</f>
        <v>100</v>
      </c>
      <c r="AF29" s="58" t="s">
        <v>60</v>
      </c>
      <c r="AG29" s="85">
        <f>(AG30-H30)/H30*100</f>
        <v>8.5085947046843167</v>
      </c>
      <c r="AH29" s="54" t="s">
        <v>60</v>
      </c>
      <c r="AI29" s="57">
        <f t="shared" si="4"/>
        <v>120626500</v>
      </c>
      <c r="AJ29" s="64">
        <f t="shared" si="2"/>
        <v>121.55135292406167</v>
      </c>
      <c r="AK29" s="58" t="s">
        <v>60</v>
      </c>
      <c r="AL29" s="64">
        <f t="shared" si="5"/>
        <v>19.438173277577693</v>
      </c>
      <c r="AM29" s="11"/>
      <c r="AP29" s="23"/>
    </row>
    <row r="30" spans="1:42" ht="47.25" x14ac:dyDescent="0.2">
      <c r="A30" s="13"/>
      <c r="B30" s="14"/>
      <c r="C30" s="15"/>
      <c r="D30" s="16" t="s">
        <v>86</v>
      </c>
      <c r="E30" s="80">
        <v>3300</v>
      </c>
      <c r="F30" s="54" t="s">
        <v>95</v>
      </c>
      <c r="G30" s="44">
        <f>SUM(G31:G32)</f>
        <v>620565000</v>
      </c>
      <c r="H30" s="83">
        <v>2455</v>
      </c>
      <c r="I30" s="54" t="s">
        <v>95</v>
      </c>
      <c r="J30" s="44">
        <f>SUM(J31:J32)</f>
        <v>115626500</v>
      </c>
      <c r="K30" s="79">
        <v>600</v>
      </c>
      <c r="L30" s="54" t="s">
        <v>95</v>
      </c>
      <c r="M30" s="44">
        <f>SUM(M31:M32)</f>
        <v>5000000</v>
      </c>
      <c r="N30" s="86">
        <v>28.78</v>
      </c>
      <c r="O30" s="54" t="s">
        <v>95</v>
      </c>
      <c r="P30" s="44">
        <f>SUM(P31:P32)</f>
        <v>5000000</v>
      </c>
      <c r="Q30" s="86">
        <v>110.75</v>
      </c>
      <c r="R30" s="54" t="s">
        <v>95</v>
      </c>
      <c r="S30" s="44">
        <f>SUM(S31:S32)</f>
        <v>0</v>
      </c>
      <c r="T30" s="86">
        <v>37.195</v>
      </c>
      <c r="U30" s="54" t="s">
        <v>95</v>
      </c>
      <c r="V30" s="44">
        <f>SUM(V31:V32)</f>
        <v>0</v>
      </c>
      <c r="W30" s="86">
        <v>32.161000000000001</v>
      </c>
      <c r="X30" s="54" t="s">
        <v>95</v>
      </c>
      <c r="Y30" s="44">
        <f>SUM(Y31:Y32)</f>
        <v>0</v>
      </c>
      <c r="Z30" s="64">
        <f t="shared" si="7"/>
        <v>208.886</v>
      </c>
      <c r="AA30" s="54" t="s">
        <v>95</v>
      </c>
      <c r="AB30" s="64">
        <f>Z30/K30*100</f>
        <v>34.81433333333333</v>
      </c>
      <c r="AC30" s="58" t="s">
        <v>60</v>
      </c>
      <c r="AD30" s="57">
        <f t="shared" si="9"/>
        <v>5000000</v>
      </c>
      <c r="AE30" s="64">
        <f t="shared" si="10"/>
        <v>100</v>
      </c>
      <c r="AF30" s="58" t="s">
        <v>60</v>
      </c>
      <c r="AG30" s="81">
        <f>H30+Z30</f>
        <v>2663.886</v>
      </c>
      <c r="AH30" s="54" t="s">
        <v>95</v>
      </c>
      <c r="AI30" s="57">
        <f t="shared" si="4"/>
        <v>120626500</v>
      </c>
      <c r="AJ30" s="64">
        <f t="shared" si="2"/>
        <v>80.723818181818189</v>
      </c>
      <c r="AK30" s="58" t="s">
        <v>60</v>
      </c>
      <c r="AL30" s="64">
        <f t="shared" si="5"/>
        <v>19.438173277577693</v>
      </c>
      <c r="AM30" s="11"/>
      <c r="AP30" s="23"/>
    </row>
    <row r="31" spans="1:42" ht="120" x14ac:dyDescent="0.2">
      <c r="A31" s="13"/>
      <c r="B31" s="14"/>
      <c r="C31" s="24" t="s">
        <v>82</v>
      </c>
      <c r="D31" s="29" t="s">
        <v>83</v>
      </c>
      <c r="E31" s="17">
        <v>8</v>
      </c>
      <c r="F31" s="18" t="s">
        <v>84</v>
      </c>
      <c r="G31" s="52">
        <v>496452000</v>
      </c>
      <c r="H31" s="19"/>
      <c r="I31" s="18"/>
      <c r="J31" s="20"/>
      <c r="K31" s="17">
        <v>2</v>
      </c>
      <c r="L31" s="49" t="s">
        <v>84</v>
      </c>
      <c r="M31" s="21">
        <v>5000000</v>
      </c>
      <c r="N31" s="17">
        <v>0</v>
      </c>
      <c r="O31" s="49" t="s">
        <v>84</v>
      </c>
      <c r="P31" s="21">
        <v>5000000</v>
      </c>
      <c r="Q31" s="17">
        <v>1</v>
      </c>
      <c r="R31" s="49" t="s">
        <v>84</v>
      </c>
      <c r="S31" s="21">
        <v>0</v>
      </c>
      <c r="T31" s="17">
        <v>0</v>
      </c>
      <c r="U31" s="49" t="s">
        <v>84</v>
      </c>
      <c r="V31" s="21">
        <v>0</v>
      </c>
      <c r="W31" s="17">
        <v>1</v>
      </c>
      <c r="X31" s="49" t="s">
        <v>84</v>
      </c>
      <c r="Y31" s="21">
        <v>0</v>
      </c>
      <c r="Z31" s="67">
        <f t="shared" si="7"/>
        <v>2</v>
      </c>
      <c r="AA31" s="18" t="s">
        <v>84</v>
      </c>
      <c r="AB31" s="65">
        <f t="shared" si="8"/>
        <v>100</v>
      </c>
      <c r="AC31" s="36" t="s">
        <v>60</v>
      </c>
      <c r="AD31" s="42">
        <f t="shared" si="9"/>
        <v>5000000</v>
      </c>
      <c r="AE31" s="65">
        <f t="shared" si="10"/>
        <v>100</v>
      </c>
      <c r="AF31" s="36" t="s">
        <v>60</v>
      </c>
      <c r="AG31" s="67">
        <f t="shared" si="1"/>
        <v>2</v>
      </c>
      <c r="AH31" s="18" t="s">
        <v>84</v>
      </c>
      <c r="AI31" s="42">
        <f t="shared" si="4"/>
        <v>5000000</v>
      </c>
      <c r="AJ31" s="65">
        <f t="shared" si="2"/>
        <v>25</v>
      </c>
      <c r="AK31" s="36" t="s">
        <v>60</v>
      </c>
      <c r="AL31" s="65">
        <f t="shared" si="5"/>
        <v>1.0071467130759872</v>
      </c>
      <c r="AM31" s="11"/>
      <c r="AP31" s="23"/>
    </row>
    <row r="32" spans="1:42" ht="60" x14ac:dyDescent="0.2">
      <c r="A32" s="13"/>
      <c r="B32" s="14"/>
      <c r="C32" s="62" t="s">
        <v>96</v>
      </c>
      <c r="D32" s="63" t="s">
        <v>97</v>
      </c>
      <c r="E32" s="17">
        <v>1</v>
      </c>
      <c r="F32" s="18" t="s">
        <v>67</v>
      </c>
      <c r="G32" s="52">
        <v>124113000</v>
      </c>
      <c r="H32" s="46">
        <v>1</v>
      </c>
      <c r="I32" s="18" t="s">
        <v>67</v>
      </c>
      <c r="J32" s="20">
        <v>115626500</v>
      </c>
      <c r="K32" s="17"/>
      <c r="L32" s="49"/>
      <c r="M32" s="21"/>
      <c r="N32" s="17"/>
      <c r="O32" s="49"/>
      <c r="P32" s="21"/>
      <c r="Q32" s="17"/>
      <c r="R32" s="49"/>
      <c r="S32" s="21"/>
      <c r="T32" s="17"/>
      <c r="U32" s="49"/>
      <c r="V32" s="21"/>
      <c r="W32" s="17"/>
      <c r="X32" s="49"/>
      <c r="Y32" s="21"/>
      <c r="Z32" s="67"/>
      <c r="AA32" s="18"/>
      <c r="AB32" s="65"/>
      <c r="AC32" s="36"/>
      <c r="AD32" s="42"/>
      <c r="AE32" s="65"/>
      <c r="AF32" s="36"/>
      <c r="AG32" s="67">
        <f t="shared" si="1"/>
        <v>1</v>
      </c>
      <c r="AH32" s="18" t="s">
        <v>67</v>
      </c>
      <c r="AI32" s="42">
        <f t="shared" si="4"/>
        <v>115626500</v>
      </c>
      <c r="AJ32" s="65">
        <f t="shared" si="2"/>
        <v>100</v>
      </c>
      <c r="AK32" s="36" t="s">
        <v>60</v>
      </c>
      <c r="AL32" s="65">
        <f t="shared" si="5"/>
        <v>93.162279535584503</v>
      </c>
      <c r="AM32" s="11"/>
      <c r="AP32" s="23"/>
    </row>
    <row r="33" spans="1:42" ht="107.25" customHeight="1" x14ac:dyDescent="0.2">
      <c r="A33" s="13"/>
      <c r="B33" s="14"/>
      <c r="C33" s="15" t="s">
        <v>85</v>
      </c>
      <c r="D33" s="16" t="s">
        <v>88</v>
      </c>
      <c r="E33" s="47">
        <v>100</v>
      </c>
      <c r="F33" s="48" t="s">
        <v>60</v>
      </c>
      <c r="G33" s="44">
        <f>SUM(G34:G35)</f>
        <v>2256165000</v>
      </c>
      <c r="H33" s="55">
        <f>6/10*100</f>
        <v>60</v>
      </c>
      <c r="I33" s="48" t="s">
        <v>60</v>
      </c>
      <c r="J33" s="44">
        <f>SUM(J34:J35)</f>
        <v>2055000</v>
      </c>
      <c r="K33" s="55">
        <v>75</v>
      </c>
      <c r="L33" s="48" t="s">
        <v>60</v>
      </c>
      <c r="M33" s="44">
        <f>SUM(M34:M35)</f>
        <v>18500000</v>
      </c>
      <c r="N33" s="55">
        <f>3/10*100</f>
        <v>30</v>
      </c>
      <c r="O33" s="48" t="s">
        <v>60</v>
      </c>
      <c r="P33" s="44">
        <f>SUM(P34:P35)</f>
        <v>0</v>
      </c>
      <c r="Q33" s="55">
        <f>6/10*100</f>
        <v>60</v>
      </c>
      <c r="R33" s="48" t="s">
        <v>60</v>
      </c>
      <c r="S33" s="44">
        <f>SUM(S34:S35)</f>
        <v>12480000</v>
      </c>
      <c r="T33" s="55">
        <f>4/10*100</f>
        <v>40</v>
      </c>
      <c r="U33" s="48" t="s">
        <v>60</v>
      </c>
      <c r="V33" s="44">
        <f>SUM(V34:V35)</f>
        <v>0</v>
      </c>
      <c r="W33" s="55">
        <f>0/10*100</f>
        <v>0</v>
      </c>
      <c r="X33" s="48" t="s">
        <v>60</v>
      </c>
      <c r="Y33" s="44">
        <f>SUM(Y34:Y35)</f>
        <v>0</v>
      </c>
      <c r="Z33" s="64">
        <f>N33+Q33+T33+W33</f>
        <v>130</v>
      </c>
      <c r="AA33" s="48" t="s">
        <v>60</v>
      </c>
      <c r="AB33" s="64">
        <f>Z33/K33*100</f>
        <v>173.33333333333334</v>
      </c>
      <c r="AC33" s="58" t="s">
        <v>60</v>
      </c>
      <c r="AD33" s="57">
        <f>P33+S33+V33+Y33</f>
        <v>12480000</v>
      </c>
      <c r="AE33" s="64">
        <f>AD33/M33*100</f>
        <v>67.459459459459453</v>
      </c>
      <c r="AF33" s="58" t="s">
        <v>60</v>
      </c>
      <c r="AG33" s="64">
        <f t="shared" si="1"/>
        <v>190</v>
      </c>
      <c r="AH33" s="48" t="s">
        <v>60</v>
      </c>
      <c r="AI33" s="57">
        <f t="shared" si="4"/>
        <v>14535000</v>
      </c>
      <c r="AJ33" s="64">
        <f t="shared" si="2"/>
        <v>190</v>
      </c>
      <c r="AK33" s="58" t="s">
        <v>60</v>
      </c>
      <c r="AL33" s="64">
        <f t="shared" si="5"/>
        <v>0.64423479665715933</v>
      </c>
      <c r="AM33" s="11"/>
      <c r="AP33" s="23"/>
    </row>
    <row r="34" spans="1:42" ht="60" x14ac:dyDescent="0.2">
      <c r="A34" s="13"/>
      <c r="B34" s="14"/>
      <c r="C34" s="24" t="s">
        <v>98</v>
      </c>
      <c r="D34" s="29" t="s">
        <v>87</v>
      </c>
      <c r="E34" s="17">
        <v>4</v>
      </c>
      <c r="F34" s="49" t="s">
        <v>84</v>
      </c>
      <c r="G34" s="52">
        <v>2254110000</v>
      </c>
      <c r="H34" s="19"/>
      <c r="I34" s="18"/>
      <c r="J34" s="20"/>
      <c r="K34" s="17">
        <v>1</v>
      </c>
      <c r="L34" s="49" t="s">
        <v>84</v>
      </c>
      <c r="M34" s="21">
        <v>18500000</v>
      </c>
      <c r="N34" s="17">
        <v>0</v>
      </c>
      <c r="O34" s="49" t="s">
        <v>84</v>
      </c>
      <c r="P34" s="21">
        <v>0</v>
      </c>
      <c r="Q34" s="17">
        <v>0</v>
      </c>
      <c r="R34" s="49" t="s">
        <v>84</v>
      </c>
      <c r="S34" s="21">
        <v>12480000</v>
      </c>
      <c r="T34" s="17">
        <v>0</v>
      </c>
      <c r="U34" s="49" t="s">
        <v>84</v>
      </c>
      <c r="V34" s="21">
        <v>0</v>
      </c>
      <c r="W34" s="17">
        <v>0</v>
      </c>
      <c r="X34" s="49" t="s">
        <v>84</v>
      </c>
      <c r="Y34" s="21">
        <v>0</v>
      </c>
      <c r="Z34" s="67">
        <f>N34+Q34+T34+W34</f>
        <v>0</v>
      </c>
      <c r="AA34" s="49" t="s">
        <v>84</v>
      </c>
      <c r="AB34" s="65">
        <f>Z34/K34*100</f>
        <v>0</v>
      </c>
      <c r="AC34" s="36" t="s">
        <v>60</v>
      </c>
      <c r="AD34" s="42">
        <f>P34+S34+V34+Y34</f>
        <v>12480000</v>
      </c>
      <c r="AE34" s="65">
        <f>AD34/M34*100</f>
        <v>67.459459459459453</v>
      </c>
      <c r="AF34" s="36" t="s">
        <v>60</v>
      </c>
      <c r="AG34" s="67">
        <f t="shared" si="1"/>
        <v>0</v>
      </c>
      <c r="AH34" s="49" t="s">
        <v>84</v>
      </c>
      <c r="AI34" s="42">
        <f t="shared" si="4"/>
        <v>12480000</v>
      </c>
      <c r="AJ34" s="65">
        <f t="shared" si="2"/>
        <v>0</v>
      </c>
      <c r="AK34" s="36" t="s">
        <v>60</v>
      </c>
      <c r="AL34" s="65">
        <f t="shared" si="5"/>
        <v>0.55365532294342334</v>
      </c>
      <c r="AM34" s="11"/>
      <c r="AP34" s="23"/>
    </row>
    <row r="35" spans="1:42" ht="120" x14ac:dyDescent="0.2">
      <c r="A35" s="13"/>
      <c r="B35" s="14"/>
      <c r="C35" s="62" t="s">
        <v>99</v>
      </c>
      <c r="D35" s="63" t="s">
        <v>100</v>
      </c>
      <c r="E35" s="17">
        <v>10</v>
      </c>
      <c r="F35" s="49" t="s">
        <v>101</v>
      </c>
      <c r="G35" s="52">
        <v>2055000</v>
      </c>
      <c r="H35" s="46">
        <v>6</v>
      </c>
      <c r="I35" s="49" t="s">
        <v>101</v>
      </c>
      <c r="J35" s="20">
        <v>2055000</v>
      </c>
      <c r="K35" s="17"/>
      <c r="L35" s="49"/>
      <c r="M35" s="21"/>
      <c r="N35" s="17"/>
      <c r="O35" s="49"/>
      <c r="P35" s="21"/>
      <c r="Q35" s="17"/>
      <c r="R35" s="49"/>
      <c r="S35" s="21"/>
      <c r="T35" s="17"/>
      <c r="U35" s="49"/>
      <c r="V35" s="21"/>
      <c r="W35" s="17"/>
      <c r="X35" s="49"/>
      <c r="Y35" s="21"/>
      <c r="Z35" s="67"/>
      <c r="AA35" s="49"/>
      <c r="AB35" s="65"/>
      <c r="AC35" s="36"/>
      <c r="AD35" s="42"/>
      <c r="AE35" s="65"/>
      <c r="AF35" s="36"/>
      <c r="AG35" s="67">
        <f t="shared" si="1"/>
        <v>6</v>
      </c>
      <c r="AH35" s="49" t="s">
        <v>101</v>
      </c>
      <c r="AI35" s="42">
        <f t="shared" si="4"/>
        <v>2055000</v>
      </c>
      <c r="AJ35" s="65">
        <f t="shared" si="2"/>
        <v>60</v>
      </c>
      <c r="AK35" s="36" t="s">
        <v>60</v>
      </c>
      <c r="AL35" s="65">
        <f t="shared" si="5"/>
        <v>100</v>
      </c>
      <c r="AM35" s="11"/>
      <c r="AP35" s="23"/>
    </row>
    <row r="36" spans="1:42" ht="94.5" x14ac:dyDescent="0.2">
      <c r="A36" s="13"/>
      <c r="B36" s="14"/>
      <c r="C36" s="51" t="s">
        <v>89</v>
      </c>
      <c r="D36" s="16" t="s">
        <v>104</v>
      </c>
      <c r="E36" s="55">
        <v>5</v>
      </c>
      <c r="F36" s="48" t="s">
        <v>58</v>
      </c>
      <c r="G36" s="61">
        <f>SUM(G38:G40)</f>
        <v>805062500</v>
      </c>
      <c r="H36" s="55">
        <v>4.0999999999999996</v>
      </c>
      <c r="I36" s="48" t="s">
        <v>58</v>
      </c>
      <c r="J36" s="61">
        <f>SUM(J38:J40)</f>
        <v>145959800</v>
      </c>
      <c r="K36" s="55">
        <v>4.5999999999999996</v>
      </c>
      <c r="L36" s="48" t="s">
        <v>58</v>
      </c>
      <c r="M36" s="61">
        <f>SUM(M38:M40)</f>
        <v>280100000</v>
      </c>
      <c r="N36" s="55">
        <v>0</v>
      </c>
      <c r="O36" s="48" t="s">
        <v>58</v>
      </c>
      <c r="P36" s="61">
        <f>SUM(P38:P40)</f>
        <v>179278500</v>
      </c>
      <c r="Q36" s="55">
        <v>0</v>
      </c>
      <c r="R36" s="48" t="s">
        <v>58</v>
      </c>
      <c r="S36" s="61">
        <f>SUM(S38:S40)</f>
        <v>7200000</v>
      </c>
      <c r="T36" s="55">
        <v>0</v>
      </c>
      <c r="U36" s="48" t="s">
        <v>58</v>
      </c>
      <c r="V36" s="61">
        <f>SUM(V38:V40)</f>
        <v>30926000</v>
      </c>
      <c r="W36" s="55">
        <v>0</v>
      </c>
      <c r="X36" s="48" t="s">
        <v>58</v>
      </c>
      <c r="Y36" s="61">
        <f>SUM(Y38:Y40)</f>
        <v>38160000</v>
      </c>
      <c r="Z36" s="64">
        <f>N36+Q36+T36+W36</f>
        <v>0</v>
      </c>
      <c r="AA36" s="48" t="s">
        <v>58</v>
      </c>
      <c r="AB36" s="64">
        <f>Z36/K36*100</f>
        <v>0</v>
      </c>
      <c r="AC36" s="58" t="s">
        <v>60</v>
      </c>
      <c r="AD36" s="68">
        <f>P36+S36+V36+Y36</f>
        <v>255564500</v>
      </c>
      <c r="AE36" s="69">
        <f>AD36/M36*100</f>
        <v>91.2404498393431</v>
      </c>
      <c r="AF36" s="50" t="s">
        <v>60</v>
      </c>
      <c r="AG36" s="64">
        <f t="shared" si="1"/>
        <v>4.0999999999999996</v>
      </c>
      <c r="AH36" s="48" t="s">
        <v>58</v>
      </c>
      <c r="AI36" s="68">
        <f t="shared" si="4"/>
        <v>401524300</v>
      </c>
      <c r="AJ36" s="64">
        <f t="shared" si="2"/>
        <v>82</v>
      </c>
      <c r="AK36" s="58" t="s">
        <v>60</v>
      </c>
      <c r="AL36" s="69">
        <f t="shared" si="5"/>
        <v>49.874922754444526</v>
      </c>
      <c r="AM36" s="11"/>
      <c r="AP36" s="23"/>
    </row>
    <row r="37" spans="1:42" ht="162" customHeight="1" x14ac:dyDescent="0.2">
      <c r="A37" s="13"/>
      <c r="B37" s="14"/>
      <c r="C37" s="15"/>
      <c r="D37" s="16" t="s">
        <v>108</v>
      </c>
      <c r="E37" s="87">
        <v>100</v>
      </c>
      <c r="F37" s="48" t="s">
        <v>60</v>
      </c>
      <c r="G37" s="43"/>
      <c r="H37" s="55">
        <f>4.1/4.51*100</f>
        <v>90.909090909090907</v>
      </c>
      <c r="I37" s="48" t="s">
        <v>60</v>
      </c>
      <c r="J37" s="43"/>
      <c r="K37" s="55">
        <v>92</v>
      </c>
      <c r="L37" s="48" t="s">
        <v>60</v>
      </c>
      <c r="M37" s="43"/>
      <c r="N37" s="55">
        <v>0</v>
      </c>
      <c r="O37" s="48" t="s">
        <v>60</v>
      </c>
      <c r="P37" s="43"/>
      <c r="Q37" s="55">
        <v>0</v>
      </c>
      <c r="R37" s="48" t="s">
        <v>60</v>
      </c>
      <c r="S37" s="43"/>
      <c r="T37" s="55">
        <v>0</v>
      </c>
      <c r="U37" s="48" t="s">
        <v>60</v>
      </c>
      <c r="V37" s="43"/>
      <c r="W37" s="55">
        <v>0</v>
      </c>
      <c r="X37" s="48" t="s">
        <v>60</v>
      </c>
      <c r="Y37" s="43"/>
      <c r="Z37" s="64">
        <f t="shared" ref="Z37" si="11">N37+Q37+T37+W37</f>
        <v>0</v>
      </c>
      <c r="AA37" s="48" t="s">
        <v>60</v>
      </c>
      <c r="AB37" s="64">
        <f>Z37/K37*100</f>
        <v>0</v>
      </c>
      <c r="AC37" s="58" t="s">
        <v>60</v>
      </c>
      <c r="AD37" s="59"/>
      <c r="AE37" s="70"/>
      <c r="AF37" s="89"/>
      <c r="AG37" s="64">
        <f t="shared" ref="AG37" si="12">H37+Z37</f>
        <v>90.909090909090907</v>
      </c>
      <c r="AH37" s="48" t="s">
        <v>60</v>
      </c>
      <c r="AI37" s="59"/>
      <c r="AJ37" s="64">
        <f t="shared" ref="AJ37" si="13">AG37/E37*100</f>
        <v>90.909090909090907</v>
      </c>
      <c r="AK37" s="58" t="s">
        <v>60</v>
      </c>
      <c r="AL37" s="70"/>
      <c r="AM37" s="11"/>
      <c r="AP37" s="23"/>
    </row>
    <row r="38" spans="1:42" ht="45" x14ac:dyDescent="0.2">
      <c r="A38" s="13"/>
      <c r="B38" s="14"/>
      <c r="C38" s="24" t="s">
        <v>90</v>
      </c>
      <c r="D38" s="29" t="s">
        <v>107</v>
      </c>
      <c r="E38" s="17">
        <f>30*5</f>
        <v>150</v>
      </c>
      <c r="F38" s="18" t="s">
        <v>93</v>
      </c>
      <c r="G38" s="52">
        <v>254625000</v>
      </c>
      <c r="H38" s="46">
        <v>30</v>
      </c>
      <c r="I38" s="18" t="s">
        <v>93</v>
      </c>
      <c r="J38" s="20">
        <v>62819800</v>
      </c>
      <c r="K38" s="17">
        <v>30</v>
      </c>
      <c r="L38" s="18" t="s">
        <v>93</v>
      </c>
      <c r="M38" s="21">
        <v>179450000</v>
      </c>
      <c r="N38" s="17">
        <v>25</v>
      </c>
      <c r="O38" s="18" t="s">
        <v>93</v>
      </c>
      <c r="P38" s="21">
        <v>152598500</v>
      </c>
      <c r="Q38" s="17">
        <v>0</v>
      </c>
      <c r="R38" s="18" t="s">
        <v>93</v>
      </c>
      <c r="S38" s="21">
        <v>0</v>
      </c>
      <c r="T38" s="17">
        <v>0</v>
      </c>
      <c r="U38" s="18" t="s">
        <v>93</v>
      </c>
      <c r="V38" s="21">
        <v>4896000</v>
      </c>
      <c r="W38" s="17">
        <v>0</v>
      </c>
      <c r="X38" s="18" t="s">
        <v>93</v>
      </c>
      <c r="Y38" s="21">
        <v>0</v>
      </c>
      <c r="Z38" s="67">
        <f>N38+Q38+T38+W38</f>
        <v>25</v>
      </c>
      <c r="AA38" s="18" t="s">
        <v>93</v>
      </c>
      <c r="AB38" s="65">
        <f>Z38/K38*100</f>
        <v>83.333333333333343</v>
      </c>
      <c r="AC38" s="36" t="s">
        <v>60</v>
      </c>
      <c r="AD38" s="42">
        <f>P38+S38+V38+Y38</f>
        <v>157494500</v>
      </c>
      <c r="AE38" s="65">
        <f>AD38/M38*100</f>
        <v>87.765115631095014</v>
      </c>
      <c r="AF38" s="36" t="s">
        <v>60</v>
      </c>
      <c r="AG38" s="67">
        <f>H38+Z38</f>
        <v>55</v>
      </c>
      <c r="AH38" s="18" t="s">
        <v>93</v>
      </c>
      <c r="AI38" s="42">
        <f>J38+AD38</f>
        <v>220314300</v>
      </c>
      <c r="AJ38" s="65">
        <f>AG38/E38*100</f>
        <v>36.666666666666664</v>
      </c>
      <c r="AK38" s="36" t="s">
        <v>60</v>
      </c>
      <c r="AL38" s="65">
        <f>AI38/G38*100</f>
        <v>86.525007363770243</v>
      </c>
      <c r="AM38" s="11"/>
      <c r="AP38" s="23"/>
    </row>
    <row r="39" spans="1:42" ht="60" x14ac:dyDescent="0.2">
      <c r="A39" s="13"/>
      <c r="B39" s="14"/>
      <c r="C39" s="24" t="s">
        <v>91</v>
      </c>
      <c r="D39" s="29" t="s">
        <v>92</v>
      </c>
      <c r="E39" s="17">
        <f>12*4</f>
        <v>48</v>
      </c>
      <c r="F39" s="18" t="s">
        <v>59</v>
      </c>
      <c r="G39" s="52">
        <v>464600000</v>
      </c>
      <c r="H39" s="19"/>
      <c r="I39" s="18"/>
      <c r="J39" s="20"/>
      <c r="K39" s="17">
        <v>12</v>
      </c>
      <c r="L39" s="18" t="s">
        <v>59</v>
      </c>
      <c r="M39" s="21">
        <v>100650000</v>
      </c>
      <c r="N39" s="17">
        <v>3</v>
      </c>
      <c r="O39" s="18" t="s">
        <v>59</v>
      </c>
      <c r="P39" s="21">
        <v>26680000</v>
      </c>
      <c r="Q39" s="17">
        <v>3</v>
      </c>
      <c r="R39" s="18" t="s">
        <v>59</v>
      </c>
      <c r="S39" s="21">
        <v>7200000</v>
      </c>
      <c r="T39" s="17">
        <v>3</v>
      </c>
      <c r="U39" s="18" t="s">
        <v>59</v>
      </c>
      <c r="V39" s="21">
        <v>26030000</v>
      </c>
      <c r="W39" s="17">
        <v>3</v>
      </c>
      <c r="X39" s="18" t="s">
        <v>59</v>
      </c>
      <c r="Y39" s="21">
        <v>38160000</v>
      </c>
      <c r="Z39" s="67">
        <f t="shared" ref="Z39" si="14">N39+Q39+T39+W39</f>
        <v>12</v>
      </c>
      <c r="AA39" s="18" t="s">
        <v>59</v>
      </c>
      <c r="AB39" s="65">
        <f>Z39/K39*100</f>
        <v>100</v>
      </c>
      <c r="AC39" s="36" t="s">
        <v>60</v>
      </c>
      <c r="AD39" s="42">
        <f t="shared" ref="AD39" si="15">P39+S39+V39+Y39</f>
        <v>98070000</v>
      </c>
      <c r="AE39" s="65">
        <f>AD39/M39*100</f>
        <v>97.436661698956783</v>
      </c>
      <c r="AF39" s="36" t="s">
        <v>60</v>
      </c>
      <c r="AG39" s="67">
        <f t="shared" ref="AG39" si="16">H39+Z39</f>
        <v>12</v>
      </c>
      <c r="AH39" s="18" t="s">
        <v>59</v>
      </c>
      <c r="AI39" s="42">
        <f t="shared" ref="AI39" si="17">J39+AD39</f>
        <v>98070000</v>
      </c>
      <c r="AJ39" s="65">
        <f t="shared" ref="AJ39" si="18">AG39/E39*100</f>
        <v>25</v>
      </c>
      <c r="AK39" s="36" t="s">
        <v>60</v>
      </c>
      <c r="AL39" s="65">
        <f t="shared" ref="AL39" si="19">AI39/G39*100</f>
        <v>21.108480413258718</v>
      </c>
      <c r="AM39" s="11"/>
      <c r="AP39" s="23"/>
    </row>
    <row r="40" spans="1:42" ht="75" x14ac:dyDescent="0.2">
      <c r="A40" s="13"/>
      <c r="B40" s="14"/>
      <c r="C40" s="62" t="s">
        <v>102</v>
      </c>
      <c r="D40" s="63" t="s">
        <v>103</v>
      </c>
      <c r="E40" s="17">
        <v>3</v>
      </c>
      <c r="F40" s="18" t="s">
        <v>84</v>
      </c>
      <c r="G40" s="52">
        <v>85837500</v>
      </c>
      <c r="H40" s="46">
        <v>3</v>
      </c>
      <c r="I40" s="18" t="s">
        <v>84</v>
      </c>
      <c r="J40" s="20">
        <v>83140000</v>
      </c>
      <c r="K40" s="17"/>
      <c r="L40" s="18"/>
      <c r="M40" s="21"/>
      <c r="N40" s="17"/>
      <c r="O40" s="18"/>
      <c r="P40" s="21"/>
      <c r="Q40" s="17"/>
      <c r="R40" s="18"/>
      <c r="S40" s="21"/>
      <c r="T40" s="17"/>
      <c r="U40" s="18"/>
      <c r="V40" s="21"/>
      <c r="W40" s="17"/>
      <c r="X40" s="18"/>
      <c r="Y40" s="21"/>
      <c r="Z40" s="67"/>
      <c r="AA40" s="18"/>
      <c r="AB40" s="65"/>
      <c r="AC40" s="36"/>
      <c r="AD40" s="42"/>
      <c r="AE40" s="65"/>
      <c r="AF40" s="36"/>
      <c r="AG40" s="67">
        <f t="shared" ref="AG40" si="20">H40+Z40</f>
        <v>3</v>
      </c>
      <c r="AH40" s="18" t="s">
        <v>84</v>
      </c>
      <c r="AI40" s="42">
        <f t="shared" ref="AI40" si="21">J40+AD40</f>
        <v>83140000</v>
      </c>
      <c r="AJ40" s="65">
        <f t="shared" ref="AJ40" si="22">AG40/E40*100</f>
        <v>100</v>
      </c>
      <c r="AK40" s="36" t="s">
        <v>60</v>
      </c>
      <c r="AL40" s="65">
        <f t="shared" ref="AL40" si="23">AI40/G40*100</f>
        <v>96.857434105140527</v>
      </c>
      <c r="AM40" s="11"/>
      <c r="AP40" s="23"/>
    </row>
    <row r="41" spans="1:42" ht="15" x14ac:dyDescent="0.2">
      <c r="A41" s="95" t="s">
        <v>34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7"/>
      <c r="AB41" s="92">
        <f>AVERAGE(AB13:AB40)</f>
        <v>89.984578239165046</v>
      </c>
      <c r="AC41" s="31"/>
      <c r="AD41" s="71"/>
      <c r="AE41" s="92">
        <f>AVERAGE(AE13,AE17,AE24,AE30,AE33,AE36)</f>
        <v>89.537834862405063</v>
      </c>
      <c r="AF41" s="31"/>
      <c r="AG41" s="72"/>
      <c r="AH41" s="73"/>
      <c r="AI41" s="72"/>
      <c r="AJ41" s="72"/>
      <c r="AK41" s="73"/>
      <c r="AL41" s="74"/>
      <c r="AM41" s="11"/>
    </row>
    <row r="42" spans="1:42" ht="15" x14ac:dyDescent="0.2">
      <c r="A42" s="95" t="s">
        <v>35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7"/>
      <c r="AB42" s="32" t="str">
        <f>IF(AB41&gt;=91,"Sangat Tinggi",IF(AB41&gt;=76,"Tinggi",IF(AB41&gt;=66,"Sedang",IF(AB41&gt;=51,"Rendah",IF(AB41&lt;=50,"Sangat Rendah")))))</f>
        <v>Tinggi</v>
      </c>
      <c r="AC42" s="31"/>
      <c r="AD42" s="75"/>
      <c r="AE42" s="32" t="str">
        <f>IF(AE41&gt;=91,"Sangat Tinggi",IF(AE41&gt;=76,"Tinggi",IF(AE41&gt;=66,"Sedang",IF(AE41&gt;=51,"Rendah",IF(AE41&lt;=50,"Sangat Rendah")))))</f>
        <v>Tinggi</v>
      </c>
      <c r="AF42" s="31"/>
      <c r="AG42" s="76"/>
      <c r="AH42" s="73"/>
      <c r="AI42" s="77"/>
      <c r="AJ42" s="76"/>
      <c r="AK42" s="73"/>
      <c r="AL42" s="78"/>
      <c r="AM42" s="11"/>
    </row>
    <row r="43" spans="1:42" ht="15" x14ac:dyDescent="0.2">
      <c r="A43" s="94" t="s">
        <v>36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11"/>
    </row>
    <row r="44" spans="1:42" ht="15" x14ac:dyDescent="0.2">
      <c r="A44" s="94" t="s">
        <v>37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11"/>
    </row>
    <row r="45" spans="1:42" ht="15" x14ac:dyDescent="0.2">
      <c r="A45" s="94" t="s">
        <v>38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11"/>
    </row>
    <row r="46" spans="1:42" ht="15" x14ac:dyDescent="0.2">
      <c r="A46" s="94" t="s">
        <v>39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33"/>
    </row>
    <row r="47" spans="1:42" ht="15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5"/>
      <c r="AB47" s="34"/>
      <c r="AC47" s="35"/>
      <c r="AD47" s="34"/>
      <c r="AE47" s="34"/>
      <c r="AF47" s="35"/>
      <c r="AG47" s="34"/>
      <c r="AH47" s="35"/>
      <c r="AI47" s="34"/>
      <c r="AJ47" s="34"/>
      <c r="AK47" s="35"/>
      <c r="AL47" s="34"/>
    </row>
    <row r="48" spans="1:42" ht="15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138" t="s">
        <v>113</v>
      </c>
      <c r="AA48" s="138"/>
      <c r="AB48" s="138"/>
      <c r="AC48" s="138"/>
      <c r="AD48" s="138"/>
      <c r="AE48" s="138"/>
      <c r="AF48" s="35"/>
      <c r="AG48" s="34"/>
      <c r="AH48" s="138" t="s">
        <v>114</v>
      </c>
      <c r="AI48" s="138"/>
      <c r="AJ48" s="138"/>
      <c r="AK48" s="138"/>
      <c r="AL48" s="138"/>
      <c r="AM48" s="138"/>
    </row>
    <row r="49" spans="1:39" ht="15.75" x14ac:dyDescent="0.25">
      <c r="A49" s="40"/>
      <c r="B49" s="41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138" t="s">
        <v>123</v>
      </c>
      <c r="AA49" s="138"/>
      <c r="AB49" s="138"/>
      <c r="AC49" s="138"/>
      <c r="AD49" s="138"/>
      <c r="AE49" s="138"/>
      <c r="AF49" s="35"/>
      <c r="AG49" s="34"/>
      <c r="AH49" s="138" t="s">
        <v>123</v>
      </c>
      <c r="AI49" s="138"/>
      <c r="AJ49" s="138"/>
      <c r="AK49" s="138"/>
      <c r="AL49" s="138"/>
      <c r="AM49" s="138"/>
    </row>
    <row r="50" spans="1:39" ht="15" x14ac:dyDescent="0.2">
      <c r="Z50" s="138" t="s">
        <v>119</v>
      </c>
      <c r="AA50" s="138"/>
      <c r="AB50" s="138"/>
      <c r="AC50" s="138"/>
      <c r="AD50" s="138"/>
      <c r="AE50" s="138"/>
      <c r="AH50" s="138" t="s">
        <v>115</v>
      </c>
      <c r="AI50" s="138"/>
      <c r="AJ50" s="138"/>
      <c r="AK50" s="138"/>
      <c r="AL50" s="138"/>
      <c r="AM50" s="138"/>
    </row>
    <row r="51" spans="1:39" ht="15" x14ac:dyDescent="0.2">
      <c r="Z51" s="138" t="s">
        <v>116</v>
      </c>
      <c r="AA51" s="138"/>
      <c r="AB51" s="138"/>
      <c r="AC51" s="138"/>
      <c r="AD51" s="138"/>
      <c r="AE51" s="138"/>
      <c r="AH51" s="138" t="s">
        <v>116</v>
      </c>
      <c r="AI51" s="138"/>
      <c r="AJ51" s="138"/>
      <c r="AK51" s="138"/>
      <c r="AL51" s="138"/>
      <c r="AM51" s="138"/>
    </row>
    <row r="52" spans="1:39" ht="51" x14ac:dyDescent="0.2">
      <c r="A52" s="37" t="s">
        <v>40</v>
      </c>
      <c r="B52" s="37" t="s">
        <v>41</v>
      </c>
      <c r="C52" s="37" t="s">
        <v>42</v>
      </c>
      <c r="S52" s="82"/>
      <c r="Z52" s="34"/>
      <c r="AA52" s="35"/>
      <c r="AB52" s="34"/>
      <c r="AC52" s="35"/>
      <c r="AD52" s="34"/>
      <c r="AH52" s="34"/>
      <c r="AI52" s="35"/>
      <c r="AJ52" s="34"/>
      <c r="AK52" s="35"/>
      <c r="AL52" s="34"/>
    </row>
    <row r="53" spans="1:39" ht="25.5" x14ac:dyDescent="0.25">
      <c r="A53" s="38" t="s">
        <v>43</v>
      </c>
      <c r="B53" s="38" t="s">
        <v>44</v>
      </c>
      <c r="C53" s="38" t="s">
        <v>45</v>
      </c>
      <c r="Z53" s="139" t="s">
        <v>120</v>
      </c>
      <c r="AA53" s="139"/>
      <c r="AB53" s="139"/>
      <c r="AC53" s="139"/>
      <c r="AD53" s="139"/>
      <c r="AE53" s="139"/>
      <c r="AH53" s="139" t="s">
        <v>117</v>
      </c>
      <c r="AI53" s="139"/>
      <c r="AJ53" s="139"/>
      <c r="AK53" s="139"/>
      <c r="AL53" s="139"/>
      <c r="AM53" s="139"/>
    </row>
    <row r="54" spans="1:39" ht="25.5" x14ac:dyDescent="0.2">
      <c r="A54" s="38" t="s">
        <v>46</v>
      </c>
      <c r="B54" s="38" t="s">
        <v>47</v>
      </c>
      <c r="C54" s="38" t="s">
        <v>48</v>
      </c>
      <c r="S54" s="82"/>
      <c r="Z54" s="140" t="s">
        <v>121</v>
      </c>
      <c r="AA54" s="140"/>
      <c r="AB54" s="140"/>
      <c r="AC54" s="140"/>
      <c r="AD54" s="140"/>
      <c r="AE54" s="140"/>
      <c r="AH54" s="140" t="s">
        <v>118</v>
      </c>
      <c r="AI54" s="140"/>
      <c r="AJ54" s="140"/>
      <c r="AK54" s="140"/>
      <c r="AL54" s="140"/>
      <c r="AM54" s="140"/>
    </row>
    <row r="55" spans="1:39" ht="25.5" x14ac:dyDescent="0.2">
      <c r="A55" s="38" t="s">
        <v>49</v>
      </c>
      <c r="B55" s="38" t="s">
        <v>50</v>
      </c>
      <c r="C55" s="38" t="s">
        <v>51</v>
      </c>
    </row>
    <row r="56" spans="1:39" ht="25.5" x14ac:dyDescent="0.2">
      <c r="A56" s="38" t="s">
        <v>52</v>
      </c>
      <c r="B56" s="38" t="s">
        <v>53</v>
      </c>
      <c r="C56" s="38" t="s">
        <v>54</v>
      </c>
    </row>
    <row r="57" spans="1:39" ht="25.5" x14ac:dyDescent="0.2">
      <c r="A57" s="38" t="s">
        <v>55</v>
      </c>
      <c r="B57" s="39" t="s">
        <v>56</v>
      </c>
      <c r="C57" s="38" t="s">
        <v>57</v>
      </c>
    </row>
  </sheetData>
  <mergeCells count="82">
    <mergeCell ref="Z51:AE51"/>
    <mergeCell ref="AH51:AM51"/>
    <mergeCell ref="Z53:AE53"/>
    <mergeCell ref="AH53:AM53"/>
    <mergeCell ref="Z54:AE54"/>
    <mergeCell ref="AH54:AM54"/>
    <mergeCell ref="Z48:AE48"/>
    <mergeCell ref="AH48:AM48"/>
    <mergeCell ref="Z49:AE49"/>
    <mergeCell ref="AH49:AM49"/>
    <mergeCell ref="Z50:AE50"/>
    <mergeCell ref="AH50:AM50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E10:G10"/>
    <mergeCell ref="H10:J10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H7:J9"/>
    <mergeCell ref="M11:M12"/>
    <mergeCell ref="N11:O12"/>
    <mergeCell ref="P11:P12"/>
    <mergeCell ref="AG10:AI10"/>
    <mergeCell ref="AJ10:AL10"/>
    <mergeCell ref="K10:M10"/>
    <mergeCell ref="N10:P10"/>
    <mergeCell ref="Q10:S10"/>
    <mergeCell ref="T10:V10"/>
    <mergeCell ref="W10:Y10"/>
    <mergeCell ref="AG11:AH11"/>
    <mergeCell ref="AJ11:AK11"/>
    <mergeCell ref="AB11:AC11"/>
    <mergeCell ref="AB12:AC12"/>
    <mergeCell ref="AE11:AF11"/>
    <mergeCell ref="AE12:AF12"/>
    <mergeCell ref="E11:F12"/>
    <mergeCell ref="G11:G12"/>
    <mergeCell ref="H11:I12"/>
    <mergeCell ref="J11:J12"/>
    <mergeCell ref="K11:L12"/>
    <mergeCell ref="C10:C12"/>
    <mergeCell ref="D10:D12"/>
    <mergeCell ref="A43:AL43"/>
    <mergeCell ref="Q11:R12"/>
    <mergeCell ref="S11:S12"/>
    <mergeCell ref="Z12:AA12"/>
    <mergeCell ref="AG12:AH12"/>
    <mergeCell ref="AJ12:AK12"/>
    <mergeCell ref="Z11:AA11"/>
    <mergeCell ref="Z10:AF10"/>
    <mergeCell ref="T11:U12"/>
    <mergeCell ref="V11:V12"/>
    <mergeCell ref="W11:X12"/>
    <mergeCell ref="Y11:Y12"/>
    <mergeCell ref="A10:A12"/>
    <mergeCell ref="B10:B12"/>
    <mergeCell ref="A44:AL44"/>
    <mergeCell ref="A45:AL45"/>
    <mergeCell ref="A46:AL46"/>
    <mergeCell ref="A41:AA41"/>
    <mergeCell ref="A42:AA42"/>
  </mergeCells>
  <printOptions horizontalCentered="1"/>
  <pageMargins left="0.23622047244094491" right="0.23622047244094491" top="3.937007874015748E-2" bottom="3.937007874015748E-2" header="0" footer="0"/>
  <pageSetup paperSize="14" scale="33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DINAS PMPTSP</vt:lpstr>
      <vt:lpstr>'DINAS PMPTSP'!Print_Area</vt:lpstr>
      <vt:lpstr>'DINAS PMPTSP'!Print_Titles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dcterms:created xsi:type="dcterms:W3CDTF">2020-03-18T05:59:44Z</dcterms:created>
  <dcterms:modified xsi:type="dcterms:W3CDTF">2021-02-03T09:25:14Z</dcterms:modified>
</cp:coreProperties>
</file>