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FADB518C-7A42-4B7F-B4FD-CABAF4B96D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nas Perhubungan" sheetId="1" r:id="rId1"/>
    <sheet name="Sheet1" sheetId="3" r:id="rId2"/>
    <sheet name="Chart1" sheetId="2" r:id="rId3"/>
  </sheets>
  <definedNames>
    <definedName name="_xlnm.Print_Area" localSheetId="0">'Dinas Perhubungan'!$A$1:$AE$74</definedName>
    <definedName name="_xlnm.Print_Titles" localSheetId="0">'Dinas Perhubungan'!$7:$12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S13" i="1" l="1"/>
  <c r="Q13" i="1"/>
  <c r="O13" i="1"/>
  <c r="S47" i="1"/>
  <c r="Q47" i="1"/>
  <c r="O47" i="1"/>
  <c r="M47" i="1"/>
  <c r="S36" i="1"/>
  <c r="S38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7" i="1"/>
  <c r="AD39" i="1"/>
  <c r="AD40" i="1"/>
  <c r="AD41" i="1"/>
  <c r="AD42" i="1"/>
  <c r="AD43" i="1"/>
  <c r="AD44" i="1"/>
  <c r="AD45" i="1"/>
  <c r="AD46" i="1"/>
  <c r="AD49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3" i="1"/>
  <c r="AB45" i="1"/>
  <c r="AB46" i="1"/>
  <c r="AB47" i="1"/>
  <c r="AB48" i="1"/>
  <c r="AB50" i="1"/>
  <c r="AB51" i="1"/>
  <c r="AB53" i="1"/>
  <c r="AB13" i="1"/>
  <c r="T49" i="1"/>
  <c r="T48" i="1"/>
  <c r="T52" i="1"/>
  <c r="T53" i="1"/>
  <c r="S51" i="1"/>
  <c r="S50" i="1" s="1"/>
  <c r="M50" i="1"/>
  <c r="O50" i="1"/>
  <c r="Q50" i="1"/>
  <c r="T43" i="1"/>
  <c r="S43" i="1"/>
  <c r="R41" i="1"/>
  <c r="S41" i="1"/>
  <c r="Q41" i="1"/>
  <c r="O41" i="1"/>
  <c r="P41" i="1"/>
  <c r="T38" i="1"/>
  <c r="R38" i="1"/>
  <c r="P38" i="1"/>
  <c r="N38" i="1"/>
  <c r="L38" i="1"/>
  <c r="S33" i="1"/>
  <c r="S29" i="1"/>
  <c r="L17" i="1"/>
  <c r="N17" i="1"/>
  <c r="P17" i="1"/>
  <c r="R17" i="1"/>
  <c r="S22" i="1"/>
  <c r="T19" i="1"/>
  <c r="S14" i="1"/>
  <c r="S17" i="1"/>
  <c r="R14" i="1"/>
  <c r="T36" i="1" l="1"/>
  <c r="P14" i="1" l="1"/>
  <c r="Q51" i="1"/>
  <c r="Q43" i="1"/>
  <c r="Q38" i="1"/>
  <c r="Q33" i="1"/>
  <c r="Q29" i="1"/>
  <c r="Q22" i="1"/>
  <c r="Q17" i="1"/>
  <c r="Q14" i="1"/>
  <c r="Q36" i="1" l="1"/>
  <c r="T51" i="1"/>
  <c r="T47" i="1"/>
  <c r="T33" i="1"/>
  <c r="T29" i="1"/>
  <c r="T13" i="1"/>
  <c r="O17" i="1" l="1"/>
  <c r="O22" i="1"/>
  <c r="O29" i="1"/>
  <c r="O33" i="1"/>
  <c r="O38" i="1"/>
  <c r="O43" i="1"/>
  <c r="O51" i="1"/>
  <c r="M51" i="1"/>
  <c r="N41" i="1"/>
  <c r="N14" i="1"/>
  <c r="O14" i="1"/>
  <c r="O36" i="1" l="1"/>
  <c r="M14" i="1"/>
  <c r="G33" i="1" l="1"/>
  <c r="I51" i="1"/>
  <c r="I50" i="1" s="1"/>
  <c r="I47" i="1"/>
  <c r="I43" i="1"/>
  <c r="I41" i="1"/>
  <c r="K41" i="1"/>
  <c r="I38" i="1"/>
  <c r="K38" i="1"/>
  <c r="K33" i="1"/>
  <c r="I33" i="1"/>
  <c r="G29" i="1"/>
  <c r="I29" i="1"/>
  <c r="I22" i="1"/>
  <c r="I17" i="1"/>
  <c r="I14" i="1"/>
  <c r="I36" i="1" l="1"/>
  <c r="I13" i="1"/>
  <c r="K51" i="1" l="1"/>
  <c r="W53" i="1"/>
  <c r="AA53" i="1" s="1"/>
  <c r="AD53" i="1" s="1"/>
  <c r="Z53" i="1"/>
  <c r="G53" i="1"/>
  <c r="G51" i="1" s="1"/>
  <c r="K47" i="1"/>
  <c r="W49" i="1"/>
  <c r="AA49" i="1" s="1"/>
  <c r="Z49" i="1"/>
  <c r="AB49" i="1" s="1"/>
  <c r="K50" i="1" l="1"/>
  <c r="X53" i="1"/>
  <c r="U53" i="1"/>
  <c r="X49" i="1"/>
  <c r="U49" i="1"/>
  <c r="T18" i="1"/>
  <c r="J43" i="1" l="1"/>
  <c r="J38" i="1"/>
  <c r="G22" i="1"/>
  <c r="G39" i="1"/>
  <c r="G40" i="1"/>
  <c r="G42" i="1"/>
  <c r="G41" i="1" s="1"/>
  <c r="G44" i="1"/>
  <c r="G45" i="1"/>
  <c r="G46" i="1"/>
  <c r="G48" i="1"/>
  <c r="G47" i="1" s="1"/>
  <c r="G50" i="1"/>
  <c r="E41" i="1"/>
  <c r="J41" i="1"/>
  <c r="L41" i="1"/>
  <c r="T41" i="1" s="1"/>
  <c r="G38" i="1" l="1"/>
  <c r="G43" i="1"/>
  <c r="T42" i="1"/>
  <c r="U42" i="1" s="1"/>
  <c r="G36" i="1" l="1"/>
  <c r="W23" i="1"/>
  <c r="W27" i="1"/>
  <c r="AA27" i="1" s="1"/>
  <c r="T37" i="1"/>
  <c r="U37" i="1" s="1"/>
  <c r="Z36" i="1"/>
  <c r="E35" i="1"/>
  <c r="E34" i="1"/>
  <c r="E32" i="1"/>
  <c r="E31" i="1"/>
  <c r="E30" i="1"/>
  <c r="E28" i="1"/>
  <c r="E24" i="1"/>
  <c r="E25" i="1"/>
  <c r="E23" i="1"/>
  <c r="E26" i="1"/>
  <c r="E27" i="1"/>
  <c r="E22" i="1"/>
  <c r="E20" i="1"/>
  <c r="E21" i="1"/>
  <c r="E19" i="1"/>
  <c r="G21" i="1"/>
  <c r="G20" i="1"/>
  <c r="G19" i="1"/>
  <c r="G16" i="1"/>
  <c r="G15" i="1"/>
  <c r="E14" i="1"/>
  <c r="G17" i="1" l="1"/>
  <c r="G14" i="1"/>
  <c r="G13" i="1" s="1"/>
  <c r="E17" i="1"/>
  <c r="Z37" i="1"/>
  <c r="W26" i="1" l="1"/>
  <c r="M22" i="1"/>
  <c r="W52" i="1" l="1"/>
  <c r="AA52" i="1" s="1"/>
  <c r="AD52" i="1" s="1"/>
  <c r="U52" i="1"/>
  <c r="U51" i="1"/>
  <c r="T50" i="1"/>
  <c r="U50" i="1" s="1"/>
  <c r="AA48" i="1"/>
  <c r="AD48" i="1" s="1"/>
  <c r="U48" i="1"/>
  <c r="U47" i="1"/>
  <c r="W46" i="1"/>
  <c r="AA46" i="1" s="1"/>
  <c r="T46" i="1"/>
  <c r="U46" i="1" s="1"/>
  <c r="W45" i="1"/>
  <c r="AA45" i="1" s="1"/>
  <c r="T45" i="1"/>
  <c r="U45" i="1" s="1"/>
  <c r="W44" i="1"/>
  <c r="AA44" i="1" s="1"/>
  <c r="T44" i="1"/>
  <c r="U44" i="1" s="1"/>
  <c r="U43" i="1"/>
  <c r="W42" i="1"/>
  <c r="AA42" i="1" s="1"/>
  <c r="U41" i="1"/>
  <c r="U54" i="1" s="1"/>
  <c r="W40" i="1"/>
  <c r="AA40" i="1" s="1"/>
  <c r="T40" i="1"/>
  <c r="U40" i="1" s="1"/>
  <c r="W39" i="1"/>
  <c r="T39" i="1"/>
  <c r="U39" i="1" s="1"/>
  <c r="U38" i="1"/>
  <c r="W35" i="1"/>
  <c r="AA35" i="1" s="1"/>
  <c r="T35" i="1"/>
  <c r="U35" i="1" s="1"/>
  <c r="W34" i="1"/>
  <c r="AA34" i="1" s="1"/>
  <c r="T34" i="1"/>
  <c r="U34" i="1" s="1"/>
  <c r="U33" i="1"/>
  <c r="W32" i="1"/>
  <c r="AA32" i="1" s="1"/>
  <c r="T32" i="1"/>
  <c r="U32" i="1" s="1"/>
  <c r="W31" i="1"/>
  <c r="AA31" i="1" s="1"/>
  <c r="T31" i="1"/>
  <c r="U31" i="1" s="1"/>
  <c r="W30" i="1"/>
  <c r="AA30" i="1" s="1"/>
  <c r="T30" i="1"/>
  <c r="U30" i="1" s="1"/>
  <c r="U29" i="1"/>
  <c r="W28" i="1"/>
  <c r="AA28" i="1" s="1"/>
  <c r="T28" i="1"/>
  <c r="U28" i="1" s="1"/>
  <c r="W24" i="1"/>
  <c r="AA24" i="1" s="1"/>
  <c r="T24" i="1"/>
  <c r="U24" i="1" s="1"/>
  <c r="W25" i="1"/>
  <c r="X25" i="1" s="1"/>
  <c r="T25" i="1"/>
  <c r="U25" i="1" s="1"/>
  <c r="X23" i="1"/>
  <c r="T23" i="1"/>
  <c r="U23" i="1" s="1"/>
  <c r="X26" i="1"/>
  <c r="T26" i="1"/>
  <c r="U26" i="1" s="1"/>
  <c r="T27" i="1"/>
  <c r="U27" i="1" s="1"/>
  <c r="T22" i="1"/>
  <c r="U22" i="1" s="1"/>
  <c r="W21" i="1"/>
  <c r="AA21" i="1" s="1"/>
  <c r="T21" i="1"/>
  <c r="U21" i="1" s="1"/>
  <c r="W20" i="1"/>
  <c r="AA20" i="1" s="1"/>
  <c r="T20" i="1"/>
  <c r="U20" i="1" s="1"/>
  <c r="W19" i="1"/>
  <c r="X19" i="1" s="1"/>
  <c r="U19" i="1"/>
  <c r="W18" i="1"/>
  <c r="U18" i="1"/>
  <c r="W16" i="1"/>
  <c r="X16" i="1" s="1"/>
  <c r="T16" i="1"/>
  <c r="U16" i="1" s="1"/>
  <c r="W15" i="1"/>
  <c r="X15" i="1" s="1"/>
  <c r="T15" i="1"/>
  <c r="U15" i="1" s="1"/>
  <c r="Z13" i="1"/>
  <c r="AA39" i="1" l="1"/>
  <c r="X39" i="1"/>
  <c r="Z15" i="1"/>
  <c r="Z25" i="1"/>
  <c r="Z32" i="1"/>
  <c r="Z34" i="1"/>
  <c r="Z30" i="1"/>
  <c r="Z26" i="1"/>
  <c r="Z28" i="1"/>
  <c r="Z22" i="1"/>
  <c r="Z20" i="1"/>
  <c r="Z18" i="1"/>
  <c r="Z52" i="1"/>
  <c r="AB52" i="1" s="1"/>
  <c r="Z16" i="1"/>
  <c r="Z19" i="1"/>
  <c r="Z21" i="1"/>
  <c r="Z27" i="1"/>
  <c r="Z23" i="1"/>
  <c r="Z24" i="1"/>
  <c r="Z29" i="1"/>
  <c r="Z31" i="1"/>
  <c r="Z33" i="1"/>
  <c r="Z35" i="1"/>
  <c r="Z51" i="1"/>
  <c r="Z50" i="1"/>
  <c r="Z48" i="1"/>
  <c r="Z47" i="1"/>
  <c r="Z46" i="1"/>
  <c r="Z45" i="1"/>
  <c r="Z44" i="1"/>
  <c r="AB44" i="1" s="1"/>
  <c r="Z43" i="1"/>
  <c r="Z42" i="1"/>
  <c r="AB42" i="1" s="1"/>
  <c r="Z41" i="1"/>
  <c r="AB41" i="1" s="1"/>
  <c r="Z40" i="1"/>
  <c r="Z39" i="1"/>
  <c r="Z38" i="1"/>
  <c r="X18" i="1"/>
  <c r="AA18" i="1"/>
  <c r="AA19" i="1"/>
  <c r="AA26" i="1"/>
  <c r="AA23" i="1"/>
  <c r="AA25" i="1"/>
  <c r="X20" i="1"/>
  <c r="X21" i="1"/>
  <c r="X27" i="1"/>
  <c r="X24" i="1"/>
  <c r="X28" i="1"/>
  <c r="X30" i="1"/>
  <c r="X31" i="1"/>
  <c r="X32" i="1"/>
  <c r="X34" i="1"/>
  <c r="X35" i="1"/>
  <c r="X40" i="1"/>
  <c r="X42" i="1"/>
  <c r="X44" i="1"/>
  <c r="X45" i="1"/>
  <c r="X46" i="1"/>
  <c r="X48" i="1"/>
  <c r="X52" i="1"/>
  <c r="AA15" i="1"/>
  <c r="AA16" i="1"/>
  <c r="U13" i="1"/>
  <c r="M38" i="1"/>
  <c r="W47" i="1"/>
  <c r="AA47" i="1" s="1"/>
  <c r="AD47" i="1" s="1"/>
  <c r="M43" i="1"/>
  <c r="W43" i="1" s="1"/>
  <c r="AA43" i="1" s="1"/>
  <c r="K43" i="1"/>
  <c r="K36" i="1" s="1"/>
  <c r="T17" i="1"/>
  <c r="J17" i="1"/>
  <c r="W14" i="1"/>
  <c r="W38" i="1" l="1"/>
  <c r="AA38" i="1" s="1"/>
  <c r="AD38" i="1" s="1"/>
  <c r="AA14" i="1"/>
  <c r="U17" i="1"/>
  <c r="Z17" i="1"/>
  <c r="X43" i="1"/>
  <c r="W51" i="1"/>
  <c r="X51" i="1" s="1"/>
  <c r="M41" i="1"/>
  <c r="W41" i="1" s="1"/>
  <c r="M33" i="1"/>
  <c r="W33" i="1" s="1"/>
  <c r="M29" i="1"/>
  <c r="W29" i="1" s="1"/>
  <c r="M17" i="1"/>
  <c r="W17" i="1" s="1"/>
  <c r="L14" i="1"/>
  <c r="T14" i="1" s="1"/>
  <c r="K29" i="1"/>
  <c r="J14" i="1"/>
  <c r="K17" i="1"/>
  <c r="K14" i="1"/>
  <c r="X14" i="1" s="1"/>
  <c r="M36" i="1" l="1"/>
  <c r="W36" i="1" s="1"/>
  <c r="AA36" i="1" s="1"/>
  <c r="AD36" i="1" s="1"/>
  <c r="X38" i="1"/>
  <c r="W50" i="1"/>
  <c r="X17" i="1"/>
  <c r="AA17" i="1"/>
  <c r="AA29" i="1"/>
  <c r="X29" i="1"/>
  <c r="AA41" i="1"/>
  <c r="X41" i="1"/>
  <c r="AA51" i="1"/>
  <c r="AD51" i="1" s="1"/>
  <c r="K13" i="1"/>
  <c r="Z14" i="1"/>
  <c r="U14" i="1"/>
  <c r="W22" i="1"/>
  <c r="M13" i="1"/>
  <c r="W13" i="1" s="1"/>
  <c r="AA33" i="1"/>
  <c r="X33" i="1"/>
  <c r="X47" i="1"/>
  <c r="X54" i="1" l="1"/>
  <c r="X36" i="1"/>
  <c r="AA22" i="1"/>
  <c r="X22" i="1"/>
  <c r="AA50" i="1"/>
  <c r="AD50" i="1" s="1"/>
  <c r="X50" i="1"/>
  <c r="AA13" i="1"/>
  <c r="AD13" i="1" s="1"/>
  <c r="X13" i="1"/>
  <c r="AH29" i="1"/>
  <c r="AH20" i="1"/>
  <c r="AH19" i="1"/>
  <c r="AH18" i="1"/>
  <c r="AH13" i="1"/>
  <c r="X55" i="1" l="1"/>
  <c r="U5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Ultimate</author>
  </authors>
  <commentList>
    <comment ref="J37" authorId="0" shapeId="0" xr:uid="{00000000-0006-0000-0100-000001000000}">
      <text>
        <r>
          <rPr>
            <sz val="14"/>
            <color indexed="81"/>
            <rFont val="Tahoma"/>
            <family val="2"/>
          </rPr>
          <t>Jumlah kendaraan yg lolos uji dibagi jumlah kendaraan yg wajib uji</t>
        </r>
      </text>
    </comment>
    <comment ref="L37" authorId="0" shapeId="0" xr:uid="{00000000-0006-0000-0100-000002000000}">
      <text>
        <r>
          <rPr>
            <sz val="14"/>
            <color indexed="81"/>
            <rFont val="Tahoma"/>
            <family val="2"/>
          </rPr>
          <t>Jumlah kendaraan yg lulus uji dibagi jumlah kendaraan yg wajib uji</t>
        </r>
      </text>
    </comment>
    <comment ref="N37" authorId="0" shapeId="0" xr:uid="{00000000-0006-0000-0100-000003000000}">
      <text>
        <r>
          <rPr>
            <sz val="14"/>
            <color indexed="81"/>
            <rFont val="Tahoma"/>
            <family val="2"/>
          </rPr>
          <t>Jumlah kendaraan yg lulus uji dibagi jumlah kendaraan yg wajib uji</t>
        </r>
      </text>
    </comment>
    <comment ref="P37" authorId="0" shapeId="0" xr:uid="{00000000-0006-0000-0100-000004000000}">
      <text>
        <r>
          <rPr>
            <sz val="14"/>
            <color indexed="81"/>
            <rFont val="Tahoma"/>
            <family val="2"/>
          </rPr>
          <t>Jumlah kendaraan yg lulus uji dibagi jumlah kendaraan yg wajib uji</t>
        </r>
      </text>
    </comment>
    <comment ref="R37" authorId="0" shapeId="0" xr:uid="{00000000-0006-0000-0100-000005000000}">
      <text>
        <r>
          <rPr>
            <sz val="14"/>
            <color indexed="81"/>
            <rFont val="Tahoma"/>
            <family val="2"/>
          </rPr>
          <t>Jumlah kendaraan yg lulus uji dibagi jumlah kendaraan yg wajib uji</t>
        </r>
      </text>
    </comment>
    <comment ref="J50" authorId="0" shapeId="0" xr:uid="{00000000-0006-0000-0100-000006000000}">
      <text>
        <r>
          <rPr>
            <b/>
            <sz val="14"/>
            <color indexed="81"/>
            <rFont val="Tahoma"/>
            <family val="2"/>
          </rPr>
          <t>Jumlah kapal yg mendapat surat rekomendasi ijin pelayaran dibagi jumlah kapal yg wajib mendapatkan ijin pelayaran*100%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<sst xmlns="http://schemas.openxmlformats.org/spreadsheetml/2006/main" count="330" uniqueCount="151">
  <si>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</si>
  <si>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</si>
  <si>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</si>
  <si>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</si>
  <si>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</si>
  <si>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</si>
  <si>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</si>
  <si>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</si>
  <si>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</si>
  <si>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</si>
  <si>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</si>
  <si>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</si>
  <si>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</si>
  <si>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</si>
  <si>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</si>
  <si>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</si>
  <si>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</si>
  <si>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</si>
  <si>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</si>
  <si>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</si>
  <si>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</si>
  <si>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</si>
  <si>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</si>
  <si>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Meningkatnya Kinerja Keuangan dan Kinerja Birokrasi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</si>
  <si>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</si>
  <si>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</si>
  <si>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</si>
  <si>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</si>
  <si>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</si>
  <si>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</si>
  <si>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</si>
  <si>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</si>
  <si>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</si>
  <si>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</si>
  <si>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</si>
  <si>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</si>
  <si>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</si>
  <si>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</si>
  <si>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</si>
  <si>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</si>
  <si>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</si>
  <si>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</si>
  <si>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</si>
  <si>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</si>
  <si>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</si>
  <si>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</si>
  <si>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</si>
  <si>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DINAS PERHUBUNGAN</t>
  </si>
  <si>
    <t>Dinas Perhubungan</t>
  </si>
  <si>
    <t>Meningkatnya Infrastruktur Ekonomi dan Sosial Yang Berkualitas</t>
  </si>
  <si>
    <t>Realisasi dan Tingkat Capaian Kinerja dan Anggaran Renja Perangkat Daerah yang Dievaluasi</t>
  </si>
  <si>
    <t>[kolom (12)(K) : kolom (7)(K)] x 100%</t>
  </si>
  <si>
    <t>[kolom (12)(Rp) : kolom (7)(Rp)] x 100%</t>
  </si>
  <si>
    <t>Disusun</t>
  </si>
  <si>
    <t>Kabupaten Hulu Sungai Selatan</t>
  </si>
  <si>
    <t>Kepala Dinas Perhubungan</t>
  </si>
  <si>
    <t>NIP. 19631012 198503 1 012</t>
  </si>
  <si>
    <t>Program Penunjang Urusan Pemerintahan Daerah Kabupaten/Kota</t>
  </si>
  <si>
    <t>Administrasi Umum Perangkat Daerah</t>
  </si>
  <si>
    <t>Penyediaan Bahan Bacaan dan Peraturan Perundang‑undangan</t>
  </si>
  <si>
    <t>Penyediaan Barang Cetakan dan Penggandaan</t>
  </si>
  <si>
    <t>Penyediaan Gaji dan Tunjangan ASN</t>
  </si>
  <si>
    <t>Administrasi Keuangan Perangkat Daerah</t>
  </si>
  <si>
    <t>Penyediaan Komponen Instalasi Listrik/Penerangan Bangunan Kantor</t>
  </si>
  <si>
    <t>Koordinasi dan Penyusunan Laporan Keuangan Akhir Tahun SKPD</t>
  </si>
  <si>
    <t>Koordinasi dan Penyusunan Laporan Keuangan Bulanan/Triwulanan/Semesteran SKPD</t>
  </si>
  <si>
    <t>Penyediaan Jasa Penunjang Urusan Pemerintahan Daerah</t>
  </si>
  <si>
    <t>Penyediaan Jasa Komunikasi, Sumber Daya Air dan Listrik</t>
  </si>
  <si>
    <t>Penyediaan Bahan Logistik Kantor</t>
  </si>
  <si>
    <t>Program Penyelenggaraan Lalu Lintas Dan Angkutan Jalan (LLAJ)</t>
  </si>
  <si>
    <t>Pelaksanaan Manajemen dan Rekayasa Lalu Lintas untuk Jaringan Jalan Kabupaten/Kota</t>
  </si>
  <si>
    <t>Penataan Manajemen dan Rekayasa Lalu Lintas Untuk Jaringan Jalan Kabupaten/Kota</t>
  </si>
  <si>
    <t>Pengujian Berkala Kendaraan Bermotor</t>
  </si>
  <si>
    <t>Monitoring dan Evaluasi Penyelenggaraan Pengujian Berkala Kendaraan Bermotor</t>
  </si>
  <si>
    <t>Penerbitan Izin Penyelenggaraan dan Pembangunan Fasilitas Parkir</t>
  </si>
  <si>
    <t>Fasilitasi Pemenuhan Persyaratan Perolehan Izin Penyelenggaraan dan Pembangunan Fasilitas Parkir Kewenangan Kabupaten/Kota dalam Sistem Pelayanan Perizinan Berusaha Terintegrasi secara Elektronik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</si>
  <si>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</si>
  <si>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</si>
  <si>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</si>
  <si>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Sarana dan Prasarana Gedung Kantor atau Bangunan Lainnya</t>
  </si>
  <si>
    <t>Pemeliharaan Sarana dan Prasarana Pengujian Berkala Kendaraan Bermotor</t>
  </si>
  <si>
    <t>Penyediaan Perlengkapan Jalan di Jalan Kabupaten/Kota</t>
  </si>
  <si>
    <t>Penyediaan Peralatan dan Perlengkapan Kantor</t>
  </si>
  <si>
    <t>Perencanaan, Penganggaran, dan Evaluasi Kinerja Perangkat Daerah</t>
  </si>
  <si>
    <t>Penyusunan Dokumen Perencanaan Perangkat Daerah</t>
  </si>
  <si>
    <t>Evaluasi Kinerja Perangkat Daerah</t>
  </si>
  <si>
    <t>Penyusunan Pelaporan dan Analisis Prognosis Realisasi Anggaran</t>
  </si>
  <si>
    <t>Rehabilitasi dan Pemeliharaan Prasarana Jalan</t>
  </si>
  <si>
    <t>Penyelenggaraan Rapat Koordinasi dan Konsultasi SKPD</t>
  </si>
  <si>
    <t>Program Pengelolaan Pelayaran</t>
  </si>
  <si>
    <t>Pembangunan dan Penerbitan Izin Pembangunan dan Pengoperasian Pelabuhan Sungai dan Danau</t>
  </si>
  <si>
    <t>Penyediaan Jasa Surat Menyurat</t>
  </si>
  <si>
    <t>Dok</t>
  </si>
  <si>
    <t>%</t>
  </si>
  <si>
    <t>Jumlah Dokumen Perencanaan dan Evaluasi Kinerja yang berkualitas</t>
  </si>
  <si>
    <t>Jumlah dokumen administrasi Keuangan sesuai standar</t>
  </si>
  <si>
    <t>Jumlah dokumen administrasi umum sesuai standar</t>
  </si>
  <si>
    <t>Tingkat Pelayanan Adminstrasi Umum sesuai Standar</t>
  </si>
  <si>
    <t>Tingkat kepuasan pelayanan</t>
  </si>
  <si>
    <t>Paket</t>
  </si>
  <si>
    <t>Org</t>
  </si>
  <si>
    <t>Lap</t>
  </si>
  <si>
    <t>Persentase Cakupan Manajemen dan Rekayasa Lalu Lintas sesuai Standar</t>
  </si>
  <si>
    <t>Ratio Kejadiaan Kecelakaan Per 10.000 Keberangkatan Dalam 1 Tahun</t>
  </si>
  <si>
    <t>Persentase Cakupan Pengelolaan Angkutan Jalan</t>
  </si>
  <si>
    <t>Persentase Perlengkapan Jalan di Jalan Kabupaten yang tersedia</t>
  </si>
  <si>
    <t>Persentasi Cakupan Izin Penyelenggaraan dan Pembangunan Fasilitas Parkir</t>
  </si>
  <si>
    <t>Pesentase Jumlah Kendaraan Laik Jalan Yang Lolos Uji Emisi</t>
  </si>
  <si>
    <t>Persentase Cakupan Pengelolaan Angkutan Sungai dan Danau</t>
  </si>
  <si>
    <t>Pengoperasian dan Pemeliharaan Pelabuhan Sungai dan Danau</t>
  </si>
  <si>
    <t>Persentase Cakupan Pembangunan Dan Penerbitan Izin Pembangunan Dan Pengoperasian Pelabuhan Sungai Dan Danau</t>
  </si>
  <si>
    <t>Target Kinerja dan Anggaran Renja Perangkat Daerah Tahun Berjalan (Tahun 2022) yang Dievaluasi</t>
  </si>
  <si>
    <t>Realisasi Kinerja dan Anggaran Renstra Perangkat Daerah s/d Tahun 2022</t>
  </si>
  <si>
    <t>Tingkat Capaian Kinerja dan Realisasi Anggaran Renstra Perangkat Daerah s/d Tahun 2022 (%)</t>
  </si>
  <si>
    <t>Realisasi Capaian Kinerja Renstra Perangkat Daerah sampai dengan Renja Perangkat Daerah Tahun Lalu (2021)</t>
  </si>
  <si>
    <t>Jumlah Dokumen Perencanaan Perangkat Daerah</t>
  </si>
  <si>
    <t>Jumlah Laporan Evaluasi Kinerja Perangkat Daerah</t>
  </si>
  <si>
    <t>Jumlah Orang yang Menerima Gaji dan Tunjangan ASN</t>
  </si>
  <si>
    <t>Jumlah Laporan Keuangan Akhir Tahun SKPD dan Laporan Hasil Koordinasi Penyusunan Laporan Keuangan Akhir Tahun SKPD</t>
  </si>
  <si>
    <t>Jumlah Laporan Keuangan Bulanan/Triwulanan/Semesteran SKPD dan Laporan Koordinasi Penyusunan Laporan Keuangan Bulanan/Triwulanan/Semesteran SKPD</t>
  </si>
  <si>
    <t>Jumlah Dokumen Pelaporan dan Analisis Prognosis Realisasi Anggaran</t>
  </si>
  <si>
    <t>Jumlah Paket Komponen Instalasi Listrik/Penerangan Bangunan Kantor yang Disediakan</t>
  </si>
  <si>
    <t>Jumlah Paket Peralatan dan Perlengkapan Kantor yang Disediakan</t>
  </si>
  <si>
    <t>Jumlah Paket Bahan Logistik Kantor yang Disediakan</t>
  </si>
  <si>
    <t>Jumlah Paket Barang Cetakan dan Penggandaan yang Disediakan</t>
  </si>
  <si>
    <t>Jumlah Dokumen Bahan Bacaan dan Peraturan Perundang-Undangan yang Disediakan</t>
  </si>
  <si>
    <t>Jumlah Laporan Penyelenggaraan Rapat Koordinasi dan Konsultasi SKPD</t>
  </si>
  <si>
    <t>Jumlah Laporan Penyediaan Jasa Surat Menyurat</t>
  </si>
  <si>
    <t>Jumlah Laporan Penyediaan Jasa Komunikasi, Sumber Daya Air dan Listrik yang Disediakan</t>
  </si>
  <si>
    <t>Jumlah Laporan Penyediaan Jasa Pelayanan Umum Kantor yang Disediakan</t>
  </si>
  <si>
    <t>Jumlah Kendaraan Dinas Operasional atau Lapangan yang Dipelihara dan dibayarkan Pajak dan Perizinannya</t>
  </si>
  <si>
    <t>Jumlah Sarana dan Prasarana Gedung Kantor atau Bangunan Lainnya yang Dipelihara/Direhabilitasi</t>
  </si>
  <si>
    <t>Unit</t>
  </si>
  <si>
    <t>Jumlah Perlengkapan Jalan di Jalan Kabupaten/Kota yang Tersedia</t>
  </si>
  <si>
    <t>Jumlah Prasarana Jalan yang Terehabilitasi dan Terpelihara</t>
  </si>
  <si>
    <t>Jumlah Dokumen Pemenuhan Persyaratan Perolehan Izin Penyelenggaraan dan Terbangunnya Fasilitas Parkir Kewenangan Kabupaten/Kota dalam Sistem Pelayanan Perizinan Berusaha Terintegrasi Secara Elektronik</t>
  </si>
  <si>
    <t>Penyediaan Sarana dan Prasarana Pengujian Berkala Kendaraan Bermotor</t>
  </si>
  <si>
    <t>Jumlah Laporan Penataan Manajemen dan Rekayasa Lalu Lintas untuk Jaringan Jalan Kabupaten/Kota</t>
  </si>
  <si>
    <t>Jumlah Pelabuhan Pengumpan Lokal yang Beroperasi dan Terpelihara</t>
  </si>
  <si>
    <t>Forum Lalu Lintas dan Angkutan Jalan Kabupaten/Kota</t>
  </si>
  <si>
    <t>Jumlah Laporan Forum Lalu Lintas dan Angkutan Jalan untuk Jaringan Jalan Kabupaten/Kota</t>
  </si>
  <si>
    <t>Pembangunan Pelabuhan Sungai dan Danau</t>
  </si>
  <si>
    <t>Jumlah Pelabuhan Sungai dan Danau yang Dibangun</t>
  </si>
  <si>
    <t>Jumlah Laporan Monitoring dan Evaluasi Penyelenggaraan Pengujian Berkala Kendaraan Bermotor</t>
  </si>
  <si>
    <t>Jumlah Sarana dan Prasarana Pengujian Berkala Kendaraan Bermotor yang Terpelihara</t>
  </si>
  <si>
    <t>Jumlah Sarana dan Prasarana Pengujian Berkala Kendaraan Bermotor yang Tersedia</t>
  </si>
  <si>
    <t>Rata-rata Capaian Kinerja (%)</t>
  </si>
  <si>
    <t>Drs. H. TAFRINSYAH, M.Si</t>
  </si>
  <si>
    <t>Kandangan,      Januari 2023</t>
  </si>
  <si>
    <t>582.217.300</t>
  </si>
  <si>
    <t>PERIODE PELAKSANAAN TRIWULAN IV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</si>
</sst>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  <numFmt numFmtId="166" formatCode="0.0"/>
    <numFmt numFmtId="167" formatCode="_(* #,##0.00000_);_(* \(#,##0.000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/>
  </cellStyleXfs>
  <cellXfs count="16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Border="1"/>
    <xf numFmtId="165" fontId="8" fillId="0" borderId="2" xfId="1" applyNumberFormat="1" applyFont="1" applyFill="1" applyBorder="1" applyAlignment="1">
      <alignment vertical="top"/>
    </xf>
    <xf numFmtId="165" fontId="8" fillId="0" borderId="2" xfId="1" quotePrefix="1" applyNumberFormat="1" applyFont="1" applyFill="1" applyBorder="1" applyAlignment="1">
      <alignment vertical="top"/>
    </xf>
    <xf numFmtId="165" fontId="8" fillId="0" borderId="0" xfId="1" quotePrefix="1" applyNumberFormat="1" applyFont="1" applyFill="1" applyBorder="1" applyAlignment="1">
      <alignment vertical="top"/>
    </xf>
    <xf numFmtId="165" fontId="8" fillId="0" borderId="15" xfId="1" applyNumberFormat="1" applyFont="1" applyFill="1" applyBorder="1" applyAlignment="1">
      <alignment vertical="top"/>
    </xf>
    <xf numFmtId="165" fontId="8" fillId="0" borderId="15" xfId="1" quotePrefix="1" applyNumberFormat="1" applyFont="1" applyFill="1" applyBorder="1" applyAlignment="1">
      <alignment vertical="top"/>
    </xf>
    <xf numFmtId="0" fontId="8" fillId="4" borderId="2" xfId="0" applyFont="1" applyFill="1" applyBorder="1" applyAlignment="1">
      <alignment horizontal="left"/>
    </xf>
    <xf numFmtId="0" fontId="4" fillId="0" borderId="15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2" fillId="0" borderId="16" xfId="3" applyFont="1" applyBorder="1" applyAlignment="1">
      <alignment horizontal="center" vertical="center" wrapText="1"/>
    </xf>
    <xf numFmtId="0" fontId="6" fillId="0" borderId="0" xfId="0" applyFont="1"/>
    <xf numFmtId="165" fontId="6" fillId="0" borderId="15" xfId="1" quotePrefix="1" applyNumberFormat="1" applyFont="1" applyFill="1" applyBorder="1" applyAlignment="1">
      <alignment vertical="top"/>
    </xf>
    <xf numFmtId="165" fontId="6" fillId="0" borderId="2" xfId="1" quotePrefix="1" applyNumberFormat="1" applyFont="1" applyFill="1" applyBorder="1" applyAlignment="1">
      <alignment vertical="top"/>
    </xf>
    <xf numFmtId="41" fontId="8" fillId="0" borderId="2" xfId="2" applyFont="1" applyFill="1" applyBorder="1" applyAlignment="1">
      <alignment vertical="top"/>
    </xf>
    <xf numFmtId="41" fontId="8" fillId="0" borderId="15" xfId="2" applyFont="1" applyFill="1" applyBorder="1" applyAlignment="1">
      <alignment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41" fontId="6" fillId="0" borderId="15" xfId="2" applyFont="1" applyFill="1" applyBorder="1" applyAlignment="1">
      <alignment vertical="top"/>
    </xf>
    <xf numFmtId="41" fontId="6" fillId="0" borderId="2" xfId="2" applyFont="1" applyFill="1" applyBorder="1" applyAlignment="1">
      <alignment vertical="top"/>
    </xf>
    <xf numFmtId="165" fontId="6" fillId="0" borderId="0" xfId="1" quotePrefix="1" applyNumberFormat="1" applyFont="1" applyFill="1" applyBorder="1" applyAlignment="1">
      <alignment vertical="top"/>
    </xf>
    <xf numFmtId="165" fontId="8" fillId="0" borderId="6" xfId="1" quotePrefix="1" applyNumberFormat="1" applyFont="1" applyFill="1" applyBorder="1" applyAlignment="1">
      <alignment vertical="top"/>
    </xf>
    <xf numFmtId="165" fontId="8" fillId="0" borderId="6" xfId="1" applyNumberFormat="1" applyFont="1" applyFill="1" applyBorder="1" applyAlignment="1">
      <alignment vertical="top"/>
    </xf>
    <xf numFmtId="41" fontId="8" fillId="0" borderId="6" xfId="2" applyFont="1" applyFill="1" applyBorder="1" applyAlignment="1">
      <alignment vertical="top"/>
    </xf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/>
    </xf>
    <xf numFmtId="0" fontId="6" fillId="0" borderId="1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9" fontId="6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41" fontId="6" fillId="0" borderId="2" xfId="0" applyNumberFormat="1" applyFont="1" applyBorder="1" applyAlignment="1">
      <alignment vertical="top"/>
    </xf>
    <xf numFmtId="2" fontId="6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vertical="top"/>
    </xf>
    <xf numFmtId="0" fontId="6" fillId="0" borderId="1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9" fontId="8" fillId="0" borderId="2" xfId="0" applyNumberFormat="1" applyFont="1" applyBorder="1" applyAlignment="1">
      <alignment horizontal="center" vertical="top"/>
    </xf>
    <xf numFmtId="164" fontId="8" fillId="0" borderId="2" xfId="0" applyNumberFormat="1" applyFont="1" applyBorder="1" applyAlignment="1">
      <alignment vertical="top"/>
    </xf>
    <xf numFmtId="1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41" fontId="8" fillId="0" borderId="2" xfId="0" applyNumberFormat="1" applyFont="1" applyBorder="1" applyAlignment="1">
      <alignment vertical="top"/>
    </xf>
    <xf numFmtId="0" fontId="6" fillId="0" borderId="11" xfId="0" applyFont="1" applyBorder="1" applyAlignment="1">
      <alignment horizontal="center" vertical="top"/>
    </xf>
    <xf numFmtId="0" fontId="4" fillId="0" borderId="8" xfId="0" applyFont="1" applyBorder="1"/>
    <xf numFmtId="0" fontId="6" fillId="0" borderId="2" xfId="0" applyFont="1" applyBorder="1" applyAlignment="1">
      <alignment vertical="top" wrapText="1"/>
    </xf>
    <xf numFmtId="1" fontId="6" fillId="0" borderId="15" xfId="0" applyNumberFormat="1" applyFont="1" applyBorder="1" applyAlignment="1">
      <alignment horizontal="center" vertical="top" wrapText="1"/>
    </xf>
    <xf numFmtId="0" fontId="8" fillId="0" borderId="15" xfId="0" applyFont="1" applyBorder="1" applyAlignment="1">
      <alignment horizontal="left" vertical="top" wrapText="1"/>
    </xf>
    <xf numFmtId="1" fontId="8" fillId="0" borderId="15" xfId="0" applyNumberFormat="1" applyFont="1" applyBorder="1" applyAlignment="1">
      <alignment horizontal="center" vertical="top" wrapText="1"/>
    </xf>
    <xf numFmtId="9" fontId="8" fillId="0" borderId="15" xfId="0" applyNumberFormat="1" applyFont="1" applyBorder="1" applyAlignment="1">
      <alignment horizontal="center" vertical="top"/>
    </xf>
    <xf numFmtId="1" fontId="8" fillId="0" borderId="15" xfId="0" applyNumberFormat="1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 wrapText="1"/>
    </xf>
    <xf numFmtId="166" fontId="8" fillId="0" borderId="15" xfId="0" applyNumberFormat="1" applyFont="1" applyBorder="1" applyAlignment="1">
      <alignment horizontal="center" vertical="top"/>
    </xf>
    <xf numFmtId="0" fontId="6" fillId="0" borderId="15" xfId="0" applyFont="1" applyBorder="1" applyAlignment="1">
      <alignment horizontal="left" vertical="top" wrapText="1"/>
    </xf>
    <xf numFmtId="9" fontId="6" fillId="0" borderId="15" xfId="0" applyNumberFormat="1" applyFont="1" applyBorder="1" applyAlignment="1">
      <alignment horizontal="center" vertical="top"/>
    </xf>
    <xf numFmtId="3" fontId="6" fillId="0" borderId="15" xfId="0" applyNumberFormat="1" applyFont="1" applyBorder="1" applyAlignment="1">
      <alignment vertical="top"/>
    </xf>
    <xf numFmtId="1" fontId="6" fillId="0" borderId="15" xfId="0" applyNumberFormat="1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41" fontId="6" fillId="0" borderId="15" xfId="0" applyNumberFormat="1" applyFont="1" applyBorder="1" applyAlignment="1">
      <alignment vertical="top"/>
    </xf>
    <xf numFmtId="0" fontId="18" fillId="0" borderId="2" xfId="0" applyFont="1" applyBorder="1" applyAlignment="1">
      <alignment vertical="top" wrapText="1"/>
    </xf>
    <xf numFmtId="0" fontId="8" fillId="0" borderId="11" xfId="0" applyFont="1" applyBorder="1" applyAlignment="1">
      <alignment horizontal="left" vertical="top" wrapText="1"/>
    </xf>
    <xf numFmtId="164" fontId="8" fillId="0" borderId="6" xfId="0" applyNumberFormat="1" applyFont="1" applyBorder="1" applyAlignment="1">
      <alignment vertical="top"/>
    </xf>
    <xf numFmtId="41" fontId="8" fillId="0" borderId="6" xfId="0" applyNumberFormat="1" applyFont="1" applyBorder="1" applyAlignment="1">
      <alignment vertical="top"/>
    </xf>
    <xf numFmtId="0" fontId="6" fillId="0" borderId="7" xfId="0" applyFont="1" applyBorder="1" applyAlignment="1">
      <alignment horizontal="left" vertical="top" wrapText="1"/>
    </xf>
    <xf numFmtId="1" fontId="6" fillId="0" borderId="2" xfId="0" applyNumberFormat="1" applyFont="1" applyBorder="1" applyAlignment="1">
      <alignment horizontal="center" vertical="top" wrapText="1"/>
    </xf>
    <xf numFmtId="41" fontId="6" fillId="0" borderId="6" xfId="0" applyNumberFormat="1" applyFont="1" applyBorder="1" applyAlignment="1">
      <alignment vertical="top"/>
    </xf>
    <xf numFmtId="0" fontId="14" fillId="0" borderId="11" xfId="0" applyFont="1" applyBorder="1"/>
    <xf numFmtId="0" fontId="14" fillId="0" borderId="0" xfId="0" applyFont="1"/>
    <xf numFmtId="0" fontId="6" fillId="0" borderId="15" xfId="0" applyFont="1" applyBorder="1"/>
    <xf numFmtId="0" fontId="19" fillId="0" borderId="2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/>
    </xf>
    <xf numFmtId="0" fontId="8" fillId="0" borderId="2" xfId="0" applyFont="1" applyBorder="1" applyAlignment="1">
      <alignment vertical="top" wrapText="1"/>
    </xf>
    <xf numFmtId="1" fontId="8" fillId="0" borderId="2" xfId="0" applyNumberFormat="1" applyFont="1" applyBorder="1" applyAlignment="1">
      <alignment horizontal="center" vertical="top" wrapText="1"/>
    </xf>
    <xf numFmtId="1" fontId="8" fillId="0" borderId="6" xfId="0" applyNumberFormat="1" applyFont="1" applyBorder="1" applyAlignment="1">
      <alignment horizontal="center" vertical="top" wrapText="1"/>
    </xf>
    <xf numFmtId="1" fontId="8" fillId="0" borderId="6" xfId="0" applyNumberFormat="1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1" fontId="8" fillId="0" borderId="6" xfId="0" applyNumberFormat="1" applyFont="1" applyBorder="1" applyAlignment="1">
      <alignment vertical="top"/>
    </xf>
    <xf numFmtId="0" fontId="19" fillId="0" borderId="15" xfId="0" applyFont="1" applyBorder="1" applyAlignment="1">
      <alignment horizontal="left" vertical="top" wrapText="1"/>
    </xf>
    <xf numFmtId="9" fontId="8" fillId="0" borderId="2" xfId="0" applyNumberFormat="1" applyFont="1" applyBorder="1" applyAlignment="1">
      <alignment horizontal="center" vertical="top" wrapText="1"/>
    </xf>
    <xf numFmtId="166" fontId="8" fillId="0" borderId="2" xfId="0" applyNumberFormat="1" applyFont="1" applyBorder="1" applyAlignment="1">
      <alignment horizontal="center" vertical="top"/>
    </xf>
    <xf numFmtId="3" fontId="6" fillId="0" borderId="15" xfId="0" applyNumberFormat="1" applyFont="1" applyBorder="1" applyAlignment="1">
      <alignment horizontal="center" vertical="top" wrapText="1"/>
    </xf>
    <xf numFmtId="3" fontId="6" fillId="0" borderId="2" xfId="0" applyNumberFormat="1" applyFont="1" applyBorder="1" applyAlignment="1">
      <alignment horizontal="center" vertical="top" wrapText="1"/>
    </xf>
    <xf numFmtId="3" fontId="6" fillId="0" borderId="2" xfId="0" applyNumberFormat="1" applyFont="1" applyBorder="1" applyAlignment="1">
      <alignment vertical="top"/>
    </xf>
    <xf numFmtId="0" fontId="19" fillId="0" borderId="6" xfId="0" applyFont="1" applyBorder="1" applyAlignment="1">
      <alignment vertical="top" wrapText="1"/>
    </xf>
    <xf numFmtId="9" fontId="6" fillId="0" borderId="2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vertical="top"/>
    </xf>
    <xf numFmtId="2" fontId="8" fillId="0" borderId="2" xfId="0" applyNumberFormat="1" applyFont="1" applyBorder="1" applyAlignment="1">
      <alignment horizontal="center" vertical="top"/>
    </xf>
    <xf numFmtId="2" fontId="6" fillId="0" borderId="15" xfId="0" applyNumberFormat="1" applyFont="1" applyBorder="1" applyAlignment="1">
      <alignment horizontal="center" vertical="top"/>
    </xf>
    <xf numFmtId="2" fontId="6" fillId="0" borderId="6" xfId="0" applyNumberFormat="1" applyFont="1" applyBorder="1" applyAlignment="1">
      <alignment horizontal="center" vertical="top"/>
    </xf>
    <xf numFmtId="2" fontId="6" fillId="0" borderId="11" xfId="0" applyNumberFormat="1" applyFont="1" applyBorder="1" applyAlignment="1">
      <alignment horizontal="center" vertical="top"/>
    </xf>
    <xf numFmtId="2" fontId="8" fillId="0" borderId="6" xfId="0" applyNumberFormat="1" applyFont="1" applyBorder="1" applyAlignment="1">
      <alignment horizontal="center" vertical="top"/>
    </xf>
    <xf numFmtId="41" fontId="4" fillId="0" borderId="0" xfId="0" applyNumberFormat="1" applyFont="1"/>
    <xf numFmtId="167" fontId="4" fillId="0" borderId="0" xfId="0" applyNumberFormat="1" applyFont="1"/>
    <xf numFmtId="0" fontId="6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top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165" fontId="4" fillId="0" borderId="0" xfId="0" applyNumberFormat="1" applyFont="1"/>
  </cellXfs>
  <cellStyles count="4">
    <cellStyle name="Comma" xfId="1" builtinId="3"/>
    <cellStyle name="Comma [0]" xfId="2" builtinId="6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'Dinas Perhubungan'!$B$1:$B$13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Sasaran</c:v>
                </c:pt>
                <c:pt idx="9">
                  <c:v>2</c:v>
                </c:pt>
                <c:pt idx="12">
                  <c:v>Meningkatnya akuntabilitas Instansi Pemerintah dan Kualitas Pelayanan Publik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Perhubungan'!$B$14:$B$59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0-4A33-AE8A-00ACDBC16E57}"/>
            </c:ext>
          </c:extLst>
        </c:ser>
        <c:ser>
          <c:idx val="1"/>
          <c:order val="1"/>
          <c:tx>
            <c:strRef>
              <c:f>'Dinas Perhubungan'!$C$1:$C$13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Program/Kegiatan</c:v>
                </c:pt>
                <c:pt idx="9">
                  <c:v>3</c:v>
                </c:pt>
                <c:pt idx="12">
                  <c:v>Program Penunjang Urusan Pemerintahan Daerah Kabupaten/Kota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Perhubungan'!$C$14:$C$59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0-4A33-AE8A-00ACDBC16E57}"/>
            </c:ext>
          </c:extLst>
        </c:ser>
        <c:ser>
          <c:idx val="2"/>
          <c:order val="2"/>
          <c:tx>
            <c:strRef>
              <c:f>'Dinas Perhubungan'!$D$1:$D$13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Indikator Kinerja Program (Outcome)/Kegiatan (Output)</c:v>
                </c:pt>
                <c:pt idx="9">
                  <c:v>4</c:v>
                </c:pt>
                <c:pt idx="12">
                  <c:v>Tingkat kepuasan pelayanan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Perhubungan'!$D$14:$D$59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B0-4A33-AE8A-00ACDBC16E57}"/>
            </c:ext>
          </c:extLst>
        </c:ser>
        <c:ser>
          <c:idx val="3"/>
          <c:order val="3"/>
          <c:tx>
            <c:strRef>
              <c:f>'Dinas Perhubungan'!$E$1:$E$13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Target Renstra Perangkat Daerah Pada Tahun 2023</c:v>
                </c:pt>
                <c:pt idx="9">
                  <c:v>5</c:v>
                </c:pt>
                <c:pt idx="10">
                  <c:v>K</c:v>
                </c:pt>
                <c:pt idx="12">
                  <c:v>100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Perhubungan'!$E$14:$E$59</c:f>
              <c:numCache>
                <c:formatCode>General</c:formatCode>
                <c:ptCount val="46"/>
                <c:pt idx="0">
                  <c:v>45</c:v>
                </c:pt>
                <c:pt idx="1">
                  <c:v>15</c:v>
                </c:pt>
                <c:pt idx="2">
                  <c:v>30</c:v>
                </c:pt>
                <c:pt idx="3" formatCode="0">
                  <c:v>42</c:v>
                </c:pt>
                <c:pt idx="4" formatCode="0">
                  <c:v>28</c:v>
                </c:pt>
                <c:pt idx="5" formatCode="0">
                  <c:v>3</c:v>
                </c:pt>
                <c:pt idx="6" formatCode="0">
                  <c:v>36</c:v>
                </c:pt>
                <c:pt idx="7" formatCode="0">
                  <c:v>3</c:v>
                </c:pt>
                <c:pt idx="8">
                  <c:v>3</c:v>
                </c:pt>
                <c:pt idx="9">
                  <c:v>36</c:v>
                </c:pt>
                <c:pt idx="10">
                  <c:v>36</c:v>
                </c:pt>
                <c:pt idx="11">
                  <c:v>36</c:v>
                </c:pt>
                <c:pt idx="12">
                  <c:v>36</c:v>
                </c:pt>
                <c:pt idx="13">
                  <c:v>36</c:v>
                </c:pt>
                <c:pt idx="14">
                  <c:v>36</c:v>
                </c:pt>
                <c:pt idx="15" formatCode="0">
                  <c:v>100</c:v>
                </c:pt>
                <c:pt idx="16" formatCode="0">
                  <c:v>36</c:v>
                </c:pt>
                <c:pt idx="17" formatCode="0">
                  <c:v>36</c:v>
                </c:pt>
                <c:pt idx="18" formatCode="0">
                  <c:v>36</c:v>
                </c:pt>
                <c:pt idx="19" formatCode="0">
                  <c:v>100</c:v>
                </c:pt>
                <c:pt idx="20" formatCode="0">
                  <c:v>36</c:v>
                </c:pt>
                <c:pt idx="21" formatCode="0">
                  <c:v>36</c:v>
                </c:pt>
                <c:pt idx="22" formatCode="0">
                  <c:v>0</c:v>
                </c:pt>
                <c:pt idx="23" formatCode="0">
                  <c:v>100</c:v>
                </c:pt>
                <c:pt idx="24">
                  <c:v>100</c:v>
                </c:pt>
                <c:pt idx="25">
                  <c:v>60</c:v>
                </c:pt>
                <c:pt idx="26">
                  <c:v>70</c:v>
                </c:pt>
                <c:pt idx="27">
                  <c:v>100</c:v>
                </c:pt>
                <c:pt idx="28">
                  <c:v>2</c:v>
                </c:pt>
                <c:pt idx="29" formatCode="#,##0">
                  <c:v>100</c:v>
                </c:pt>
                <c:pt idx="30" formatCode="0">
                  <c:v>1</c:v>
                </c:pt>
                <c:pt idx="31" formatCode="0">
                  <c:v>8</c:v>
                </c:pt>
                <c:pt idx="32" formatCode="0">
                  <c:v>4</c:v>
                </c:pt>
                <c:pt idx="33">
                  <c:v>100</c:v>
                </c:pt>
                <c:pt idx="34">
                  <c:v>9</c:v>
                </c:pt>
                <c:pt idx="35">
                  <c:v>9</c:v>
                </c:pt>
                <c:pt idx="36">
                  <c:v>100</c:v>
                </c:pt>
                <c:pt idx="37">
                  <c:v>100</c:v>
                </c:pt>
                <c:pt idx="38">
                  <c:v>2</c:v>
                </c:pt>
                <c:pt idx="3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B0-4A33-AE8A-00ACDBC16E57}"/>
            </c:ext>
          </c:extLst>
        </c:ser>
        <c:ser>
          <c:idx val="4"/>
          <c:order val="4"/>
          <c:tx>
            <c:strRef>
              <c:f>'Dinas Perhubungan'!$F$1:$F$13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Target Renstra Perangkat Daerah Pada Tahun 2023</c:v>
                </c:pt>
                <c:pt idx="9">
                  <c:v>5</c:v>
                </c:pt>
                <c:pt idx="10">
                  <c:v>K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Perhubungan'!$F$14:$F$59</c:f>
              <c:numCache>
                <c:formatCode>0%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B0-4A33-AE8A-00ACDBC16E57}"/>
            </c:ext>
          </c:extLst>
        </c:ser>
        <c:ser>
          <c:idx val="5"/>
          <c:order val="5"/>
          <c:tx>
            <c:strRef>
              <c:f>'Dinas Perhubungan'!$G$1:$G$13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Target Renstra Perangkat Daerah Pada Tahun 2023</c:v>
                </c:pt>
                <c:pt idx="9">
                  <c:v>5</c:v>
                </c:pt>
                <c:pt idx="10">
                  <c:v>Rp</c:v>
                </c:pt>
                <c:pt idx="12">
                  <c:v> 5,054,188,000 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Perhubungan'!$G$14:$G$59</c:f>
              <c:numCache>
                <c:formatCode>_-* #,##0_-;\-* #,##0_-;_-* "-"_-;_-@_-</c:formatCode>
                <c:ptCount val="46"/>
                <c:pt idx="0" formatCode="_(* #,##0_);_(* \(#,##0\);_(* &quot;-&quot;_);_(@_)">
                  <c:v>28830000</c:v>
                </c:pt>
                <c:pt idx="1">
                  <c:v>22910700</c:v>
                </c:pt>
                <c:pt idx="2">
                  <c:v>5919300</c:v>
                </c:pt>
                <c:pt idx="3" formatCode="_(* #,##0_);_(* \(#,##0\);_(* &quot;-&quot;??_);_(@_)">
                  <c:v>3879923650</c:v>
                </c:pt>
                <c:pt idx="4">
                  <c:v>3860986000</c:v>
                </c:pt>
                <c:pt idx="5">
                  <c:v>6998200</c:v>
                </c:pt>
                <c:pt idx="6">
                  <c:v>5969700</c:v>
                </c:pt>
                <c:pt idx="7">
                  <c:v>5969750</c:v>
                </c:pt>
                <c:pt idx="8" formatCode="#,##0">
                  <c:v>718108350</c:v>
                </c:pt>
                <c:pt idx="9">
                  <c:v>33062000</c:v>
                </c:pt>
                <c:pt idx="10">
                  <c:v>121340750</c:v>
                </c:pt>
                <c:pt idx="11">
                  <c:v>80100000</c:v>
                </c:pt>
                <c:pt idx="12">
                  <c:v>41200000</c:v>
                </c:pt>
                <c:pt idx="13">
                  <c:v>2400000</c:v>
                </c:pt>
                <c:pt idx="14">
                  <c:v>440005600</c:v>
                </c:pt>
                <c:pt idx="15" formatCode="_(* #,##0_);_(* \(#,##0\);_(* &quot;-&quot;_);_(@_)">
                  <c:v>154544000</c:v>
                </c:pt>
                <c:pt idx="16">
                  <c:v>1200000</c:v>
                </c:pt>
                <c:pt idx="17">
                  <c:v>127200000</c:v>
                </c:pt>
                <c:pt idx="18">
                  <c:v>26144000</c:v>
                </c:pt>
                <c:pt idx="19" formatCode="_(* #,##0_);_(* \(#,##0\);_(* &quot;-&quot;_);_(@_)">
                  <c:v>272782000</c:v>
                </c:pt>
                <c:pt idx="20">
                  <c:v>200282000</c:v>
                </c:pt>
                <c:pt idx="21">
                  <c:v>72500000</c:v>
                </c:pt>
                <c:pt idx="22" formatCode="_(* #,##0_);_(* \(#,##0\);_(* &quot;-&quot;_);_(@_)">
                  <c:v>4106302612</c:v>
                </c:pt>
                <c:pt idx="24" formatCode="_(* #,##0_);_(* \(#,##0\);_(* &quot;-&quot;_);_(@_)">
                  <c:v>855573100</c:v>
                </c:pt>
                <c:pt idx="25" formatCode="_(* #,##0_);_(* \(#,##0\);_(* &quot;-&quot;_);_(@_)">
                  <c:v>119456000</c:v>
                </c:pt>
                <c:pt idx="26" formatCode="_(* #,##0_);_(* \(#,##0\);_(* &quot;-&quot;??_);_(@_)">
                  <c:v>736117100</c:v>
                </c:pt>
                <c:pt idx="27" formatCode="_(* #,##0_);_(* \(#,##0\);_(* &quot;-&quot;_);_(@_)">
                  <c:v>654625000</c:v>
                </c:pt>
                <c:pt idx="28" formatCode="_(* #,##0_);_(* \(#,##0\);_(* &quot;-&quot;??_);_(@_)">
                  <c:v>654625000</c:v>
                </c:pt>
                <c:pt idx="29" formatCode="_(* #,##0_);_(* \(#,##0\);_(* &quot;-&quot;_);_(@_)">
                  <c:v>1484086512</c:v>
                </c:pt>
                <c:pt idx="30" formatCode="_(* #,##0_);_(* \(#,##0\);_(* &quot;-&quot;_);_(@_)">
                  <c:v>947274512</c:v>
                </c:pt>
                <c:pt idx="31" formatCode="_(* #,##0_);_(* \(#,##0\);_(* &quot;-&quot;_);_(@_)">
                  <c:v>486856000</c:v>
                </c:pt>
                <c:pt idx="32">
                  <c:v>49956000</c:v>
                </c:pt>
                <c:pt idx="33" formatCode="_(* #,##0_);_(* \(#,##0\);_(* &quot;-&quot;_);_(@_)">
                  <c:v>1112018000</c:v>
                </c:pt>
                <c:pt idx="34" formatCode="_(* #,##0_);_(* \(#,##0\);_(* &quot;-&quot;??_);_(@_)">
                  <c:v>1112018000</c:v>
                </c:pt>
                <c:pt idx="35" formatCode="_(* #,##0_);_(* \(#,##0\);_(* &quot;-&quot;??_);_(@_)">
                  <c:v>0</c:v>
                </c:pt>
                <c:pt idx="36" formatCode="#,##0">
                  <c:v>901317300</c:v>
                </c:pt>
                <c:pt idx="37" formatCode="#,##0">
                  <c:v>901317300</c:v>
                </c:pt>
                <c:pt idx="38" formatCode="_(* #,##0_);_(* \(#,##0\);_(* &quot;-&quot;_);_(@_)">
                  <c:v>0</c:v>
                </c:pt>
                <c:pt idx="39" formatCode="#,##0">
                  <c:v>901317300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B0-4A33-AE8A-00ACDBC16E57}"/>
            </c:ext>
          </c:extLst>
        </c:ser>
        <c:ser>
          <c:idx val="6"/>
          <c:order val="6"/>
          <c:tx>
            <c:strRef>
              <c:f>'Dinas Perhubungan'!$H$1:$H$13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Capaian Kinerja Renstra Perangkat Daerah sampai dengan Renja Perangkat Daerah Tahun Lalu (2021)</c:v>
                </c:pt>
                <c:pt idx="9">
                  <c:v>6</c:v>
                </c:pt>
                <c:pt idx="10">
                  <c:v>K</c:v>
                </c:pt>
                <c:pt idx="12">
                  <c:v>125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Perhubungan'!$H$14:$H$59</c:f>
              <c:numCache>
                <c:formatCode>General</c:formatCode>
                <c:ptCount val="46"/>
                <c:pt idx="0">
                  <c:v>16</c:v>
                </c:pt>
                <c:pt idx="1">
                  <c:v>5</c:v>
                </c:pt>
                <c:pt idx="2">
                  <c:v>11</c:v>
                </c:pt>
                <c:pt idx="3" formatCode="0">
                  <c:v>17</c:v>
                </c:pt>
                <c:pt idx="4">
                  <c:v>56</c:v>
                </c:pt>
                <c:pt idx="5">
                  <c:v>1</c:v>
                </c:pt>
                <c:pt idx="6">
                  <c:v>15</c:v>
                </c:pt>
                <c:pt idx="7">
                  <c:v>1</c:v>
                </c:pt>
                <c:pt idx="8" formatCode="0">
                  <c:v>1</c:v>
                </c:pt>
                <c:pt idx="9" formatCode="0">
                  <c:v>15</c:v>
                </c:pt>
                <c:pt idx="10" formatCode="0">
                  <c:v>15</c:v>
                </c:pt>
                <c:pt idx="11" formatCode="0">
                  <c:v>15</c:v>
                </c:pt>
                <c:pt idx="12" formatCode="0">
                  <c:v>15</c:v>
                </c:pt>
                <c:pt idx="13" formatCode="0">
                  <c:v>15</c:v>
                </c:pt>
                <c:pt idx="14" formatCode="0">
                  <c:v>15</c:v>
                </c:pt>
                <c:pt idx="15" formatCode="0">
                  <c:v>125</c:v>
                </c:pt>
                <c:pt idx="16" formatCode="0">
                  <c:v>15</c:v>
                </c:pt>
                <c:pt idx="17" formatCode="0">
                  <c:v>15</c:v>
                </c:pt>
                <c:pt idx="18" formatCode="0">
                  <c:v>15</c:v>
                </c:pt>
                <c:pt idx="19" formatCode="0">
                  <c:v>125</c:v>
                </c:pt>
                <c:pt idx="20" formatCode="0">
                  <c:v>15</c:v>
                </c:pt>
                <c:pt idx="21" formatCode="0">
                  <c:v>15</c:v>
                </c:pt>
                <c:pt idx="22" formatCode="0">
                  <c:v>100</c:v>
                </c:pt>
                <c:pt idx="23" formatCode="0">
                  <c:v>25</c:v>
                </c:pt>
                <c:pt idx="24">
                  <c:v>12.5</c:v>
                </c:pt>
                <c:pt idx="25">
                  <c:v>15</c:v>
                </c:pt>
                <c:pt idx="26">
                  <c:v>9</c:v>
                </c:pt>
                <c:pt idx="27">
                  <c:v>100</c:v>
                </c:pt>
                <c:pt idx="28">
                  <c:v>2</c:v>
                </c:pt>
                <c:pt idx="29" formatCode="#,##0">
                  <c:v>28.955797565663037</c:v>
                </c:pt>
                <c:pt idx="30" formatCode="0">
                  <c:v>1</c:v>
                </c:pt>
                <c:pt idx="31" formatCode="0">
                  <c:v>8</c:v>
                </c:pt>
                <c:pt idx="32" formatCode="0">
                  <c:v>1</c:v>
                </c:pt>
                <c:pt idx="33">
                  <c:v>100</c:v>
                </c:pt>
                <c:pt idx="34">
                  <c:v>9</c:v>
                </c:pt>
                <c:pt idx="35">
                  <c:v>0</c:v>
                </c:pt>
                <c:pt idx="36">
                  <c:v>20</c:v>
                </c:pt>
                <c:pt idx="37">
                  <c:v>100</c:v>
                </c:pt>
                <c:pt idx="38">
                  <c:v>0</c:v>
                </c:pt>
                <c:pt idx="3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B0-4A33-AE8A-00ACDBC16E57}"/>
            </c:ext>
          </c:extLst>
        </c:ser>
        <c:ser>
          <c:idx val="7"/>
          <c:order val="7"/>
          <c:tx>
            <c:strRef>
              <c:f>'Dinas Perhubungan'!#REF!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Capaian Kinerja Renstra Perangkat Daerah sampai dengan Renja Perangkat Daerah Tahun Lalu (2021)</c:v>
                </c:pt>
                <c:pt idx="9">
                  <c:v>6</c:v>
                </c:pt>
                <c:pt idx="10">
                  <c:v>K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Perhubungan'!#REF!</c:f>
              <c:numCache>
                <c:formatCode>0%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B0-4A33-AE8A-00ACDBC16E57}"/>
            </c:ext>
          </c:extLst>
        </c:ser>
        <c:ser>
          <c:idx val="8"/>
          <c:order val="8"/>
          <c:tx>
            <c:strRef>
              <c:f>'Dinas Perhubungan'!$I$1:$I$13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Capaian Kinerja Renstra Perangkat Daerah sampai dengan Renja Perangkat Daerah Tahun Lalu (2021)</c:v>
                </c:pt>
                <c:pt idx="9">
                  <c:v>6</c:v>
                </c:pt>
                <c:pt idx="10">
                  <c:v>Rp</c:v>
                </c:pt>
                <c:pt idx="12">
                  <c:v> 4,015,832,597 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Perhubungan'!$I$14:$I$59</c:f>
              <c:numCache>
                <c:formatCode>_(* #,##0_);_(* \(#,##0\);_(* "-"??_);_(@_)</c:formatCode>
                <c:ptCount val="46"/>
                <c:pt idx="0" formatCode="_(* #,##0_);_(* \(#,##0\);_(* &quot;-&quot;_);_(@_)">
                  <c:v>9500000</c:v>
                </c:pt>
                <c:pt idx="1">
                  <c:v>8000000</c:v>
                </c:pt>
                <c:pt idx="2">
                  <c:v>1500000</c:v>
                </c:pt>
                <c:pt idx="3">
                  <c:v>2937086267</c:v>
                </c:pt>
                <c:pt idx="4">
                  <c:v>2932086267</c:v>
                </c:pt>
                <c:pt idx="5">
                  <c:v>2000000</c:v>
                </c:pt>
                <c:pt idx="6">
                  <c:v>1500000</c:v>
                </c:pt>
                <c:pt idx="7">
                  <c:v>1500000</c:v>
                </c:pt>
                <c:pt idx="8" formatCode="#,##0">
                  <c:v>547856747</c:v>
                </c:pt>
                <c:pt idx="9">
                  <c:v>26055800</c:v>
                </c:pt>
                <c:pt idx="10">
                  <c:v>126621447</c:v>
                </c:pt>
                <c:pt idx="11">
                  <c:v>26100000</c:v>
                </c:pt>
                <c:pt idx="12">
                  <c:v>21679500</c:v>
                </c:pt>
                <c:pt idx="13">
                  <c:v>2400000</c:v>
                </c:pt>
                <c:pt idx="14">
                  <c:v>345000000</c:v>
                </c:pt>
                <c:pt idx="15" formatCode="_(* #,##0_);_(* \(#,##0\);_(* &quot;-&quot;_);_(@_)">
                  <c:v>90285345</c:v>
                </c:pt>
                <c:pt idx="16">
                  <c:v>0</c:v>
                </c:pt>
                <c:pt idx="17">
                  <c:v>68720545</c:v>
                </c:pt>
                <c:pt idx="18">
                  <c:v>21564800</c:v>
                </c:pt>
                <c:pt idx="19" formatCode="_(* #,##0_);_(* \(#,##0\);_(* &quot;-&quot;_);_(@_)">
                  <c:v>431104238</c:v>
                </c:pt>
                <c:pt idx="20">
                  <c:v>176629038</c:v>
                </c:pt>
                <c:pt idx="21">
                  <c:v>254475200</c:v>
                </c:pt>
                <c:pt idx="22" formatCode="_(* #,##0_);_(* \(#,##0\);_(* &quot;-&quot;_);_(@_)">
                  <c:v>1136451856</c:v>
                </c:pt>
                <c:pt idx="24" formatCode="_(* #,##0_);_(* \(#,##0\);_(* &quot;-&quot;_);_(@_)">
                  <c:v>281911650</c:v>
                </c:pt>
                <c:pt idx="25">
                  <c:v>41060750</c:v>
                </c:pt>
                <c:pt idx="26">
                  <c:v>240850900</c:v>
                </c:pt>
                <c:pt idx="27" formatCode="_(* #,##0_);_(* \(#,##0\);_(* &quot;-&quot;_);_(@_)">
                  <c:v>194388500</c:v>
                </c:pt>
                <c:pt idx="28">
                  <c:v>194388500</c:v>
                </c:pt>
                <c:pt idx="29" formatCode="_(* #,##0_);_(* \(#,##0\);_(* &quot;-&quot;_);_(@_)">
                  <c:v>440874206</c:v>
                </c:pt>
                <c:pt idx="30">
                  <c:v>369974206</c:v>
                </c:pt>
                <c:pt idx="31">
                  <c:v>50000000</c:v>
                </c:pt>
                <c:pt idx="32">
                  <c:v>20900000</c:v>
                </c:pt>
                <c:pt idx="33" formatCode="_(* #,##0_);_(* \(#,##0\);_(* &quot;-&quot;_);_(@_)">
                  <c:v>219277500</c:v>
                </c:pt>
                <c:pt idx="34">
                  <c:v>219277500</c:v>
                </c:pt>
                <c:pt idx="35">
                  <c:v>0</c:v>
                </c:pt>
                <c:pt idx="36" formatCode="#,##0">
                  <c:v>307113500</c:v>
                </c:pt>
                <c:pt idx="37" formatCode="#,##0">
                  <c:v>307113500</c:v>
                </c:pt>
                <c:pt idx="38">
                  <c:v>0</c:v>
                </c:pt>
                <c:pt idx="39">
                  <c:v>307113500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B0-4A33-AE8A-00ACDBC16E57}"/>
            </c:ext>
          </c:extLst>
        </c:ser>
        <c:ser>
          <c:idx val="9"/>
          <c:order val="9"/>
          <c:tx>
            <c:strRef>
              <c:f>'Dinas Perhubungan'!$J$1:$J$13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Target Kinerja dan Anggaran Renja Perangkat Daerah Tahun Berjalan (Tahun 2022) yang Dievaluasi</c:v>
                </c:pt>
                <c:pt idx="8">
                  <c:v>2022</c:v>
                </c:pt>
                <c:pt idx="9">
                  <c:v>7</c:v>
                </c:pt>
                <c:pt idx="10">
                  <c:v>K</c:v>
                </c:pt>
                <c:pt idx="12">
                  <c:v>100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Perhubungan'!$J$14:$J$59</c:f>
              <c:numCache>
                <c:formatCode>General</c:formatCode>
                <c:ptCount val="46"/>
                <c:pt idx="0">
                  <c:v>15</c:v>
                </c:pt>
                <c:pt idx="1">
                  <c:v>5</c:v>
                </c:pt>
                <c:pt idx="2">
                  <c:v>10</c:v>
                </c:pt>
                <c:pt idx="3" formatCode="0">
                  <c:v>14</c:v>
                </c:pt>
                <c:pt idx="4">
                  <c:v>28</c:v>
                </c:pt>
                <c:pt idx="5">
                  <c:v>1</c:v>
                </c:pt>
                <c:pt idx="6">
                  <c:v>12</c:v>
                </c:pt>
                <c:pt idx="7">
                  <c:v>1</c:v>
                </c:pt>
                <c:pt idx="8" formatCode="0">
                  <c:v>1</c:v>
                </c:pt>
                <c:pt idx="9" formatCode="0">
                  <c:v>12</c:v>
                </c:pt>
                <c:pt idx="10" formatCode="0">
                  <c:v>12</c:v>
                </c:pt>
                <c:pt idx="11" formatCode="0">
                  <c:v>12</c:v>
                </c:pt>
                <c:pt idx="12" formatCode="0">
                  <c:v>12</c:v>
                </c:pt>
                <c:pt idx="13" formatCode="0">
                  <c:v>12</c:v>
                </c:pt>
                <c:pt idx="14" formatCode="0">
                  <c:v>12</c:v>
                </c:pt>
                <c:pt idx="15" formatCode="0">
                  <c:v>100</c:v>
                </c:pt>
                <c:pt idx="16" formatCode="0">
                  <c:v>12</c:v>
                </c:pt>
                <c:pt idx="17" formatCode="0">
                  <c:v>12</c:v>
                </c:pt>
                <c:pt idx="18" formatCode="0">
                  <c:v>12</c:v>
                </c:pt>
                <c:pt idx="19" formatCode="0">
                  <c:v>100</c:v>
                </c:pt>
                <c:pt idx="20" formatCode="0">
                  <c:v>12</c:v>
                </c:pt>
                <c:pt idx="21" formatCode="0">
                  <c:v>12</c:v>
                </c:pt>
                <c:pt idx="22" formatCode="0">
                  <c:v>0</c:v>
                </c:pt>
                <c:pt idx="23" formatCode="0">
                  <c:v>85</c:v>
                </c:pt>
                <c:pt idx="24">
                  <c:v>100</c:v>
                </c:pt>
                <c:pt idx="25">
                  <c:v>27</c:v>
                </c:pt>
                <c:pt idx="26" formatCode="0">
                  <c:v>5</c:v>
                </c:pt>
                <c:pt idx="27">
                  <c:v>100</c:v>
                </c:pt>
                <c:pt idx="28">
                  <c:v>2</c:v>
                </c:pt>
                <c:pt idx="29" formatCode="#,##0">
                  <c:v>100</c:v>
                </c:pt>
                <c:pt idx="30">
                  <c:v>1</c:v>
                </c:pt>
                <c:pt idx="31">
                  <c:v>8</c:v>
                </c:pt>
                <c:pt idx="32" formatCode="0">
                  <c:v>4</c:v>
                </c:pt>
                <c:pt idx="33">
                  <c:v>100</c:v>
                </c:pt>
                <c:pt idx="34">
                  <c:v>9</c:v>
                </c:pt>
                <c:pt idx="35">
                  <c:v>9</c:v>
                </c:pt>
                <c:pt idx="36">
                  <c:v>85</c:v>
                </c:pt>
                <c:pt idx="37">
                  <c:v>100</c:v>
                </c:pt>
                <c:pt idx="38">
                  <c:v>2</c:v>
                </c:pt>
                <c:pt idx="3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B0-4A33-AE8A-00ACDBC16E57}"/>
            </c:ext>
          </c:extLst>
        </c:ser>
        <c:ser>
          <c:idx val="10"/>
          <c:order val="10"/>
          <c:tx>
            <c:strRef>
              <c:f>'Dinas Perhubungan'!#REF!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Target Kinerja dan Anggaran Renja Perangkat Daerah Tahun Berjalan (Tahun 2022) yang Dievaluasi</c:v>
                </c:pt>
                <c:pt idx="8">
                  <c:v>2022</c:v>
                </c:pt>
                <c:pt idx="9">
                  <c:v>7</c:v>
                </c:pt>
                <c:pt idx="10">
                  <c:v>K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Perhubungan'!#REF!</c:f>
              <c:numCache>
                <c:formatCode>0%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B0-4A33-AE8A-00ACDBC16E57}"/>
            </c:ext>
          </c:extLst>
        </c:ser>
        <c:ser>
          <c:idx val="11"/>
          <c:order val="11"/>
          <c:tx>
            <c:strRef>
              <c:f>'Dinas Perhubungan'!$K$1:$K$13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Target Kinerja dan Anggaran Renja Perangkat Daerah Tahun Berjalan (Tahun 2022) yang Dievaluasi</c:v>
                </c:pt>
                <c:pt idx="8">
                  <c:v>2022</c:v>
                </c:pt>
                <c:pt idx="9">
                  <c:v>7</c:v>
                </c:pt>
                <c:pt idx="10">
                  <c:v>Rp</c:v>
                </c:pt>
                <c:pt idx="12">
                  <c:v> 4,143,864,256 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Perhubungan'!$K$14:$K$59</c:f>
              <c:numCache>
                <c:formatCode>_(* #,##0_);_(* \(#,##0\);_(* "-"_);_(@_)</c:formatCode>
                <c:ptCount val="46"/>
                <c:pt idx="0">
                  <c:v>9883800</c:v>
                </c:pt>
                <c:pt idx="1">
                  <c:v>7910700</c:v>
                </c:pt>
                <c:pt idx="2">
                  <c:v>1973100</c:v>
                </c:pt>
                <c:pt idx="3" formatCode="_(* #,##0_);_(* \(#,##0\);_(* &quot;-&quot;??_);_(@_)">
                  <c:v>3121497903</c:v>
                </c:pt>
                <c:pt idx="4">
                  <c:v>3115560253</c:v>
                </c:pt>
                <c:pt idx="5">
                  <c:v>1998200</c:v>
                </c:pt>
                <c:pt idx="6">
                  <c:v>1969700</c:v>
                </c:pt>
                <c:pt idx="7">
                  <c:v>1969750</c:v>
                </c:pt>
                <c:pt idx="8" formatCode="#,##0">
                  <c:v>470166200</c:v>
                </c:pt>
                <c:pt idx="9">
                  <c:v>3885000</c:v>
                </c:pt>
                <c:pt idx="10">
                  <c:v>129548600</c:v>
                </c:pt>
                <c:pt idx="11">
                  <c:v>51595200</c:v>
                </c:pt>
                <c:pt idx="12">
                  <c:v>20377400</c:v>
                </c:pt>
                <c:pt idx="13">
                  <c:v>2760000</c:v>
                </c:pt>
                <c:pt idx="14">
                  <c:v>262000000</c:v>
                </c:pt>
                <c:pt idx="15">
                  <c:v>97672153</c:v>
                </c:pt>
                <c:pt idx="16">
                  <c:v>1200000</c:v>
                </c:pt>
                <c:pt idx="17">
                  <c:v>70328153</c:v>
                </c:pt>
                <c:pt idx="18">
                  <c:v>26144000</c:v>
                </c:pt>
                <c:pt idx="19">
                  <c:v>444644200</c:v>
                </c:pt>
                <c:pt idx="20">
                  <c:v>372280800</c:v>
                </c:pt>
                <c:pt idx="21">
                  <c:v>72363400</c:v>
                </c:pt>
                <c:pt idx="22">
                  <c:v>2128469392</c:v>
                </c:pt>
                <c:pt idx="24">
                  <c:v>635156000</c:v>
                </c:pt>
                <c:pt idx="25">
                  <c:v>406356000</c:v>
                </c:pt>
                <c:pt idx="26" formatCode="_(* #,##0_);_(* \(#,##0\);_(* &quot;-&quot;??_);_(@_)">
                  <c:v>228800000</c:v>
                </c:pt>
                <c:pt idx="27">
                  <c:v>612641742</c:v>
                </c:pt>
                <c:pt idx="28" formatCode="_(* #,##0_);_(* \(#,##0\);_(* &quot;-&quot;??_);_(@_)">
                  <c:v>612641742</c:v>
                </c:pt>
                <c:pt idx="29">
                  <c:v>333848000</c:v>
                </c:pt>
                <c:pt idx="30">
                  <c:v>107264000</c:v>
                </c:pt>
                <c:pt idx="31">
                  <c:v>222928000</c:v>
                </c:pt>
                <c:pt idx="32">
                  <c:v>3656000</c:v>
                </c:pt>
                <c:pt idx="33">
                  <c:v>546823650</c:v>
                </c:pt>
                <c:pt idx="34" formatCode="_(* #,##0_);_(* \(#,##0\);_(* &quot;-&quot;??_);_(@_)">
                  <c:v>518165000</c:v>
                </c:pt>
                <c:pt idx="35" formatCode="_(* #,##0_);_(* \(#,##0\);_(* &quot;-&quot;??_);_(@_)">
                  <c:v>28658650</c:v>
                </c:pt>
                <c:pt idx="36" formatCode="#,##0">
                  <c:v>582217300</c:v>
                </c:pt>
                <c:pt idx="37" formatCode="#,##0">
                  <c:v>582217300</c:v>
                </c:pt>
                <c:pt idx="38" formatCode="#,##0">
                  <c:v>350000000</c:v>
                </c:pt>
                <c:pt idx="39" formatCode="#,##0">
                  <c:v>232217300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0-4A33-AE8A-00ACDBC16E57}"/>
            </c:ext>
          </c:extLst>
        </c:ser>
        <c:ser>
          <c:idx val="12"/>
          <c:order val="12"/>
          <c:tx>
            <c:strRef>
              <c:f>'Dinas Perhubungan'!$L$1:$L$13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</c:v>
                </c:pt>
                <c:pt idx="9">
                  <c:v>8</c:v>
                </c:pt>
                <c:pt idx="10">
                  <c:v>K</c:v>
                </c:pt>
                <c:pt idx="12">
                  <c:v>100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Perhubungan'!$L$14:$L$59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0</c:v>
                </c:pt>
                <c:pt idx="4">
                  <c:v>28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1</c:v>
                </c:pt>
                <c:pt idx="11" formatCode="0">
                  <c:v>3</c:v>
                </c:pt>
                <c:pt idx="12" formatCode="0">
                  <c:v>3</c:v>
                </c:pt>
                <c:pt idx="13" formatCode="0">
                  <c:v>3</c:v>
                </c:pt>
                <c:pt idx="14" formatCode="0">
                  <c:v>3</c:v>
                </c:pt>
                <c:pt idx="15" formatCode="0">
                  <c:v>100</c:v>
                </c:pt>
                <c:pt idx="16" formatCode="0">
                  <c:v>0</c:v>
                </c:pt>
                <c:pt idx="17" formatCode="0">
                  <c:v>3</c:v>
                </c:pt>
                <c:pt idx="18" formatCode="0">
                  <c:v>3</c:v>
                </c:pt>
                <c:pt idx="19" formatCode="0">
                  <c:v>100</c:v>
                </c:pt>
                <c:pt idx="20" formatCode="0">
                  <c:v>3</c:v>
                </c:pt>
                <c:pt idx="21" formatCode="0">
                  <c:v>3</c:v>
                </c:pt>
                <c:pt idx="22" formatCode="0">
                  <c:v>0</c:v>
                </c:pt>
                <c:pt idx="23" formatCode="0">
                  <c:v>15</c:v>
                </c:pt>
                <c:pt idx="24">
                  <c:v>100</c:v>
                </c:pt>
                <c:pt idx="25">
                  <c:v>7</c:v>
                </c:pt>
                <c:pt idx="26" formatCode="0">
                  <c:v>0</c:v>
                </c:pt>
                <c:pt idx="27">
                  <c:v>100</c:v>
                </c:pt>
                <c:pt idx="28">
                  <c:v>0.2</c:v>
                </c:pt>
                <c:pt idx="29" formatCode="0">
                  <c:v>100</c:v>
                </c:pt>
                <c:pt idx="30">
                  <c:v>0.25</c:v>
                </c:pt>
                <c:pt idx="31">
                  <c:v>0</c:v>
                </c:pt>
                <c:pt idx="32">
                  <c:v>0</c:v>
                </c:pt>
                <c:pt idx="33">
                  <c:v>100</c:v>
                </c:pt>
                <c:pt idx="34">
                  <c:v>1</c:v>
                </c:pt>
                <c:pt idx="35">
                  <c:v>0</c:v>
                </c:pt>
                <c:pt idx="36">
                  <c:v>20</c:v>
                </c:pt>
                <c:pt idx="37">
                  <c:v>100</c:v>
                </c:pt>
                <c:pt idx="38">
                  <c:v>0</c:v>
                </c:pt>
                <c:pt idx="39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B0-4A33-AE8A-00ACDBC16E57}"/>
            </c:ext>
          </c:extLst>
        </c:ser>
        <c:ser>
          <c:idx val="13"/>
          <c:order val="13"/>
          <c:tx>
            <c:strRef>
              <c:f>'Dinas Perhubungan'!#REF!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</c:v>
                </c:pt>
                <c:pt idx="9">
                  <c:v>8</c:v>
                </c:pt>
                <c:pt idx="10">
                  <c:v>K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Perhubungan'!#REF!</c:f>
              <c:numCache>
                <c:formatCode>0%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9B0-4A33-AE8A-00ACDBC16E57}"/>
            </c:ext>
          </c:extLst>
        </c:ser>
        <c:ser>
          <c:idx val="14"/>
          <c:order val="14"/>
          <c:tx>
            <c:strRef>
              <c:f>'Dinas Perhubungan'!$M$1:$M$13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</c:v>
                </c:pt>
                <c:pt idx="9">
                  <c:v>8</c:v>
                </c:pt>
                <c:pt idx="10">
                  <c:v>Rp</c:v>
                </c:pt>
                <c:pt idx="12">
                  <c:v> 673,140,120 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Perhubungan'!$M$14:$M$59</c:f>
              <c:numCache>
                <c:formatCode>_(* #,##0_);_(* \(#,##0\);_(* "-"_);_(@_)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_(* #,##0_);_(* \(#,##0\);_(* &quot;-&quot;??_);_(@_)">
                  <c:v>585997245</c:v>
                </c:pt>
                <c:pt idx="4">
                  <c:v>585997245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#,##0">
                  <c:v>21032944</c:v>
                </c:pt>
                <c:pt idx="9" formatCode="_(* #,##0_);_(* \(#,##0\);_(* &quot;-&quot;??_);_(@_)">
                  <c:v>0</c:v>
                </c:pt>
                <c:pt idx="10" formatCode="_(* #,##0_);_(* \(#,##0\);_(* &quot;-&quot;??_);_(@_)">
                  <c:v>3972240</c:v>
                </c:pt>
                <c:pt idx="11" formatCode="_(* #,##0_);_(* \(#,##0\);_(* &quot;-&quot;??_);_(@_)">
                  <c:v>0</c:v>
                </c:pt>
                <c:pt idx="12" formatCode="_(* #,##0_);_(* \(#,##0\);_(* &quot;-&quot;??_);_(@_)">
                  <c:v>292000</c:v>
                </c:pt>
                <c:pt idx="13" formatCode="_(* #,##0_);_(* \(#,##0\);_(* &quot;-&quot;??_);_(@_)">
                  <c:v>410000</c:v>
                </c:pt>
                <c:pt idx="14" formatCode="_(* #,##0_);_(* \(#,##0\);_(* &quot;-&quot;??_);_(@_)">
                  <c:v>16358704</c:v>
                </c:pt>
                <c:pt idx="15">
                  <c:v>18592221</c:v>
                </c:pt>
                <c:pt idx="16">
                  <c:v>0</c:v>
                </c:pt>
                <c:pt idx="17">
                  <c:v>14092221</c:v>
                </c:pt>
                <c:pt idx="18">
                  <c:v>4500000</c:v>
                </c:pt>
                <c:pt idx="19">
                  <c:v>47517710</c:v>
                </c:pt>
                <c:pt idx="20">
                  <c:v>47262710</c:v>
                </c:pt>
                <c:pt idx="21">
                  <c:v>255000</c:v>
                </c:pt>
                <c:pt idx="22">
                  <c:v>139280000</c:v>
                </c:pt>
                <c:pt idx="24">
                  <c:v>575000</c:v>
                </c:pt>
                <c:pt idx="25">
                  <c:v>575000</c:v>
                </c:pt>
                <c:pt idx="26" formatCode="_(* #,##0_);_(* \(#,##0\);_(* &quot;-&quot;??_);_(@_)">
                  <c:v>0</c:v>
                </c:pt>
                <c:pt idx="27">
                  <c:v>44450000</c:v>
                </c:pt>
                <c:pt idx="28" formatCode="_(* #,##0_);_(* \(#,##0\);_(* &quot;-&quot;??_);_(@_)">
                  <c:v>44450000</c:v>
                </c:pt>
                <c:pt idx="29">
                  <c:v>41875000</c:v>
                </c:pt>
                <c:pt idx="30" formatCode="_(* #,##0_);_(* \(#,##0\);_(* &quot;-&quot;??_);_(@_)">
                  <c:v>41875000</c:v>
                </c:pt>
                <c:pt idx="31" formatCode="_(* #,##0_);_(* \(#,##0\);_(* &quot;-&quot;??_);_(@_)">
                  <c:v>0</c:v>
                </c:pt>
                <c:pt idx="32" formatCode="_(* #,##0_);_(* \(#,##0\);_(* &quot;-&quot;??_);_(@_)">
                  <c:v>0</c:v>
                </c:pt>
                <c:pt idx="33">
                  <c:v>52380000</c:v>
                </c:pt>
                <c:pt idx="34" formatCode="_(* #,##0_);_(* \(#,##0\);_(* &quot;-&quot;??_);_(@_)">
                  <c:v>52380000</c:v>
                </c:pt>
                <c:pt idx="35" formatCode="_(* #,##0_);_(* \(#,##0\);_(* &quot;-&quot;??_);_(@_)">
                  <c:v>0</c:v>
                </c:pt>
                <c:pt idx="36" formatCode="#,##0">
                  <c:v>21514000</c:v>
                </c:pt>
                <c:pt idx="37" formatCode="#,##0">
                  <c:v>21514000</c:v>
                </c:pt>
                <c:pt idx="38" formatCode="#,##0">
                  <c:v>0</c:v>
                </c:pt>
                <c:pt idx="39" formatCode="#,##0">
                  <c:v>21514000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9B0-4A33-AE8A-00ACDBC16E57}"/>
            </c:ext>
          </c:extLst>
        </c:ser>
        <c:ser>
          <c:idx val="15"/>
          <c:order val="15"/>
          <c:tx>
            <c:strRef>
              <c:f>'Dinas Perhubungan'!$N$1:$N$13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II</c:v>
                </c:pt>
                <c:pt idx="9">
                  <c:v>9</c:v>
                </c:pt>
                <c:pt idx="10">
                  <c:v>K</c:v>
                </c:pt>
                <c:pt idx="12">
                  <c:v>100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Perhubungan'!$N$14:$N$59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1.6</c:v>
                </c:pt>
                <c:pt idx="4">
                  <c:v>28</c:v>
                </c:pt>
                <c:pt idx="5">
                  <c:v>0.6</c:v>
                </c:pt>
                <c:pt idx="6">
                  <c:v>1</c:v>
                </c:pt>
                <c:pt idx="7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2</c:v>
                </c:pt>
                <c:pt idx="11" formatCode="0">
                  <c:v>3</c:v>
                </c:pt>
                <c:pt idx="12" formatCode="0">
                  <c:v>3</c:v>
                </c:pt>
                <c:pt idx="13" formatCode="0">
                  <c:v>3</c:v>
                </c:pt>
                <c:pt idx="14" formatCode="0">
                  <c:v>3</c:v>
                </c:pt>
                <c:pt idx="15" formatCode="0">
                  <c:v>100</c:v>
                </c:pt>
                <c:pt idx="16" formatCode="0">
                  <c:v>0</c:v>
                </c:pt>
                <c:pt idx="17" formatCode="0">
                  <c:v>3</c:v>
                </c:pt>
                <c:pt idx="18" formatCode="0">
                  <c:v>3</c:v>
                </c:pt>
                <c:pt idx="19" formatCode="0">
                  <c:v>100</c:v>
                </c:pt>
                <c:pt idx="20" formatCode="0">
                  <c:v>3</c:v>
                </c:pt>
                <c:pt idx="21" formatCode="0">
                  <c:v>3</c:v>
                </c:pt>
                <c:pt idx="22" formatCode="0">
                  <c:v>0</c:v>
                </c:pt>
                <c:pt idx="23" formatCode="0">
                  <c:v>20</c:v>
                </c:pt>
                <c:pt idx="24">
                  <c:v>100</c:v>
                </c:pt>
                <c:pt idx="25">
                  <c:v>0</c:v>
                </c:pt>
                <c:pt idx="26" formatCode="0">
                  <c:v>1</c:v>
                </c:pt>
                <c:pt idx="27">
                  <c:v>100</c:v>
                </c:pt>
                <c:pt idx="28">
                  <c:v>0.2</c:v>
                </c:pt>
                <c:pt idx="29" formatCode="0">
                  <c:v>100</c:v>
                </c:pt>
                <c:pt idx="30">
                  <c:v>0.25</c:v>
                </c:pt>
                <c:pt idx="31">
                  <c:v>4</c:v>
                </c:pt>
                <c:pt idx="32">
                  <c:v>2</c:v>
                </c:pt>
                <c:pt idx="33">
                  <c:v>100</c:v>
                </c:pt>
                <c:pt idx="34">
                  <c:v>2</c:v>
                </c:pt>
                <c:pt idx="35">
                  <c:v>0</c:v>
                </c:pt>
                <c:pt idx="36">
                  <c:v>20</c:v>
                </c:pt>
                <c:pt idx="37">
                  <c:v>100</c:v>
                </c:pt>
                <c:pt idx="38">
                  <c:v>0</c:v>
                </c:pt>
                <c:pt idx="39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9B0-4A33-AE8A-00ACDBC16E57}"/>
            </c:ext>
          </c:extLst>
        </c:ser>
        <c:ser>
          <c:idx val="16"/>
          <c:order val="16"/>
          <c:tx>
            <c:strRef>
              <c:f>'Dinas Perhubungan'!#REF!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II</c:v>
                </c:pt>
                <c:pt idx="9">
                  <c:v>9</c:v>
                </c:pt>
                <c:pt idx="10">
                  <c:v>K</c:v>
                </c:pt>
                <c:pt idx="12">
                  <c:v> -   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Perhubungan'!#REF!</c:f>
              <c:numCache>
                <c:formatCode>General</c:formatCode>
                <c:ptCount val="52"/>
              </c:numCache>
            </c:numRef>
          </c:val>
          <c:extLst>
            <c:ext xmlns:c16="http://schemas.microsoft.com/office/drawing/2014/chart" uri="{C3380CC4-5D6E-409C-BE32-E72D297353CC}">
              <c16:uniqueId val="{00000010-D9B0-4A33-AE8A-00ACDBC16E57}"/>
            </c:ext>
          </c:extLst>
        </c:ser>
        <c:ser>
          <c:idx val="17"/>
          <c:order val="17"/>
          <c:tx>
            <c:strRef>
              <c:f>'Dinas Perhubungan'!$O$1:$O$13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II</c:v>
                </c:pt>
                <c:pt idx="9">
                  <c:v>9</c:v>
                </c:pt>
                <c:pt idx="10">
                  <c:v>Rp</c:v>
                </c:pt>
                <c:pt idx="12">
                  <c:v> 996,077,240 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Perhubungan'!$O$14:$O$59</c:f>
              <c:numCache>
                <c:formatCode>_(* #,##0_);_(* \(#,##0\);_(* "-"_);_(@_)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_(* #,##0_);_(* \(#,##0\);_(* &quot;-&quot;??_);_(@_)">
                  <c:v>894159130</c:v>
                </c:pt>
                <c:pt idx="4">
                  <c:v>893045530</c:v>
                </c:pt>
                <c:pt idx="5">
                  <c:v>942600</c:v>
                </c:pt>
                <c:pt idx="6">
                  <c:v>171000</c:v>
                </c:pt>
                <c:pt idx="7">
                  <c:v>0</c:v>
                </c:pt>
                <c:pt idx="8" formatCode="#,##0">
                  <c:v>59046763</c:v>
                </c:pt>
                <c:pt idx="9" formatCode="_(* #,##0_);_(* \(#,##0\);_(* &quot;-&quot;??_);_(@_)">
                  <c:v>0</c:v>
                </c:pt>
                <c:pt idx="10" formatCode="_(* #,##0_);_(* \(#,##0\);_(* &quot;-&quot;??_);_(@_)">
                  <c:v>7465050</c:v>
                </c:pt>
                <c:pt idx="11" formatCode="_(* #,##0_);_(* \(#,##0\);_(* &quot;-&quot;??_);_(@_)">
                  <c:v>8580000</c:v>
                </c:pt>
                <c:pt idx="12" formatCode="_(* #,##0_);_(* \(#,##0\);_(* &quot;-&quot;??_);_(@_)">
                  <c:v>1590000</c:v>
                </c:pt>
                <c:pt idx="13" formatCode="_(* #,##0_);_(* \(#,##0\);_(* &quot;-&quot;??_);_(@_)">
                  <c:v>420000</c:v>
                </c:pt>
                <c:pt idx="14" formatCode="_(* #,##0_);_(* \(#,##0\);_(* &quot;-&quot;??_);_(@_)">
                  <c:v>40991713</c:v>
                </c:pt>
                <c:pt idx="15">
                  <c:v>15763140</c:v>
                </c:pt>
                <c:pt idx="16">
                  <c:v>0</c:v>
                </c:pt>
                <c:pt idx="17">
                  <c:v>10038840</c:v>
                </c:pt>
                <c:pt idx="18">
                  <c:v>5724300</c:v>
                </c:pt>
                <c:pt idx="19">
                  <c:v>27108207</c:v>
                </c:pt>
                <c:pt idx="20">
                  <c:v>25863207</c:v>
                </c:pt>
                <c:pt idx="21">
                  <c:v>1245000</c:v>
                </c:pt>
                <c:pt idx="22">
                  <c:v>352686100</c:v>
                </c:pt>
                <c:pt idx="24">
                  <c:v>7610000</c:v>
                </c:pt>
                <c:pt idx="25">
                  <c:v>0</c:v>
                </c:pt>
                <c:pt idx="26" formatCode="_(* #,##0_);_(* \(#,##0\);_(* &quot;-&quot;??_);_(@_)">
                  <c:v>7610000</c:v>
                </c:pt>
                <c:pt idx="27">
                  <c:v>41150800</c:v>
                </c:pt>
                <c:pt idx="28" formatCode="_(* #,##0_);_(* \(#,##0\);_(* &quot;-&quot;??_);_(@_)">
                  <c:v>41150800</c:v>
                </c:pt>
                <c:pt idx="29">
                  <c:v>185362200</c:v>
                </c:pt>
                <c:pt idx="30" formatCode="_(* #,##0_);_(* \(#,##0\);_(* &quot;-&quot;??_);_(@_)">
                  <c:v>13972200</c:v>
                </c:pt>
                <c:pt idx="31" formatCode="_(* #,##0_);_(* \(#,##0\);_(* &quot;-&quot;??_);_(@_)">
                  <c:v>169840000</c:v>
                </c:pt>
                <c:pt idx="32" formatCode="_(* #,##0_);_(* \(#,##0\);_(* &quot;-&quot;??_);_(@_)">
                  <c:v>1550000</c:v>
                </c:pt>
                <c:pt idx="33">
                  <c:v>118563100</c:v>
                </c:pt>
                <c:pt idx="34" formatCode="_(* #,##0_);_(* \(#,##0\);_(* &quot;-&quot;??_);_(@_)">
                  <c:v>118563100</c:v>
                </c:pt>
                <c:pt idx="35" formatCode="_(* #,##0_);_(* \(#,##0\);_(* &quot;-&quot;??_);_(@_)">
                  <c:v>0</c:v>
                </c:pt>
                <c:pt idx="36" formatCode="#,##0">
                  <c:v>34805000</c:v>
                </c:pt>
                <c:pt idx="37" formatCode="#,##0">
                  <c:v>34805000</c:v>
                </c:pt>
                <c:pt idx="38" formatCode="#,##0">
                  <c:v>0</c:v>
                </c:pt>
                <c:pt idx="39" formatCode="#,##0">
                  <c:v>34805000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9B0-4A33-AE8A-00ACDBC16E57}"/>
            </c:ext>
          </c:extLst>
        </c:ser>
        <c:ser>
          <c:idx val="18"/>
          <c:order val="18"/>
          <c:tx>
            <c:strRef>
              <c:f>'Dinas Perhubungan'!$P$1:$P$13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III</c:v>
                </c:pt>
                <c:pt idx="9">
                  <c:v>10</c:v>
                </c:pt>
                <c:pt idx="10">
                  <c:v>K</c:v>
                </c:pt>
                <c:pt idx="12">
                  <c:v>100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Perhubungan'!$P$14:$P$59</c:f>
              <c:numCache>
                <c:formatCode>General</c:formatCode>
                <c:ptCount val="46"/>
                <c:pt idx="0">
                  <c:v>10</c:v>
                </c:pt>
                <c:pt idx="1">
                  <c:v>2</c:v>
                </c:pt>
                <c:pt idx="2">
                  <c:v>8</c:v>
                </c:pt>
                <c:pt idx="3" formatCode="0">
                  <c:v>11</c:v>
                </c:pt>
                <c:pt idx="4">
                  <c:v>25</c:v>
                </c:pt>
                <c:pt idx="5">
                  <c:v>0</c:v>
                </c:pt>
                <c:pt idx="6">
                  <c:v>10</c:v>
                </c:pt>
                <c:pt idx="7">
                  <c:v>1</c:v>
                </c:pt>
                <c:pt idx="8" formatCode="0">
                  <c:v>0</c:v>
                </c:pt>
                <c:pt idx="9" formatCode="0">
                  <c:v>5</c:v>
                </c:pt>
                <c:pt idx="10" formatCode="0">
                  <c:v>3</c:v>
                </c:pt>
                <c:pt idx="11" formatCode="0">
                  <c:v>3</c:v>
                </c:pt>
                <c:pt idx="12" formatCode="0">
                  <c:v>3</c:v>
                </c:pt>
                <c:pt idx="13" formatCode="0">
                  <c:v>3</c:v>
                </c:pt>
                <c:pt idx="14" formatCode="0">
                  <c:v>3</c:v>
                </c:pt>
                <c:pt idx="15" formatCode="0">
                  <c:v>100</c:v>
                </c:pt>
                <c:pt idx="16" formatCode="0">
                  <c:v>0</c:v>
                </c:pt>
                <c:pt idx="17" formatCode="0">
                  <c:v>3</c:v>
                </c:pt>
                <c:pt idx="18" formatCode="0">
                  <c:v>3</c:v>
                </c:pt>
                <c:pt idx="19" formatCode="0">
                  <c:v>100</c:v>
                </c:pt>
                <c:pt idx="20" formatCode="0">
                  <c:v>3</c:v>
                </c:pt>
                <c:pt idx="21" formatCode="0">
                  <c:v>3</c:v>
                </c:pt>
                <c:pt idx="22" formatCode="0">
                  <c:v>0</c:v>
                </c:pt>
                <c:pt idx="23" formatCode="0">
                  <c:v>25</c:v>
                </c:pt>
                <c:pt idx="24">
                  <c:v>100</c:v>
                </c:pt>
                <c:pt idx="25">
                  <c:v>0</c:v>
                </c:pt>
                <c:pt idx="26" formatCode="0">
                  <c:v>1</c:v>
                </c:pt>
                <c:pt idx="27">
                  <c:v>100</c:v>
                </c:pt>
                <c:pt idx="28">
                  <c:v>0.2</c:v>
                </c:pt>
                <c:pt idx="29" formatCode="0">
                  <c:v>100</c:v>
                </c:pt>
                <c:pt idx="30">
                  <c:v>0.25</c:v>
                </c:pt>
                <c:pt idx="31">
                  <c:v>0</c:v>
                </c:pt>
                <c:pt idx="32">
                  <c:v>1</c:v>
                </c:pt>
                <c:pt idx="33">
                  <c:v>100</c:v>
                </c:pt>
                <c:pt idx="34">
                  <c:v>2</c:v>
                </c:pt>
                <c:pt idx="35">
                  <c:v>4</c:v>
                </c:pt>
                <c:pt idx="36">
                  <c:v>20</c:v>
                </c:pt>
                <c:pt idx="37">
                  <c:v>100</c:v>
                </c:pt>
                <c:pt idx="38">
                  <c:v>1</c:v>
                </c:pt>
                <c:pt idx="39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9B0-4A33-AE8A-00ACDBC16E57}"/>
            </c:ext>
          </c:extLst>
        </c:ser>
        <c:ser>
          <c:idx val="19"/>
          <c:order val="19"/>
          <c:tx>
            <c:strRef>
              <c:f>'Dinas Perhubungan'!#REF!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III</c:v>
                </c:pt>
                <c:pt idx="9">
                  <c:v>10</c:v>
                </c:pt>
                <c:pt idx="10">
                  <c:v>K</c:v>
                </c:pt>
                <c:pt idx="12">
                  <c:v> -   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Perhubungan'!#REF!</c:f>
              <c:numCache>
                <c:formatCode>General</c:formatCode>
                <c:ptCount val="52"/>
              </c:numCache>
            </c:numRef>
          </c:val>
          <c:extLst>
            <c:ext xmlns:c16="http://schemas.microsoft.com/office/drawing/2014/chart" uri="{C3380CC4-5D6E-409C-BE32-E72D297353CC}">
              <c16:uniqueId val="{00000013-D9B0-4A33-AE8A-00ACDBC16E57}"/>
            </c:ext>
          </c:extLst>
        </c:ser>
        <c:ser>
          <c:idx val="20"/>
          <c:order val="20"/>
          <c:tx>
            <c:strRef>
              <c:f>'Dinas Perhubungan'!$Q$1:$Q$13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III</c:v>
                </c:pt>
                <c:pt idx="9">
                  <c:v>10</c:v>
                </c:pt>
                <c:pt idx="10">
                  <c:v>Rp</c:v>
                </c:pt>
                <c:pt idx="12">
                  <c:v> 939,837,246 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Perhubungan'!$Q$14:$Q$59</c:f>
              <c:numCache>
                <c:formatCode>_(* #,##0_);_(* \(#,##0\);_(* "-"_);_(@_)</c:formatCode>
                <c:ptCount val="46"/>
                <c:pt idx="0">
                  <c:v>2498800</c:v>
                </c:pt>
                <c:pt idx="1">
                  <c:v>1369000</c:v>
                </c:pt>
                <c:pt idx="2">
                  <c:v>1129800</c:v>
                </c:pt>
                <c:pt idx="3" formatCode="_(* #,##0_);_(* \(#,##0\);_(* &quot;-&quot;??_);_(@_)">
                  <c:v>818693069</c:v>
                </c:pt>
                <c:pt idx="4">
                  <c:v>816876119</c:v>
                </c:pt>
                <c:pt idx="5">
                  <c:v>0</c:v>
                </c:pt>
                <c:pt idx="6">
                  <c:v>854800</c:v>
                </c:pt>
                <c:pt idx="7">
                  <c:v>962150</c:v>
                </c:pt>
                <c:pt idx="8" formatCode="#,##0">
                  <c:v>48057342</c:v>
                </c:pt>
                <c:pt idx="9" formatCode="_(* #,##0_);_(* \(#,##0\);_(* &quot;-&quot;??_);_(@_)">
                  <c:v>1396800</c:v>
                </c:pt>
                <c:pt idx="10" formatCode="_(* #,##0_);_(* \(#,##0\);_(* &quot;-&quot;??_);_(@_)">
                  <c:v>6213500</c:v>
                </c:pt>
                <c:pt idx="11" formatCode="_(* #,##0_);_(* \(#,##0\);_(* &quot;-&quot;??_);_(@_)">
                  <c:v>1380000</c:v>
                </c:pt>
                <c:pt idx="12" formatCode="_(* #,##0_);_(* \(#,##0\);_(* &quot;-&quot;??_);_(@_)">
                  <c:v>3305000</c:v>
                </c:pt>
                <c:pt idx="13" formatCode="_(* #,##0_);_(* \(#,##0\);_(* &quot;-&quot;??_);_(@_)">
                  <c:v>645000</c:v>
                </c:pt>
                <c:pt idx="14" formatCode="_(* #,##0_);_(* \(#,##0\);_(* &quot;-&quot;??_);_(@_)">
                  <c:v>35117042</c:v>
                </c:pt>
                <c:pt idx="15">
                  <c:v>14877135</c:v>
                </c:pt>
                <c:pt idx="16">
                  <c:v>0</c:v>
                </c:pt>
                <c:pt idx="17">
                  <c:v>9882835</c:v>
                </c:pt>
                <c:pt idx="18">
                  <c:v>4994300</c:v>
                </c:pt>
                <c:pt idx="19">
                  <c:v>55710900</c:v>
                </c:pt>
                <c:pt idx="20">
                  <c:v>53790900</c:v>
                </c:pt>
                <c:pt idx="21">
                  <c:v>1920000</c:v>
                </c:pt>
                <c:pt idx="22">
                  <c:v>227511800</c:v>
                </c:pt>
                <c:pt idx="24">
                  <c:v>45670000</c:v>
                </c:pt>
                <c:pt idx="25">
                  <c:v>0</c:v>
                </c:pt>
                <c:pt idx="26" formatCode="_(* #,##0_);_(* \(#,##0\);_(* &quot;-&quot;??_);_(@_)">
                  <c:v>45670000</c:v>
                </c:pt>
                <c:pt idx="27">
                  <c:v>45540300</c:v>
                </c:pt>
                <c:pt idx="28" formatCode="_(* #,##0_);_(* \(#,##0\);_(* &quot;-&quot;??_);_(@_)">
                  <c:v>45540300</c:v>
                </c:pt>
                <c:pt idx="29">
                  <c:v>16817900</c:v>
                </c:pt>
                <c:pt idx="30" formatCode="_(* #,##0_);_(* \(#,##0\);_(* &quot;-&quot;??_);_(@_)">
                  <c:v>16067900</c:v>
                </c:pt>
                <c:pt idx="31" formatCode="_(* #,##0_);_(* \(#,##0\);_(* &quot;-&quot;??_);_(@_)">
                  <c:v>0</c:v>
                </c:pt>
                <c:pt idx="32" formatCode="_(* #,##0_);_(* \(#,##0\);_(* &quot;-&quot;??_);_(@_)">
                  <c:v>750000</c:v>
                </c:pt>
                <c:pt idx="33">
                  <c:v>119483600</c:v>
                </c:pt>
                <c:pt idx="34" formatCode="_(* #,##0_);_(* \(#,##0\);_(* &quot;-&quot;??_);_(@_)">
                  <c:v>112818600</c:v>
                </c:pt>
                <c:pt idx="35" formatCode="_(* #,##0_);_(* \(#,##0\);_(* &quot;-&quot;??_);_(@_)">
                  <c:v>6665000</c:v>
                </c:pt>
                <c:pt idx="36" formatCode="#,##0">
                  <c:v>171876500</c:v>
                </c:pt>
                <c:pt idx="37" formatCode="#,##0">
                  <c:v>171876500</c:v>
                </c:pt>
                <c:pt idx="38" formatCode="#,##0">
                  <c:v>108301500</c:v>
                </c:pt>
                <c:pt idx="39" formatCode="#,##0">
                  <c:v>63575000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9B0-4A33-AE8A-00ACDBC16E57}"/>
            </c:ext>
          </c:extLst>
        </c:ser>
        <c:ser>
          <c:idx val="21"/>
          <c:order val="21"/>
          <c:tx>
            <c:strRef>
              <c:f>'Dinas Perhubungan'!$R$1:$R$13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IV</c:v>
                </c:pt>
                <c:pt idx="9">
                  <c:v>11</c:v>
                </c:pt>
                <c:pt idx="10">
                  <c:v>K</c:v>
                </c:pt>
                <c:pt idx="12">
                  <c:v>100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Perhubungan'!$R$14:$R$59</c:f>
              <c:numCache>
                <c:formatCode>General</c:formatCode>
                <c:ptCount val="46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 formatCode="0">
                  <c:v>1.4</c:v>
                </c:pt>
                <c:pt idx="4" formatCode="0">
                  <c:v>24</c:v>
                </c:pt>
                <c:pt idx="5" formatCode="0.0">
                  <c:v>0.4</c:v>
                </c:pt>
                <c:pt idx="6" formatCode="0">
                  <c:v>1</c:v>
                </c:pt>
                <c:pt idx="8" formatCode="0">
                  <c:v>1</c:v>
                </c:pt>
                <c:pt idx="9" formatCode="0">
                  <c:v>7</c:v>
                </c:pt>
                <c:pt idx="10" formatCode="0">
                  <c:v>6</c:v>
                </c:pt>
                <c:pt idx="11" formatCode="0">
                  <c:v>3</c:v>
                </c:pt>
                <c:pt idx="12" formatCode="0">
                  <c:v>3</c:v>
                </c:pt>
                <c:pt idx="13" formatCode="0">
                  <c:v>3</c:v>
                </c:pt>
                <c:pt idx="14" formatCode="0">
                  <c:v>3</c:v>
                </c:pt>
                <c:pt idx="15" formatCode="0">
                  <c:v>100</c:v>
                </c:pt>
                <c:pt idx="16" formatCode="0">
                  <c:v>3</c:v>
                </c:pt>
                <c:pt idx="17" formatCode="0">
                  <c:v>3</c:v>
                </c:pt>
                <c:pt idx="18" formatCode="0">
                  <c:v>3</c:v>
                </c:pt>
                <c:pt idx="19" formatCode="0">
                  <c:v>100</c:v>
                </c:pt>
                <c:pt idx="20" formatCode="0">
                  <c:v>3</c:v>
                </c:pt>
                <c:pt idx="21" formatCode="0">
                  <c:v>3</c:v>
                </c:pt>
                <c:pt idx="22" formatCode="0">
                  <c:v>0</c:v>
                </c:pt>
                <c:pt idx="23" formatCode="0">
                  <c:v>25</c:v>
                </c:pt>
                <c:pt idx="24">
                  <c:v>100</c:v>
                </c:pt>
                <c:pt idx="25">
                  <c:v>20</c:v>
                </c:pt>
                <c:pt idx="26" formatCode="0">
                  <c:v>3</c:v>
                </c:pt>
                <c:pt idx="27">
                  <c:v>100</c:v>
                </c:pt>
                <c:pt idx="28">
                  <c:v>0.2</c:v>
                </c:pt>
                <c:pt idx="29" formatCode="0">
                  <c:v>100</c:v>
                </c:pt>
                <c:pt idx="30">
                  <c:v>0.25</c:v>
                </c:pt>
                <c:pt idx="31">
                  <c:v>4</c:v>
                </c:pt>
                <c:pt idx="32">
                  <c:v>1</c:v>
                </c:pt>
                <c:pt idx="33" formatCode="0">
                  <c:v>100</c:v>
                </c:pt>
                <c:pt idx="34">
                  <c:v>4</c:v>
                </c:pt>
                <c:pt idx="35">
                  <c:v>5</c:v>
                </c:pt>
                <c:pt idx="36">
                  <c:v>25</c:v>
                </c:pt>
                <c:pt idx="37">
                  <c:v>100</c:v>
                </c:pt>
                <c:pt idx="38">
                  <c:v>1</c:v>
                </c:pt>
                <c:pt idx="39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9B0-4A33-AE8A-00ACDBC16E57}"/>
            </c:ext>
          </c:extLst>
        </c:ser>
        <c:ser>
          <c:idx val="22"/>
          <c:order val="22"/>
          <c:tx>
            <c:strRef>
              <c:f>'Dinas Perhubungan'!#REF!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IV</c:v>
                </c:pt>
                <c:pt idx="9">
                  <c:v>11</c:v>
                </c:pt>
                <c:pt idx="10">
                  <c:v>K</c:v>
                </c:pt>
                <c:pt idx="12">
                  <c:v> -   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Perhubungan'!#REF!</c:f>
              <c:numCache>
                <c:formatCode>General</c:formatCode>
                <c:ptCount val="52"/>
              </c:numCache>
            </c:numRef>
          </c:val>
          <c:extLst>
            <c:ext xmlns:c16="http://schemas.microsoft.com/office/drawing/2014/chart" uri="{C3380CC4-5D6E-409C-BE32-E72D297353CC}">
              <c16:uniqueId val="{00000016-D9B0-4A33-AE8A-00ACDBC16E57}"/>
            </c:ext>
          </c:extLst>
        </c:ser>
        <c:ser>
          <c:idx val="23"/>
          <c:order val="23"/>
          <c:tx>
            <c:strRef>
              <c:f>'Dinas Perhubungan'!$S$1:$S$13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IV</c:v>
                </c:pt>
                <c:pt idx="9">
                  <c:v>11</c:v>
                </c:pt>
                <c:pt idx="10">
                  <c:v>Rp</c:v>
                </c:pt>
                <c:pt idx="12">
                  <c:v> 1,283,207,561 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Perhubungan'!$S$14:$S$59</c:f>
              <c:numCache>
                <c:formatCode>_(* #,##0_);_(* \(#,##0\);_(* "-"??_);_(@_)</c:formatCode>
                <c:ptCount val="46"/>
                <c:pt idx="0" formatCode="_(* #,##0_);_(* \(#,##0\);_(* &quot;-&quot;_);_(@_)">
                  <c:v>3072500</c:v>
                </c:pt>
                <c:pt idx="1">
                  <c:v>2722500</c:v>
                </c:pt>
                <c:pt idx="2">
                  <c:v>350000</c:v>
                </c:pt>
                <c:pt idx="3">
                  <c:v>682673090</c:v>
                </c:pt>
                <c:pt idx="4">
                  <c:v>681358840</c:v>
                </c:pt>
                <c:pt idx="5" formatCode="_(* #,##0_);_(* \(#,##0\);_(* &quot;-&quot;_);_(@_)">
                  <c:v>651500</c:v>
                </c:pt>
                <c:pt idx="6" formatCode="_(* #,##0_);_(* \(#,##0\);_(* &quot;-&quot;_);_(@_)">
                  <c:v>662750</c:v>
                </c:pt>
                <c:pt idx="8" formatCode="#,##0">
                  <c:v>299093383</c:v>
                </c:pt>
                <c:pt idx="9">
                  <c:v>2487500</c:v>
                </c:pt>
                <c:pt idx="10">
                  <c:v>96675900</c:v>
                </c:pt>
                <c:pt idx="11">
                  <c:v>24765000</c:v>
                </c:pt>
                <c:pt idx="12">
                  <c:v>5615000</c:v>
                </c:pt>
                <c:pt idx="13" formatCode="_(* #,##0_);_(* \(#,##0\);_(* &quot;-&quot;_);_(@_)">
                  <c:v>1135000</c:v>
                </c:pt>
                <c:pt idx="14">
                  <c:v>168414983</c:v>
                </c:pt>
                <c:pt idx="15" formatCode="_(* #,##0_);_(* \(#,##0\);_(* &quot;-&quot;_);_(@_)">
                  <c:v>26206288</c:v>
                </c:pt>
                <c:pt idx="16">
                  <c:v>68500</c:v>
                </c:pt>
                <c:pt idx="17">
                  <c:v>20839188</c:v>
                </c:pt>
                <c:pt idx="18">
                  <c:v>5298600</c:v>
                </c:pt>
                <c:pt idx="19" formatCode="_(* #,##0_);_(* \(#,##0\);_(* &quot;-&quot;_);_(@_)">
                  <c:v>272162300</c:v>
                </c:pt>
                <c:pt idx="20">
                  <c:v>220882300</c:v>
                </c:pt>
                <c:pt idx="21">
                  <c:v>51280000</c:v>
                </c:pt>
                <c:pt idx="22" formatCode="_(* #,##0_);_(* \(#,##0\);_(* &quot;-&quot;_);_(@_)">
                  <c:v>849123700</c:v>
                </c:pt>
                <c:pt idx="24" formatCode="_(* #,##0_);_(* \(#,##0\);_(* &quot;-&quot;_);_(@_)">
                  <c:v>553511600</c:v>
                </c:pt>
                <c:pt idx="25">
                  <c:v>394035600</c:v>
                </c:pt>
                <c:pt idx="26">
                  <c:v>159476000</c:v>
                </c:pt>
                <c:pt idx="27" formatCode="_(* #,##0_);_(* \(#,##0\);_(* &quot;-&quot;_);_(@_)">
                  <c:v>65756100</c:v>
                </c:pt>
                <c:pt idx="28">
                  <c:v>65756100</c:v>
                </c:pt>
                <c:pt idx="29" formatCode="_(* #,##0_);_(* \(#,##0\);_(* &quot;-&quot;_);_(@_)">
                  <c:v>67740800</c:v>
                </c:pt>
                <c:pt idx="30">
                  <c:v>23485800</c:v>
                </c:pt>
                <c:pt idx="31">
                  <c:v>43205000</c:v>
                </c:pt>
                <c:pt idx="32">
                  <c:v>1050000</c:v>
                </c:pt>
                <c:pt idx="33" formatCode="_(* #,##0_);_(* \(#,##0\);_(* &quot;-&quot;_);_(@_)">
                  <c:v>162115200</c:v>
                </c:pt>
                <c:pt idx="34">
                  <c:v>150435200</c:v>
                </c:pt>
                <c:pt idx="35">
                  <c:v>11680000</c:v>
                </c:pt>
                <c:pt idx="36" formatCode="#,##0">
                  <c:v>292757750</c:v>
                </c:pt>
                <c:pt idx="37" formatCode="#,##0">
                  <c:v>292757750</c:v>
                </c:pt>
                <c:pt idx="38">
                  <c:v>220345500</c:v>
                </c:pt>
                <c:pt idx="39">
                  <c:v>72412250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9B0-4A33-AE8A-00ACDBC16E57}"/>
            </c:ext>
          </c:extLst>
        </c:ser>
        <c:ser>
          <c:idx val="24"/>
          <c:order val="24"/>
          <c:tx>
            <c:strRef>
              <c:f>'Dinas Perhubungan'!$T$1:$T$13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dan Tingkat Capaian Kinerja dan Anggaran Renja Perangkat Daerah yang Dievaluasi</c:v>
                </c:pt>
                <c:pt idx="8">
                  <c:v>2022</c:v>
                </c:pt>
                <c:pt idx="9">
                  <c:v>12</c:v>
                </c:pt>
                <c:pt idx="10">
                  <c:v>[kolom (8-11)(K)]</c:v>
                </c:pt>
                <c:pt idx="11">
                  <c:v>K</c:v>
                </c:pt>
                <c:pt idx="12">
                  <c:v>100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Perhubungan'!$T$14:$T$59</c:f>
              <c:numCache>
                <c:formatCode>0</c:formatCode>
                <c:ptCount val="46"/>
                <c:pt idx="0">
                  <c:v>15</c:v>
                </c:pt>
                <c:pt idx="1">
                  <c:v>5</c:v>
                </c:pt>
                <c:pt idx="2">
                  <c:v>10</c:v>
                </c:pt>
                <c:pt idx="3">
                  <c:v>14</c:v>
                </c:pt>
                <c:pt idx="4">
                  <c:v>26.25</c:v>
                </c:pt>
                <c:pt idx="5">
                  <c:v>1</c:v>
                </c:pt>
                <c:pt idx="6">
                  <c:v>12</c:v>
                </c:pt>
                <c:pt idx="7">
                  <c:v>1</c:v>
                </c:pt>
                <c:pt idx="8">
                  <c:v>1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100</c:v>
                </c:pt>
                <c:pt idx="16">
                  <c:v>3</c:v>
                </c:pt>
                <c:pt idx="17">
                  <c:v>12</c:v>
                </c:pt>
                <c:pt idx="18">
                  <c:v>12</c:v>
                </c:pt>
                <c:pt idx="19">
                  <c:v>100</c:v>
                </c:pt>
                <c:pt idx="20">
                  <c:v>12</c:v>
                </c:pt>
                <c:pt idx="21">
                  <c:v>12</c:v>
                </c:pt>
                <c:pt idx="22">
                  <c:v>0</c:v>
                </c:pt>
                <c:pt idx="23">
                  <c:v>85</c:v>
                </c:pt>
                <c:pt idx="24">
                  <c:v>100</c:v>
                </c:pt>
                <c:pt idx="25">
                  <c:v>27</c:v>
                </c:pt>
                <c:pt idx="26">
                  <c:v>5</c:v>
                </c:pt>
                <c:pt idx="27">
                  <c:v>100</c:v>
                </c:pt>
                <c:pt idx="28" formatCode="0.0">
                  <c:v>0.8</c:v>
                </c:pt>
                <c:pt idx="29">
                  <c:v>100</c:v>
                </c:pt>
                <c:pt idx="30">
                  <c:v>1</c:v>
                </c:pt>
                <c:pt idx="31">
                  <c:v>8</c:v>
                </c:pt>
                <c:pt idx="32">
                  <c:v>4</c:v>
                </c:pt>
                <c:pt idx="33">
                  <c:v>100</c:v>
                </c:pt>
                <c:pt idx="34">
                  <c:v>9</c:v>
                </c:pt>
                <c:pt idx="35">
                  <c:v>9</c:v>
                </c:pt>
                <c:pt idx="36">
                  <c:v>85</c:v>
                </c:pt>
                <c:pt idx="37">
                  <c:v>100</c:v>
                </c:pt>
                <c:pt idx="38">
                  <c:v>2</c:v>
                </c:pt>
                <c:pt idx="3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9B0-4A33-AE8A-00ACDBC16E57}"/>
            </c:ext>
          </c:extLst>
        </c:ser>
        <c:ser>
          <c:idx val="25"/>
          <c:order val="25"/>
          <c:tx>
            <c:strRef>
              <c:f>'Dinas Perhubungan'!#REF!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dan Tingkat Capaian Kinerja dan Anggaran Renja Perangkat Daerah yang Dievaluasi</c:v>
                </c:pt>
                <c:pt idx="8">
                  <c:v>2022</c:v>
                </c:pt>
                <c:pt idx="9">
                  <c:v>12</c:v>
                </c:pt>
                <c:pt idx="10">
                  <c:v>[kolom (8-11)(K)]</c:v>
                </c:pt>
                <c:pt idx="11">
                  <c:v>K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Perhubungan'!#REF!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0%">
                  <c:v>0</c:v>
                </c:pt>
                <c:pt idx="23" formatCode="0%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9B0-4A33-AE8A-00ACDBC16E57}"/>
            </c:ext>
          </c:extLst>
        </c:ser>
        <c:ser>
          <c:idx val="26"/>
          <c:order val="26"/>
          <c:tx>
            <c:strRef>
              <c:f>'Dinas Perhubungan'!$U$1:$U$13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dan Tingkat Capaian Kinerja dan Anggaran Renja Perangkat Daerah yang Dievaluasi</c:v>
                </c:pt>
                <c:pt idx="8">
                  <c:v>2022</c:v>
                </c:pt>
                <c:pt idx="9">
                  <c:v>12</c:v>
                </c:pt>
                <c:pt idx="10">
                  <c:v>[kolom (12)(K) : kolom (7)(K)] x 100%</c:v>
                </c:pt>
                <c:pt idx="11">
                  <c:v>K</c:v>
                </c:pt>
                <c:pt idx="12">
                  <c:v>100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Perhubungan'!$U$14:$U$59</c:f>
              <c:numCache>
                <c:formatCode>0</c:formatCode>
                <c:ptCount val="4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93.75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25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40</c:v>
                </c:pt>
                <c:pt idx="29" formatCode="0.00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 formatCode="0.00">
                  <c:v>96.554878048780495</c:v>
                </c:pt>
                <c:pt idx="4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9B0-4A33-AE8A-00ACDBC16E57}"/>
            </c:ext>
          </c:extLst>
        </c:ser>
        <c:ser>
          <c:idx val="27"/>
          <c:order val="27"/>
          <c:tx>
            <c:strRef>
              <c:f>'Dinas Perhubungan'!$V$1:$V$13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dan Tingkat Capaian Kinerja dan Anggaran Renja Perangkat Daerah yang Dievaluasi</c:v>
                </c:pt>
                <c:pt idx="8">
                  <c:v>2022</c:v>
                </c:pt>
                <c:pt idx="9">
                  <c:v>12</c:v>
                </c:pt>
                <c:pt idx="10">
                  <c:v>[kolom (12)(K) : kolom (7)(K)] x 100%</c:v>
                </c:pt>
                <c:pt idx="11">
                  <c:v>K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Perhubungan'!$V$14:$V$59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9B0-4A33-AE8A-00ACDBC16E57}"/>
            </c:ext>
          </c:extLst>
        </c:ser>
        <c:ser>
          <c:idx val="28"/>
          <c:order val="28"/>
          <c:tx>
            <c:strRef>
              <c:f>'Dinas Perhubungan'!$W$1:$W$13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dan Tingkat Capaian Kinerja dan Anggaran Renja Perangkat Daerah yang Dievaluasi</c:v>
                </c:pt>
                <c:pt idx="8">
                  <c:v>2022</c:v>
                </c:pt>
                <c:pt idx="9">
                  <c:v>12</c:v>
                </c:pt>
                <c:pt idx="10">
                  <c:v>[kolom (8-11)(Rp)]</c:v>
                </c:pt>
                <c:pt idx="11">
                  <c:v>Rp</c:v>
                </c:pt>
                <c:pt idx="12">
                  <c:v> 3,892,262,167 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Perhubungan'!$W$14:$W$59</c:f>
              <c:numCache>
                <c:formatCode>_(* #,##0_);_(* \(#,##0\);_(* "-"_);_(@_)</c:formatCode>
                <c:ptCount val="46"/>
                <c:pt idx="0">
                  <c:v>5571300</c:v>
                </c:pt>
                <c:pt idx="1">
                  <c:v>4091500</c:v>
                </c:pt>
                <c:pt idx="2">
                  <c:v>1479800</c:v>
                </c:pt>
                <c:pt idx="3">
                  <c:v>2981522534</c:v>
                </c:pt>
                <c:pt idx="4">
                  <c:v>2977277734</c:v>
                </c:pt>
                <c:pt idx="5">
                  <c:v>1594100</c:v>
                </c:pt>
                <c:pt idx="6">
                  <c:v>1688550</c:v>
                </c:pt>
                <c:pt idx="7">
                  <c:v>962150</c:v>
                </c:pt>
                <c:pt idx="8">
                  <c:v>427230432</c:v>
                </c:pt>
                <c:pt idx="9">
                  <c:v>3884300</c:v>
                </c:pt>
                <c:pt idx="10">
                  <c:v>114326690</c:v>
                </c:pt>
                <c:pt idx="11">
                  <c:v>34725000</c:v>
                </c:pt>
                <c:pt idx="12">
                  <c:v>10802000</c:v>
                </c:pt>
                <c:pt idx="13">
                  <c:v>2610000</c:v>
                </c:pt>
                <c:pt idx="14">
                  <c:v>260882442</c:v>
                </c:pt>
                <c:pt idx="15">
                  <c:v>75438784</c:v>
                </c:pt>
                <c:pt idx="16">
                  <c:v>68500</c:v>
                </c:pt>
                <c:pt idx="17">
                  <c:v>54853084</c:v>
                </c:pt>
                <c:pt idx="18">
                  <c:v>20517200</c:v>
                </c:pt>
                <c:pt idx="19">
                  <c:v>402499117</c:v>
                </c:pt>
                <c:pt idx="20">
                  <c:v>347799117</c:v>
                </c:pt>
                <c:pt idx="21">
                  <c:v>54700000</c:v>
                </c:pt>
                <c:pt idx="22">
                  <c:v>1568601600</c:v>
                </c:pt>
                <c:pt idx="24">
                  <c:v>607366600</c:v>
                </c:pt>
                <c:pt idx="25">
                  <c:v>394610600</c:v>
                </c:pt>
                <c:pt idx="26">
                  <c:v>212756000</c:v>
                </c:pt>
                <c:pt idx="27">
                  <c:v>196897200</c:v>
                </c:pt>
                <c:pt idx="28">
                  <c:v>196897200</c:v>
                </c:pt>
                <c:pt idx="29">
                  <c:v>311795900</c:v>
                </c:pt>
                <c:pt idx="30">
                  <c:v>95400900</c:v>
                </c:pt>
                <c:pt idx="31">
                  <c:v>213045000</c:v>
                </c:pt>
                <c:pt idx="32">
                  <c:v>3350000</c:v>
                </c:pt>
                <c:pt idx="33">
                  <c:v>452541900</c:v>
                </c:pt>
                <c:pt idx="34">
                  <c:v>434196900</c:v>
                </c:pt>
                <c:pt idx="35">
                  <c:v>18345000</c:v>
                </c:pt>
                <c:pt idx="36">
                  <c:v>520953250</c:v>
                </c:pt>
                <c:pt idx="37">
                  <c:v>520953250</c:v>
                </c:pt>
                <c:pt idx="38">
                  <c:v>328647000</c:v>
                </c:pt>
                <c:pt idx="39">
                  <c:v>192306250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D9B0-4A33-AE8A-00ACDBC16E57}"/>
            </c:ext>
          </c:extLst>
        </c:ser>
        <c:ser>
          <c:idx val="29"/>
          <c:order val="29"/>
          <c:tx>
            <c:strRef>
              <c:f>'Dinas Perhubungan'!$X$1:$X$13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dan Tingkat Capaian Kinerja dan Anggaran Renja Perangkat Daerah yang Dievaluasi</c:v>
                </c:pt>
                <c:pt idx="8">
                  <c:v>2022</c:v>
                </c:pt>
                <c:pt idx="9">
                  <c:v>12</c:v>
                </c:pt>
                <c:pt idx="10">
                  <c:v>[kolom (12)(Rp) : kolom (7)(Rp)] x 100%</c:v>
                </c:pt>
                <c:pt idx="11">
                  <c:v>[kolom (12)(K) : kolom (7)(K)] x 100%</c:v>
                </c:pt>
                <c:pt idx="12">
                  <c:v>93.93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Perhubungan'!$X$14:$X$59</c:f>
              <c:numCache>
                <c:formatCode>0</c:formatCode>
                <c:ptCount val="46"/>
                <c:pt idx="0">
                  <c:v>56.367996114854613</c:v>
                </c:pt>
                <c:pt idx="1">
                  <c:v>51.721086629501812</c:v>
                </c:pt>
                <c:pt idx="2">
                  <c:v>74.998732958288983</c:v>
                </c:pt>
                <c:pt idx="3" formatCode="0.00">
                  <c:v>95.515762837275247</c:v>
                </c:pt>
                <c:pt idx="4" formatCode="0.00">
                  <c:v>95.561552087883825</c:v>
                </c:pt>
                <c:pt idx="5">
                  <c:v>79.776799119207283</c:v>
                </c:pt>
                <c:pt idx="6">
                  <c:v>85.726252728841956</c:v>
                </c:pt>
                <c:pt idx="7">
                  <c:v>48.84630029191522</c:v>
                </c:pt>
                <c:pt idx="8" formatCode="0.00">
                  <c:v>90.867959457740682</c:v>
                </c:pt>
                <c:pt idx="9" formatCode="0.00">
                  <c:v>99.981981981981988</c:v>
                </c:pt>
                <c:pt idx="10" formatCode="0.00">
                  <c:v>88.250038981509633</c:v>
                </c:pt>
                <c:pt idx="11" formatCode="0.00">
                  <c:v>67.302772350916356</c:v>
                </c:pt>
                <c:pt idx="12" formatCode="0.00">
                  <c:v>53.00970683207867</c:v>
                </c:pt>
                <c:pt idx="13" formatCode="0.00">
                  <c:v>94.565217391304344</c:v>
                </c:pt>
                <c:pt idx="14" formatCode="0.00">
                  <c:v>99.573451145038177</c:v>
                </c:pt>
                <c:pt idx="15" formatCode="0.00">
                  <c:v>77.236737066705189</c:v>
                </c:pt>
                <c:pt idx="16">
                  <c:v>5.708333333333333</c:v>
                </c:pt>
                <c:pt idx="17" formatCode="0.00">
                  <c:v>77.995911537730848</c:v>
                </c:pt>
                <c:pt idx="18" formatCode="0.00">
                  <c:v>78.477662178702573</c:v>
                </c:pt>
                <c:pt idx="19" formatCode="0.00">
                  <c:v>90.52161638451598</c:v>
                </c:pt>
                <c:pt idx="20" formatCode="0.00">
                  <c:v>93.42386633960173</c:v>
                </c:pt>
                <c:pt idx="21" formatCode="0.00">
                  <c:v>75.590699165600299</c:v>
                </c:pt>
                <c:pt idx="22" formatCode="0.00">
                  <c:v>73.696225367190991</c:v>
                </c:pt>
                <c:pt idx="24" formatCode="0.00">
                  <c:v>95.624791389831785</c:v>
                </c:pt>
                <c:pt idx="25">
                  <c:v>97.109578792979562</c:v>
                </c:pt>
                <c:pt idx="26" formatCode="0.00">
                  <c:v>92.98776223776224</c:v>
                </c:pt>
                <c:pt idx="27" formatCode="0.00">
                  <c:v>32.139044159351457</c:v>
                </c:pt>
                <c:pt idx="28" formatCode="0.00">
                  <c:v>32.139044159351457</c:v>
                </c:pt>
                <c:pt idx="29" formatCode="0.00">
                  <c:v>93.394568785794732</c:v>
                </c:pt>
                <c:pt idx="30" formatCode="0.00">
                  <c:v>88.940278192124097</c:v>
                </c:pt>
                <c:pt idx="31">
                  <c:v>95.566730065312569</c:v>
                </c:pt>
                <c:pt idx="32">
                  <c:v>91.630196936542674</c:v>
                </c:pt>
                <c:pt idx="33" formatCode="0.00">
                  <c:v>82.758289624086302</c:v>
                </c:pt>
                <c:pt idx="34" formatCode="0.00">
                  <c:v>83.79510387617843</c:v>
                </c:pt>
                <c:pt idx="35" formatCode="0.00">
                  <c:v>64.012087101102111</c:v>
                </c:pt>
                <c:pt idx="36" formatCode="0.00">
                  <c:v>89.477459704478036</c:v>
                </c:pt>
                <c:pt idx="37" formatCode="0.00">
                  <c:v>89.477459704478036</c:v>
                </c:pt>
                <c:pt idx="38" formatCode="0.00">
                  <c:v>93.899142857142863</c:v>
                </c:pt>
                <c:pt idx="39" formatCode="0.00">
                  <c:v>82.813059147617338</c:v>
                </c:pt>
                <c:pt idx="40" formatCode="0.00">
                  <c:v>87.267817576662068</c:v>
                </c:pt>
                <c:pt idx="4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9B0-4A33-AE8A-00ACDBC16E57}"/>
            </c:ext>
          </c:extLst>
        </c:ser>
        <c:ser>
          <c:idx val="30"/>
          <c:order val="30"/>
          <c:tx>
            <c:strRef>
              <c:f>'Dinas Perhubungan'!$Y$1:$Y$13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dan Tingkat Capaian Kinerja dan Anggaran Renja Perangkat Daerah yang Dievaluasi</c:v>
                </c:pt>
                <c:pt idx="8">
                  <c:v>2022</c:v>
                </c:pt>
                <c:pt idx="9">
                  <c:v>12</c:v>
                </c:pt>
                <c:pt idx="10">
                  <c:v>[kolom (12)(Rp) : kolom (7)(Rp)] x 100%</c:v>
                </c:pt>
                <c:pt idx="11">
                  <c:v>[kolom (12)(K) : kolom (7)(K)] x 100%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Perhubungan'!$Y$14:$Y$59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9B0-4A33-AE8A-00ACDBC16E57}"/>
            </c:ext>
          </c:extLst>
        </c:ser>
        <c:ser>
          <c:idx val="31"/>
          <c:order val="31"/>
          <c:tx>
            <c:strRef>
              <c:f>'Dinas Perhubungan'!$Z$1:$Z$13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dan Anggaran Renstra Perangkat Daerah s/d Tahun 2022</c:v>
                </c:pt>
                <c:pt idx="8">
                  <c:v>2022</c:v>
                </c:pt>
                <c:pt idx="9">
                  <c:v>13</c:v>
                </c:pt>
                <c:pt idx="10">
                  <c:v>[kolom (6)(K) + kolom (12)(K)]</c:v>
                </c:pt>
                <c:pt idx="11">
                  <c:v>K</c:v>
                </c:pt>
                <c:pt idx="12">
                  <c:v>225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Perhubungan'!$Z$14:$Z$59</c:f>
              <c:numCache>
                <c:formatCode>0</c:formatCode>
                <c:ptCount val="46"/>
                <c:pt idx="0">
                  <c:v>31</c:v>
                </c:pt>
                <c:pt idx="1">
                  <c:v>10</c:v>
                </c:pt>
                <c:pt idx="2">
                  <c:v>21</c:v>
                </c:pt>
                <c:pt idx="3">
                  <c:v>31</c:v>
                </c:pt>
                <c:pt idx="4">
                  <c:v>82.25</c:v>
                </c:pt>
                <c:pt idx="5">
                  <c:v>2</c:v>
                </c:pt>
                <c:pt idx="6">
                  <c:v>27</c:v>
                </c:pt>
                <c:pt idx="7">
                  <c:v>2</c:v>
                </c:pt>
                <c:pt idx="8">
                  <c:v>2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225</c:v>
                </c:pt>
                <c:pt idx="16">
                  <c:v>18</c:v>
                </c:pt>
                <c:pt idx="17">
                  <c:v>27</c:v>
                </c:pt>
                <c:pt idx="18">
                  <c:v>27</c:v>
                </c:pt>
                <c:pt idx="19">
                  <c:v>225</c:v>
                </c:pt>
                <c:pt idx="20">
                  <c:v>27</c:v>
                </c:pt>
                <c:pt idx="21">
                  <c:v>27</c:v>
                </c:pt>
                <c:pt idx="22">
                  <c:v>100</c:v>
                </c:pt>
                <c:pt idx="23">
                  <c:v>110</c:v>
                </c:pt>
                <c:pt idx="24">
                  <c:v>112.5</c:v>
                </c:pt>
                <c:pt idx="25">
                  <c:v>42</c:v>
                </c:pt>
                <c:pt idx="26">
                  <c:v>14</c:v>
                </c:pt>
                <c:pt idx="27">
                  <c:v>200</c:v>
                </c:pt>
                <c:pt idx="28">
                  <c:v>2.8</c:v>
                </c:pt>
                <c:pt idx="29">
                  <c:v>128.95579756566303</c:v>
                </c:pt>
                <c:pt idx="30">
                  <c:v>2</c:v>
                </c:pt>
                <c:pt idx="31">
                  <c:v>16</c:v>
                </c:pt>
                <c:pt idx="32">
                  <c:v>5</c:v>
                </c:pt>
                <c:pt idx="33">
                  <c:v>200</c:v>
                </c:pt>
                <c:pt idx="34">
                  <c:v>18</c:v>
                </c:pt>
                <c:pt idx="35">
                  <c:v>9</c:v>
                </c:pt>
                <c:pt idx="36">
                  <c:v>105</c:v>
                </c:pt>
                <c:pt idx="37">
                  <c:v>200</c:v>
                </c:pt>
                <c:pt idx="38">
                  <c:v>2</c:v>
                </c:pt>
                <c:pt idx="3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9B0-4A33-AE8A-00ACDBC16E57}"/>
            </c:ext>
          </c:extLst>
        </c:ser>
        <c:ser>
          <c:idx val="32"/>
          <c:order val="32"/>
          <c:tx>
            <c:strRef>
              <c:f>'Dinas Perhubungan'!#REF!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dan Anggaran Renstra Perangkat Daerah s/d Tahun 2022</c:v>
                </c:pt>
                <c:pt idx="8">
                  <c:v>2022</c:v>
                </c:pt>
                <c:pt idx="9">
                  <c:v>13</c:v>
                </c:pt>
                <c:pt idx="10">
                  <c:v>[kolom (6)(K) + kolom (12)(K)]</c:v>
                </c:pt>
                <c:pt idx="11">
                  <c:v>K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Perhubungan'!#REF!</c:f>
              <c:numCache>
                <c:formatCode>0%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9B0-4A33-AE8A-00ACDBC16E57}"/>
            </c:ext>
          </c:extLst>
        </c:ser>
        <c:ser>
          <c:idx val="33"/>
          <c:order val="33"/>
          <c:tx>
            <c:strRef>
              <c:f>'Dinas Perhubungan'!$AA$1:$AA$13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dan Anggaran Renstra Perangkat Daerah s/d Tahun 2022</c:v>
                </c:pt>
                <c:pt idx="8">
                  <c:v>2022</c:v>
                </c:pt>
                <c:pt idx="9">
                  <c:v>13</c:v>
                </c:pt>
                <c:pt idx="10">
                  <c:v>[kolom (6)(Rp) + kolom (12)(Rp)]</c:v>
                </c:pt>
                <c:pt idx="11">
                  <c:v>Rp</c:v>
                </c:pt>
                <c:pt idx="12">
                  <c:v> 7,908,094,764 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Perhubungan'!$AA$14:$AA$59</c:f>
              <c:numCache>
                <c:formatCode>_(* #,##0_);_(* \(#,##0\);_(* "-"_);_(@_)</c:formatCode>
                <c:ptCount val="46"/>
                <c:pt idx="0">
                  <c:v>15071300</c:v>
                </c:pt>
                <c:pt idx="1">
                  <c:v>12091500</c:v>
                </c:pt>
                <c:pt idx="2">
                  <c:v>2979800</c:v>
                </c:pt>
                <c:pt idx="3">
                  <c:v>5918608801</c:v>
                </c:pt>
                <c:pt idx="4">
                  <c:v>5909364001</c:v>
                </c:pt>
                <c:pt idx="5">
                  <c:v>3594100</c:v>
                </c:pt>
                <c:pt idx="6">
                  <c:v>3188550</c:v>
                </c:pt>
                <c:pt idx="7">
                  <c:v>2462150</c:v>
                </c:pt>
                <c:pt idx="8">
                  <c:v>975087179</c:v>
                </c:pt>
                <c:pt idx="9">
                  <c:v>29940100</c:v>
                </c:pt>
                <c:pt idx="10">
                  <c:v>240948137</c:v>
                </c:pt>
                <c:pt idx="11">
                  <c:v>60825000</c:v>
                </c:pt>
                <c:pt idx="12">
                  <c:v>32481500</c:v>
                </c:pt>
                <c:pt idx="13">
                  <c:v>5010000</c:v>
                </c:pt>
                <c:pt idx="14">
                  <c:v>605882442</c:v>
                </c:pt>
                <c:pt idx="15">
                  <c:v>165724129</c:v>
                </c:pt>
                <c:pt idx="16">
                  <c:v>68500</c:v>
                </c:pt>
                <c:pt idx="17">
                  <c:v>123573629</c:v>
                </c:pt>
                <c:pt idx="18">
                  <c:v>42082000</c:v>
                </c:pt>
                <c:pt idx="19">
                  <c:v>833603355</c:v>
                </c:pt>
                <c:pt idx="20">
                  <c:v>524428155</c:v>
                </c:pt>
                <c:pt idx="21">
                  <c:v>309175200</c:v>
                </c:pt>
                <c:pt idx="22">
                  <c:v>2705053456</c:v>
                </c:pt>
                <c:pt idx="24">
                  <c:v>889278250</c:v>
                </c:pt>
                <c:pt idx="25">
                  <c:v>435671350</c:v>
                </c:pt>
                <c:pt idx="26">
                  <c:v>453606900</c:v>
                </c:pt>
                <c:pt idx="27">
                  <c:v>391285700</c:v>
                </c:pt>
                <c:pt idx="28">
                  <c:v>391285700</c:v>
                </c:pt>
                <c:pt idx="29">
                  <c:v>752670106</c:v>
                </c:pt>
                <c:pt idx="30">
                  <c:v>465375106</c:v>
                </c:pt>
                <c:pt idx="31">
                  <c:v>263045000</c:v>
                </c:pt>
                <c:pt idx="32">
                  <c:v>24250000</c:v>
                </c:pt>
                <c:pt idx="33">
                  <c:v>671819400</c:v>
                </c:pt>
                <c:pt idx="34">
                  <c:v>653474400</c:v>
                </c:pt>
                <c:pt idx="35">
                  <c:v>18345000</c:v>
                </c:pt>
                <c:pt idx="36">
                  <c:v>828066750</c:v>
                </c:pt>
                <c:pt idx="37">
                  <c:v>828066750</c:v>
                </c:pt>
                <c:pt idx="38">
                  <c:v>328647000</c:v>
                </c:pt>
                <c:pt idx="39">
                  <c:v>499419750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D9B0-4A33-AE8A-00ACDBC16E57}"/>
            </c:ext>
          </c:extLst>
        </c:ser>
        <c:ser>
          <c:idx val="34"/>
          <c:order val="34"/>
          <c:tx>
            <c:strRef>
              <c:f>'Dinas Perhubungan'!$AB$1:$AB$13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Tingkat Capaian Kinerja dan Realisasi Anggaran Renstra Perangkat Daerah s/d Tahun 2022 (%)</c:v>
                </c:pt>
                <c:pt idx="8">
                  <c:v>2022</c:v>
                </c:pt>
                <c:pt idx="9">
                  <c:v>14</c:v>
                </c:pt>
                <c:pt idx="10">
                  <c:v>[kolom (13)(K) : kolom (5)(K)] x 100%</c:v>
                </c:pt>
                <c:pt idx="11">
                  <c:v>K</c:v>
                </c:pt>
                <c:pt idx="12">
                  <c:v>225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Perhubungan'!$AB$14:$AB$59</c:f>
              <c:numCache>
                <c:formatCode>0</c:formatCode>
                <c:ptCount val="46"/>
                <c:pt idx="0">
                  <c:v>68.888888888888886</c:v>
                </c:pt>
                <c:pt idx="1">
                  <c:v>66.666666666666657</c:v>
                </c:pt>
                <c:pt idx="2">
                  <c:v>70</c:v>
                </c:pt>
                <c:pt idx="3">
                  <c:v>73.80952380952381</c:v>
                </c:pt>
                <c:pt idx="4">
                  <c:v>293.75</c:v>
                </c:pt>
                <c:pt idx="5">
                  <c:v>66.666666666666657</c:v>
                </c:pt>
                <c:pt idx="6">
                  <c:v>75</c:v>
                </c:pt>
                <c:pt idx="7">
                  <c:v>66.666666666666657</c:v>
                </c:pt>
                <c:pt idx="8">
                  <c:v>66.666666666666657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225</c:v>
                </c:pt>
                <c:pt idx="16">
                  <c:v>50</c:v>
                </c:pt>
                <c:pt idx="17">
                  <c:v>75</c:v>
                </c:pt>
                <c:pt idx="18">
                  <c:v>75</c:v>
                </c:pt>
                <c:pt idx="19">
                  <c:v>225</c:v>
                </c:pt>
                <c:pt idx="20">
                  <c:v>75</c:v>
                </c:pt>
                <c:pt idx="21">
                  <c:v>75</c:v>
                </c:pt>
                <c:pt idx="22">
                  <c:v>0</c:v>
                </c:pt>
                <c:pt idx="23">
                  <c:v>110.00000000000001</c:v>
                </c:pt>
                <c:pt idx="24">
                  <c:v>112.5</c:v>
                </c:pt>
                <c:pt idx="25">
                  <c:v>70</c:v>
                </c:pt>
                <c:pt idx="26">
                  <c:v>20</c:v>
                </c:pt>
                <c:pt idx="27">
                  <c:v>200</c:v>
                </c:pt>
                <c:pt idx="28">
                  <c:v>140</c:v>
                </c:pt>
                <c:pt idx="29">
                  <c:v>128.95579756566303</c:v>
                </c:pt>
                <c:pt idx="30">
                  <c:v>200</c:v>
                </c:pt>
                <c:pt idx="31">
                  <c:v>200</c:v>
                </c:pt>
                <c:pt idx="32">
                  <c:v>125</c:v>
                </c:pt>
                <c:pt idx="33">
                  <c:v>200</c:v>
                </c:pt>
                <c:pt idx="34">
                  <c:v>200</c:v>
                </c:pt>
                <c:pt idx="35">
                  <c:v>100</c:v>
                </c:pt>
                <c:pt idx="36">
                  <c:v>105</c:v>
                </c:pt>
                <c:pt idx="37">
                  <c:v>200</c:v>
                </c:pt>
                <c:pt idx="38">
                  <c:v>100</c:v>
                </c:pt>
                <c:pt idx="39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D9B0-4A33-AE8A-00ACDBC16E57}"/>
            </c:ext>
          </c:extLst>
        </c:ser>
        <c:ser>
          <c:idx val="35"/>
          <c:order val="35"/>
          <c:tx>
            <c:strRef>
              <c:f>'Dinas Perhubungan'!$AC$1:$AC$13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Tingkat Capaian Kinerja dan Realisasi Anggaran Renstra Perangkat Daerah s/d Tahun 2022 (%)</c:v>
                </c:pt>
                <c:pt idx="8">
                  <c:v>2022</c:v>
                </c:pt>
                <c:pt idx="9">
                  <c:v>14</c:v>
                </c:pt>
                <c:pt idx="10">
                  <c:v>[kolom (13)(K) : kolom (5)(K)] x 100%</c:v>
                </c:pt>
                <c:pt idx="11">
                  <c:v>K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Perhubungan'!$AC$14:$AC$59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D9B0-4A33-AE8A-00ACDBC16E57}"/>
            </c:ext>
          </c:extLst>
        </c:ser>
        <c:ser>
          <c:idx val="36"/>
          <c:order val="36"/>
          <c:tx>
            <c:strRef>
              <c:f>'Dinas Perhubungan'!$AD$1:$AD$13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Tingkat Capaian Kinerja dan Realisasi Anggaran Renstra Perangkat Daerah s/d Tahun 2022 (%)</c:v>
                </c:pt>
                <c:pt idx="8">
                  <c:v>2022</c:v>
                </c:pt>
                <c:pt idx="9">
                  <c:v>14</c:v>
                </c:pt>
                <c:pt idx="10">
                  <c:v>[Kolom (13)(Rp) : Kolom (5)(Rp)] x 100%</c:v>
                </c:pt>
                <c:pt idx="11">
                  <c:v>Rp</c:v>
                </c:pt>
                <c:pt idx="12">
                  <c:v>156.47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Perhubungan'!$AD$14:$AD$59</c:f>
              <c:numCache>
                <c:formatCode>0.00</c:formatCode>
                <c:ptCount val="46"/>
                <c:pt idx="0">
                  <c:v>52.276448144294143</c:v>
                </c:pt>
                <c:pt idx="1">
                  <c:v>52.776650211473239</c:v>
                </c:pt>
                <c:pt idx="2">
                  <c:v>50.340411873025523</c:v>
                </c:pt>
                <c:pt idx="3">
                  <c:v>152.54446568813279</c:v>
                </c:pt>
                <c:pt idx="4">
                  <c:v>153.05323565016812</c:v>
                </c:pt>
                <c:pt idx="5">
                  <c:v>51.357491926495378</c:v>
                </c:pt>
                <c:pt idx="6">
                  <c:v>53.412231770440719</c:v>
                </c:pt>
                <c:pt idx="7">
                  <c:v>41.243770677164036</c:v>
                </c:pt>
                <c:pt idx="8">
                  <c:v>135.78552303423294</c:v>
                </c:pt>
                <c:pt idx="9">
                  <c:v>90.557437541588527</c:v>
                </c:pt>
                <c:pt idx="10">
                  <c:v>198.57149144042708</c:v>
                </c:pt>
                <c:pt idx="11">
                  <c:v>75.936329588014985</c:v>
                </c:pt>
                <c:pt idx="12">
                  <c:v>78.838592233009706</c:v>
                </c:pt>
                <c:pt idx="13">
                  <c:v>208.75</c:v>
                </c:pt>
                <c:pt idx="14">
                  <c:v>137.69880246978673</c:v>
                </c:pt>
                <c:pt idx="15">
                  <c:v>107.23426920488663</c:v>
                </c:pt>
                <c:pt idx="16">
                  <c:v>5.708333333333333</c:v>
                </c:pt>
                <c:pt idx="17">
                  <c:v>97.149079402515724</c:v>
                </c:pt>
                <c:pt idx="18">
                  <c:v>160.96236230110159</c:v>
                </c:pt>
                <c:pt idx="19">
                  <c:v>305.59324112294803</c:v>
                </c:pt>
                <c:pt idx="20">
                  <c:v>261.84487622452343</c:v>
                </c:pt>
                <c:pt idx="21">
                  <c:v>426.44855172413793</c:v>
                </c:pt>
                <c:pt idx="22">
                  <c:v>65.875648036628434</c:v>
                </c:pt>
                <c:pt idx="23">
                  <c:v>0</c:v>
                </c:pt>
                <c:pt idx="24">
                  <c:v>103.93948220204679</c:v>
                </c:pt>
                <c:pt idx="25">
                  <c:v>364.7128231315296</c:v>
                </c:pt>
                <c:pt idx="26">
                  <c:v>61.621568090185654</c:v>
                </c:pt>
                <c:pt idx="27">
                  <c:v>59.772495703647124</c:v>
                </c:pt>
                <c:pt idx="28">
                  <c:v>59.772495703647124</c:v>
                </c:pt>
                <c:pt idx="29">
                  <c:v>50.716053270080529</c:v>
                </c:pt>
                <c:pt idx="30">
                  <c:v>49.127797708548506</c:v>
                </c:pt>
                <c:pt idx="31">
                  <c:v>54.029322838786008</c:v>
                </c:pt>
                <c:pt idx="32">
                  <c:v>48.542717591480503</c:v>
                </c:pt>
                <c:pt idx="33">
                  <c:v>60.41443573755101</c:v>
                </c:pt>
                <c:pt idx="34">
                  <c:v>58.764732225557502</c:v>
                </c:pt>
                <c:pt idx="35">
                  <c:v>0</c:v>
                </c:pt>
                <c:pt idx="36">
                  <c:v>91.872945299063929</c:v>
                </c:pt>
                <c:pt idx="37">
                  <c:v>91.872945299063929</c:v>
                </c:pt>
                <c:pt idx="38">
                  <c:v>0</c:v>
                </c:pt>
                <c:pt idx="39">
                  <c:v>55.409981590279031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D9B0-4A33-AE8A-00ACDBC16E57}"/>
            </c:ext>
          </c:extLst>
        </c:ser>
        <c:ser>
          <c:idx val="37"/>
          <c:order val="37"/>
          <c:tx>
            <c:strRef>
              <c:f>'Dinas Perhubungan'!$AE$1:$AE$13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III TAHUN 2022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SKPD Penanggung Jawab</c:v>
                </c:pt>
                <c:pt idx="8">
                  <c:v>2022</c:v>
                </c:pt>
                <c:pt idx="9">
                  <c:v>15</c:v>
                </c:pt>
                <c:pt idx="10">
                  <c:v>[Kolom (13)(Rp) : Kolom (5)(Rp)] x 100%</c:v>
                </c:pt>
                <c:pt idx="11">
                  <c:v>Rp</c:v>
                </c:pt>
                <c:pt idx="12">
                  <c:v>Dinas Perhubungan</c:v>
                </c:pt>
              </c:strCache>
            </c:strRef>
          </c:tx>
          <c:invertIfNegative val="0"/>
          <c:cat>
            <c:strRef>
              <c:f>'Dinas Perhubungan'!$A$14:$A$59</c:f>
              <c:strCache>
                <c:ptCount val="46"/>
                <c:pt idx="0">
                  <c:v>2</c:v>
                </c:pt>
                <c:pt idx="1">
                  <c:v>3</c:v>
                </c:pt>
                <c:pt idx="40">
                  <c:v>Rata-rata Capaian Kinerja (%)</c:v>
                </c:pt>
                <c:pt idx="41">
                  <c:v>Predikat Kinerja</c:v>
                </c:pt>
                <c:pt idx="42">
                  <c:v>Faktor pendorong keberhasilan pencapaian:</c:v>
                </c:pt>
                <c:pt idx="43">
                  <c:v>Faktor penghambat pencapaian kinerja:</c:v>
                </c:pt>
                <c:pt idx="44">
                  <c:v>Tindak lanjut yang diperlukan dalam triwulan berikutnya*):</c:v>
                </c:pt>
                <c:pt idx="45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Perhubungan'!$AE$14:$AE$59</c:f>
              <c:numCache>
                <c:formatCode>General</c:formatCode>
                <c:ptCount val="46"/>
              </c:numCache>
            </c:numRef>
          </c:val>
          <c:extLst>
            <c:ext xmlns:c16="http://schemas.microsoft.com/office/drawing/2014/chart" uri="{C3380CC4-5D6E-409C-BE32-E72D297353CC}">
              <c16:uniqueId val="{00000025-D9B0-4A33-AE8A-00ACDBC16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215696"/>
        <c:axId val="321212952"/>
      </c:barChart>
      <c:catAx>
        <c:axId val="321215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1212952"/>
        <c:crosses val="autoZero"/>
        <c:auto val="1"/>
        <c:lblAlgn val="ctr"/>
        <c:lblOffset val="100"/>
        <c:noMultiLvlLbl val="0"/>
      </c:catAx>
      <c:valAx>
        <c:axId val="321212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1215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937" cy="606380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K70"/>
  <sheetViews>
    <sheetView tabSelected="1" showRuler="0" view="pageBreakPreview" zoomScale="59" zoomScaleNormal="40" zoomScaleSheetLayoutView="59" zoomScalePageLayoutView="55" workbookViewId="0">
      <pane xSplit="4" ySplit="9" topLeftCell="J10" activePane="bottomRight" state="frozen"/>
      <selection pane="topRight" activeCell="E1" sqref="E1"/>
      <selection pane="bottomLeft" activeCell="A10" sqref="A10"/>
      <selection pane="bottomRight" activeCell="A4" sqref="A4:AD4"/>
    </sheetView>
  </sheetViews>
  <sheetFormatPr defaultColWidth="9.140625" defaultRowHeight="14.25" x14ac:dyDescent="0.2"/>
  <cols>
    <col min="1" max="1" width="6.42578125" style="2" customWidth="1"/>
    <col min="2" max="2" width="19.140625" style="2" customWidth="1"/>
    <col min="3" max="3" width="24.7109375" style="2" customWidth="1"/>
    <col min="4" max="4" width="20.42578125" style="2" customWidth="1"/>
    <col min="5" max="5" width="7.7109375" style="2" customWidth="1"/>
    <col min="6" max="6" width="9.42578125" style="2" customWidth="1"/>
    <col min="7" max="7" width="24.85546875" style="2" customWidth="1"/>
    <col min="8" max="8" width="7.7109375" style="2" customWidth="1"/>
    <col min="9" max="9" width="24.42578125" style="2" customWidth="1"/>
    <col min="10" max="10" width="9" style="2" customWidth="1"/>
    <col min="11" max="11" width="24.28515625" style="2" customWidth="1"/>
    <col min="12" max="12" width="9" style="2" customWidth="1"/>
    <col min="13" max="13" width="21.140625" style="2" customWidth="1"/>
    <col min="14" max="14" width="10" style="2" customWidth="1"/>
    <col min="15" max="15" width="25.140625" style="2" customWidth="1"/>
    <col min="16" max="16" width="12" style="2" customWidth="1"/>
    <col min="17" max="17" width="25.140625" style="2" customWidth="1"/>
    <col min="18" max="18" width="9" style="2" customWidth="1"/>
    <col min="19" max="19" width="23.85546875" style="2" customWidth="1"/>
    <col min="20" max="20" width="8.5703125" style="2" customWidth="1"/>
    <col min="21" max="21" width="11.85546875" style="2" customWidth="1"/>
    <col min="22" max="22" width="5.5703125" style="4" customWidth="1"/>
    <col min="23" max="23" width="26.42578125" style="2" customWidth="1"/>
    <col min="24" max="24" width="9.28515625" style="2" customWidth="1"/>
    <col min="25" max="25" width="5.5703125" style="4" customWidth="1"/>
    <col min="26" max="26" width="11.28515625" style="2" customWidth="1"/>
    <col min="27" max="27" width="24.5703125" style="2" customWidth="1"/>
    <col min="28" max="28" width="11.5703125" style="2" customWidth="1"/>
    <col min="29" max="29" width="5.5703125" style="4" customWidth="1"/>
    <col min="30" max="30" width="14" style="2" customWidth="1"/>
    <col min="31" max="31" width="21.140625" style="2" customWidth="1"/>
    <col min="32" max="32" width="9.140625" style="2"/>
    <col min="33" max="37" width="19.5703125" style="2" customWidth="1"/>
    <col min="38" max="16384" width="9.140625" style="2"/>
  </cols>
  <sheetData>
    <row r="1" spans="1:37" ht="23.25" x14ac:dyDescent="0.35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"/>
    </row>
    <row r="2" spans="1:37" ht="23.25" x14ac:dyDescent="0.3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3"/>
    </row>
    <row r="3" spans="1:37" ht="23.25" x14ac:dyDescent="0.35">
      <c r="A3" s="146" t="s">
        <v>47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3"/>
    </row>
    <row r="4" spans="1:37" ht="23.25" x14ac:dyDescent="0.35">
      <c r="A4" s="147" t="s">
        <v>150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"/>
    </row>
    <row r="5" spans="1:37" ht="18" x14ac:dyDescent="0.2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</row>
    <row r="6" spans="1:37" ht="18" x14ac:dyDescent="0.25">
      <c r="A6" s="119" t="s">
        <v>47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</row>
    <row r="7" spans="1:37" ht="81" customHeight="1" x14ac:dyDescent="0.2">
      <c r="A7" s="129" t="s">
        <v>3</v>
      </c>
      <c r="B7" s="129" t="s">
        <v>4</v>
      </c>
      <c r="C7" s="130" t="s">
        <v>5</v>
      </c>
      <c r="D7" s="130" t="s">
        <v>6</v>
      </c>
      <c r="E7" s="120" t="s">
        <v>7</v>
      </c>
      <c r="F7" s="121"/>
      <c r="G7" s="122"/>
      <c r="H7" s="120" t="s">
        <v>114</v>
      </c>
      <c r="I7" s="122"/>
      <c r="J7" s="120" t="s">
        <v>111</v>
      </c>
      <c r="K7" s="121"/>
      <c r="L7" s="120" t="s">
        <v>8</v>
      </c>
      <c r="M7" s="121"/>
      <c r="N7" s="121"/>
      <c r="O7" s="121"/>
      <c r="P7" s="121"/>
      <c r="Q7" s="121"/>
      <c r="R7" s="121"/>
      <c r="S7" s="122"/>
      <c r="T7" s="120" t="s">
        <v>50</v>
      </c>
      <c r="U7" s="121"/>
      <c r="V7" s="121"/>
      <c r="W7" s="121"/>
      <c r="X7" s="121"/>
      <c r="Y7" s="122"/>
      <c r="Z7" s="120" t="s">
        <v>112</v>
      </c>
      <c r="AA7" s="122"/>
      <c r="AB7" s="120" t="s">
        <v>113</v>
      </c>
      <c r="AC7" s="121"/>
      <c r="AD7" s="121"/>
      <c r="AE7" s="149" t="s">
        <v>9</v>
      </c>
      <c r="AG7" s="4"/>
      <c r="AH7" s="4"/>
      <c r="AI7" s="4"/>
      <c r="AJ7" s="4"/>
      <c r="AK7" s="4"/>
    </row>
    <row r="8" spans="1:37" ht="18" customHeight="1" x14ac:dyDescent="0.2">
      <c r="A8" s="129"/>
      <c r="B8" s="129"/>
      <c r="C8" s="130"/>
      <c r="D8" s="130"/>
      <c r="E8" s="131"/>
      <c r="F8" s="132"/>
      <c r="G8" s="133"/>
      <c r="H8" s="131"/>
      <c r="I8" s="133"/>
      <c r="J8" s="123"/>
      <c r="K8" s="124"/>
      <c r="L8" s="123"/>
      <c r="M8" s="124"/>
      <c r="N8" s="124"/>
      <c r="O8" s="124"/>
      <c r="P8" s="124"/>
      <c r="Q8" s="124"/>
      <c r="R8" s="124"/>
      <c r="S8" s="125"/>
      <c r="T8" s="123"/>
      <c r="U8" s="124"/>
      <c r="V8" s="124"/>
      <c r="W8" s="124"/>
      <c r="X8" s="124"/>
      <c r="Y8" s="125"/>
      <c r="Z8" s="123"/>
      <c r="AA8" s="125"/>
      <c r="AB8" s="123"/>
      <c r="AC8" s="124"/>
      <c r="AD8" s="124"/>
      <c r="AE8" s="150"/>
    </row>
    <row r="9" spans="1:37" ht="15.75" customHeight="1" x14ac:dyDescent="0.2">
      <c r="A9" s="129"/>
      <c r="B9" s="129"/>
      <c r="C9" s="130"/>
      <c r="D9" s="130"/>
      <c r="E9" s="123"/>
      <c r="F9" s="124"/>
      <c r="G9" s="125"/>
      <c r="H9" s="123"/>
      <c r="I9" s="125"/>
      <c r="J9" s="151">
        <v>2022</v>
      </c>
      <c r="K9" s="152"/>
      <c r="L9" s="126" t="s">
        <v>10</v>
      </c>
      <c r="M9" s="128"/>
      <c r="N9" s="126" t="s">
        <v>11</v>
      </c>
      <c r="O9" s="128"/>
      <c r="P9" s="126" t="s">
        <v>12</v>
      </c>
      <c r="Q9" s="128"/>
      <c r="R9" s="126" t="s">
        <v>13</v>
      </c>
      <c r="S9" s="128"/>
      <c r="T9" s="126">
        <v>2022</v>
      </c>
      <c r="U9" s="127"/>
      <c r="V9" s="127"/>
      <c r="W9" s="127"/>
      <c r="X9" s="127"/>
      <c r="Y9" s="128"/>
      <c r="Z9" s="126">
        <v>2022</v>
      </c>
      <c r="AA9" s="128"/>
      <c r="AB9" s="126">
        <v>2022</v>
      </c>
      <c r="AC9" s="127"/>
      <c r="AD9" s="128"/>
      <c r="AE9" s="5"/>
    </row>
    <row r="10" spans="1:37" s="7" customFormat="1" ht="15.75" x14ac:dyDescent="0.25">
      <c r="A10" s="155">
        <v>1</v>
      </c>
      <c r="B10" s="155">
        <v>2</v>
      </c>
      <c r="C10" s="155">
        <v>3</v>
      </c>
      <c r="D10" s="155">
        <v>4</v>
      </c>
      <c r="E10" s="134">
        <v>5</v>
      </c>
      <c r="F10" s="135"/>
      <c r="G10" s="136"/>
      <c r="H10" s="134">
        <v>6</v>
      </c>
      <c r="I10" s="136"/>
      <c r="J10" s="153">
        <v>7</v>
      </c>
      <c r="K10" s="154"/>
      <c r="L10" s="153">
        <v>8</v>
      </c>
      <c r="M10" s="154"/>
      <c r="N10" s="153">
        <v>9</v>
      </c>
      <c r="O10" s="154"/>
      <c r="P10" s="153">
        <v>10</v>
      </c>
      <c r="Q10" s="154"/>
      <c r="R10" s="153">
        <v>11</v>
      </c>
      <c r="S10" s="154"/>
      <c r="T10" s="137">
        <v>12</v>
      </c>
      <c r="U10" s="138"/>
      <c r="V10" s="138"/>
      <c r="W10" s="138"/>
      <c r="X10" s="138"/>
      <c r="Y10" s="139"/>
      <c r="Z10" s="137">
        <v>13</v>
      </c>
      <c r="AA10" s="139"/>
      <c r="AB10" s="137">
        <v>14</v>
      </c>
      <c r="AC10" s="138"/>
      <c r="AD10" s="139"/>
      <c r="AE10" s="6">
        <v>15</v>
      </c>
    </row>
    <row r="11" spans="1:37" s="7" customFormat="1" ht="87" customHeight="1" x14ac:dyDescent="0.2">
      <c r="A11" s="156"/>
      <c r="B11" s="156"/>
      <c r="C11" s="156"/>
      <c r="D11" s="156"/>
      <c r="E11" s="140" t="s">
        <v>14</v>
      </c>
      <c r="F11" s="141"/>
      <c r="G11" s="144" t="s">
        <v>15</v>
      </c>
      <c r="H11" s="140" t="s">
        <v>14</v>
      </c>
      <c r="I11" s="144" t="s">
        <v>15</v>
      </c>
      <c r="J11" s="140" t="s">
        <v>14</v>
      </c>
      <c r="K11" s="155" t="s">
        <v>15</v>
      </c>
      <c r="L11" s="140" t="s">
        <v>14</v>
      </c>
      <c r="M11" s="155" t="s">
        <v>15</v>
      </c>
      <c r="N11" s="140" t="s">
        <v>14</v>
      </c>
      <c r="O11" s="155" t="s">
        <v>15</v>
      </c>
      <c r="P11" s="140" t="s">
        <v>14</v>
      </c>
      <c r="Q11" s="155" t="s">
        <v>15</v>
      </c>
      <c r="R11" s="140" t="s">
        <v>14</v>
      </c>
      <c r="S11" s="155" t="s">
        <v>15</v>
      </c>
      <c r="T11" s="46" t="s">
        <v>16</v>
      </c>
      <c r="U11" s="134" t="s">
        <v>51</v>
      </c>
      <c r="V11" s="136"/>
      <c r="W11" s="8" t="s">
        <v>17</v>
      </c>
      <c r="X11" s="134" t="s">
        <v>52</v>
      </c>
      <c r="Y11" s="136"/>
      <c r="Z11" s="46" t="s">
        <v>18</v>
      </c>
      <c r="AA11" s="8" t="s">
        <v>19</v>
      </c>
      <c r="AB11" s="134" t="s">
        <v>20</v>
      </c>
      <c r="AC11" s="136"/>
      <c r="AD11" s="8" t="s">
        <v>21</v>
      </c>
      <c r="AE11" s="9"/>
    </row>
    <row r="12" spans="1:37" s="7" customFormat="1" ht="15.75" x14ac:dyDescent="0.2">
      <c r="A12" s="144"/>
      <c r="B12" s="144"/>
      <c r="C12" s="144"/>
      <c r="D12" s="144"/>
      <c r="E12" s="142"/>
      <c r="F12" s="143"/>
      <c r="G12" s="145"/>
      <c r="H12" s="142"/>
      <c r="I12" s="145"/>
      <c r="J12" s="142"/>
      <c r="K12" s="144"/>
      <c r="L12" s="142"/>
      <c r="M12" s="144"/>
      <c r="N12" s="142"/>
      <c r="O12" s="144"/>
      <c r="P12" s="142"/>
      <c r="Q12" s="144"/>
      <c r="R12" s="142"/>
      <c r="S12" s="144"/>
      <c r="T12" s="45" t="s">
        <v>14</v>
      </c>
      <c r="U12" s="142" t="s">
        <v>14</v>
      </c>
      <c r="V12" s="143"/>
      <c r="W12" s="10" t="s">
        <v>15</v>
      </c>
      <c r="X12" s="134" t="s">
        <v>51</v>
      </c>
      <c r="Y12" s="136"/>
      <c r="Z12" s="45" t="s">
        <v>14</v>
      </c>
      <c r="AA12" s="10" t="s">
        <v>15</v>
      </c>
      <c r="AB12" s="142" t="s">
        <v>14</v>
      </c>
      <c r="AC12" s="143"/>
      <c r="AD12" s="10" t="s">
        <v>15</v>
      </c>
      <c r="AE12" s="37"/>
    </row>
    <row r="13" spans="1:37" ht="126" customHeight="1" x14ac:dyDescent="0.2">
      <c r="A13" s="47">
        <v>1</v>
      </c>
      <c r="B13" s="48" t="s">
        <v>22</v>
      </c>
      <c r="C13" s="49" t="s">
        <v>57</v>
      </c>
      <c r="D13" s="49" t="s">
        <v>98</v>
      </c>
      <c r="E13" s="50">
        <v>100</v>
      </c>
      <c r="F13" s="51" t="s">
        <v>93</v>
      </c>
      <c r="G13" s="26">
        <f>G22+G14+G17+G29+G33</f>
        <v>5054188000</v>
      </c>
      <c r="H13" s="50">
        <v>125</v>
      </c>
      <c r="I13" s="26">
        <f>I22+I14+I17+I29+I33</f>
        <v>4015832597</v>
      </c>
      <c r="J13" s="50">
        <v>100</v>
      </c>
      <c r="K13" s="26">
        <f>K22+K14+K17+K29+K33</f>
        <v>4143864256</v>
      </c>
      <c r="L13" s="50">
        <v>100</v>
      </c>
      <c r="M13" s="26">
        <f>M22+M14+M17+M29+M33</f>
        <v>673140120</v>
      </c>
      <c r="N13" s="50">
        <v>100</v>
      </c>
      <c r="O13" s="26">
        <f>O22+O14+O17+O29+O33</f>
        <v>996077240</v>
      </c>
      <c r="P13" s="50">
        <v>100</v>
      </c>
      <c r="Q13" s="26">
        <f>Q22+Q14+Q17+Q29+Q33</f>
        <v>939837246</v>
      </c>
      <c r="R13" s="50">
        <v>100</v>
      </c>
      <c r="S13" s="26">
        <f>S22+S14+S17+S29+S33</f>
        <v>1283207561</v>
      </c>
      <c r="T13" s="52">
        <f>AVERAGE(L13,N13,P13,R13)</f>
        <v>100</v>
      </c>
      <c r="U13" s="52">
        <f t="shared" ref="U13:U35" si="0">T13/J13*100</f>
        <v>100</v>
      </c>
      <c r="V13" s="53" t="s">
        <v>93</v>
      </c>
      <c r="W13" s="54">
        <f t="shared" ref="W13:W36" si="1">SUM(M13,O13,Q13,S13)</f>
        <v>3892262167</v>
      </c>
      <c r="X13" s="55">
        <f t="shared" ref="X13:X36" si="2">W13/K13*100</f>
        <v>93.928322129864668</v>
      </c>
      <c r="Y13" s="53" t="s">
        <v>93</v>
      </c>
      <c r="Z13" s="56">
        <f t="shared" ref="Z13:Z53" si="3">SUM(H13,T13)</f>
        <v>225</v>
      </c>
      <c r="AA13" s="54">
        <f t="shared" ref="AA13:AA36" si="4">SUM(I13,W13)</f>
        <v>7908094764</v>
      </c>
      <c r="AB13" s="56">
        <f>(Z13/E13)*100</f>
        <v>225</v>
      </c>
      <c r="AC13" s="53" t="s">
        <v>93</v>
      </c>
      <c r="AD13" s="55">
        <f>(AA13/G13)*100</f>
        <v>156.46617743542583</v>
      </c>
      <c r="AE13" s="57" t="s">
        <v>48</v>
      </c>
      <c r="AH13" s="14">
        <f>M13+O13+Q13+S13</f>
        <v>3892262167</v>
      </c>
    </row>
    <row r="14" spans="1:37" ht="94.5" x14ac:dyDescent="0.2">
      <c r="A14" s="47">
        <v>2</v>
      </c>
      <c r="B14" s="58" t="s">
        <v>23</v>
      </c>
      <c r="C14" s="49" t="s">
        <v>83</v>
      </c>
      <c r="D14" s="49" t="s">
        <v>94</v>
      </c>
      <c r="E14" s="59">
        <f>SUM(E15:E16)</f>
        <v>45</v>
      </c>
      <c r="F14" s="51" t="s">
        <v>92</v>
      </c>
      <c r="G14" s="39">
        <f>SUM(G15:G16)</f>
        <v>28830000</v>
      </c>
      <c r="H14" s="59">
        <v>16</v>
      </c>
      <c r="I14" s="39">
        <f t="shared" ref="I14:O14" si="5">SUM(I15:I16)</f>
        <v>9500000</v>
      </c>
      <c r="J14" s="59">
        <f t="shared" si="5"/>
        <v>15</v>
      </c>
      <c r="K14" s="39">
        <f t="shared" si="5"/>
        <v>9883800</v>
      </c>
      <c r="L14" s="59">
        <f t="shared" si="5"/>
        <v>0</v>
      </c>
      <c r="M14" s="39">
        <f t="shared" si="5"/>
        <v>0</v>
      </c>
      <c r="N14" s="59">
        <f t="shared" si="5"/>
        <v>0</v>
      </c>
      <c r="O14" s="39">
        <f t="shared" si="5"/>
        <v>0</v>
      </c>
      <c r="P14" s="59">
        <f t="shared" ref="P14:S14" si="6">SUM(P15:P16)</f>
        <v>10</v>
      </c>
      <c r="Q14" s="39">
        <f t="shared" si="6"/>
        <v>2498800</v>
      </c>
      <c r="R14" s="59">
        <f t="shared" si="6"/>
        <v>5</v>
      </c>
      <c r="S14" s="39">
        <f t="shared" si="6"/>
        <v>3072500</v>
      </c>
      <c r="T14" s="52">
        <f>SUM(L14,N14,P14,R14)</f>
        <v>15</v>
      </c>
      <c r="U14" s="52">
        <f t="shared" si="0"/>
        <v>100</v>
      </c>
      <c r="V14" s="53" t="s">
        <v>93</v>
      </c>
      <c r="W14" s="54">
        <f t="shared" si="1"/>
        <v>5571300</v>
      </c>
      <c r="X14" s="52">
        <f t="shared" si="2"/>
        <v>56.367996114854613</v>
      </c>
      <c r="Y14" s="53" t="s">
        <v>93</v>
      </c>
      <c r="Z14" s="52">
        <f t="shared" si="3"/>
        <v>31</v>
      </c>
      <c r="AA14" s="54">
        <f t="shared" si="4"/>
        <v>15071300</v>
      </c>
      <c r="AB14" s="56">
        <f t="shared" ref="AB14:AB53" si="7">(Z14/E14)*100</f>
        <v>68.888888888888886</v>
      </c>
      <c r="AC14" s="53" t="s">
        <v>93</v>
      </c>
      <c r="AD14" s="55">
        <f t="shared" ref="AD14:AD53" si="8">(AA14/G14)*100</f>
        <v>52.276448144294143</v>
      </c>
      <c r="AE14" s="11"/>
      <c r="AH14" s="14"/>
    </row>
    <row r="15" spans="1:37" ht="69" customHeight="1" x14ac:dyDescent="0.2">
      <c r="A15" s="47">
        <v>3</v>
      </c>
      <c r="B15" s="118" t="s">
        <v>49</v>
      </c>
      <c r="C15" s="60" t="s">
        <v>84</v>
      </c>
      <c r="D15" s="60" t="s">
        <v>115</v>
      </c>
      <c r="E15" s="61">
        <v>15</v>
      </c>
      <c r="F15" s="62" t="s">
        <v>92</v>
      </c>
      <c r="G15" s="63">
        <f>K15+7500000*2</f>
        <v>22910700</v>
      </c>
      <c r="H15" s="61">
        <v>5</v>
      </c>
      <c r="I15" s="15">
        <v>8000000</v>
      </c>
      <c r="J15" s="61">
        <v>5</v>
      </c>
      <c r="K15" s="28">
        <v>7910700</v>
      </c>
      <c r="L15" s="61">
        <v>0</v>
      </c>
      <c r="M15" s="28">
        <v>0</v>
      </c>
      <c r="N15" s="61">
        <v>0</v>
      </c>
      <c r="O15" s="28">
        <v>0</v>
      </c>
      <c r="P15" s="61">
        <v>2</v>
      </c>
      <c r="Q15" s="28">
        <v>1369000</v>
      </c>
      <c r="R15" s="61">
        <v>3</v>
      </c>
      <c r="S15" s="16">
        <v>2722500</v>
      </c>
      <c r="T15" s="64">
        <f>SUM(L15,N15,P15,R15)</f>
        <v>5</v>
      </c>
      <c r="U15" s="64">
        <f t="shared" si="0"/>
        <v>100</v>
      </c>
      <c r="V15" s="65" t="s">
        <v>93</v>
      </c>
      <c r="W15" s="66">
        <f t="shared" si="1"/>
        <v>4091500</v>
      </c>
      <c r="X15" s="64">
        <f t="shared" si="2"/>
        <v>51.721086629501812</v>
      </c>
      <c r="Y15" s="65" t="s">
        <v>93</v>
      </c>
      <c r="Z15" s="64">
        <f t="shared" si="3"/>
        <v>10</v>
      </c>
      <c r="AA15" s="66">
        <f t="shared" si="4"/>
        <v>12091500</v>
      </c>
      <c r="AB15" s="56">
        <f t="shared" si="7"/>
        <v>66.666666666666657</v>
      </c>
      <c r="AC15" s="65" t="s">
        <v>93</v>
      </c>
      <c r="AD15" s="55">
        <f t="shared" si="8"/>
        <v>52.776650211473239</v>
      </c>
      <c r="AE15" s="11"/>
      <c r="AH15" s="14"/>
    </row>
    <row r="16" spans="1:37" ht="45" x14ac:dyDescent="0.2">
      <c r="A16" s="67"/>
      <c r="B16" s="118"/>
      <c r="C16" s="60" t="s">
        <v>85</v>
      </c>
      <c r="D16" s="60" t="s">
        <v>116</v>
      </c>
      <c r="E16" s="61">
        <v>30</v>
      </c>
      <c r="F16" s="62" t="s">
        <v>101</v>
      </c>
      <c r="G16" s="63">
        <f>K16*3</f>
        <v>5919300</v>
      </c>
      <c r="H16" s="61">
        <v>11</v>
      </c>
      <c r="I16" s="15">
        <v>1500000</v>
      </c>
      <c r="J16" s="61">
        <v>10</v>
      </c>
      <c r="K16" s="28">
        <v>1973100</v>
      </c>
      <c r="L16" s="61">
        <v>0</v>
      </c>
      <c r="M16" s="28">
        <v>0</v>
      </c>
      <c r="N16" s="61">
        <v>0</v>
      </c>
      <c r="O16" s="28">
        <v>0</v>
      </c>
      <c r="P16" s="61">
        <v>8</v>
      </c>
      <c r="Q16" s="28">
        <v>1129800</v>
      </c>
      <c r="R16" s="61">
        <v>2</v>
      </c>
      <c r="S16" s="16">
        <v>350000</v>
      </c>
      <c r="T16" s="64">
        <f>SUM(L16,N16,P16,R16)</f>
        <v>10</v>
      </c>
      <c r="U16" s="64">
        <f t="shared" si="0"/>
        <v>100</v>
      </c>
      <c r="V16" s="65" t="s">
        <v>93</v>
      </c>
      <c r="W16" s="66">
        <f t="shared" si="1"/>
        <v>1479800</v>
      </c>
      <c r="X16" s="64">
        <f t="shared" si="2"/>
        <v>74.998732958288983</v>
      </c>
      <c r="Y16" s="65" t="s">
        <v>93</v>
      </c>
      <c r="Z16" s="64">
        <f t="shared" si="3"/>
        <v>21</v>
      </c>
      <c r="AA16" s="66">
        <f t="shared" si="4"/>
        <v>2979800</v>
      </c>
      <c r="AB16" s="56">
        <f t="shared" si="7"/>
        <v>70</v>
      </c>
      <c r="AC16" s="65" t="s">
        <v>93</v>
      </c>
      <c r="AD16" s="55">
        <f t="shared" si="8"/>
        <v>50.340411873025523</v>
      </c>
      <c r="AE16" s="11"/>
      <c r="AH16" s="14"/>
    </row>
    <row r="17" spans="1:34" ht="90" customHeight="1" x14ac:dyDescent="0.2">
      <c r="A17" s="11"/>
      <c r="B17" s="68"/>
      <c r="C17" s="69" t="s">
        <v>62</v>
      </c>
      <c r="D17" s="49" t="s">
        <v>95</v>
      </c>
      <c r="E17" s="70">
        <f>SUM(E19:E21)</f>
        <v>42</v>
      </c>
      <c r="F17" s="51" t="s">
        <v>92</v>
      </c>
      <c r="G17" s="25">
        <f>SUM(G18:G21)</f>
        <v>3879923650</v>
      </c>
      <c r="H17" s="70">
        <v>17</v>
      </c>
      <c r="I17" s="25">
        <f>SUM(I18:I21)</f>
        <v>2937086267</v>
      </c>
      <c r="J17" s="70">
        <f>SUM(J19:J21)</f>
        <v>14</v>
      </c>
      <c r="K17" s="25">
        <f>SUM(K18:K21)</f>
        <v>3121497903</v>
      </c>
      <c r="L17" s="70">
        <f>SUM(L19:L21)</f>
        <v>0</v>
      </c>
      <c r="M17" s="25">
        <f>SUM(M18:M21)</f>
        <v>585997245</v>
      </c>
      <c r="N17" s="70">
        <f>SUM(N19:N21)</f>
        <v>1.6</v>
      </c>
      <c r="O17" s="25">
        <f>SUM(O18:O21)</f>
        <v>894159130</v>
      </c>
      <c r="P17" s="70">
        <f>SUM(P19:P21)</f>
        <v>11</v>
      </c>
      <c r="Q17" s="25">
        <f>SUM(Q18:Q21)</f>
        <v>818693069</v>
      </c>
      <c r="R17" s="70">
        <f>SUM(R19:R21)</f>
        <v>1.4</v>
      </c>
      <c r="S17" s="25">
        <f>SUM(S18:S21)</f>
        <v>682673090</v>
      </c>
      <c r="T17" s="52">
        <f>SUM(L17,N17,P17,R17)</f>
        <v>14</v>
      </c>
      <c r="U17" s="52">
        <f t="shared" si="0"/>
        <v>100</v>
      </c>
      <c r="V17" s="53" t="s">
        <v>93</v>
      </c>
      <c r="W17" s="54">
        <f t="shared" si="1"/>
        <v>2981522534</v>
      </c>
      <c r="X17" s="55">
        <f t="shared" si="2"/>
        <v>95.515762837275247</v>
      </c>
      <c r="Y17" s="53" t="s">
        <v>93</v>
      </c>
      <c r="Z17" s="52">
        <f t="shared" si="3"/>
        <v>31</v>
      </c>
      <c r="AA17" s="54">
        <f t="shared" si="4"/>
        <v>5918608801</v>
      </c>
      <c r="AB17" s="56">
        <f t="shared" si="7"/>
        <v>73.80952380952381</v>
      </c>
      <c r="AC17" s="53" t="s">
        <v>93</v>
      </c>
      <c r="AD17" s="55">
        <f t="shared" si="8"/>
        <v>152.54446568813279</v>
      </c>
      <c r="AE17" s="11"/>
      <c r="AH17" s="14"/>
    </row>
    <row r="18" spans="1:34" ht="59.1" customHeight="1" x14ac:dyDescent="0.2">
      <c r="A18" s="67"/>
      <c r="B18" s="48"/>
      <c r="C18" s="60" t="s">
        <v>61</v>
      </c>
      <c r="D18" s="71" t="s">
        <v>117</v>
      </c>
      <c r="E18" s="72">
        <v>28</v>
      </c>
      <c r="F18" s="73" t="s">
        <v>100</v>
      </c>
      <c r="G18" s="63">
        <v>3860986000</v>
      </c>
      <c r="H18" s="61">
        <v>56</v>
      </c>
      <c r="I18" s="15">
        <v>2932086267</v>
      </c>
      <c r="J18" s="61">
        <v>28</v>
      </c>
      <c r="K18" s="28">
        <v>3115560253</v>
      </c>
      <c r="L18" s="61">
        <v>28</v>
      </c>
      <c r="M18" s="28">
        <v>585997245</v>
      </c>
      <c r="N18" s="61">
        <v>28</v>
      </c>
      <c r="O18" s="28">
        <v>893045530</v>
      </c>
      <c r="P18" s="61">
        <v>25</v>
      </c>
      <c r="Q18" s="28">
        <v>816876119</v>
      </c>
      <c r="R18" s="74">
        <v>24</v>
      </c>
      <c r="S18" s="16">
        <v>681358840</v>
      </c>
      <c r="T18" s="64">
        <f>AVERAGE(L18,N18,P18,R18)</f>
        <v>26.25</v>
      </c>
      <c r="U18" s="64">
        <f t="shared" si="0"/>
        <v>93.75</v>
      </c>
      <c r="V18" s="65" t="s">
        <v>93</v>
      </c>
      <c r="W18" s="66">
        <f t="shared" si="1"/>
        <v>2977277734</v>
      </c>
      <c r="X18" s="111">
        <f t="shared" si="2"/>
        <v>95.561552087883825</v>
      </c>
      <c r="Y18" s="65" t="s">
        <v>93</v>
      </c>
      <c r="Z18" s="64">
        <f t="shared" si="3"/>
        <v>82.25</v>
      </c>
      <c r="AA18" s="66">
        <f t="shared" si="4"/>
        <v>5909364001</v>
      </c>
      <c r="AB18" s="56">
        <f t="shared" si="7"/>
        <v>293.75</v>
      </c>
      <c r="AC18" s="65" t="s">
        <v>93</v>
      </c>
      <c r="AD18" s="55">
        <f t="shared" si="8"/>
        <v>153.05323565016812</v>
      </c>
      <c r="AE18" s="75"/>
      <c r="AH18" s="14">
        <f>M18+O18+Q18+S18</f>
        <v>2977277734</v>
      </c>
    </row>
    <row r="19" spans="1:34" ht="123" customHeight="1" x14ac:dyDescent="0.2">
      <c r="A19" s="67"/>
      <c r="B19" s="48"/>
      <c r="C19" s="60" t="s">
        <v>64</v>
      </c>
      <c r="D19" s="60" t="s">
        <v>118</v>
      </c>
      <c r="E19" s="72">
        <f>J19*3</f>
        <v>3</v>
      </c>
      <c r="F19" s="73" t="s">
        <v>101</v>
      </c>
      <c r="G19" s="63">
        <f>K19+2500000*2</f>
        <v>6998200</v>
      </c>
      <c r="H19" s="61">
        <v>1</v>
      </c>
      <c r="I19" s="12">
        <v>2000000</v>
      </c>
      <c r="J19" s="61">
        <v>1</v>
      </c>
      <c r="K19" s="28">
        <v>1998200</v>
      </c>
      <c r="L19" s="61">
        <v>0</v>
      </c>
      <c r="M19" s="28">
        <v>0</v>
      </c>
      <c r="N19" s="61">
        <v>0.6</v>
      </c>
      <c r="O19" s="28">
        <v>942600</v>
      </c>
      <c r="P19" s="61">
        <v>0</v>
      </c>
      <c r="Q19" s="28">
        <v>0</v>
      </c>
      <c r="R19" s="76">
        <v>0.4</v>
      </c>
      <c r="S19" s="28">
        <v>651500</v>
      </c>
      <c r="T19" s="64">
        <f t="shared" ref="T19:T35" si="9">SUM(L19,N19,P19,R19)</f>
        <v>1</v>
      </c>
      <c r="U19" s="64">
        <f t="shared" si="0"/>
        <v>100</v>
      </c>
      <c r="V19" s="65" t="s">
        <v>93</v>
      </c>
      <c r="W19" s="66">
        <f t="shared" si="1"/>
        <v>1594100</v>
      </c>
      <c r="X19" s="64">
        <f t="shared" si="2"/>
        <v>79.776799119207283</v>
      </c>
      <c r="Y19" s="65" t="s">
        <v>93</v>
      </c>
      <c r="Z19" s="64">
        <f t="shared" si="3"/>
        <v>2</v>
      </c>
      <c r="AA19" s="66">
        <f t="shared" si="4"/>
        <v>3594100</v>
      </c>
      <c r="AB19" s="56">
        <f t="shared" si="7"/>
        <v>66.666666666666657</v>
      </c>
      <c r="AC19" s="65" t="s">
        <v>93</v>
      </c>
      <c r="AD19" s="55">
        <f t="shared" si="8"/>
        <v>51.357491926495378</v>
      </c>
      <c r="AE19" s="11"/>
      <c r="AH19" s="14">
        <f>M19+O19+Q19+S19</f>
        <v>1594100</v>
      </c>
    </row>
    <row r="20" spans="1:34" ht="177" customHeight="1" x14ac:dyDescent="0.2">
      <c r="A20" s="67"/>
      <c r="B20" s="48"/>
      <c r="C20" s="60" t="s">
        <v>65</v>
      </c>
      <c r="D20" s="60" t="s">
        <v>119</v>
      </c>
      <c r="E20" s="72">
        <f t="shared" ref="E20:E35" si="10">J20*3</f>
        <v>36</v>
      </c>
      <c r="F20" s="73" t="s">
        <v>101</v>
      </c>
      <c r="G20" s="63">
        <f>K20+2000000*2</f>
        <v>5969700</v>
      </c>
      <c r="H20" s="61">
        <v>15</v>
      </c>
      <c r="I20" s="12">
        <v>1500000</v>
      </c>
      <c r="J20" s="61">
        <v>12</v>
      </c>
      <c r="K20" s="27">
        <v>1969700</v>
      </c>
      <c r="L20" s="61">
        <v>0</v>
      </c>
      <c r="M20" s="27">
        <v>0</v>
      </c>
      <c r="N20" s="61">
        <v>1</v>
      </c>
      <c r="O20" s="27">
        <v>171000</v>
      </c>
      <c r="P20" s="61">
        <v>10</v>
      </c>
      <c r="Q20" s="27">
        <v>854800</v>
      </c>
      <c r="R20" s="74">
        <v>1</v>
      </c>
      <c r="S20" s="27">
        <v>662750</v>
      </c>
      <c r="T20" s="64">
        <f t="shared" si="9"/>
        <v>12</v>
      </c>
      <c r="U20" s="64">
        <f t="shared" si="0"/>
        <v>100</v>
      </c>
      <c r="V20" s="65" t="s">
        <v>93</v>
      </c>
      <c r="W20" s="66">
        <f t="shared" si="1"/>
        <v>1688550</v>
      </c>
      <c r="X20" s="64">
        <f t="shared" si="2"/>
        <v>85.726252728841956</v>
      </c>
      <c r="Y20" s="65" t="s">
        <v>93</v>
      </c>
      <c r="Z20" s="64">
        <f t="shared" si="3"/>
        <v>27</v>
      </c>
      <c r="AA20" s="66">
        <f t="shared" si="4"/>
        <v>3188550</v>
      </c>
      <c r="AB20" s="56">
        <f t="shared" si="7"/>
        <v>75</v>
      </c>
      <c r="AC20" s="65" t="s">
        <v>93</v>
      </c>
      <c r="AD20" s="55">
        <f t="shared" si="8"/>
        <v>53.412231770440719</v>
      </c>
      <c r="AE20" s="11"/>
      <c r="AH20" s="14">
        <f>M20+O20+Q20+S20</f>
        <v>1688550</v>
      </c>
    </row>
    <row r="21" spans="1:34" ht="68.25" customHeight="1" x14ac:dyDescent="0.2">
      <c r="A21" s="67"/>
      <c r="B21" s="48"/>
      <c r="C21" s="60" t="s">
        <v>86</v>
      </c>
      <c r="D21" s="60" t="s">
        <v>120</v>
      </c>
      <c r="E21" s="72">
        <f t="shared" si="10"/>
        <v>3</v>
      </c>
      <c r="F21" s="73" t="s">
        <v>92</v>
      </c>
      <c r="G21" s="63">
        <f>K21+2000000*2</f>
        <v>5969750</v>
      </c>
      <c r="H21" s="61">
        <v>1</v>
      </c>
      <c r="I21" s="12">
        <v>1500000</v>
      </c>
      <c r="J21" s="61">
        <v>1</v>
      </c>
      <c r="K21" s="27">
        <v>1969750</v>
      </c>
      <c r="L21" s="61">
        <v>0</v>
      </c>
      <c r="M21" s="27">
        <v>0</v>
      </c>
      <c r="N21" s="61">
        <v>0</v>
      </c>
      <c r="O21" s="27">
        <v>0</v>
      </c>
      <c r="P21" s="61">
        <v>1</v>
      </c>
      <c r="Q21" s="27">
        <v>962150</v>
      </c>
      <c r="R21" s="74"/>
      <c r="S21" s="27"/>
      <c r="T21" s="64">
        <f t="shared" si="9"/>
        <v>1</v>
      </c>
      <c r="U21" s="64">
        <f t="shared" si="0"/>
        <v>100</v>
      </c>
      <c r="V21" s="65" t="s">
        <v>93</v>
      </c>
      <c r="W21" s="66">
        <f t="shared" si="1"/>
        <v>962150</v>
      </c>
      <c r="X21" s="64">
        <f t="shared" si="2"/>
        <v>48.84630029191522</v>
      </c>
      <c r="Y21" s="65" t="s">
        <v>93</v>
      </c>
      <c r="Z21" s="64">
        <f t="shared" si="3"/>
        <v>2</v>
      </c>
      <c r="AA21" s="66">
        <f t="shared" si="4"/>
        <v>2462150</v>
      </c>
      <c r="AB21" s="56">
        <f t="shared" si="7"/>
        <v>66.666666666666657</v>
      </c>
      <c r="AC21" s="65" t="s">
        <v>93</v>
      </c>
      <c r="AD21" s="55">
        <f t="shared" si="8"/>
        <v>41.243770677164036</v>
      </c>
      <c r="AE21" s="11"/>
      <c r="AH21" s="14"/>
    </row>
    <row r="22" spans="1:34" ht="78.75" x14ac:dyDescent="0.2">
      <c r="A22" s="67"/>
      <c r="B22" s="48"/>
      <c r="C22" s="77" t="s">
        <v>58</v>
      </c>
      <c r="D22" s="49" t="s">
        <v>96</v>
      </c>
      <c r="E22" s="50">
        <f t="shared" si="10"/>
        <v>3</v>
      </c>
      <c r="F22" s="78" t="s">
        <v>92</v>
      </c>
      <c r="G22" s="79">
        <f>SUM(G23:G28)</f>
        <v>718108350</v>
      </c>
      <c r="H22" s="70">
        <v>1</v>
      </c>
      <c r="I22" s="79">
        <f>SUM(I23:I28)</f>
        <v>547856747</v>
      </c>
      <c r="J22" s="70">
        <v>1</v>
      </c>
      <c r="K22" s="79">
        <f>SUM(K23:K28)</f>
        <v>470166200</v>
      </c>
      <c r="L22" s="70">
        <v>0</v>
      </c>
      <c r="M22" s="79">
        <f>SUM(M23:M28)</f>
        <v>21032944</v>
      </c>
      <c r="N22" s="70">
        <v>0</v>
      </c>
      <c r="O22" s="79">
        <f>SUM(O23:O28)</f>
        <v>59046763</v>
      </c>
      <c r="P22" s="70">
        <v>0</v>
      </c>
      <c r="Q22" s="79">
        <f>SUM(Q23:Q28)</f>
        <v>48057342</v>
      </c>
      <c r="R22" s="70">
        <v>1</v>
      </c>
      <c r="S22" s="79">
        <f>SUM(S23:S28)</f>
        <v>299093383</v>
      </c>
      <c r="T22" s="80">
        <f t="shared" si="9"/>
        <v>1</v>
      </c>
      <c r="U22" s="80">
        <f t="shared" si="0"/>
        <v>100</v>
      </c>
      <c r="V22" s="81" t="s">
        <v>93</v>
      </c>
      <c r="W22" s="82">
        <f t="shared" si="1"/>
        <v>427230432</v>
      </c>
      <c r="X22" s="112">
        <f t="shared" si="2"/>
        <v>90.867959457740682</v>
      </c>
      <c r="Y22" s="81" t="s">
        <v>93</v>
      </c>
      <c r="Z22" s="80">
        <f t="shared" si="3"/>
        <v>2</v>
      </c>
      <c r="AA22" s="82">
        <f t="shared" si="4"/>
        <v>975087179</v>
      </c>
      <c r="AB22" s="56">
        <f t="shared" si="7"/>
        <v>66.666666666666657</v>
      </c>
      <c r="AC22" s="81" t="s">
        <v>93</v>
      </c>
      <c r="AD22" s="55">
        <f t="shared" si="8"/>
        <v>135.78552303423294</v>
      </c>
      <c r="AE22" s="57"/>
      <c r="AH22" s="14"/>
    </row>
    <row r="23" spans="1:34" ht="90" x14ac:dyDescent="0.2">
      <c r="A23" s="67"/>
      <c r="B23" s="48"/>
      <c r="C23" s="60" t="s">
        <v>63</v>
      </c>
      <c r="D23" s="60" t="s">
        <v>121</v>
      </c>
      <c r="E23" s="61">
        <f>J23*3</f>
        <v>36</v>
      </c>
      <c r="F23" s="62" t="s">
        <v>99</v>
      </c>
      <c r="G23" s="63">
        <v>33062000</v>
      </c>
      <c r="H23" s="72">
        <v>15</v>
      </c>
      <c r="I23" s="15">
        <v>26055800</v>
      </c>
      <c r="J23" s="72">
        <v>12</v>
      </c>
      <c r="K23" s="28">
        <v>3885000</v>
      </c>
      <c r="L23" s="72">
        <v>0</v>
      </c>
      <c r="M23" s="16">
        <v>0</v>
      </c>
      <c r="N23" s="72">
        <v>0</v>
      </c>
      <c r="O23" s="16">
        <v>0</v>
      </c>
      <c r="P23" s="72">
        <v>5</v>
      </c>
      <c r="Q23" s="16">
        <v>1396800</v>
      </c>
      <c r="R23" s="72">
        <v>7</v>
      </c>
      <c r="S23" s="13">
        <v>2487500</v>
      </c>
      <c r="T23" s="64">
        <f t="shared" si="9"/>
        <v>12</v>
      </c>
      <c r="U23" s="64">
        <f t="shared" si="0"/>
        <v>100</v>
      </c>
      <c r="V23" s="65" t="s">
        <v>93</v>
      </c>
      <c r="W23" s="66">
        <f t="shared" si="1"/>
        <v>3884300</v>
      </c>
      <c r="X23" s="111">
        <f t="shared" si="2"/>
        <v>99.981981981981988</v>
      </c>
      <c r="Y23" s="65" t="s">
        <v>93</v>
      </c>
      <c r="Z23" s="64">
        <f t="shared" si="3"/>
        <v>27</v>
      </c>
      <c r="AA23" s="66">
        <f t="shared" si="4"/>
        <v>29940100</v>
      </c>
      <c r="AB23" s="56">
        <f t="shared" si="7"/>
        <v>75</v>
      </c>
      <c r="AC23" s="65" t="s">
        <v>93</v>
      </c>
      <c r="AD23" s="55">
        <f t="shared" si="8"/>
        <v>90.557437541588527</v>
      </c>
      <c r="AE23" s="11"/>
      <c r="AH23" s="14"/>
    </row>
    <row r="24" spans="1:34" ht="75" x14ac:dyDescent="0.2">
      <c r="A24" s="67"/>
      <c r="B24" s="48"/>
      <c r="C24" s="60" t="s">
        <v>82</v>
      </c>
      <c r="D24" s="60" t="s">
        <v>122</v>
      </c>
      <c r="E24" s="61">
        <f>J24*3</f>
        <v>36</v>
      </c>
      <c r="F24" s="62" t="s">
        <v>99</v>
      </c>
      <c r="G24" s="63">
        <v>121340750</v>
      </c>
      <c r="H24" s="72">
        <v>15</v>
      </c>
      <c r="I24" s="15">
        <v>126621447</v>
      </c>
      <c r="J24" s="72">
        <v>12</v>
      </c>
      <c r="K24" s="28">
        <v>129548600</v>
      </c>
      <c r="L24" s="72">
        <v>1</v>
      </c>
      <c r="M24" s="16">
        <v>3972240</v>
      </c>
      <c r="N24" s="72">
        <v>2</v>
      </c>
      <c r="O24" s="16">
        <v>7465050</v>
      </c>
      <c r="P24" s="72">
        <v>3</v>
      </c>
      <c r="Q24" s="16">
        <v>6213500</v>
      </c>
      <c r="R24" s="72">
        <v>6</v>
      </c>
      <c r="S24" s="16">
        <v>96675900</v>
      </c>
      <c r="T24" s="64">
        <f t="shared" si="9"/>
        <v>12</v>
      </c>
      <c r="U24" s="64">
        <f t="shared" si="0"/>
        <v>100</v>
      </c>
      <c r="V24" s="65" t="s">
        <v>93</v>
      </c>
      <c r="W24" s="66">
        <f t="shared" si="1"/>
        <v>114326690</v>
      </c>
      <c r="X24" s="111">
        <f t="shared" si="2"/>
        <v>88.250038981509633</v>
      </c>
      <c r="Y24" s="65" t="s">
        <v>93</v>
      </c>
      <c r="Z24" s="64">
        <f t="shared" si="3"/>
        <v>27</v>
      </c>
      <c r="AA24" s="66">
        <f t="shared" si="4"/>
        <v>240948137</v>
      </c>
      <c r="AB24" s="56">
        <f t="shared" si="7"/>
        <v>75</v>
      </c>
      <c r="AC24" s="65" t="s">
        <v>93</v>
      </c>
      <c r="AD24" s="55">
        <f t="shared" si="8"/>
        <v>198.57149144042708</v>
      </c>
      <c r="AE24" s="11"/>
      <c r="AH24" s="14"/>
    </row>
    <row r="25" spans="1:34" ht="60" x14ac:dyDescent="0.2">
      <c r="A25" s="67"/>
      <c r="B25" s="48"/>
      <c r="C25" s="60" t="s">
        <v>68</v>
      </c>
      <c r="D25" s="71" t="s">
        <v>123</v>
      </c>
      <c r="E25" s="61">
        <f>J25*3</f>
        <v>36</v>
      </c>
      <c r="F25" s="62" t="s">
        <v>99</v>
      </c>
      <c r="G25" s="63">
        <v>80100000</v>
      </c>
      <c r="H25" s="72">
        <v>15</v>
      </c>
      <c r="I25" s="15">
        <v>26100000</v>
      </c>
      <c r="J25" s="72">
        <v>12</v>
      </c>
      <c r="K25" s="28">
        <v>51595200</v>
      </c>
      <c r="L25" s="72">
        <v>3</v>
      </c>
      <c r="M25" s="16">
        <v>0</v>
      </c>
      <c r="N25" s="72">
        <v>3</v>
      </c>
      <c r="O25" s="16">
        <v>8580000</v>
      </c>
      <c r="P25" s="72">
        <v>3</v>
      </c>
      <c r="Q25" s="16">
        <v>1380000</v>
      </c>
      <c r="R25" s="72">
        <v>3</v>
      </c>
      <c r="S25" s="16">
        <v>24765000</v>
      </c>
      <c r="T25" s="64">
        <f t="shared" si="9"/>
        <v>12</v>
      </c>
      <c r="U25" s="64">
        <f t="shared" si="0"/>
        <v>100</v>
      </c>
      <c r="V25" s="65" t="s">
        <v>93</v>
      </c>
      <c r="W25" s="66">
        <f t="shared" si="1"/>
        <v>34725000</v>
      </c>
      <c r="X25" s="111">
        <f t="shared" si="2"/>
        <v>67.302772350916356</v>
      </c>
      <c r="Y25" s="65" t="s">
        <v>93</v>
      </c>
      <c r="Z25" s="64">
        <f t="shared" si="3"/>
        <v>27</v>
      </c>
      <c r="AA25" s="66">
        <f t="shared" si="4"/>
        <v>60825000</v>
      </c>
      <c r="AB25" s="56">
        <f t="shared" si="7"/>
        <v>75</v>
      </c>
      <c r="AC25" s="65" t="s">
        <v>93</v>
      </c>
      <c r="AD25" s="55">
        <f t="shared" si="8"/>
        <v>75.936329588014985</v>
      </c>
      <c r="AE25" s="11"/>
      <c r="AH25" s="14"/>
    </row>
    <row r="26" spans="1:34" ht="60" customHeight="1" x14ac:dyDescent="0.2">
      <c r="A26" s="67"/>
      <c r="B26" s="48"/>
      <c r="C26" s="71" t="s">
        <v>60</v>
      </c>
      <c r="D26" s="71" t="s">
        <v>124</v>
      </c>
      <c r="E26" s="61">
        <f>J26*3</f>
        <v>36</v>
      </c>
      <c r="F26" s="62" t="s">
        <v>99</v>
      </c>
      <c r="G26" s="63">
        <v>41200000</v>
      </c>
      <c r="H26" s="72">
        <v>15</v>
      </c>
      <c r="I26" s="12">
        <v>21679500</v>
      </c>
      <c r="J26" s="72">
        <v>12</v>
      </c>
      <c r="K26" s="27">
        <v>20377400</v>
      </c>
      <c r="L26" s="72">
        <v>3</v>
      </c>
      <c r="M26" s="16">
        <v>292000</v>
      </c>
      <c r="N26" s="72">
        <v>3</v>
      </c>
      <c r="O26" s="16">
        <v>1590000</v>
      </c>
      <c r="P26" s="72">
        <v>3</v>
      </c>
      <c r="Q26" s="16">
        <v>3305000</v>
      </c>
      <c r="R26" s="72">
        <v>3</v>
      </c>
      <c r="S26" s="13">
        <v>5615000</v>
      </c>
      <c r="T26" s="64">
        <f t="shared" si="9"/>
        <v>12</v>
      </c>
      <c r="U26" s="64">
        <f t="shared" si="0"/>
        <v>100</v>
      </c>
      <c r="V26" s="65" t="s">
        <v>93</v>
      </c>
      <c r="W26" s="66">
        <f t="shared" si="1"/>
        <v>10802000</v>
      </c>
      <c r="X26" s="111">
        <f t="shared" si="2"/>
        <v>53.00970683207867</v>
      </c>
      <c r="Y26" s="65" t="s">
        <v>93</v>
      </c>
      <c r="Z26" s="64">
        <f t="shared" si="3"/>
        <v>27</v>
      </c>
      <c r="AA26" s="66">
        <f t="shared" si="4"/>
        <v>32481500</v>
      </c>
      <c r="AB26" s="56">
        <f t="shared" si="7"/>
        <v>75</v>
      </c>
      <c r="AC26" s="65" t="s">
        <v>93</v>
      </c>
      <c r="AD26" s="55">
        <f t="shared" si="8"/>
        <v>78.838592233009706</v>
      </c>
      <c r="AE26" s="11"/>
      <c r="AH26" s="14"/>
    </row>
    <row r="27" spans="1:34" ht="90" x14ac:dyDescent="0.2">
      <c r="A27" s="67"/>
      <c r="B27" s="48"/>
      <c r="C27" s="71" t="s">
        <v>59</v>
      </c>
      <c r="D27" s="83" t="s">
        <v>125</v>
      </c>
      <c r="E27" s="61">
        <f t="shared" si="10"/>
        <v>36</v>
      </c>
      <c r="F27" s="62" t="s">
        <v>92</v>
      </c>
      <c r="G27" s="63">
        <v>2400000</v>
      </c>
      <c r="H27" s="72">
        <v>15</v>
      </c>
      <c r="I27" s="12">
        <v>2400000</v>
      </c>
      <c r="J27" s="72">
        <v>12</v>
      </c>
      <c r="K27" s="27">
        <v>2760000</v>
      </c>
      <c r="L27" s="72">
        <v>3</v>
      </c>
      <c r="M27" s="16">
        <v>410000</v>
      </c>
      <c r="N27" s="72">
        <v>3</v>
      </c>
      <c r="O27" s="16">
        <v>420000</v>
      </c>
      <c r="P27" s="72">
        <v>3</v>
      </c>
      <c r="Q27" s="16">
        <v>645000</v>
      </c>
      <c r="R27" s="72">
        <v>3</v>
      </c>
      <c r="S27" s="27">
        <v>1135000</v>
      </c>
      <c r="T27" s="64">
        <f t="shared" si="9"/>
        <v>12</v>
      </c>
      <c r="U27" s="64">
        <f t="shared" si="0"/>
        <v>100</v>
      </c>
      <c r="V27" s="65" t="s">
        <v>93</v>
      </c>
      <c r="W27" s="66">
        <f t="shared" si="1"/>
        <v>2610000</v>
      </c>
      <c r="X27" s="111">
        <f t="shared" si="2"/>
        <v>94.565217391304344</v>
      </c>
      <c r="Y27" s="65" t="s">
        <v>93</v>
      </c>
      <c r="Z27" s="64">
        <f t="shared" si="3"/>
        <v>27</v>
      </c>
      <c r="AA27" s="66">
        <f t="shared" si="4"/>
        <v>5010000</v>
      </c>
      <c r="AB27" s="56">
        <f t="shared" si="7"/>
        <v>75</v>
      </c>
      <c r="AC27" s="65" t="s">
        <v>93</v>
      </c>
      <c r="AD27" s="55">
        <f t="shared" si="8"/>
        <v>208.75</v>
      </c>
      <c r="AE27" s="11"/>
      <c r="AH27" s="14"/>
    </row>
    <row r="28" spans="1:34" ht="75" x14ac:dyDescent="0.2">
      <c r="A28" s="67"/>
      <c r="B28" s="48"/>
      <c r="C28" s="60" t="s">
        <v>88</v>
      </c>
      <c r="D28" s="83" t="s">
        <v>126</v>
      </c>
      <c r="E28" s="61">
        <f t="shared" si="10"/>
        <v>36</v>
      </c>
      <c r="F28" s="62" t="s">
        <v>101</v>
      </c>
      <c r="G28" s="63">
        <v>440005600</v>
      </c>
      <c r="H28" s="72">
        <v>15</v>
      </c>
      <c r="I28" s="15">
        <v>345000000</v>
      </c>
      <c r="J28" s="72">
        <v>12</v>
      </c>
      <c r="K28" s="28">
        <v>262000000</v>
      </c>
      <c r="L28" s="72">
        <v>3</v>
      </c>
      <c r="M28" s="16">
        <v>16358704</v>
      </c>
      <c r="N28" s="72">
        <v>3</v>
      </c>
      <c r="O28" s="16">
        <v>40991713</v>
      </c>
      <c r="P28" s="72">
        <v>3</v>
      </c>
      <c r="Q28" s="16">
        <v>35117042</v>
      </c>
      <c r="R28" s="72">
        <v>3</v>
      </c>
      <c r="S28" s="16">
        <v>168414983</v>
      </c>
      <c r="T28" s="64">
        <f t="shared" si="9"/>
        <v>12</v>
      </c>
      <c r="U28" s="64">
        <f t="shared" si="0"/>
        <v>100</v>
      </c>
      <c r="V28" s="65" t="s">
        <v>93</v>
      </c>
      <c r="W28" s="66">
        <f t="shared" si="1"/>
        <v>260882442</v>
      </c>
      <c r="X28" s="111">
        <f t="shared" si="2"/>
        <v>99.573451145038177</v>
      </c>
      <c r="Y28" s="65" t="s">
        <v>93</v>
      </c>
      <c r="Z28" s="64">
        <f t="shared" si="3"/>
        <v>27</v>
      </c>
      <c r="AA28" s="66">
        <f t="shared" si="4"/>
        <v>605882442</v>
      </c>
      <c r="AB28" s="56">
        <f t="shared" si="7"/>
        <v>75</v>
      </c>
      <c r="AC28" s="65" t="s">
        <v>93</v>
      </c>
      <c r="AD28" s="55">
        <f t="shared" si="8"/>
        <v>137.69880246978673</v>
      </c>
      <c r="AE28" s="11"/>
      <c r="AH28" s="14"/>
    </row>
    <row r="29" spans="1:34" ht="67.5" customHeight="1" x14ac:dyDescent="0.2">
      <c r="A29" s="67"/>
      <c r="B29" s="48"/>
      <c r="C29" s="49" t="s">
        <v>66</v>
      </c>
      <c r="D29" s="49" t="s">
        <v>97</v>
      </c>
      <c r="E29" s="70">
        <v>100</v>
      </c>
      <c r="F29" s="78" t="s">
        <v>93</v>
      </c>
      <c r="G29" s="40">
        <f>SUM(G30:G32)</f>
        <v>154544000</v>
      </c>
      <c r="H29" s="70">
        <v>125</v>
      </c>
      <c r="I29" s="40">
        <f>SUM(I30:I32)</f>
        <v>90285345</v>
      </c>
      <c r="J29" s="70">
        <v>100</v>
      </c>
      <c r="K29" s="40">
        <f>SUM(K30:K32)</f>
        <v>97672153</v>
      </c>
      <c r="L29" s="70">
        <v>100</v>
      </c>
      <c r="M29" s="40">
        <f>SUM(M30:M32)</f>
        <v>18592221</v>
      </c>
      <c r="N29" s="70">
        <v>100</v>
      </c>
      <c r="O29" s="40">
        <f>+O30+O31+O32</f>
        <v>15763140</v>
      </c>
      <c r="P29" s="70">
        <v>100</v>
      </c>
      <c r="Q29" s="40">
        <f>+Q30+Q31+Q32</f>
        <v>14877135</v>
      </c>
      <c r="R29" s="70">
        <v>100</v>
      </c>
      <c r="S29" s="40">
        <f>+S30+S31+S32</f>
        <v>26206288</v>
      </c>
      <c r="T29" s="52">
        <f>AVERAGE(L29,N29,P29,R29)</f>
        <v>100</v>
      </c>
      <c r="U29" s="52">
        <f t="shared" si="0"/>
        <v>100</v>
      </c>
      <c r="V29" s="53" t="s">
        <v>93</v>
      </c>
      <c r="W29" s="54">
        <f t="shared" si="1"/>
        <v>75438784</v>
      </c>
      <c r="X29" s="55">
        <f t="shared" si="2"/>
        <v>77.236737066705189</v>
      </c>
      <c r="Y29" s="53" t="s">
        <v>93</v>
      </c>
      <c r="Z29" s="52">
        <f t="shared" si="3"/>
        <v>225</v>
      </c>
      <c r="AA29" s="54">
        <f t="shared" si="4"/>
        <v>165724129</v>
      </c>
      <c r="AB29" s="56">
        <f t="shared" si="7"/>
        <v>225</v>
      </c>
      <c r="AC29" s="53" t="s">
        <v>93</v>
      </c>
      <c r="AD29" s="55">
        <f t="shared" si="8"/>
        <v>107.23426920488663</v>
      </c>
      <c r="AE29" s="11"/>
      <c r="AH29" s="14">
        <f>M29+O29+Q29+S29</f>
        <v>75438784</v>
      </c>
    </row>
    <row r="30" spans="1:34" ht="54.95" customHeight="1" x14ac:dyDescent="0.2">
      <c r="A30" s="67"/>
      <c r="B30" s="48"/>
      <c r="C30" s="71" t="s">
        <v>91</v>
      </c>
      <c r="D30" s="60" t="s">
        <v>127</v>
      </c>
      <c r="E30" s="72">
        <f t="shared" si="10"/>
        <v>36</v>
      </c>
      <c r="F30" s="62" t="s">
        <v>101</v>
      </c>
      <c r="G30" s="63">
        <v>1200000</v>
      </c>
      <c r="H30" s="72">
        <v>15</v>
      </c>
      <c r="I30" s="12">
        <v>0</v>
      </c>
      <c r="J30" s="72">
        <v>12</v>
      </c>
      <c r="K30" s="27">
        <v>1200000</v>
      </c>
      <c r="L30" s="72">
        <v>0</v>
      </c>
      <c r="M30" s="27">
        <v>0</v>
      </c>
      <c r="N30" s="72">
        <v>0</v>
      </c>
      <c r="O30" s="27">
        <v>0</v>
      </c>
      <c r="P30" s="72">
        <v>0</v>
      </c>
      <c r="Q30" s="27">
        <v>0</v>
      </c>
      <c r="R30" s="72">
        <v>3</v>
      </c>
      <c r="S30" s="13">
        <v>68500</v>
      </c>
      <c r="T30" s="64">
        <f t="shared" si="9"/>
        <v>3</v>
      </c>
      <c r="U30" s="64">
        <f t="shared" si="0"/>
        <v>25</v>
      </c>
      <c r="V30" s="65" t="s">
        <v>93</v>
      </c>
      <c r="W30" s="66">
        <f t="shared" si="1"/>
        <v>68500</v>
      </c>
      <c r="X30" s="64">
        <f t="shared" si="2"/>
        <v>5.708333333333333</v>
      </c>
      <c r="Y30" s="65" t="s">
        <v>93</v>
      </c>
      <c r="Z30" s="64">
        <f t="shared" si="3"/>
        <v>18</v>
      </c>
      <c r="AA30" s="66">
        <f t="shared" si="4"/>
        <v>68500</v>
      </c>
      <c r="AB30" s="56">
        <f t="shared" si="7"/>
        <v>50</v>
      </c>
      <c r="AC30" s="65" t="s">
        <v>93</v>
      </c>
      <c r="AD30" s="55">
        <f t="shared" si="8"/>
        <v>5.708333333333333</v>
      </c>
      <c r="AE30" s="11"/>
      <c r="AH30" s="14"/>
    </row>
    <row r="31" spans="1:34" ht="90" x14ac:dyDescent="0.2">
      <c r="A31" s="67"/>
      <c r="B31" s="48"/>
      <c r="C31" s="71" t="s">
        <v>67</v>
      </c>
      <c r="D31" s="60" t="s">
        <v>128</v>
      </c>
      <c r="E31" s="72">
        <f t="shared" si="10"/>
        <v>36</v>
      </c>
      <c r="F31" s="62" t="s">
        <v>101</v>
      </c>
      <c r="G31" s="63">
        <v>127200000</v>
      </c>
      <c r="H31" s="72">
        <v>15</v>
      </c>
      <c r="I31" s="12">
        <v>68720545</v>
      </c>
      <c r="J31" s="72">
        <v>12</v>
      </c>
      <c r="K31" s="27">
        <v>70328153</v>
      </c>
      <c r="L31" s="72">
        <v>3</v>
      </c>
      <c r="M31" s="27">
        <v>14092221</v>
      </c>
      <c r="N31" s="72">
        <v>3</v>
      </c>
      <c r="O31" s="27">
        <v>10038840</v>
      </c>
      <c r="P31" s="72">
        <v>3</v>
      </c>
      <c r="Q31" s="27">
        <v>9882835</v>
      </c>
      <c r="R31" s="72">
        <v>3</v>
      </c>
      <c r="S31" s="13">
        <v>20839188</v>
      </c>
      <c r="T31" s="64">
        <f t="shared" si="9"/>
        <v>12</v>
      </c>
      <c r="U31" s="64">
        <f t="shared" si="0"/>
        <v>100</v>
      </c>
      <c r="V31" s="65" t="s">
        <v>93</v>
      </c>
      <c r="W31" s="66">
        <f t="shared" si="1"/>
        <v>54853084</v>
      </c>
      <c r="X31" s="111">
        <f t="shared" si="2"/>
        <v>77.995911537730848</v>
      </c>
      <c r="Y31" s="65" t="s">
        <v>93</v>
      </c>
      <c r="Z31" s="64">
        <f t="shared" si="3"/>
        <v>27</v>
      </c>
      <c r="AA31" s="66">
        <f t="shared" si="4"/>
        <v>123573629</v>
      </c>
      <c r="AB31" s="56">
        <f t="shared" si="7"/>
        <v>75</v>
      </c>
      <c r="AC31" s="65" t="s">
        <v>93</v>
      </c>
      <c r="AD31" s="55">
        <f t="shared" si="8"/>
        <v>97.149079402515724</v>
      </c>
      <c r="AE31" s="11"/>
      <c r="AH31" s="14"/>
    </row>
    <row r="32" spans="1:34" ht="75" x14ac:dyDescent="0.2">
      <c r="A32" s="67"/>
      <c r="B32" s="48"/>
      <c r="C32" s="71" t="s">
        <v>76</v>
      </c>
      <c r="D32" s="60" t="s">
        <v>129</v>
      </c>
      <c r="E32" s="72">
        <f t="shared" si="10"/>
        <v>36</v>
      </c>
      <c r="F32" s="62" t="s">
        <v>101</v>
      </c>
      <c r="G32" s="63">
        <v>26144000</v>
      </c>
      <c r="H32" s="72">
        <v>15</v>
      </c>
      <c r="I32" s="12">
        <v>21564800</v>
      </c>
      <c r="J32" s="72">
        <v>12</v>
      </c>
      <c r="K32" s="27">
        <v>26144000</v>
      </c>
      <c r="L32" s="72">
        <v>3</v>
      </c>
      <c r="M32" s="27">
        <v>4500000</v>
      </c>
      <c r="N32" s="72">
        <v>3</v>
      </c>
      <c r="O32" s="27">
        <v>5724300</v>
      </c>
      <c r="P32" s="72">
        <v>3</v>
      </c>
      <c r="Q32" s="27">
        <v>4994300</v>
      </c>
      <c r="R32" s="72">
        <v>3</v>
      </c>
      <c r="S32" s="13">
        <v>5298600</v>
      </c>
      <c r="T32" s="64">
        <f t="shared" si="9"/>
        <v>12</v>
      </c>
      <c r="U32" s="64">
        <f t="shared" si="0"/>
        <v>100</v>
      </c>
      <c r="V32" s="65" t="s">
        <v>93</v>
      </c>
      <c r="W32" s="66">
        <f t="shared" si="1"/>
        <v>20517200</v>
      </c>
      <c r="X32" s="111">
        <f t="shared" si="2"/>
        <v>78.477662178702573</v>
      </c>
      <c r="Y32" s="65" t="s">
        <v>93</v>
      </c>
      <c r="Z32" s="64">
        <f t="shared" si="3"/>
        <v>27</v>
      </c>
      <c r="AA32" s="66">
        <f t="shared" si="4"/>
        <v>42082000</v>
      </c>
      <c r="AB32" s="56">
        <f t="shared" si="7"/>
        <v>75</v>
      </c>
      <c r="AC32" s="65" t="s">
        <v>93</v>
      </c>
      <c r="AD32" s="55">
        <f t="shared" si="8"/>
        <v>160.96236230110159</v>
      </c>
      <c r="AE32" s="11"/>
      <c r="AH32" s="14"/>
    </row>
    <row r="33" spans="1:34" ht="79.5" customHeight="1" x14ac:dyDescent="0.2">
      <c r="A33" s="67"/>
      <c r="B33" s="48"/>
      <c r="C33" s="77" t="s">
        <v>77</v>
      </c>
      <c r="D33" s="49" t="s">
        <v>97</v>
      </c>
      <c r="E33" s="70">
        <v>100</v>
      </c>
      <c r="F33" s="78" t="s">
        <v>93</v>
      </c>
      <c r="G33" s="40">
        <f>SUM(G34:G35)</f>
        <v>272782000</v>
      </c>
      <c r="H33" s="70">
        <v>125</v>
      </c>
      <c r="I33" s="40">
        <f>SUM(I34:I35)</f>
        <v>431104238</v>
      </c>
      <c r="J33" s="70">
        <v>100</v>
      </c>
      <c r="K33" s="40">
        <f>SUM(K34:K35)</f>
        <v>444644200</v>
      </c>
      <c r="L33" s="70">
        <v>100</v>
      </c>
      <c r="M33" s="40">
        <f>SUM(M34:M35)</f>
        <v>47517710</v>
      </c>
      <c r="N33" s="70">
        <v>100</v>
      </c>
      <c r="O33" s="40">
        <f>+O34+O35</f>
        <v>27108207</v>
      </c>
      <c r="P33" s="70">
        <v>100</v>
      </c>
      <c r="Q33" s="40">
        <f>+Q34+Q35</f>
        <v>55710900</v>
      </c>
      <c r="R33" s="70">
        <v>100</v>
      </c>
      <c r="S33" s="40">
        <f>+S34+S35</f>
        <v>272162300</v>
      </c>
      <c r="T33" s="52">
        <f>AVERAGE(L33,N33,P33,R33)</f>
        <v>100</v>
      </c>
      <c r="U33" s="52">
        <f t="shared" si="0"/>
        <v>100</v>
      </c>
      <c r="V33" s="53" t="s">
        <v>93</v>
      </c>
      <c r="W33" s="54">
        <f t="shared" si="1"/>
        <v>402499117</v>
      </c>
      <c r="X33" s="55">
        <f t="shared" si="2"/>
        <v>90.52161638451598</v>
      </c>
      <c r="Y33" s="53" t="s">
        <v>93</v>
      </c>
      <c r="Z33" s="52">
        <f t="shared" si="3"/>
        <v>225</v>
      </c>
      <c r="AA33" s="54">
        <f t="shared" si="4"/>
        <v>833603355</v>
      </c>
      <c r="AB33" s="56">
        <f t="shared" si="7"/>
        <v>225</v>
      </c>
      <c r="AC33" s="53" t="s">
        <v>93</v>
      </c>
      <c r="AD33" s="55">
        <f t="shared" si="8"/>
        <v>305.59324112294803</v>
      </c>
      <c r="AE33" s="11"/>
      <c r="AH33" s="14"/>
    </row>
    <row r="34" spans="1:34" ht="146.25" customHeight="1" x14ac:dyDescent="0.2">
      <c r="A34" s="67"/>
      <c r="B34" s="48"/>
      <c r="C34" s="71" t="s">
        <v>78</v>
      </c>
      <c r="D34" s="60" t="s">
        <v>130</v>
      </c>
      <c r="E34" s="72">
        <f t="shared" si="10"/>
        <v>36</v>
      </c>
      <c r="F34" s="62" t="s">
        <v>132</v>
      </c>
      <c r="G34" s="63">
        <v>200282000</v>
      </c>
      <c r="H34" s="72">
        <v>15</v>
      </c>
      <c r="I34" s="12">
        <v>176629038</v>
      </c>
      <c r="J34" s="72">
        <v>12</v>
      </c>
      <c r="K34" s="27">
        <v>372280800</v>
      </c>
      <c r="L34" s="72">
        <v>3</v>
      </c>
      <c r="M34" s="27">
        <v>47262710</v>
      </c>
      <c r="N34" s="72">
        <v>3</v>
      </c>
      <c r="O34" s="27">
        <v>25863207</v>
      </c>
      <c r="P34" s="72">
        <v>3</v>
      </c>
      <c r="Q34" s="27">
        <v>53790900</v>
      </c>
      <c r="R34" s="72">
        <v>3</v>
      </c>
      <c r="S34" s="13">
        <v>220882300</v>
      </c>
      <c r="T34" s="64">
        <f t="shared" si="9"/>
        <v>12</v>
      </c>
      <c r="U34" s="64">
        <f t="shared" si="0"/>
        <v>100</v>
      </c>
      <c r="V34" s="65" t="s">
        <v>93</v>
      </c>
      <c r="W34" s="66">
        <f t="shared" si="1"/>
        <v>347799117</v>
      </c>
      <c r="X34" s="111">
        <f t="shared" si="2"/>
        <v>93.42386633960173</v>
      </c>
      <c r="Y34" s="65" t="s">
        <v>93</v>
      </c>
      <c r="Z34" s="64">
        <f t="shared" si="3"/>
        <v>27</v>
      </c>
      <c r="AA34" s="66">
        <f t="shared" si="4"/>
        <v>524428155</v>
      </c>
      <c r="AB34" s="56">
        <f t="shared" si="7"/>
        <v>75</v>
      </c>
      <c r="AC34" s="65" t="s">
        <v>93</v>
      </c>
      <c r="AD34" s="55">
        <f t="shared" si="8"/>
        <v>261.84487622452343</v>
      </c>
      <c r="AE34" s="11"/>
      <c r="AH34" s="14"/>
    </row>
    <row r="35" spans="1:34" ht="105" x14ac:dyDescent="0.2">
      <c r="A35" s="67"/>
      <c r="B35" s="48"/>
      <c r="C35" s="84" t="s">
        <v>79</v>
      </c>
      <c r="D35" s="83" t="s">
        <v>131</v>
      </c>
      <c r="E35" s="72">
        <f t="shared" si="10"/>
        <v>36</v>
      </c>
      <c r="F35" s="62" t="s">
        <v>132</v>
      </c>
      <c r="G35" s="85">
        <v>72500000</v>
      </c>
      <c r="H35" s="72">
        <v>15</v>
      </c>
      <c r="I35" s="43">
        <v>254475200</v>
      </c>
      <c r="J35" s="72">
        <v>12</v>
      </c>
      <c r="K35" s="44">
        <v>72363400</v>
      </c>
      <c r="L35" s="72">
        <v>3</v>
      </c>
      <c r="M35" s="27">
        <v>255000</v>
      </c>
      <c r="N35" s="72">
        <v>3</v>
      </c>
      <c r="O35" s="27">
        <v>1245000</v>
      </c>
      <c r="P35" s="72">
        <v>3</v>
      </c>
      <c r="Q35" s="27">
        <v>1920000</v>
      </c>
      <c r="R35" s="72">
        <v>3</v>
      </c>
      <c r="S35" s="42">
        <v>51280000</v>
      </c>
      <c r="T35" s="64">
        <f t="shared" si="9"/>
        <v>12</v>
      </c>
      <c r="U35" s="64">
        <f t="shared" si="0"/>
        <v>100</v>
      </c>
      <c r="V35" s="65" t="s">
        <v>93</v>
      </c>
      <c r="W35" s="86">
        <f t="shared" si="1"/>
        <v>54700000</v>
      </c>
      <c r="X35" s="111">
        <f t="shared" si="2"/>
        <v>75.590699165600299</v>
      </c>
      <c r="Y35" s="65" t="s">
        <v>93</v>
      </c>
      <c r="Z35" s="64">
        <f t="shared" si="3"/>
        <v>27</v>
      </c>
      <c r="AA35" s="86">
        <f t="shared" si="4"/>
        <v>309175200</v>
      </c>
      <c r="AB35" s="56">
        <f t="shared" si="7"/>
        <v>75</v>
      </c>
      <c r="AC35" s="65" t="s">
        <v>93</v>
      </c>
      <c r="AD35" s="55">
        <f t="shared" si="8"/>
        <v>426.44855172413793</v>
      </c>
      <c r="AE35" s="11"/>
      <c r="AH35" s="14"/>
    </row>
    <row r="36" spans="1:34" s="91" customFormat="1" ht="116.25" customHeight="1" x14ac:dyDescent="0.25">
      <c r="A36" s="67"/>
      <c r="B36" s="87"/>
      <c r="C36" s="49" t="s">
        <v>69</v>
      </c>
      <c r="D36" s="49" t="s">
        <v>103</v>
      </c>
      <c r="E36" s="88">
        <v>0</v>
      </c>
      <c r="F36" s="51" t="s">
        <v>93</v>
      </c>
      <c r="G36" s="40">
        <f>G38+G41+G43+G47</f>
        <v>4106302612</v>
      </c>
      <c r="H36" s="88">
        <v>100</v>
      </c>
      <c r="I36" s="40">
        <f>I38+I41+I43+I47</f>
        <v>1136451856</v>
      </c>
      <c r="J36" s="88">
        <v>0</v>
      </c>
      <c r="K36" s="40">
        <f>K38+K41+K43+K47</f>
        <v>2128469392</v>
      </c>
      <c r="L36" s="88">
        <v>0</v>
      </c>
      <c r="M36" s="40">
        <f>M38+M41+M43+M47</f>
        <v>139280000</v>
      </c>
      <c r="N36" s="88">
        <v>0</v>
      </c>
      <c r="O36" s="40">
        <f>O38+O41+O43+O47</f>
        <v>352686100</v>
      </c>
      <c r="P36" s="88">
        <v>0</v>
      </c>
      <c r="Q36" s="40">
        <f>Q38+Q41+Q43+Q47</f>
        <v>227511800</v>
      </c>
      <c r="R36" s="88">
        <v>0</v>
      </c>
      <c r="S36" s="40">
        <f>S38+S41+S43+S47</f>
        <v>849123700</v>
      </c>
      <c r="T36" s="52">
        <f>SUM(L36,N36,P36,R36)</f>
        <v>0</v>
      </c>
      <c r="U36" s="52">
        <v>100</v>
      </c>
      <c r="V36" s="53" t="s">
        <v>93</v>
      </c>
      <c r="W36" s="89">
        <f t="shared" si="1"/>
        <v>1568601600</v>
      </c>
      <c r="X36" s="113">
        <f t="shared" si="2"/>
        <v>73.696225367190991</v>
      </c>
      <c r="Y36" s="47" t="s">
        <v>93</v>
      </c>
      <c r="Z36" s="52">
        <f t="shared" si="3"/>
        <v>100</v>
      </c>
      <c r="AA36" s="89">
        <f t="shared" si="4"/>
        <v>2705053456</v>
      </c>
      <c r="AB36" s="56" t="e">
        <f t="shared" si="7"/>
        <v>#DIV/0!</v>
      </c>
      <c r="AC36" s="53" t="s">
        <v>93</v>
      </c>
      <c r="AD36" s="55">
        <f t="shared" si="8"/>
        <v>65.875648036628434</v>
      </c>
      <c r="AE36" s="90"/>
      <c r="AH36" s="41"/>
    </row>
    <row r="37" spans="1:34" s="91" customFormat="1" ht="102.75" customHeight="1" x14ac:dyDescent="0.25">
      <c r="A37" s="67"/>
      <c r="B37" s="87"/>
      <c r="C37" s="77"/>
      <c r="D37" s="77" t="s">
        <v>104</v>
      </c>
      <c r="E37" s="70">
        <v>100</v>
      </c>
      <c r="F37" s="78" t="s">
        <v>93</v>
      </c>
      <c r="G37" s="92"/>
      <c r="H37" s="70">
        <v>25</v>
      </c>
      <c r="I37" s="92"/>
      <c r="J37" s="70">
        <v>85</v>
      </c>
      <c r="K37" s="39"/>
      <c r="L37" s="70">
        <v>15</v>
      </c>
      <c r="M37" s="39"/>
      <c r="N37" s="70">
        <v>20</v>
      </c>
      <c r="O37" s="39"/>
      <c r="P37" s="70">
        <v>25</v>
      </c>
      <c r="Q37" s="39"/>
      <c r="R37" s="70">
        <v>25</v>
      </c>
      <c r="S37" s="78"/>
      <c r="T37" s="52">
        <f>SUM(L37,N37,P37,R37)</f>
        <v>85</v>
      </c>
      <c r="U37" s="52">
        <f>T37/J37*100</f>
        <v>100</v>
      </c>
      <c r="V37" s="53" t="s">
        <v>93</v>
      </c>
      <c r="W37" s="82"/>
      <c r="X37" s="114"/>
      <c r="Y37" s="67"/>
      <c r="Z37" s="52">
        <f t="shared" si="3"/>
        <v>110</v>
      </c>
      <c r="AA37" s="82"/>
      <c r="AB37" s="56">
        <f t="shared" si="7"/>
        <v>110.00000000000001</v>
      </c>
      <c r="AC37" s="53"/>
      <c r="AD37" s="55" t="e">
        <f t="shared" si="8"/>
        <v>#DIV/0!</v>
      </c>
      <c r="AE37" s="90"/>
      <c r="AH37" s="41"/>
    </row>
    <row r="38" spans="1:34" s="91" customFormat="1" ht="92.25" customHeight="1" x14ac:dyDescent="0.25">
      <c r="A38" s="67"/>
      <c r="B38" s="48"/>
      <c r="C38" s="77" t="s">
        <v>81</v>
      </c>
      <c r="D38" s="93" t="s">
        <v>105</v>
      </c>
      <c r="E38" s="50">
        <v>100</v>
      </c>
      <c r="F38" s="51" t="s">
        <v>93</v>
      </c>
      <c r="G38" s="40">
        <f>SUM(G39:G40)</f>
        <v>855573100</v>
      </c>
      <c r="H38" s="50">
        <v>12.5</v>
      </c>
      <c r="I38" s="40">
        <f>SUM(I39:I40)</f>
        <v>281911650</v>
      </c>
      <c r="J38" s="50">
        <f>(J39+J40)/(J39+J40)*100</f>
        <v>100</v>
      </c>
      <c r="K38" s="40">
        <f>SUM(K39:K40)</f>
        <v>635156000</v>
      </c>
      <c r="L38" s="50">
        <f>(L39+L40)/(L39+L40)*100</f>
        <v>100</v>
      </c>
      <c r="M38" s="40">
        <f>SUM(M39:M40)</f>
        <v>575000</v>
      </c>
      <c r="N38" s="50">
        <f>(N39+N40)/(N39+N40)*100</f>
        <v>100</v>
      </c>
      <c r="O38" s="40">
        <f>SUM(O39:O40)</f>
        <v>7610000</v>
      </c>
      <c r="P38" s="50">
        <f>(P39+P40)/(P39+P40)*100</f>
        <v>100</v>
      </c>
      <c r="Q38" s="40">
        <f>SUM(Q39:Q40)</f>
        <v>45670000</v>
      </c>
      <c r="R38" s="50">
        <f>(R39+R40)/(R39+R40)*100</f>
        <v>100</v>
      </c>
      <c r="S38" s="40">
        <f>SUM(S39:S40)</f>
        <v>553511600</v>
      </c>
      <c r="T38" s="52">
        <f>AVERAGE(L38,N38,P38,R38)</f>
        <v>100</v>
      </c>
      <c r="U38" s="52">
        <f>T38/J38*100</f>
        <v>100</v>
      </c>
      <c r="V38" s="53" t="s">
        <v>93</v>
      </c>
      <c r="W38" s="54">
        <f>SUM(M38,O38,Q38,S38)</f>
        <v>607366600</v>
      </c>
      <c r="X38" s="55">
        <f>W38/K38*100</f>
        <v>95.624791389831785</v>
      </c>
      <c r="Y38" s="53" t="s">
        <v>93</v>
      </c>
      <c r="Z38" s="52">
        <f t="shared" si="3"/>
        <v>112.5</v>
      </c>
      <c r="AA38" s="54">
        <f t="shared" ref="AA38:AA53" si="11">SUM(I38,W38)</f>
        <v>889278250</v>
      </c>
      <c r="AB38" s="56">
        <f t="shared" si="7"/>
        <v>112.5</v>
      </c>
      <c r="AC38" s="53" t="s">
        <v>93</v>
      </c>
      <c r="AD38" s="55">
        <f t="shared" si="8"/>
        <v>103.93948220204679</v>
      </c>
      <c r="AE38" s="90"/>
      <c r="AH38" s="41"/>
    </row>
    <row r="39" spans="1:34" ht="76.5" customHeight="1" x14ac:dyDescent="0.2">
      <c r="A39" s="94"/>
      <c r="B39" s="84"/>
      <c r="C39" s="71" t="s">
        <v>81</v>
      </c>
      <c r="D39" s="95" t="s">
        <v>133</v>
      </c>
      <c r="E39" s="61">
        <v>60</v>
      </c>
      <c r="F39" s="62" t="s">
        <v>132</v>
      </c>
      <c r="G39" s="27">
        <f>41550000+36356000+41550000</f>
        <v>119456000</v>
      </c>
      <c r="H39" s="61">
        <v>15</v>
      </c>
      <c r="I39" s="12">
        <v>41060750</v>
      </c>
      <c r="J39" s="61">
        <v>27</v>
      </c>
      <c r="K39" s="27">
        <v>406356000</v>
      </c>
      <c r="L39" s="61">
        <v>7</v>
      </c>
      <c r="M39" s="27">
        <v>575000</v>
      </c>
      <c r="N39" s="61">
        <v>0</v>
      </c>
      <c r="O39" s="27">
        <v>0</v>
      </c>
      <c r="P39" s="61">
        <v>0</v>
      </c>
      <c r="Q39" s="27">
        <v>0</v>
      </c>
      <c r="R39" s="61">
        <v>20</v>
      </c>
      <c r="S39" s="13">
        <v>394035600</v>
      </c>
      <c r="T39" s="64">
        <f>SUM(L39,N39,P39,R39)</f>
        <v>27</v>
      </c>
      <c r="U39" s="64">
        <f>T39/J39*100</f>
        <v>100</v>
      </c>
      <c r="V39" s="65" t="s">
        <v>93</v>
      </c>
      <c r="W39" s="66">
        <f>SUM(M39,O39,Q39,S39)</f>
        <v>394610600</v>
      </c>
      <c r="X39" s="64">
        <f>W39/K39*100</f>
        <v>97.109578792979562</v>
      </c>
      <c r="Y39" s="65" t="s">
        <v>93</v>
      </c>
      <c r="Z39" s="64">
        <f t="shared" si="3"/>
        <v>42</v>
      </c>
      <c r="AA39" s="66">
        <f t="shared" si="11"/>
        <v>435671350</v>
      </c>
      <c r="AB39" s="56">
        <f t="shared" si="7"/>
        <v>70</v>
      </c>
      <c r="AC39" s="65" t="s">
        <v>93</v>
      </c>
      <c r="AD39" s="55">
        <f t="shared" si="8"/>
        <v>364.7128231315296</v>
      </c>
      <c r="AE39" s="11"/>
      <c r="AH39" s="14"/>
    </row>
    <row r="40" spans="1:34" ht="82.5" customHeight="1" x14ac:dyDescent="0.2">
      <c r="A40" s="11"/>
      <c r="B40" s="11"/>
      <c r="C40" s="71" t="s">
        <v>87</v>
      </c>
      <c r="D40" s="60" t="s">
        <v>134</v>
      </c>
      <c r="E40" s="61">
        <v>70</v>
      </c>
      <c r="F40" s="62" t="s">
        <v>132</v>
      </c>
      <c r="G40" s="13">
        <f>253658550+228800000+253658550</f>
        <v>736117100</v>
      </c>
      <c r="H40" s="61">
        <v>9</v>
      </c>
      <c r="I40" s="42">
        <v>240850900</v>
      </c>
      <c r="J40" s="96">
        <v>5</v>
      </c>
      <c r="K40" s="13">
        <v>228800000</v>
      </c>
      <c r="L40" s="96">
        <v>0</v>
      </c>
      <c r="M40" s="13">
        <v>0</v>
      </c>
      <c r="N40" s="96">
        <v>1</v>
      </c>
      <c r="O40" s="13">
        <v>7610000</v>
      </c>
      <c r="P40" s="96">
        <v>1</v>
      </c>
      <c r="Q40" s="13">
        <v>45670000</v>
      </c>
      <c r="R40" s="97">
        <v>3</v>
      </c>
      <c r="S40" s="42">
        <v>159476000</v>
      </c>
      <c r="T40" s="98">
        <f>SUM(L40,N40,P40,R40)</f>
        <v>5</v>
      </c>
      <c r="U40" s="98">
        <f>T40/J40*100</f>
        <v>100</v>
      </c>
      <c r="V40" s="99" t="s">
        <v>93</v>
      </c>
      <c r="W40" s="86">
        <f>SUM(M40,O40,Q40,S40)</f>
        <v>212756000</v>
      </c>
      <c r="X40" s="115">
        <f>W40/K40*100</f>
        <v>92.98776223776224</v>
      </c>
      <c r="Y40" s="99" t="s">
        <v>93</v>
      </c>
      <c r="Z40" s="100">
        <f t="shared" si="3"/>
        <v>14</v>
      </c>
      <c r="AA40" s="86">
        <f t="shared" si="11"/>
        <v>453606900</v>
      </c>
      <c r="AB40" s="56">
        <f t="shared" si="7"/>
        <v>20</v>
      </c>
      <c r="AC40" s="99" t="s">
        <v>93</v>
      </c>
      <c r="AD40" s="55">
        <f t="shared" si="8"/>
        <v>61.621568090185654</v>
      </c>
      <c r="AE40" s="11"/>
      <c r="AH40" s="14"/>
    </row>
    <row r="41" spans="1:34" s="91" customFormat="1" ht="96.75" customHeight="1" x14ac:dyDescent="0.25">
      <c r="A41" s="67"/>
      <c r="B41" s="48"/>
      <c r="C41" s="77" t="s">
        <v>74</v>
      </c>
      <c r="D41" s="101" t="s">
        <v>106</v>
      </c>
      <c r="E41" s="50">
        <f>E42/E42*100</f>
        <v>100</v>
      </c>
      <c r="F41" s="51" t="s">
        <v>93</v>
      </c>
      <c r="G41" s="40">
        <f>SUM(G42)</f>
        <v>654625000</v>
      </c>
      <c r="H41" s="50">
        <v>100</v>
      </c>
      <c r="I41" s="40">
        <f>SUM(I42)</f>
        <v>194388500</v>
      </c>
      <c r="J41" s="50">
        <f>J42/J42*100</f>
        <v>100</v>
      </c>
      <c r="K41" s="40">
        <f>SUM(K42)</f>
        <v>612641742</v>
      </c>
      <c r="L41" s="50">
        <f>L42/L42*100</f>
        <v>100</v>
      </c>
      <c r="M41" s="40">
        <f>SUM(M42)</f>
        <v>44450000</v>
      </c>
      <c r="N41" s="50">
        <f>N42/N42*100</f>
        <v>100</v>
      </c>
      <c r="O41" s="40">
        <f>SUM(O42)</f>
        <v>41150800</v>
      </c>
      <c r="P41" s="50">
        <f>P42/P42*100</f>
        <v>100</v>
      </c>
      <c r="Q41" s="40">
        <f>SUM(Q42)</f>
        <v>45540300</v>
      </c>
      <c r="R41" s="50">
        <f>R42/R42*100</f>
        <v>100</v>
      </c>
      <c r="S41" s="40">
        <f>SUM(S42)</f>
        <v>65756100</v>
      </c>
      <c r="T41" s="52">
        <f>AVERAGE(L41,N41,P41,R41)</f>
        <v>100</v>
      </c>
      <c r="U41" s="52">
        <f t="shared" ref="U41:U53" si="12">T41/J41*100</f>
        <v>100</v>
      </c>
      <c r="V41" s="53" t="s">
        <v>93</v>
      </c>
      <c r="W41" s="54">
        <f t="shared" ref="W41:W53" si="13">SUM(M41,O41,Q41,S41)</f>
        <v>196897200</v>
      </c>
      <c r="X41" s="55">
        <f t="shared" ref="X41:X53" si="14">W41/K41*100</f>
        <v>32.139044159351457</v>
      </c>
      <c r="Y41" s="53" t="s">
        <v>93</v>
      </c>
      <c r="Z41" s="52">
        <f t="shared" si="3"/>
        <v>200</v>
      </c>
      <c r="AA41" s="54">
        <f t="shared" si="11"/>
        <v>391285700</v>
      </c>
      <c r="AB41" s="56">
        <f t="shared" si="7"/>
        <v>200</v>
      </c>
      <c r="AC41" s="53" t="s">
        <v>93</v>
      </c>
      <c r="AD41" s="55">
        <f t="shared" si="8"/>
        <v>59.772495703647124</v>
      </c>
      <c r="AE41" s="90"/>
      <c r="AH41" s="41"/>
    </row>
    <row r="42" spans="1:34" ht="225" x14ac:dyDescent="0.2">
      <c r="A42" s="94"/>
      <c r="B42" s="84"/>
      <c r="C42" s="71" t="s">
        <v>75</v>
      </c>
      <c r="D42" s="71" t="s">
        <v>135</v>
      </c>
      <c r="E42" s="61">
        <v>2</v>
      </c>
      <c r="F42" s="102" t="s">
        <v>92</v>
      </c>
      <c r="G42" s="13">
        <f>218380500+217864000+218380500</f>
        <v>654625000</v>
      </c>
      <c r="H42" s="61">
        <v>2</v>
      </c>
      <c r="I42" s="13">
        <v>194388500</v>
      </c>
      <c r="J42" s="61">
        <v>2</v>
      </c>
      <c r="K42" s="13">
        <v>612641742</v>
      </c>
      <c r="L42" s="61">
        <v>0.2</v>
      </c>
      <c r="M42" s="13">
        <v>44450000</v>
      </c>
      <c r="N42" s="61">
        <v>0.2</v>
      </c>
      <c r="O42" s="13">
        <v>41150800</v>
      </c>
      <c r="P42" s="61">
        <v>0.2</v>
      </c>
      <c r="Q42" s="13">
        <v>45540300</v>
      </c>
      <c r="R42" s="61">
        <v>0.2</v>
      </c>
      <c r="S42" s="13">
        <v>65756100</v>
      </c>
      <c r="T42" s="103">
        <f t="shared" ref="T42:T50" si="15">SUM(L42,N42,P42,R42)</f>
        <v>0.8</v>
      </c>
      <c r="U42" s="64">
        <f t="shared" si="12"/>
        <v>40</v>
      </c>
      <c r="V42" s="65" t="s">
        <v>93</v>
      </c>
      <c r="W42" s="66">
        <f t="shared" si="13"/>
        <v>196897200</v>
      </c>
      <c r="X42" s="111">
        <f t="shared" si="14"/>
        <v>32.139044159351457</v>
      </c>
      <c r="Y42" s="65" t="s">
        <v>93</v>
      </c>
      <c r="Z42" s="64">
        <f t="shared" si="3"/>
        <v>2.8</v>
      </c>
      <c r="AA42" s="66">
        <f t="shared" si="11"/>
        <v>391285700</v>
      </c>
      <c r="AB42" s="56">
        <f t="shared" si="7"/>
        <v>140</v>
      </c>
      <c r="AC42" s="65" t="s">
        <v>93</v>
      </c>
      <c r="AD42" s="55">
        <f t="shared" si="8"/>
        <v>59.772495703647124</v>
      </c>
      <c r="AE42" s="11"/>
      <c r="AH42" s="14"/>
    </row>
    <row r="43" spans="1:34" s="91" customFormat="1" ht="78.75" x14ac:dyDescent="0.25">
      <c r="A43" s="67"/>
      <c r="B43" s="48"/>
      <c r="C43" s="77" t="s">
        <v>72</v>
      </c>
      <c r="D43" s="49" t="s">
        <v>107</v>
      </c>
      <c r="E43" s="104">
        <v>100</v>
      </c>
      <c r="F43" s="78" t="s">
        <v>93</v>
      </c>
      <c r="G43" s="40">
        <f>SUM(G44:G46)</f>
        <v>1484086512</v>
      </c>
      <c r="H43" s="104">
        <v>28.955797565663037</v>
      </c>
      <c r="I43" s="40">
        <f>SUM(I44:I46)</f>
        <v>440874206</v>
      </c>
      <c r="J43" s="105">
        <f>1561/1561*100</f>
        <v>100</v>
      </c>
      <c r="K43" s="40">
        <f>SUM(K44:K46)</f>
        <v>333848000</v>
      </c>
      <c r="L43" s="88">
        <v>100</v>
      </c>
      <c r="M43" s="40">
        <f>SUM(M44:M46)</f>
        <v>41875000</v>
      </c>
      <c r="N43" s="88">
        <v>100</v>
      </c>
      <c r="O43" s="40">
        <f>+O44+O45+O46</f>
        <v>185362200</v>
      </c>
      <c r="P43" s="88">
        <v>100</v>
      </c>
      <c r="Q43" s="40">
        <f>+Q44+Q45+Q46</f>
        <v>16817900</v>
      </c>
      <c r="R43" s="88">
        <v>100</v>
      </c>
      <c r="S43" s="40">
        <f>+S44+S45+S46</f>
        <v>67740800</v>
      </c>
      <c r="T43" s="52">
        <f>SUM(L43,N43,P43,R43)/4</f>
        <v>100</v>
      </c>
      <c r="U43" s="55">
        <f t="shared" si="12"/>
        <v>100</v>
      </c>
      <c r="V43" s="53" t="s">
        <v>93</v>
      </c>
      <c r="W43" s="54">
        <f t="shared" si="13"/>
        <v>311795900</v>
      </c>
      <c r="X43" s="55">
        <f t="shared" si="14"/>
        <v>93.394568785794732</v>
      </c>
      <c r="Y43" s="53" t="s">
        <v>93</v>
      </c>
      <c r="Z43" s="52">
        <f t="shared" si="3"/>
        <v>128.95579756566303</v>
      </c>
      <c r="AA43" s="54">
        <f t="shared" si="11"/>
        <v>752670106</v>
      </c>
      <c r="AB43" s="56">
        <f t="shared" si="7"/>
        <v>128.95579756566303</v>
      </c>
      <c r="AC43" s="53" t="s">
        <v>93</v>
      </c>
      <c r="AD43" s="55">
        <f t="shared" si="8"/>
        <v>50.716053270080529</v>
      </c>
      <c r="AE43" s="90"/>
      <c r="AH43" s="41"/>
    </row>
    <row r="44" spans="1:34" ht="90" x14ac:dyDescent="0.2">
      <c r="A44" s="94"/>
      <c r="B44" s="84"/>
      <c r="C44" s="71" t="s">
        <v>136</v>
      </c>
      <c r="D44" s="83" t="s">
        <v>145</v>
      </c>
      <c r="E44" s="72">
        <v>1</v>
      </c>
      <c r="F44" s="73" t="s">
        <v>132</v>
      </c>
      <c r="G44" s="27">
        <f>393755256+159764000+393755256</f>
        <v>947274512</v>
      </c>
      <c r="H44" s="72">
        <v>1</v>
      </c>
      <c r="I44" s="12">
        <v>369974206</v>
      </c>
      <c r="J44" s="61">
        <v>1</v>
      </c>
      <c r="K44" s="27">
        <v>107264000</v>
      </c>
      <c r="L44" s="61">
        <v>0.25</v>
      </c>
      <c r="M44" s="13">
        <v>41875000</v>
      </c>
      <c r="N44" s="61">
        <v>0.25</v>
      </c>
      <c r="O44" s="13">
        <v>13972200</v>
      </c>
      <c r="P44" s="61">
        <v>0.25</v>
      </c>
      <c r="Q44" s="13">
        <v>16067900</v>
      </c>
      <c r="R44" s="61">
        <v>0.25</v>
      </c>
      <c r="S44" s="13">
        <v>23485800</v>
      </c>
      <c r="T44" s="64">
        <f t="shared" si="15"/>
        <v>1</v>
      </c>
      <c r="U44" s="64">
        <f t="shared" si="12"/>
        <v>100</v>
      </c>
      <c r="V44" s="65" t="s">
        <v>93</v>
      </c>
      <c r="W44" s="66">
        <f t="shared" si="13"/>
        <v>95400900</v>
      </c>
      <c r="X44" s="111">
        <f t="shared" si="14"/>
        <v>88.940278192124097</v>
      </c>
      <c r="Y44" s="65" t="s">
        <v>93</v>
      </c>
      <c r="Z44" s="64">
        <f t="shared" si="3"/>
        <v>2</v>
      </c>
      <c r="AA44" s="66">
        <f t="shared" si="11"/>
        <v>465375106</v>
      </c>
      <c r="AB44" s="56">
        <f t="shared" si="7"/>
        <v>200</v>
      </c>
      <c r="AC44" s="65" t="s">
        <v>93</v>
      </c>
      <c r="AD44" s="55">
        <f t="shared" si="8"/>
        <v>49.127797708548506</v>
      </c>
      <c r="AE44" s="11"/>
      <c r="AH44" s="14"/>
    </row>
    <row r="45" spans="1:34" ht="108.75" customHeight="1" x14ac:dyDescent="0.2">
      <c r="A45" s="94"/>
      <c r="B45" s="84"/>
      <c r="C45" s="71" t="s">
        <v>80</v>
      </c>
      <c r="D45" s="60" t="s">
        <v>144</v>
      </c>
      <c r="E45" s="72">
        <v>8</v>
      </c>
      <c r="F45" s="73" t="s">
        <v>132</v>
      </c>
      <c r="G45" s="27">
        <f>53000000+216928000+216928000</f>
        <v>486856000</v>
      </c>
      <c r="H45" s="72">
        <v>8</v>
      </c>
      <c r="I45" s="12">
        <v>50000000</v>
      </c>
      <c r="J45" s="61">
        <v>8</v>
      </c>
      <c r="K45" s="27">
        <v>222928000</v>
      </c>
      <c r="L45" s="61">
        <v>0</v>
      </c>
      <c r="M45" s="13">
        <v>0</v>
      </c>
      <c r="N45" s="61">
        <v>4</v>
      </c>
      <c r="O45" s="13">
        <v>169840000</v>
      </c>
      <c r="P45" s="61">
        <v>0</v>
      </c>
      <c r="Q45" s="13">
        <v>0</v>
      </c>
      <c r="R45" s="61">
        <v>4</v>
      </c>
      <c r="S45" s="13">
        <v>43205000</v>
      </c>
      <c r="T45" s="64">
        <f t="shared" si="15"/>
        <v>8</v>
      </c>
      <c r="U45" s="64">
        <f t="shared" si="12"/>
        <v>100</v>
      </c>
      <c r="V45" s="65" t="s">
        <v>93</v>
      </c>
      <c r="W45" s="66">
        <f t="shared" si="13"/>
        <v>213045000</v>
      </c>
      <c r="X45" s="64">
        <f t="shared" si="14"/>
        <v>95.566730065312569</v>
      </c>
      <c r="Y45" s="65" t="s">
        <v>93</v>
      </c>
      <c r="Z45" s="64">
        <f t="shared" si="3"/>
        <v>16</v>
      </c>
      <c r="AA45" s="66">
        <f t="shared" si="11"/>
        <v>263045000</v>
      </c>
      <c r="AB45" s="56">
        <f t="shared" si="7"/>
        <v>200</v>
      </c>
      <c r="AC45" s="65" t="s">
        <v>93</v>
      </c>
      <c r="AD45" s="55">
        <f t="shared" si="8"/>
        <v>54.029322838786008</v>
      </c>
      <c r="AE45" s="11"/>
      <c r="AH45" s="14"/>
    </row>
    <row r="46" spans="1:34" ht="105" x14ac:dyDescent="0.2">
      <c r="A46" s="94"/>
      <c r="B46" s="84"/>
      <c r="C46" s="71" t="s">
        <v>73</v>
      </c>
      <c r="D46" s="60" t="s">
        <v>143</v>
      </c>
      <c r="E46" s="72">
        <v>4</v>
      </c>
      <c r="F46" s="73" t="s">
        <v>101</v>
      </c>
      <c r="G46" s="63">
        <f>20900000+8156000+20900000</f>
        <v>49956000</v>
      </c>
      <c r="H46" s="72">
        <v>1</v>
      </c>
      <c r="I46" s="12">
        <v>20900000</v>
      </c>
      <c r="J46" s="72">
        <v>4</v>
      </c>
      <c r="K46" s="27">
        <v>3656000</v>
      </c>
      <c r="L46" s="61">
        <v>0</v>
      </c>
      <c r="M46" s="13">
        <v>0</v>
      </c>
      <c r="N46" s="61">
        <v>2</v>
      </c>
      <c r="O46" s="13">
        <v>1550000</v>
      </c>
      <c r="P46" s="61">
        <v>1</v>
      </c>
      <c r="Q46" s="13">
        <v>750000</v>
      </c>
      <c r="R46" s="61">
        <v>1</v>
      </c>
      <c r="S46" s="13">
        <v>1050000</v>
      </c>
      <c r="T46" s="64">
        <f t="shared" si="15"/>
        <v>4</v>
      </c>
      <c r="U46" s="64">
        <f t="shared" si="12"/>
        <v>100</v>
      </c>
      <c r="V46" s="65" t="s">
        <v>93</v>
      </c>
      <c r="W46" s="66">
        <f t="shared" si="13"/>
        <v>3350000</v>
      </c>
      <c r="X46" s="64">
        <f t="shared" si="14"/>
        <v>91.630196936542674</v>
      </c>
      <c r="Y46" s="65" t="s">
        <v>93</v>
      </c>
      <c r="Z46" s="64">
        <f t="shared" si="3"/>
        <v>5</v>
      </c>
      <c r="AA46" s="66">
        <f t="shared" si="11"/>
        <v>24250000</v>
      </c>
      <c r="AB46" s="56">
        <f t="shared" si="7"/>
        <v>125</v>
      </c>
      <c r="AC46" s="65" t="s">
        <v>93</v>
      </c>
      <c r="AD46" s="55">
        <f t="shared" si="8"/>
        <v>48.542717591480503</v>
      </c>
      <c r="AE46" s="11"/>
      <c r="AH46" s="14"/>
    </row>
    <row r="47" spans="1:34" s="91" customFormat="1" ht="115.5" customHeight="1" x14ac:dyDescent="0.25">
      <c r="A47" s="67"/>
      <c r="B47" s="48"/>
      <c r="C47" s="77" t="s">
        <v>70</v>
      </c>
      <c r="D47" s="93" t="s">
        <v>102</v>
      </c>
      <c r="E47" s="50">
        <v>100</v>
      </c>
      <c r="F47" s="51" t="s">
        <v>93</v>
      </c>
      <c r="G47" s="40">
        <f>SUM(G48:G49)</f>
        <v>1112018000</v>
      </c>
      <c r="H47" s="50">
        <v>100</v>
      </c>
      <c r="I47" s="40">
        <f>SUM(I48:I49)</f>
        <v>219277500</v>
      </c>
      <c r="J47" s="50">
        <v>100</v>
      </c>
      <c r="K47" s="40">
        <f>SUM(K48:K49)</f>
        <v>546823650</v>
      </c>
      <c r="L47" s="50">
        <v>100</v>
      </c>
      <c r="M47" s="40">
        <f>SUM(M48:M49)</f>
        <v>52380000</v>
      </c>
      <c r="N47" s="50">
        <v>100</v>
      </c>
      <c r="O47" s="40">
        <f>SUM(O48:O49)</f>
        <v>118563100</v>
      </c>
      <c r="P47" s="50">
        <v>100</v>
      </c>
      <c r="Q47" s="40">
        <f>SUM(Q48:Q49)</f>
        <v>119483600</v>
      </c>
      <c r="R47" s="80">
        <v>100</v>
      </c>
      <c r="S47" s="40">
        <f>SUM(S48:S49)</f>
        <v>162115200</v>
      </c>
      <c r="T47" s="52">
        <f>AVERAGE(L47,N47,P47,R47)</f>
        <v>100</v>
      </c>
      <c r="U47" s="52">
        <f t="shared" si="12"/>
        <v>100</v>
      </c>
      <c r="V47" s="53" t="s">
        <v>93</v>
      </c>
      <c r="W47" s="54">
        <f t="shared" si="13"/>
        <v>452541900</v>
      </c>
      <c r="X47" s="55">
        <f t="shared" si="14"/>
        <v>82.758289624086302</v>
      </c>
      <c r="Y47" s="53" t="s">
        <v>93</v>
      </c>
      <c r="Z47" s="52">
        <f t="shared" si="3"/>
        <v>200</v>
      </c>
      <c r="AA47" s="54">
        <f t="shared" si="11"/>
        <v>671819400</v>
      </c>
      <c r="AB47" s="56">
        <f t="shared" si="7"/>
        <v>200</v>
      </c>
      <c r="AC47" s="53" t="s">
        <v>93</v>
      </c>
      <c r="AD47" s="55">
        <f t="shared" si="8"/>
        <v>60.41443573755101</v>
      </c>
      <c r="AE47" s="90"/>
      <c r="AH47" s="41"/>
    </row>
    <row r="48" spans="1:34" ht="105" x14ac:dyDescent="0.2">
      <c r="A48" s="94"/>
      <c r="B48" s="84"/>
      <c r="C48" s="60" t="s">
        <v>71</v>
      </c>
      <c r="D48" s="71" t="s">
        <v>137</v>
      </c>
      <c r="E48" s="61">
        <v>9</v>
      </c>
      <c r="F48" s="62" t="s">
        <v>101</v>
      </c>
      <c r="G48" s="42">
        <f>305288000+403365000+403365000</f>
        <v>1112018000</v>
      </c>
      <c r="H48" s="61">
        <v>9</v>
      </c>
      <c r="I48" s="42">
        <v>219277500</v>
      </c>
      <c r="J48" s="61">
        <v>9</v>
      </c>
      <c r="K48" s="42">
        <v>518165000</v>
      </c>
      <c r="L48" s="61">
        <v>1</v>
      </c>
      <c r="M48" s="42">
        <v>52380000</v>
      </c>
      <c r="N48" s="61">
        <v>2</v>
      </c>
      <c r="O48" s="42">
        <v>118563100</v>
      </c>
      <c r="P48" s="61">
        <v>2</v>
      </c>
      <c r="Q48" s="42">
        <v>112818600</v>
      </c>
      <c r="R48" s="61">
        <v>4</v>
      </c>
      <c r="S48" s="42">
        <v>150435200</v>
      </c>
      <c r="T48" s="64">
        <f>SUM(L48,N48,P48,R48)</f>
        <v>9</v>
      </c>
      <c r="U48" s="64">
        <f t="shared" si="12"/>
        <v>100</v>
      </c>
      <c r="V48" s="65" t="s">
        <v>93</v>
      </c>
      <c r="W48" s="86">
        <v>434196900</v>
      </c>
      <c r="X48" s="111">
        <f t="shared" si="14"/>
        <v>83.79510387617843</v>
      </c>
      <c r="Y48" s="65" t="s">
        <v>93</v>
      </c>
      <c r="Z48" s="64">
        <f t="shared" si="3"/>
        <v>18</v>
      </c>
      <c r="AA48" s="86">
        <f t="shared" si="11"/>
        <v>653474400</v>
      </c>
      <c r="AB48" s="56">
        <f t="shared" si="7"/>
        <v>200</v>
      </c>
      <c r="AC48" s="65" t="s">
        <v>93</v>
      </c>
      <c r="AD48" s="55">
        <f t="shared" si="8"/>
        <v>58.764732225557502</v>
      </c>
      <c r="AE48" s="11"/>
      <c r="AH48" s="14"/>
    </row>
    <row r="49" spans="1:34" ht="95.25" customHeight="1" x14ac:dyDescent="0.2">
      <c r="A49" s="94"/>
      <c r="B49" s="84"/>
      <c r="C49" s="84" t="s">
        <v>139</v>
      </c>
      <c r="D49" s="71" t="s">
        <v>140</v>
      </c>
      <c r="E49" s="61">
        <v>9</v>
      </c>
      <c r="F49" s="62" t="s">
        <v>101</v>
      </c>
      <c r="G49" s="42">
        <v>0</v>
      </c>
      <c r="H49" s="61">
        <v>0</v>
      </c>
      <c r="I49" s="42">
        <v>0</v>
      </c>
      <c r="J49" s="61">
        <v>9</v>
      </c>
      <c r="K49" s="42">
        <v>28658650</v>
      </c>
      <c r="L49" s="61">
        <v>0</v>
      </c>
      <c r="M49" s="42">
        <v>0</v>
      </c>
      <c r="N49" s="61">
        <v>0</v>
      </c>
      <c r="O49" s="42">
        <v>0</v>
      </c>
      <c r="P49" s="61">
        <v>4</v>
      </c>
      <c r="Q49" s="42">
        <v>6665000</v>
      </c>
      <c r="R49" s="61">
        <v>5</v>
      </c>
      <c r="S49" s="42">
        <v>11680000</v>
      </c>
      <c r="T49" s="64">
        <f>SUM(L49,N49,P49,R49)</f>
        <v>9</v>
      </c>
      <c r="U49" s="64">
        <f t="shared" si="12"/>
        <v>100</v>
      </c>
      <c r="V49" s="65" t="s">
        <v>93</v>
      </c>
      <c r="W49" s="86">
        <f t="shared" si="13"/>
        <v>18345000</v>
      </c>
      <c r="X49" s="111">
        <f t="shared" si="14"/>
        <v>64.012087101102111</v>
      </c>
      <c r="Y49" s="65" t="s">
        <v>93</v>
      </c>
      <c r="Z49" s="64">
        <f t="shared" si="3"/>
        <v>9</v>
      </c>
      <c r="AA49" s="86">
        <f t="shared" si="11"/>
        <v>18345000</v>
      </c>
      <c r="AB49" s="56">
        <f t="shared" si="7"/>
        <v>100</v>
      </c>
      <c r="AC49" s="65" t="s">
        <v>93</v>
      </c>
      <c r="AD49" s="55" t="e">
        <f t="shared" si="8"/>
        <v>#DIV/0!</v>
      </c>
      <c r="AE49" s="11"/>
      <c r="AH49" s="14"/>
    </row>
    <row r="50" spans="1:34" s="91" customFormat="1" ht="133.5" customHeight="1" x14ac:dyDescent="0.25">
      <c r="A50" s="67"/>
      <c r="B50" s="87"/>
      <c r="C50" s="49" t="s">
        <v>89</v>
      </c>
      <c r="D50" s="49" t="s">
        <v>108</v>
      </c>
      <c r="E50" s="50">
        <v>100</v>
      </c>
      <c r="F50" s="51" t="s">
        <v>93</v>
      </c>
      <c r="G50" s="106">
        <f>SUM(G51)</f>
        <v>901317300</v>
      </c>
      <c r="H50" s="50">
        <v>20</v>
      </c>
      <c r="I50" s="106">
        <f>SUM(I51)</f>
        <v>307113500</v>
      </c>
      <c r="J50" s="50">
        <v>85</v>
      </c>
      <c r="K50" s="106">
        <f>SUM(K51)</f>
        <v>582217300</v>
      </c>
      <c r="L50" s="50">
        <v>20</v>
      </c>
      <c r="M50" s="106">
        <f>M51</f>
        <v>21514000</v>
      </c>
      <c r="N50" s="50">
        <v>20</v>
      </c>
      <c r="O50" s="106">
        <f>O51</f>
        <v>34805000</v>
      </c>
      <c r="P50" s="50">
        <v>20</v>
      </c>
      <c r="Q50" s="106">
        <f>Q51</f>
        <v>171876500</v>
      </c>
      <c r="R50" s="50">
        <v>25</v>
      </c>
      <c r="S50" s="106">
        <f>S51</f>
        <v>292757750</v>
      </c>
      <c r="T50" s="52">
        <f t="shared" si="15"/>
        <v>85</v>
      </c>
      <c r="U50" s="52">
        <f t="shared" si="12"/>
        <v>100</v>
      </c>
      <c r="V50" s="53" t="s">
        <v>93</v>
      </c>
      <c r="W50" s="54">
        <f t="shared" si="13"/>
        <v>520953250</v>
      </c>
      <c r="X50" s="55">
        <f t="shared" si="14"/>
        <v>89.477459704478036</v>
      </c>
      <c r="Y50" s="53" t="s">
        <v>93</v>
      </c>
      <c r="Z50" s="52">
        <f t="shared" si="3"/>
        <v>105</v>
      </c>
      <c r="AA50" s="54">
        <f t="shared" si="11"/>
        <v>828066750</v>
      </c>
      <c r="AB50" s="56">
        <f t="shared" si="7"/>
        <v>105</v>
      </c>
      <c r="AC50" s="53" t="s">
        <v>93</v>
      </c>
      <c r="AD50" s="55">
        <f t="shared" si="8"/>
        <v>91.872945299063929</v>
      </c>
      <c r="AE50" s="90"/>
      <c r="AH50" s="41"/>
    </row>
    <row r="51" spans="1:34" s="91" customFormat="1" ht="178.5" customHeight="1" x14ac:dyDescent="0.25">
      <c r="A51" s="67"/>
      <c r="B51" s="48"/>
      <c r="C51" s="77" t="s">
        <v>90</v>
      </c>
      <c r="D51" s="107" t="s">
        <v>110</v>
      </c>
      <c r="E51" s="50">
        <v>100</v>
      </c>
      <c r="F51" s="108" t="s">
        <v>93</v>
      </c>
      <c r="G51" s="106">
        <f>SUM(G52:G53)</f>
        <v>901317300</v>
      </c>
      <c r="H51" s="50">
        <v>100</v>
      </c>
      <c r="I51" s="106">
        <f>SUM(I52:I53)</f>
        <v>307113500</v>
      </c>
      <c r="J51" s="50">
        <v>100</v>
      </c>
      <c r="K51" s="106">
        <f>SUM(K52:K53)</f>
        <v>582217300</v>
      </c>
      <c r="L51" s="50">
        <v>100</v>
      </c>
      <c r="M51" s="106">
        <f>+M52+M53</f>
        <v>21514000</v>
      </c>
      <c r="N51" s="50">
        <v>100</v>
      </c>
      <c r="O51" s="106">
        <f>+O52+O53</f>
        <v>34805000</v>
      </c>
      <c r="P51" s="50">
        <v>100</v>
      </c>
      <c r="Q51" s="106">
        <f>+Q52+Q53</f>
        <v>171876500</v>
      </c>
      <c r="R51" s="50">
        <v>100</v>
      </c>
      <c r="S51" s="106">
        <f>+S52+S53</f>
        <v>292757750</v>
      </c>
      <c r="T51" s="52">
        <f>AVERAGE(L51,N51,P51,R51)</f>
        <v>100</v>
      </c>
      <c r="U51" s="52">
        <f t="shared" si="12"/>
        <v>100</v>
      </c>
      <c r="V51" s="53" t="s">
        <v>93</v>
      </c>
      <c r="W51" s="54">
        <f t="shared" si="13"/>
        <v>520953250</v>
      </c>
      <c r="X51" s="55">
        <f>W51/K51*100</f>
        <v>89.477459704478036</v>
      </c>
      <c r="Y51" s="53" t="s">
        <v>93</v>
      </c>
      <c r="Z51" s="52">
        <f t="shared" si="3"/>
        <v>200</v>
      </c>
      <c r="AA51" s="54">
        <f t="shared" si="11"/>
        <v>828066750</v>
      </c>
      <c r="AB51" s="56">
        <f t="shared" si="7"/>
        <v>200</v>
      </c>
      <c r="AC51" s="53" t="s">
        <v>93</v>
      </c>
      <c r="AD51" s="55">
        <f t="shared" si="8"/>
        <v>91.872945299063929</v>
      </c>
      <c r="AE51" s="90"/>
      <c r="AH51" s="41"/>
    </row>
    <row r="52" spans="1:34" ht="60" x14ac:dyDescent="0.2">
      <c r="A52" s="67"/>
      <c r="B52" s="48"/>
      <c r="C52" s="109" t="s">
        <v>141</v>
      </c>
      <c r="D52" s="83" t="s">
        <v>142</v>
      </c>
      <c r="E52" s="61">
        <v>2</v>
      </c>
      <c r="F52" s="102" t="s">
        <v>132</v>
      </c>
      <c r="G52" s="27">
        <v>0</v>
      </c>
      <c r="H52" s="61">
        <v>0</v>
      </c>
      <c r="I52" s="12">
        <v>0</v>
      </c>
      <c r="J52" s="61">
        <v>2</v>
      </c>
      <c r="K52" s="110">
        <v>350000000</v>
      </c>
      <c r="L52" s="61">
        <v>0</v>
      </c>
      <c r="M52" s="110">
        <v>0</v>
      </c>
      <c r="N52" s="61">
        <v>0</v>
      </c>
      <c r="O52" s="110">
        <v>0</v>
      </c>
      <c r="P52" s="61">
        <v>1</v>
      </c>
      <c r="Q52" s="110">
        <v>108301500</v>
      </c>
      <c r="R52" s="61">
        <v>1</v>
      </c>
      <c r="S52" s="13">
        <v>220345500</v>
      </c>
      <c r="T52" s="64">
        <f>SUM(L52,N52,P52,R52)</f>
        <v>2</v>
      </c>
      <c r="U52" s="64">
        <f t="shared" si="12"/>
        <v>100</v>
      </c>
      <c r="V52" s="65" t="s">
        <v>93</v>
      </c>
      <c r="W52" s="66">
        <f t="shared" si="13"/>
        <v>328647000</v>
      </c>
      <c r="X52" s="111">
        <f t="shared" si="14"/>
        <v>93.899142857142863</v>
      </c>
      <c r="Y52" s="65" t="s">
        <v>93</v>
      </c>
      <c r="Z52" s="64">
        <f t="shared" si="3"/>
        <v>2</v>
      </c>
      <c r="AA52" s="66">
        <f t="shared" si="11"/>
        <v>328647000</v>
      </c>
      <c r="AB52" s="56">
        <f t="shared" si="7"/>
        <v>100</v>
      </c>
      <c r="AC52" s="65" t="s">
        <v>93</v>
      </c>
      <c r="AD52" s="55" t="e">
        <f t="shared" si="8"/>
        <v>#DIV/0!</v>
      </c>
      <c r="AE52" s="11"/>
      <c r="AH52" s="14"/>
    </row>
    <row r="53" spans="1:34" ht="66" customHeight="1" x14ac:dyDescent="0.2">
      <c r="A53" s="67"/>
      <c r="B53" s="48"/>
      <c r="C53" s="109" t="s">
        <v>109</v>
      </c>
      <c r="D53" s="83" t="s">
        <v>138</v>
      </c>
      <c r="E53" s="61">
        <v>2</v>
      </c>
      <c r="F53" s="102" t="s">
        <v>132</v>
      </c>
      <c r="G53" s="110">
        <f>334550000+232217300+334550000</f>
        <v>901317300</v>
      </c>
      <c r="H53" s="61">
        <v>2</v>
      </c>
      <c r="I53" s="12">
        <v>307113500</v>
      </c>
      <c r="J53" s="61">
        <v>2</v>
      </c>
      <c r="K53" s="110">
        <v>232217300</v>
      </c>
      <c r="L53" s="61">
        <v>0.5</v>
      </c>
      <c r="M53" s="110">
        <v>21514000</v>
      </c>
      <c r="N53" s="61">
        <v>0.5</v>
      </c>
      <c r="O53" s="110">
        <v>34805000</v>
      </c>
      <c r="P53" s="61">
        <v>0.5</v>
      </c>
      <c r="Q53" s="110">
        <v>63575000</v>
      </c>
      <c r="R53" s="61">
        <v>0.5</v>
      </c>
      <c r="S53" s="13">
        <v>72412250</v>
      </c>
      <c r="T53" s="64">
        <f>SUM(L53,N53,P53,R53)</f>
        <v>2</v>
      </c>
      <c r="U53" s="64">
        <f t="shared" si="12"/>
        <v>100</v>
      </c>
      <c r="V53" s="65" t="s">
        <v>93</v>
      </c>
      <c r="W53" s="66">
        <f t="shared" si="13"/>
        <v>192306250</v>
      </c>
      <c r="X53" s="111">
        <f t="shared" si="14"/>
        <v>82.813059147617338</v>
      </c>
      <c r="Y53" s="65" t="s">
        <v>93</v>
      </c>
      <c r="Z53" s="64">
        <f t="shared" si="3"/>
        <v>4</v>
      </c>
      <c r="AA53" s="66">
        <f t="shared" si="11"/>
        <v>499419750</v>
      </c>
      <c r="AB53" s="56">
        <f t="shared" si="7"/>
        <v>200</v>
      </c>
      <c r="AC53" s="65" t="s">
        <v>93</v>
      </c>
      <c r="AD53" s="55">
        <f t="shared" si="8"/>
        <v>55.409981590279031</v>
      </c>
      <c r="AE53" s="11"/>
      <c r="AH53" s="14"/>
    </row>
    <row r="54" spans="1:34" ht="15" x14ac:dyDescent="0.2">
      <c r="A54" s="158" t="s">
        <v>146</v>
      </c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38">
        <f>AVERAGE(U13:U53)</f>
        <v>96.554878048780495</v>
      </c>
      <c r="V54" s="31"/>
      <c r="W54" s="29"/>
      <c r="X54" s="38">
        <f>((W13+W36+W50)/(K13+K36+K50))*100</f>
        <v>87.267817576662068</v>
      </c>
      <c r="Y54" s="31"/>
      <c r="Z54" s="30"/>
      <c r="AA54" s="30"/>
      <c r="AB54" s="30"/>
      <c r="AC54" s="31"/>
      <c r="AD54" s="32"/>
      <c r="AE54" s="11"/>
    </row>
    <row r="55" spans="1:34" ht="15" x14ac:dyDescent="0.2">
      <c r="A55" s="158" t="s">
        <v>24</v>
      </c>
      <c r="B55" s="159"/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7" t="str">
        <f>IF(U54&gt;=91,"Sangat Tinggi",IF(U54&gt;=76,"Tinggi",IF(U54&gt;=66,"Sedang",IF(U54&gt;=51,"Rendah",IF(U54&lt;=50,"Sangat Rendah")))))</f>
        <v>Sangat Tinggi</v>
      </c>
      <c r="V55" s="31"/>
      <c r="W55" s="33"/>
      <c r="X55" s="17" t="str">
        <f>IF(X54&gt;=91,"Sangat Tinggi",IF(X54&gt;=76,"Tinggi",IF(X54&gt;=66,"Sedang",IF(X54&gt;=51,"Rendah",IF(X54&lt;=50,"Sangat Rendah")))))</f>
        <v>Tinggi</v>
      </c>
      <c r="Y55" s="31"/>
      <c r="Z55" s="34"/>
      <c r="AA55" s="35"/>
      <c r="AB55" s="34"/>
      <c r="AC55" s="31"/>
      <c r="AD55" s="36"/>
      <c r="AE55" s="11"/>
    </row>
    <row r="56" spans="1:34" ht="15" x14ac:dyDescent="0.2">
      <c r="A56" s="157" t="s">
        <v>25</v>
      </c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1"/>
    </row>
    <row r="57" spans="1:34" ht="15" x14ac:dyDescent="0.2">
      <c r="A57" s="157" t="s">
        <v>26</v>
      </c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1"/>
    </row>
    <row r="58" spans="1:34" ht="15" x14ac:dyDescent="0.2">
      <c r="A58" s="157" t="s">
        <v>27</v>
      </c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1"/>
    </row>
    <row r="59" spans="1:34" ht="15" x14ac:dyDescent="0.2">
      <c r="A59" s="157" t="s">
        <v>28</v>
      </c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8"/>
    </row>
    <row r="60" spans="1:34" ht="15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19"/>
      <c r="X60" s="19"/>
      <c r="Y60" s="20"/>
      <c r="Z60" s="19"/>
      <c r="AA60" s="19"/>
      <c r="AB60" s="19"/>
      <c r="AC60" s="20"/>
      <c r="AD60" s="19"/>
    </row>
    <row r="61" spans="1:34" ht="15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60" t="s">
        <v>53</v>
      </c>
      <c r="U61" s="160"/>
      <c r="V61" s="160"/>
      <c r="W61" s="160"/>
      <c r="X61" s="160"/>
      <c r="Y61" s="20"/>
      <c r="Z61" s="19"/>
      <c r="AA61" s="160"/>
      <c r="AB61" s="160"/>
      <c r="AC61" s="160"/>
      <c r="AD61" s="160"/>
      <c r="AE61" s="160"/>
    </row>
    <row r="62" spans="1:34" ht="15.75" x14ac:dyDescent="0.25">
      <c r="A62" s="24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60" t="s">
        <v>148</v>
      </c>
      <c r="U62" s="160"/>
      <c r="V62" s="160"/>
      <c r="W62" s="160"/>
      <c r="X62" s="160"/>
      <c r="Y62" s="20"/>
      <c r="Z62" s="19"/>
      <c r="AA62" s="160"/>
      <c r="AB62" s="160"/>
      <c r="AC62" s="160"/>
      <c r="AD62" s="160"/>
      <c r="AE62" s="160"/>
    </row>
    <row r="63" spans="1:34" ht="15" x14ac:dyDescent="0.2">
      <c r="T63" s="160" t="s">
        <v>55</v>
      </c>
      <c r="U63" s="160"/>
      <c r="V63" s="160"/>
      <c r="W63" s="160"/>
      <c r="X63" s="160"/>
      <c r="AA63" s="160"/>
      <c r="AB63" s="160"/>
      <c r="AC63" s="160"/>
      <c r="AD63" s="160"/>
      <c r="AE63" s="160"/>
    </row>
    <row r="64" spans="1:34" ht="15" x14ac:dyDescent="0.2">
      <c r="M64" s="116"/>
      <c r="T64" s="160" t="s">
        <v>54</v>
      </c>
      <c r="U64" s="160"/>
      <c r="V64" s="160"/>
      <c r="W64" s="160"/>
      <c r="X64" s="160"/>
      <c r="AA64" s="160"/>
      <c r="AB64" s="160"/>
      <c r="AC64" s="160"/>
      <c r="AD64" s="160"/>
      <c r="AE64" s="160"/>
    </row>
    <row r="65" spans="1:31" ht="25.5" x14ac:dyDescent="0.2">
      <c r="A65" s="21" t="s">
        <v>29</v>
      </c>
      <c r="B65" s="21" t="s">
        <v>30</v>
      </c>
      <c r="C65" s="21" t="s">
        <v>31</v>
      </c>
      <c r="K65" s="116"/>
      <c r="M65" s="116"/>
      <c r="O65" s="163"/>
      <c r="Q65" s="117"/>
      <c r="T65" s="19"/>
      <c r="U65" s="19"/>
      <c r="V65" s="20"/>
      <c r="W65" s="19"/>
      <c r="AA65" s="20"/>
      <c r="AB65" s="19"/>
      <c r="AC65" s="20"/>
      <c r="AD65" s="19"/>
    </row>
    <row r="66" spans="1:31" ht="25.5" x14ac:dyDescent="0.25">
      <c r="A66" s="22" t="s">
        <v>32</v>
      </c>
      <c r="B66" s="22" t="s">
        <v>33</v>
      </c>
      <c r="C66" s="22" t="s">
        <v>34</v>
      </c>
      <c r="M66" s="116"/>
      <c r="T66" s="161" t="s">
        <v>147</v>
      </c>
      <c r="U66" s="161"/>
      <c r="V66" s="161"/>
      <c r="W66" s="161"/>
      <c r="X66" s="161"/>
      <c r="AA66" s="161"/>
      <c r="AB66" s="161"/>
      <c r="AC66" s="161"/>
      <c r="AD66" s="161"/>
      <c r="AE66" s="161"/>
    </row>
    <row r="67" spans="1:31" ht="25.5" x14ac:dyDescent="0.2">
      <c r="A67" s="22" t="s">
        <v>35</v>
      </c>
      <c r="B67" s="22" t="s">
        <v>36</v>
      </c>
      <c r="C67" s="22" t="s">
        <v>37</v>
      </c>
      <c r="O67" s="116"/>
      <c r="Q67" s="116"/>
      <c r="T67" s="162" t="s">
        <v>56</v>
      </c>
      <c r="U67" s="162"/>
      <c r="V67" s="162"/>
      <c r="W67" s="162"/>
      <c r="X67" s="162"/>
      <c r="AA67" s="162"/>
      <c r="AB67" s="162"/>
      <c r="AC67" s="162"/>
      <c r="AD67" s="162"/>
      <c r="AE67" s="162"/>
    </row>
    <row r="68" spans="1:31" ht="25.5" x14ac:dyDescent="0.2">
      <c r="A68" s="22" t="s">
        <v>38</v>
      </c>
      <c r="B68" s="22" t="s">
        <v>39</v>
      </c>
      <c r="C68" s="22" t="s">
        <v>40</v>
      </c>
    </row>
    <row r="69" spans="1:31" ht="25.5" x14ac:dyDescent="0.2">
      <c r="A69" s="22" t="s">
        <v>41</v>
      </c>
      <c r="B69" s="22" t="s">
        <v>42</v>
      </c>
      <c r="C69" s="22" t="s">
        <v>43</v>
      </c>
    </row>
    <row r="70" spans="1:31" ht="25.5" x14ac:dyDescent="0.2">
      <c r="A70" s="22" t="s">
        <v>44</v>
      </c>
      <c r="B70" s="23" t="s">
        <v>45</v>
      </c>
      <c r="C70" s="22" t="s">
        <v>46</v>
      </c>
    </row>
  </sheetData>
  <mergeCells count="79">
    <mergeCell ref="T64:X64"/>
    <mergeCell ref="AA64:AE64"/>
    <mergeCell ref="T66:X66"/>
    <mergeCell ref="AA66:AE66"/>
    <mergeCell ref="T67:X67"/>
    <mergeCell ref="AA67:AE67"/>
    <mergeCell ref="T61:X61"/>
    <mergeCell ref="AA61:AE61"/>
    <mergeCell ref="T62:X62"/>
    <mergeCell ref="AA62:AE62"/>
    <mergeCell ref="T63:X63"/>
    <mergeCell ref="AA63:AE63"/>
    <mergeCell ref="A57:AD57"/>
    <mergeCell ref="A58:AD58"/>
    <mergeCell ref="A59:AD59"/>
    <mergeCell ref="A54:T54"/>
    <mergeCell ref="A55:T55"/>
    <mergeCell ref="A56:AD56"/>
    <mergeCell ref="K11:K12"/>
    <mergeCell ref="L11:L12"/>
    <mergeCell ref="R10:S10"/>
    <mergeCell ref="A10:A12"/>
    <mergeCell ref="B10:B12"/>
    <mergeCell ref="C10:C12"/>
    <mergeCell ref="D10:D12"/>
    <mergeCell ref="I11:I12"/>
    <mergeCell ref="J11:J12"/>
    <mergeCell ref="M11:M12"/>
    <mergeCell ref="N11:N12"/>
    <mergeCell ref="O11:O12"/>
    <mergeCell ref="P11:P12"/>
    <mergeCell ref="Q11:Q12"/>
    <mergeCell ref="R11:R12"/>
    <mergeCell ref="S11:S12"/>
    <mergeCell ref="Z10:AA10"/>
    <mergeCell ref="AB10:AD10"/>
    <mergeCell ref="J10:K10"/>
    <mergeCell ref="L10:M10"/>
    <mergeCell ref="N10:O10"/>
    <mergeCell ref="P10:Q10"/>
    <mergeCell ref="AB12:AC12"/>
    <mergeCell ref="AB11:AC11"/>
    <mergeCell ref="U11:V11"/>
    <mergeCell ref="U12:V12"/>
    <mergeCell ref="X11:Y11"/>
    <mergeCell ref="X12:Y12"/>
    <mergeCell ref="AE7:AE8"/>
    <mergeCell ref="J9:K9"/>
    <mergeCell ref="L9:M9"/>
    <mergeCell ref="N9:O9"/>
    <mergeCell ref="P9:Q9"/>
    <mergeCell ref="R9:S9"/>
    <mergeCell ref="Z9:AA9"/>
    <mergeCell ref="AB9:AD9"/>
    <mergeCell ref="J7:K8"/>
    <mergeCell ref="L7:S8"/>
    <mergeCell ref="Z7:AA8"/>
    <mergeCell ref="AB7:AD8"/>
    <mergeCell ref="A1:AD1"/>
    <mergeCell ref="A2:AD2"/>
    <mergeCell ref="A3:AD3"/>
    <mergeCell ref="A4:AD4"/>
    <mergeCell ref="A5:AD5"/>
    <mergeCell ref="B15:B16"/>
    <mergeCell ref="A6:AD6"/>
    <mergeCell ref="T7:Y8"/>
    <mergeCell ref="T9:Y9"/>
    <mergeCell ref="A7:A9"/>
    <mergeCell ref="B7:B9"/>
    <mergeCell ref="C7:C9"/>
    <mergeCell ref="D7:D9"/>
    <mergeCell ref="E7:G9"/>
    <mergeCell ref="E10:G10"/>
    <mergeCell ref="H10:I10"/>
    <mergeCell ref="T10:Y10"/>
    <mergeCell ref="H7:I9"/>
    <mergeCell ref="E11:F12"/>
    <mergeCell ref="G11:G12"/>
    <mergeCell ref="H11:H12"/>
  </mergeCells>
  <printOptions horizontalCentered="1"/>
  <pageMargins left="0.23622047244094491" right="0.23622047244094491" top="3.937007874015748E-2" bottom="3.937007874015748E-2" header="0" footer="0"/>
  <pageSetup paperSize="14" scale="28" orientation="landscape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124F8-5112-4214-8B37-26E115DD56D5}">
  <dimension ref="B4"/>
  <sheetViews>
    <sheetView workbookViewId="0">
      <selection activeCell="C5" sqref="C5"/>
    </sheetView>
  </sheetViews>
  <sheetFormatPr defaultRowHeight="15" x14ac:dyDescent="0.25"/>
  <cols>
    <col min="2" max="2" width="12.28515625" customWidth="1"/>
  </cols>
  <sheetData>
    <row r="4" spans="2:2" x14ac:dyDescent="0.25">
      <c r="B4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Dinas Perhubungan</vt:lpstr>
      <vt:lpstr>Sheet1</vt:lpstr>
      <vt:lpstr>Chart1</vt:lpstr>
      <vt:lpstr>'Dinas Perhubungan'!Print_Area</vt:lpstr>
      <vt:lpstr>'Dinas Perhubungan'!Print_Titles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User</cp:lastModifiedBy>
  <dcterms:created xsi:type="dcterms:W3CDTF">2020-03-18T05:59:44Z</dcterms:created>
  <dcterms:modified xsi:type="dcterms:W3CDTF">2023-01-09T04:51:57Z</dcterms:modified>
</cp:coreProperties>
</file>