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760"/>
  </bookViews>
  <sheets>
    <sheet name="Bag Ekobang" sheetId="1" r:id="rId1"/>
  </sheets>
  <definedNames>
    <definedName name="_xlnm.Print_Area" localSheetId="0">'Bag Ekobang'!$A$1:$AM$64</definedName>
    <definedName name="_xlnm.Print_Titles" localSheetId="0">'Bag Ekobang'!$7:$12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W16" i="1"/>
  <c r="T16" i="1"/>
  <c r="Q16" i="1"/>
  <c r="N16" i="1"/>
  <c r="K16" i="1"/>
  <c r="X41" i="1" l="1"/>
  <c r="X40" i="1"/>
  <c r="X39" i="1"/>
  <c r="Y38" i="1"/>
  <c r="X38" i="1"/>
  <c r="X37" i="1"/>
  <c r="X36" i="1"/>
  <c r="X35" i="1"/>
  <c r="Y34" i="1"/>
  <c r="X34" i="1"/>
  <c r="X33" i="1"/>
  <c r="X32" i="1"/>
  <c r="Y31" i="1"/>
  <c r="X31" i="1"/>
  <c r="X30" i="1"/>
  <c r="X29" i="1"/>
  <c r="X28" i="1"/>
  <c r="Y27" i="1"/>
  <c r="X27" i="1"/>
  <c r="X26" i="1"/>
  <c r="X25" i="1"/>
  <c r="X24" i="1"/>
  <c r="Y22" i="1"/>
  <c r="X23" i="1"/>
  <c r="X22" i="1"/>
  <c r="X21" i="1"/>
  <c r="Y20" i="1"/>
  <c r="X20" i="1"/>
  <c r="X19" i="1"/>
  <c r="X18" i="1"/>
  <c r="X17" i="1"/>
  <c r="Y16" i="1"/>
  <c r="X16" i="1"/>
  <c r="X15" i="1"/>
  <c r="Y14" i="1"/>
  <c r="X14" i="1"/>
  <c r="X13" i="1"/>
  <c r="Y33" i="1" l="1"/>
  <c r="Y13" i="1"/>
  <c r="V38" i="1"/>
  <c r="V34" i="1"/>
  <c r="V31" i="1"/>
  <c r="V27" i="1"/>
  <c r="V13" i="1" s="1"/>
  <c r="V23" i="1"/>
  <c r="V22" i="1"/>
  <c r="V20" i="1"/>
  <c r="V16" i="1"/>
  <c r="V14" i="1"/>
  <c r="Z13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R13" i="1"/>
  <c r="V33" i="1" l="1"/>
  <c r="E16" i="1"/>
  <c r="E15" i="1"/>
  <c r="E40" i="1"/>
  <c r="E41" i="1"/>
  <c r="E39" i="1"/>
  <c r="G40" i="1"/>
  <c r="G41" i="1"/>
  <c r="G39" i="1"/>
  <c r="G38" i="1" s="1"/>
  <c r="E36" i="1"/>
  <c r="E37" i="1"/>
  <c r="E35" i="1"/>
  <c r="G36" i="1"/>
  <c r="G37" i="1"/>
  <c r="G34" i="1"/>
  <c r="G35" i="1"/>
  <c r="G32" i="1"/>
  <c r="E32" i="1"/>
  <c r="G31" i="1"/>
  <c r="G29" i="1"/>
  <c r="G27" i="1" s="1"/>
  <c r="G30" i="1"/>
  <c r="G28" i="1"/>
  <c r="E29" i="1"/>
  <c r="E30" i="1"/>
  <c r="E28" i="1"/>
  <c r="E24" i="1"/>
  <c r="E25" i="1"/>
  <c r="E26" i="1"/>
  <c r="E23" i="1"/>
  <c r="G24" i="1"/>
  <c r="G25" i="1"/>
  <c r="G26" i="1"/>
  <c r="G23" i="1"/>
  <c r="G22" i="1"/>
  <c r="G21" i="1"/>
  <c r="G20" i="1"/>
  <c r="E19" i="1"/>
  <c r="G18" i="1"/>
  <c r="G19" i="1"/>
  <c r="G17" i="1"/>
  <c r="G15" i="1"/>
  <c r="G14" i="1" s="1"/>
  <c r="G16" i="1" l="1"/>
  <c r="G33" i="1"/>
  <c r="G13" i="1"/>
  <c r="S38" i="1"/>
  <c r="S34" i="1"/>
  <c r="S31" i="1"/>
  <c r="S27" i="1"/>
  <c r="S22" i="1"/>
  <c r="S20" i="1"/>
  <c r="S16" i="1"/>
  <c r="S14" i="1"/>
  <c r="S13" i="1" l="1"/>
  <c r="S33" i="1"/>
  <c r="P20" i="1" l="1"/>
  <c r="AD41" i="1" l="1"/>
  <c r="AE41" i="1" s="1"/>
  <c r="AA41" i="1"/>
  <c r="Z41" i="1"/>
  <c r="AB41" i="1" s="1"/>
  <c r="AD40" i="1"/>
  <c r="AE40" i="1" s="1"/>
  <c r="AA40" i="1"/>
  <c r="Z40" i="1"/>
  <c r="AB40" i="1" s="1"/>
  <c r="AD39" i="1"/>
  <c r="AE39" i="1" s="1"/>
  <c r="AA39" i="1"/>
  <c r="Z39" i="1"/>
  <c r="AB39" i="1" s="1"/>
  <c r="AA38" i="1"/>
  <c r="Z38" i="1"/>
  <c r="AB38" i="1" s="1"/>
  <c r="AD37" i="1"/>
  <c r="AE37" i="1" s="1"/>
  <c r="AA37" i="1"/>
  <c r="Z37" i="1"/>
  <c r="AB37" i="1" s="1"/>
  <c r="AD36" i="1"/>
  <c r="AE36" i="1" s="1"/>
  <c r="AA36" i="1"/>
  <c r="Z36" i="1"/>
  <c r="AB36" i="1" s="1"/>
  <c r="AD35" i="1"/>
  <c r="AE35" i="1" s="1"/>
  <c r="AA35" i="1"/>
  <c r="Z35" i="1"/>
  <c r="AB35" i="1" s="1"/>
  <c r="AA34" i="1"/>
  <c r="Z34" i="1"/>
  <c r="AB34" i="1" s="1"/>
  <c r="AA33" i="1"/>
  <c r="Z33" i="1"/>
  <c r="AB33" i="1" s="1"/>
  <c r="AD32" i="1"/>
  <c r="AE32" i="1" s="1"/>
  <c r="AA32" i="1"/>
  <c r="Z32" i="1"/>
  <c r="AB32" i="1" s="1"/>
  <c r="AA31" i="1"/>
  <c r="Z31" i="1"/>
  <c r="AB31" i="1" s="1"/>
  <c r="AD30" i="1"/>
  <c r="AE30" i="1" s="1"/>
  <c r="AA30" i="1"/>
  <c r="Z30" i="1"/>
  <c r="AB30" i="1" s="1"/>
  <c r="AD29" i="1"/>
  <c r="AE29" i="1" s="1"/>
  <c r="AA29" i="1"/>
  <c r="Z29" i="1"/>
  <c r="AB29" i="1" s="1"/>
  <c r="AD28" i="1"/>
  <c r="AE28" i="1" s="1"/>
  <c r="AA28" i="1"/>
  <c r="Z28" i="1"/>
  <c r="AB28" i="1" s="1"/>
  <c r="AA27" i="1"/>
  <c r="Z27" i="1"/>
  <c r="AB27" i="1" s="1"/>
  <c r="AD26" i="1"/>
  <c r="AE26" i="1" s="1"/>
  <c r="AA26" i="1"/>
  <c r="Z26" i="1"/>
  <c r="AB26" i="1" s="1"/>
  <c r="AD25" i="1"/>
  <c r="AE25" i="1" s="1"/>
  <c r="AA25" i="1"/>
  <c r="Z25" i="1"/>
  <c r="AB25" i="1" s="1"/>
  <c r="AD24" i="1"/>
  <c r="AE24" i="1" s="1"/>
  <c r="AA24" i="1"/>
  <c r="Z24" i="1"/>
  <c r="AB24" i="1" s="1"/>
  <c r="AD23" i="1"/>
  <c r="AE23" i="1" s="1"/>
  <c r="AA23" i="1"/>
  <c r="Z23" i="1"/>
  <c r="AB23" i="1" s="1"/>
  <c r="AA22" i="1"/>
  <c r="Z22" i="1"/>
  <c r="AB22" i="1" s="1"/>
  <c r="AD21" i="1"/>
  <c r="AE21" i="1" s="1"/>
  <c r="AA21" i="1"/>
  <c r="Z21" i="1"/>
  <c r="AB21" i="1" s="1"/>
  <c r="AD20" i="1"/>
  <c r="AA20" i="1"/>
  <c r="AD19" i="1"/>
  <c r="AE19" i="1" s="1"/>
  <c r="AA19" i="1"/>
  <c r="Z19" i="1"/>
  <c r="AB19" i="1" s="1"/>
  <c r="AD18" i="1"/>
  <c r="AE18" i="1" s="1"/>
  <c r="AA18" i="1"/>
  <c r="Z18" i="1"/>
  <c r="AB18" i="1" s="1"/>
  <c r="AD17" i="1"/>
  <c r="AE17" i="1" s="1"/>
  <c r="AA17" i="1"/>
  <c r="AB17" i="1"/>
  <c r="AA16" i="1"/>
  <c r="AD15" i="1"/>
  <c r="AE15" i="1" s="1"/>
  <c r="AA15" i="1"/>
  <c r="AA14" i="1"/>
  <c r="AA13" i="1"/>
  <c r="AB13" i="1"/>
  <c r="M27" i="1" l="1"/>
  <c r="Z20" i="1" l="1"/>
  <c r="AB20" i="1" s="1"/>
  <c r="P38" i="1"/>
  <c r="AD38" i="1" s="1"/>
  <c r="P34" i="1"/>
  <c r="AD34" i="1" s="1"/>
  <c r="M38" i="1"/>
  <c r="M34" i="1"/>
  <c r="P14" i="1"/>
  <c r="P16" i="1"/>
  <c r="AD16" i="1" s="1"/>
  <c r="P22" i="1"/>
  <c r="AD22" i="1" s="1"/>
  <c r="P27" i="1"/>
  <c r="AD27" i="1" s="1"/>
  <c r="AE27" i="1" s="1"/>
  <c r="P31" i="1"/>
  <c r="AD31" i="1" s="1"/>
  <c r="M31" i="1"/>
  <c r="M22" i="1"/>
  <c r="M20" i="1"/>
  <c r="AE20" i="1" s="1"/>
  <c r="M16" i="1"/>
  <c r="M14" i="1"/>
  <c r="P13" i="1" l="1"/>
  <c r="AD14" i="1"/>
  <c r="AE14" i="1" s="1"/>
  <c r="M13" i="1"/>
  <c r="M33" i="1"/>
  <c r="AE16" i="1"/>
  <c r="AE34" i="1"/>
  <c r="AE31" i="1"/>
  <c r="AE22" i="1"/>
  <c r="P33" i="1"/>
  <c r="AE38" i="1"/>
  <c r="Z16" i="1"/>
  <c r="AB16" i="1" s="1"/>
  <c r="AP20" i="1"/>
  <c r="AP19" i="1"/>
  <c r="AP18" i="1"/>
  <c r="AD13" i="1" l="1"/>
  <c r="AE13" i="1" s="1"/>
  <c r="AE42" i="1" s="1"/>
  <c r="AE43" i="1" s="1"/>
  <c r="AD33" i="1"/>
  <c r="AE33" i="1" s="1"/>
  <c r="Z14" i="1"/>
  <c r="AB14" i="1" s="1"/>
  <c r="Z15" i="1"/>
  <c r="AB15" i="1" s="1"/>
  <c r="AP13" i="1" l="1"/>
  <c r="AB42" i="1"/>
  <c r="AB43" i="1" s="1"/>
</calcChain>
</file>

<file path=xl/sharedStrings.xml><?xml version="1.0" encoding="utf-8"?>
<sst xmlns="http://schemas.openxmlformats.org/spreadsheetml/2006/main" count="288" uniqueCount="133">
  <si>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</si>
  <si>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</si>
  <si>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</si>
  <si>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</si>
  <si>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</si>
  <si>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</si>
  <si>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</si>
  <si>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</si>
  <si>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</si>
  <si>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</si>
  <si>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</si>
  <si>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</si>
  <si>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</si>
  <si>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</si>
  <si>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</si>
  <si>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</si>
  <si>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</si>
  <si>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</si>
  <si>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</si>
  <si>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</si>
  <si>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</si>
  <si>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</si>
  <si>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</si>
  <si>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</si>
  <si>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</si>
  <si>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</si>
  <si>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</si>
  <si>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</si>
  <si>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</si>
  <si>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</si>
  <si>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</si>
  <si>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</si>
  <si>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</si>
  <si>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</si>
  <si>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</si>
  <si>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</si>
  <si>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</si>
  <si>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</si>
  <si>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</si>
  <si>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</si>
  <si>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</si>
  <si>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</si>
  <si>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</si>
  <si>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</si>
  <si>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Bln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</si>
  <si>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</si>
  <si>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</si>
  <si>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</si>
  <si>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</si>
  <si>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</si>
  <si>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</si>
  <si>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</si>
  <si>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</si>
  <si>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</si>
  <si>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Bagian Ekobang &amp; TU Sekretariat Daerah</t>
  </si>
  <si>
    <t>Faktor pendorong keberhasilan pencapaian: Koordinasi internal lingkup sekretariat daerah berjalan dengan baik</t>
  </si>
  <si>
    <t>Faktor penghambat pencapaian kinerja: Situasi pandemi covid-19 terhadap pengurangan anggaran.</t>
  </si>
  <si>
    <t>Tindak lanjut yang diperlukan dalam triwulan berikutnya*): Selalu berkoordinasi dan komunikasi untuk pencapaian kinerja yang lebih baik</t>
  </si>
  <si>
    <t>Tindak lanjut yang diperlukan dalam Renja Perangkat Daerah Kabupaten berikutnya*): Penyusunan renja lebih dipertajam untuk meningkatkan hasil capaian kinerja yang lebih baik.</t>
  </si>
  <si>
    <t>EKO HARJIDI PUTRA, SSTP</t>
  </si>
  <si>
    <t>NIP. 19801128 199912 1 002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</si>
  <si>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</si>
  <si>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</si>
  <si>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</si>
  <si>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</si>
  <si>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</si>
  <si>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Koordinasi dan Penyusunan Laporan Capaian Kinerja dan Ikhtisar Kinerja SKPD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</si>
  <si>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</si>
  <si>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</si>
  <si>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</si>
  <si>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</si>
  <si>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Administrasi Kepegawaian Perangkat Daerah</t>
  </si>
  <si>
    <t>Pengadaan Pakaian Dinas Beserta Atribut Kelengkapannya</t>
  </si>
  <si>
    <t>Administrasi Umum Perangkat Daerah</t>
  </si>
  <si>
    <t>Penyedian Peralatan dan Perlengkapan Kantor</t>
  </si>
  <si>
    <t>Penyedian Bahan Logistik Kantor</t>
  </si>
  <si>
    <t>Penyedian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</si>
  <si>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</si>
  <si>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</si>
  <si>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</si>
  <si>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</si>
  <si>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</si>
  <si>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</si>
  <si>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</si>
  <si>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Program Perekonomian dan Pembangunan</t>
  </si>
  <si>
    <t>Pelaksanaan Kebijakan Perekonomian</t>
  </si>
  <si>
    <t>Koordinasi, Sinkronisasi, Monitoring dan Evaluasi Kebijakan Pengelolaan BUMD dan BLUD</t>
  </si>
  <si>
    <t>Pengendalian dan Distribusi Perekonomian</t>
  </si>
  <si>
    <t>Perencanaan dan Pengawasan Ekonomi Mikro Kecil</t>
  </si>
  <si>
    <t>Pelaksanaan Administrasi Pembangunan</t>
  </si>
  <si>
    <t>Fasilitasi Penyusunan Program Pembangunan</t>
  </si>
  <si>
    <t>Pengendalian dan Evaluasi Program Pembangunan</t>
  </si>
  <si>
    <t>Pengelolaan Evaluasi dan Pelaporan Pelaksanaan Pembangunan</t>
  </si>
  <si>
    <t>Dok</t>
  </si>
  <si>
    <t>Jumlah dokumen administrasi Keuangan sesuai standar</t>
  </si>
  <si>
    <t>Lap</t>
  </si>
  <si>
    <t>%</t>
  </si>
  <si>
    <t>Tingkat kepuasan pelayanan</t>
  </si>
  <si>
    <t>Persentase aktivasi ekonomi kreatif untuk kesejahteraan rakyat</t>
  </si>
  <si>
    <t>Jumlah dokumen perencanaan dan evaluasi kinerja Setda yang berkualitas</t>
  </si>
  <si>
    <t>Fasilitasi Pelaksanaan Urusan Pemda yg tidak diwadahi dlm Organisasi Perangkat daerah</t>
  </si>
  <si>
    <t>Jumlah Dokumen Evaluasi Program Pembangunan Daerah</t>
  </si>
  <si>
    <t>Jumlah pengadaan pakaian dinas beserta atribut kelengkapannya sesuai kebutuhan</t>
  </si>
  <si>
    <t>Jumlah penyediaan peralatan dan perlengkapan kantor sesuai kebutuhan</t>
  </si>
  <si>
    <t>Jumlah penyediaan bahan logistik kantor sesuai kebutuhan</t>
  </si>
  <si>
    <t>Jumlah penyediaan barang cetakan dan penggandaan sesuai kebutuhan</t>
  </si>
  <si>
    <t>Jumlah rapat koordinasi dan konsultasi SKPD yang diikuiti sesuai kebutuhan</t>
  </si>
  <si>
    <t>Jumlah penyediaan jasa surat menyurat sesuai kebutuhan</t>
  </si>
  <si>
    <t>Jumlah penyediaan jasa komunikasi, sumber daya air dan listrik sesuai kebutuhan</t>
  </si>
  <si>
    <t>Jumlah penyediaan jasa pelayanan umum kantor sesuai kebutuhan</t>
  </si>
  <si>
    <t>Jumlah jasa pemeliharaan, biaya pemeliharan, pajak dan perizinan kendaraan dinas operasional atau lapangan</t>
  </si>
  <si>
    <t>Perencanaan, Penganggaran dan Evaluasi Kinerja Perangkat Daerah</t>
  </si>
  <si>
    <t>- Fasilitasi Pelaksanaan urusan Pemda yg tidak diwadahi dlm organisasi Perangkat Daerah banyak yang tidak terlaksana karna pandemi covid. Mahasiswa KKN batal datang karna diharuskan swab PCR</t>
  </si>
  <si>
    <t>- Penyelesaian Perusda/sasangga banua masih menunggu persetujuan DPRD Kab. HSS dan untuk Belanja Tenaga Teknis Pengelola Kajian BUMD masih belum  dilaksanakan karna masih belum ada BUMD yang mengusulkan penambahan  modal</t>
  </si>
  <si>
    <t>Dokumen Perencanaan dan Evaluasi Kinerja yang berkualitas</t>
  </si>
  <si>
    <t>Jumlah PNS yang menerima gaji dan tunjangan</t>
  </si>
  <si>
    <t>Jumlah dokumen laporan keuangan akhir tahun</t>
  </si>
  <si>
    <t>Laporan Keuangan Sesuai Kebutuhan</t>
  </si>
  <si>
    <t>Jumlah Dokumen Evaluasi Kebijakan Pengelolaan BUMD dan BLUD</t>
  </si>
  <si>
    <t>Jumlah Doumen Pengendalian dan distribusi Perekonomian</t>
  </si>
  <si>
    <t>Jumlah Dokumen Perkada Yang Ditetapkan</t>
  </si>
  <si>
    <t>Jumlah Dokumen Pelaksanaan Kegiatan</t>
  </si>
  <si>
    <t>Persentase Administrasi Kepegawaian Perangkat Daerah sesuai kebutuhan</t>
  </si>
  <si>
    <t>Persentase administrasi umum sesuai dengan kebutuhan</t>
  </si>
  <si>
    <t>Persentase penyediaan jasa penunjang urusan pemerintahan daerah sesuai kebutuhan</t>
  </si>
  <si>
    <t>Org</t>
  </si>
  <si>
    <t>Stel</t>
  </si>
  <si>
    <t>Persentase kebijakan bidang perekonomian yang sesuai dengan kebutuhan</t>
  </si>
  <si>
    <t>Persentase kebijakan bidang administrasi pembangunan daerah yang sesuai dengan kebutuhan</t>
  </si>
  <si>
    <t>Bagian Perekonomian dan Administrasi Pembangunan Sekretariat Daerah</t>
  </si>
  <si>
    <t>BAGIAN PEREKONOMIAN DAN ADMINISTRASI PEMBANGUNAN SEKRETARIAT DAERAH</t>
  </si>
  <si>
    <t>PERIODE PELAKSANAAN TRIWULAN IV TAHUN 2021</t>
  </si>
  <si>
    <t>Kandangan,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</si>
</sst>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1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2" fontId="8" fillId="4" borderId="2" xfId="0" applyNumberFormat="1" applyFont="1" applyFill="1" applyBorder="1" applyAlignment="1">
      <alignment horizontal="center" vertical="center"/>
    </xf>
    <xf numFmtId="166" fontId="8" fillId="0" borderId="2" xfId="1" applyNumberFormat="1" applyFont="1" applyFill="1" applyBorder="1" applyAlignment="1">
      <alignment vertical="top"/>
    </xf>
    <xf numFmtId="164" fontId="8" fillId="0" borderId="2" xfId="3" applyFont="1" applyFill="1" applyBorder="1" applyAlignment="1">
      <alignment vertical="top"/>
    </xf>
    <xf numFmtId="3" fontId="8" fillId="0" borderId="2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166" fontId="8" fillId="6" borderId="2" xfId="1" quotePrefix="1" applyNumberFormat="1" applyFont="1" applyFill="1" applyBorder="1" applyAlignment="1">
      <alignment vertical="top"/>
    </xf>
    <xf numFmtId="9" fontId="8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4" borderId="12" xfId="0" quotePrefix="1" applyFont="1" applyFill="1" applyBorder="1" applyAlignment="1">
      <alignment horizontal="left" vertical="top"/>
    </xf>
    <xf numFmtId="0" fontId="8" fillId="4" borderId="13" xfId="0" quotePrefix="1" applyFont="1" applyFill="1" applyBorder="1" applyAlignment="1">
      <alignment horizontal="left" vertical="top"/>
    </xf>
    <xf numFmtId="0" fontId="8" fillId="4" borderId="14" xfId="0" quotePrefix="1" applyFont="1" applyFill="1" applyBorder="1" applyAlignment="1">
      <alignment horizontal="left" vertical="top"/>
    </xf>
  </cellXfs>
  <cellStyles count="4">
    <cellStyle name="Comma" xfId="1" builtinId="3"/>
    <cellStyle name="Comma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60"/>
  <sheetViews>
    <sheetView tabSelected="1" showRuler="0" view="pageBreakPreview" zoomScale="70" zoomScaleNormal="40" zoomScaleSheetLayoutView="70" zoomScalePageLayoutView="55" workbookViewId="0">
      <selection activeCell="Z18" sqref="Z18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8.5703125" style="2" customWidth="1"/>
    <col min="4" max="4" width="24" style="2" customWidth="1"/>
    <col min="5" max="6" width="7.5703125" style="2" customWidth="1"/>
    <col min="7" max="7" width="18.42578125" style="2" customWidth="1"/>
    <col min="8" max="8" width="7.42578125" style="2" customWidth="1"/>
    <col min="9" max="9" width="7.5703125" style="2" customWidth="1"/>
    <col min="10" max="10" width="21.42578125" style="2" customWidth="1"/>
    <col min="11" max="11" width="9" style="2" customWidth="1"/>
    <col min="12" max="12" width="7.42578125" style="2" customWidth="1"/>
    <col min="13" max="13" width="25.140625" style="2" customWidth="1"/>
    <col min="14" max="14" width="7.5703125" style="2" customWidth="1"/>
    <col min="15" max="15" width="8" style="2" customWidth="1"/>
    <col min="16" max="16" width="18.5703125" style="2" customWidth="1"/>
    <col min="17" max="17" width="10.85546875" style="2" customWidth="1"/>
    <col min="18" max="18" width="5.7109375" style="2" bestFit="1" customWidth="1"/>
    <col min="19" max="19" width="20.42578125" style="2" customWidth="1"/>
    <col min="20" max="20" width="8.140625" style="2" customWidth="1"/>
    <col min="21" max="21" width="6.7109375" style="2" customWidth="1"/>
    <col min="22" max="22" width="20.140625" style="2" customWidth="1"/>
    <col min="23" max="23" width="9.140625" style="2" customWidth="1"/>
    <col min="24" max="24" width="8.42578125" style="2" customWidth="1"/>
    <col min="25" max="25" width="17.7109375" style="2" customWidth="1"/>
    <col min="26" max="26" width="8" style="2" customWidth="1"/>
    <col min="27" max="27" width="5.42578125" style="4" customWidth="1"/>
    <col min="28" max="28" width="8" style="2" customWidth="1"/>
    <col min="29" max="29" width="5.42578125" style="4" customWidth="1"/>
    <col min="30" max="30" width="19.140625" style="2" customWidth="1"/>
    <col min="31" max="31" width="8" style="2" customWidth="1"/>
    <col min="32" max="32" width="5.42578125" style="4" customWidth="1"/>
    <col min="33" max="33" width="8" style="2" customWidth="1"/>
    <col min="34" max="34" width="5.42578125" style="4" customWidth="1"/>
    <col min="35" max="35" width="17" style="2" customWidth="1"/>
    <col min="36" max="36" width="8" style="2" customWidth="1"/>
    <col min="37" max="37" width="5.42578125" style="4" customWidth="1"/>
    <col min="38" max="38" width="10.42578125" style="2" customWidth="1"/>
    <col min="39" max="39" width="16.7109375" style="2" customWidth="1"/>
    <col min="40" max="40" width="9.140625" style="2"/>
    <col min="41" max="45" width="19.42578125" style="2" customWidth="1"/>
    <col min="46" max="16384" width="9.140625" style="2"/>
  </cols>
  <sheetData>
    <row r="1" spans="1:45" ht="23.25" x14ac:dyDescent="0.3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1"/>
    </row>
    <row r="2" spans="1:45" ht="23.25" x14ac:dyDescent="0.3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3"/>
    </row>
    <row r="3" spans="1:45" ht="23.25" x14ac:dyDescent="0.35">
      <c r="A3" s="84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3"/>
    </row>
    <row r="4" spans="1:45" ht="23.25" x14ac:dyDescent="0.35">
      <c r="A4" s="85" t="s">
        <v>131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1"/>
    </row>
    <row r="5" spans="1:45" ht="18" x14ac:dyDescent="0.2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</row>
    <row r="6" spans="1:45" ht="18" x14ac:dyDescent="0.25">
      <c r="A6" s="80" t="s">
        <v>130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45" ht="81" customHeight="1" x14ac:dyDescent="0.2">
      <c r="A7" s="87" t="s">
        <v>3</v>
      </c>
      <c r="B7" s="87" t="s">
        <v>4</v>
      </c>
      <c r="C7" s="88" t="s">
        <v>5</v>
      </c>
      <c r="D7" s="88" t="s">
        <v>6</v>
      </c>
      <c r="E7" s="71" t="s">
        <v>7</v>
      </c>
      <c r="F7" s="72"/>
      <c r="G7" s="73"/>
      <c r="H7" s="71" t="s">
        <v>61</v>
      </c>
      <c r="I7" s="72"/>
      <c r="J7" s="73"/>
      <c r="K7" s="71" t="s">
        <v>62</v>
      </c>
      <c r="L7" s="72"/>
      <c r="M7" s="72"/>
      <c r="N7" s="71" t="s">
        <v>8</v>
      </c>
      <c r="O7" s="72"/>
      <c r="P7" s="72"/>
      <c r="Q7" s="72"/>
      <c r="R7" s="72"/>
      <c r="S7" s="72"/>
      <c r="T7" s="72"/>
      <c r="U7" s="72"/>
      <c r="V7" s="72"/>
      <c r="W7" s="72"/>
      <c r="X7" s="72"/>
      <c r="Y7" s="73"/>
      <c r="Z7" s="71" t="s">
        <v>45</v>
      </c>
      <c r="AA7" s="72"/>
      <c r="AB7" s="72"/>
      <c r="AC7" s="72"/>
      <c r="AD7" s="72"/>
      <c r="AE7" s="72"/>
      <c r="AF7" s="73"/>
      <c r="AG7" s="71" t="s">
        <v>63</v>
      </c>
      <c r="AH7" s="72"/>
      <c r="AI7" s="73"/>
      <c r="AJ7" s="71" t="s">
        <v>64</v>
      </c>
      <c r="AK7" s="72"/>
      <c r="AL7" s="72"/>
      <c r="AM7" s="89" t="s">
        <v>9</v>
      </c>
      <c r="AO7" s="4"/>
      <c r="AP7" s="4"/>
      <c r="AQ7" s="4"/>
      <c r="AR7" s="4"/>
      <c r="AS7" s="4"/>
    </row>
    <row r="8" spans="1:45" ht="18" customHeight="1" x14ac:dyDescent="0.2">
      <c r="A8" s="87"/>
      <c r="B8" s="87"/>
      <c r="C8" s="88"/>
      <c r="D8" s="88"/>
      <c r="E8" s="74"/>
      <c r="F8" s="75"/>
      <c r="G8" s="76"/>
      <c r="H8" s="74"/>
      <c r="I8" s="75"/>
      <c r="J8" s="76"/>
      <c r="K8" s="77"/>
      <c r="L8" s="78"/>
      <c r="M8" s="78"/>
      <c r="N8" s="77"/>
      <c r="O8" s="78"/>
      <c r="P8" s="78"/>
      <c r="Q8" s="78"/>
      <c r="R8" s="78"/>
      <c r="S8" s="78"/>
      <c r="T8" s="78"/>
      <c r="U8" s="78"/>
      <c r="V8" s="78"/>
      <c r="W8" s="78"/>
      <c r="X8" s="78"/>
      <c r="Y8" s="79"/>
      <c r="Z8" s="77"/>
      <c r="AA8" s="78"/>
      <c r="AB8" s="78"/>
      <c r="AC8" s="78"/>
      <c r="AD8" s="78"/>
      <c r="AE8" s="78"/>
      <c r="AF8" s="79"/>
      <c r="AG8" s="77"/>
      <c r="AH8" s="78"/>
      <c r="AI8" s="79"/>
      <c r="AJ8" s="77"/>
      <c r="AK8" s="78"/>
      <c r="AL8" s="78"/>
      <c r="AM8" s="90"/>
    </row>
    <row r="9" spans="1:45" ht="15.75" customHeight="1" x14ac:dyDescent="0.2">
      <c r="A9" s="87"/>
      <c r="B9" s="87"/>
      <c r="C9" s="88"/>
      <c r="D9" s="88"/>
      <c r="E9" s="77"/>
      <c r="F9" s="78"/>
      <c r="G9" s="79"/>
      <c r="H9" s="77"/>
      <c r="I9" s="78"/>
      <c r="J9" s="79"/>
      <c r="K9" s="91">
        <v>2021</v>
      </c>
      <c r="L9" s="92"/>
      <c r="M9" s="93"/>
      <c r="N9" s="81" t="s">
        <v>10</v>
      </c>
      <c r="O9" s="82"/>
      <c r="P9" s="83"/>
      <c r="Q9" s="81" t="s">
        <v>11</v>
      </c>
      <c r="R9" s="82"/>
      <c r="S9" s="83"/>
      <c r="T9" s="81" t="s">
        <v>12</v>
      </c>
      <c r="U9" s="82"/>
      <c r="V9" s="83"/>
      <c r="W9" s="81" t="s">
        <v>13</v>
      </c>
      <c r="X9" s="82"/>
      <c r="Y9" s="83"/>
      <c r="Z9" s="81">
        <v>2021</v>
      </c>
      <c r="AA9" s="82"/>
      <c r="AB9" s="82"/>
      <c r="AC9" s="82"/>
      <c r="AD9" s="82"/>
      <c r="AE9" s="82"/>
      <c r="AF9" s="83"/>
      <c r="AG9" s="81">
        <v>2021</v>
      </c>
      <c r="AH9" s="82"/>
      <c r="AI9" s="83"/>
      <c r="AJ9" s="81">
        <v>2021</v>
      </c>
      <c r="AK9" s="82"/>
      <c r="AL9" s="83"/>
      <c r="AM9" s="5"/>
    </row>
    <row r="10" spans="1:45" s="7" customFormat="1" ht="15.75" x14ac:dyDescent="0.25">
      <c r="A10" s="113">
        <v>1</v>
      </c>
      <c r="B10" s="113">
        <v>2</v>
      </c>
      <c r="C10" s="113">
        <v>3</v>
      </c>
      <c r="D10" s="113">
        <v>4</v>
      </c>
      <c r="E10" s="94">
        <v>5</v>
      </c>
      <c r="F10" s="99"/>
      <c r="G10" s="95"/>
      <c r="H10" s="94">
        <v>6</v>
      </c>
      <c r="I10" s="99"/>
      <c r="J10" s="95"/>
      <c r="K10" s="103">
        <v>7</v>
      </c>
      <c r="L10" s="104"/>
      <c r="M10" s="105"/>
      <c r="N10" s="103">
        <v>8</v>
      </c>
      <c r="O10" s="104"/>
      <c r="P10" s="105"/>
      <c r="Q10" s="103">
        <v>9</v>
      </c>
      <c r="R10" s="104"/>
      <c r="S10" s="105"/>
      <c r="T10" s="103">
        <v>10</v>
      </c>
      <c r="U10" s="104"/>
      <c r="V10" s="105"/>
      <c r="W10" s="103">
        <v>11</v>
      </c>
      <c r="X10" s="104"/>
      <c r="Y10" s="105"/>
      <c r="Z10" s="100">
        <v>12</v>
      </c>
      <c r="AA10" s="101"/>
      <c r="AB10" s="101"/>
      <c r="AC10" s="101"/>
      <c r="AD10" s="101"/>
      <c r="AE10" s="101"/>
      <c r="AF10" s="102"/>
      <c r="AG10" s="100">
        <v>13</v>
      </c>
      <c r="AH10" s="101"/>
      <c r="AI10" s="102"/>
      <c r="AJ10" s="100">
        <v>14</v>
      </c>
      <c r="AK10" s="101"/>
      <c r="AL10" s="102"/>
      <c r="AM10" s="6">
        <v>15</v>
      </c>
    </row>
    <row r="11" spans="1:45" s="7" customFormat="1" ht="87" customHeight="1" x14ac:dyDescent="0.2">
      <c r="A11" s="114"/>
      <c r="B11" s="114"/>
      <c r="C11" s="114"/>
      <c r="D11" s="114"/>
      <c r="E11" s="109" t="s">
        <v>14</v>
      </c>
      <c r="F11" s="110"/>
      <c r="G11" s="111" t="s">
        <v>15</v>
      </c>
      <c r="H11" s="109" t="s">
        <v>14</v>
      </c>
      <c r="I11" s="110"/>
      <c r="J11" s="111" t="s">
        <v>15</v>
      </c>
      <c r="K11" s="109" t="s">
        <v>14</v>
      </c>
      <c r="L11" s="110"/>
      <c r="M11" s="113" t="s">
        <v>15</v>
      </c>
      <c r="N11" s="109" t="s">
        <v>14</v>
      </c>
      <c r="O11" s="110"/>
      <c r="P11" s="113" t="s">
        <v>15</v>
      </c>
      <c r="Q11" s="109" t="s">
        <v>14</v>
      </c>
      <c r="R11" s="110"/>
      <c r="S11" s="113" t="s">
        <v>15</v>
      </c>
      <c r="T11" s="109" t="s">
        <v>14</v>
      </c>
      <c r="U11" s="110"/>
      <c r="V11" s="113" t="s">
        <v>15</v>
      </c>
      <c r="W11" s="109" t="s">
        <v>14</v>
      </c>
      <c r="X11" s="110"/>
      <c r="Y11" s="113" t="s">
        <v>15</v>
      </c>
      <c r="Z11" s="94" t="s">
        <v>16</v>
      </c>
      <c r="AA11" s="95"/>
      <c r="AB11" s="94" t="s">
        <v>46</v>
      </c>
      <c r="AC11" s="95"/>
      <c r="AD11" s="8" t="s">
        <v>17</v>
      </c>
      <c r="AE11" s="94" t="s">
        <v>47</v>
      </c>
      <c r="AF11" s="95"/>
      <c r="AG11" s="94" t="s">
        <v>18</v>
      </c>
      <c r="AH11" s="95"/>
      <c r="AI11" s="8" t="s">
        <v>19</v>
      </c>
      <c r="AJ11" s="94" t="s">
        <v>20</v>
      </c>
      <c r="AK11" s="95"/>
      <c r="AL11" s="8" t="s">
        <v>21</v>
      </c>
      <c r="AM11" s="9"/>
    </row>
    <row r="12" spans="1:45" s="7" customFormat="1" ht="15.75" x14ac:dyDescent="0.2">
      <c r="A12" s="111"/>
      <c r="B12" s="111"/>
      <c r="C12" s="111"/>
      <c r="D12" s="111"/>
      <c r="E12" s="106"/>
      <c r="F12" s="107"/>
      <c r="G12" s="112"/>
      <c r="H12" s="106"/>
      <c r="I12" s="107"/>
      <c r="J12" s="112"/>
      <c r="K12" s="106"/>
      <c r="L12" s="107"/>
      <c r="M12" s="111"/>
      <c r="N12" s="106"/>
      <c r="O12" s="107"/>
      <c r="P12" s="111"/>
      <c r="Q12" s="106"/>
      <c r="R12" s="107"/>
      <c r="S12" s="111"/>
      <c r="T12" s="106"/>
      <c r="U12" s="107"/>
      <c r="V12" s="111"/>
      <c r="W12" s="106"/>
      <c r="X12" s="107"/>
      <c r="Y12" s="111"/>
      <c r="Z12" s="106" t="s">
        <v>14</v>
      </c>
      <c r="AA12" s="107"/>
      <c r="AB12" s="106" t="s">
        <v>14</v>
      </c>
      <c r="AC12" s="107"/>
      <c r="AD12" s="10" t="s">
        <v>15</v>
      </c>
      <c r="AE12" s="106" t="s">
        <v>15</v>
      </c>
      <c r="AF12" s="107"/>
      <c r="AG12" s="106" t="s">
        <v>14</v>
      </c>
      <c r="AH12" s="107"/>
      <c r="AI12" s="10" t="s">
        <v>15</v>
      </c>
      <c r="AJ12" s="106" t="s">
        <v>14</v>
      </c>
      <c r="AK12" s="107"/>
      <c r="AL12" s="10" t="s">
        <v>15</v>
      </c>
      <c r="AM12" s="52"/>
    </row>
    <row r="13" spans="1:45" ht="110.25" x14ac:dyDescent="0.2">
      <c r="A13" s="37">
        <v>1</v>
      </c>
      <c r="B13" s="13" t="s">
        <v>22</v>
      </c>
      <c r="C13" s="14" t="s">
        <v>65</v>
      </c>
      <c r="D13" s="64" t="s">
        <v>97</v>
      </c>
      <c r="E13" s="35">
        <v>100</v>
      </c>
      <c r="F13" s="36" t="s">
        <v>96</v>
      </c>
      <c r="G13" s="33">
        <f>SUM(G14,G16,G20,G22,G27,G31)</f>
        <v>49201932630</v>
      </c>
      <c r="H13" s="35">
        <v>100</v>
      </c>
      <c r="I13" s="36" t="s">
        <v>96</v>
      </c>
      <c r="J13" s="33"/>
      <c r="K13" s="35">
        <v>100</v>
      </c>
      <c r="L13" s="36" t="s">
        <v>96</v>
      </c>
      <c r="M13" s="33">
        <f>SUM(M14,M16,M20,M22,M27,M31)</f>
        <v>16400644210</v>
      </c>
      <c r="N13" s="35">
        <v>100</v>
      </c>
      <c r="O13" s="36" t="str">
        <f>L13</f>
        <v>%</v>
      </c>
      <c r="P13" s="33">
        <f>SUM(P14,P16,P20,P22,P27,P31)</f>
        <v>3038238810</v>
      </c>
      <c r="Q13" s="39">
        <v>100</v>
      </c>
      <c r="R13" s="36" t="str">
        <f>L13</f>
        <v>%</v>
      </c>
      <c r="S13" s="33">
        <f>SUM(S14,S16,S20,S22,S27,S31)</f>
        <v>4046374829</v>
      </c>
      <c r="T13" s="39">
        <v>100</v>
      </c>
      <c r="U13" s="36" t="str">
        <f>L13</f>
        <v>%</v>
      </c>
      <c r="V13" s="33">
        <f>SUM(V14,V16,V20,V22,V27,V31)</f>
        <v>3810288179</v>
      </c>
      <c r="W13" s="39">
        <v>100</v>
      </c>
      <c r="X13" s="36" t="str">
        <f>O13</f>
        <v>%</v>
      </c>
      <c r="Y13" s="33">
        <f>SUM(Y14,Y16,Y20,Y22,Y27,Y31)</f>
        <v>3257893678</v>
      </c>
      <c r="Z13" s="53">
        <f>AVERAGE(N13,Q13,T13,W13)</f>
        <v>100</v>
      </c>
      <c r="AA13" s="63" t="str">
        <f>L13</f>
        <v>%</v>
      </c>
      <c r="AB13" s="53">
        <f>Z13/K13*100</f>
        <v>100</v>
      </c>
      <c r="AC13" s="43" t="s">
        <v>96</v>
      </c>
      <c r="AD13" s="54">
        <f>SUM(P13,S13,V13,Y13)</f>
        <v>14152795496</v>
      </c>
      <c r="AE13" s="42">
        <f>AD13/M13*100</f>
        <v>86.294143783514215</v>
      </c>
      <c r="AF13" s="43" t="s">
        <v>96</v>
      </c>
      <c r="AG13" s="42"/>
      <c r="AH13" s="36"/>
      <c r="AI13" s="54"/>
      <c r="AJ13" s="42"/>
      <c r="AK13" s="43"/>
      <c r="AL13" s="42"/>
      <c r="AM13" s="18" t="s">
        <v>129</v>
      </c>
      <c r="AP13" s="19">
        <f t="shared" ref="AP13:AP20" si="0">P13+S13+V13+Y13</f>
        <v>14152795496</v>
      </c>
    </row>
    <row r="14" spans="1:45" ht="94.5" x14ac:dyDescent="0.2">
      <c r="A14" s="12"/>
      <c r="B14" s="13"/>
      <c r="C14" s="14" t="s">
        <v>111</v>
      </c>
      <c r="D14" s="14" t="s">
        <v>114</v>
      </c>
      <c r="E14" s="35">
        <v>15</v>
      </c>
      <c r="F14" s="36" t="s">
        <v>93</v>
      </c>
      <c r="G14" s="33">
        <f>SUM(G15)</f>
        <v>6750000</v>
      </c>
      <c r="H14" s="59">
        <v>15</v>
      </c>
      <c r="I14" s="60" t="s">
        <v>93</v>
      </c>
      <c r="J14" s="33"/>
      <c r="K14" s="59">
        <v>15</v>
      </c>
      <c r="L14" s="60" t="s">
        <v>93</v>
      </c>
      <c r="M14" s="33">
        <f>SUM(M15)</f>
        <v>2250000</v>
      </c>
      <c r="N14" s="59">
        <v>6</v>
      </c>
      <c r="O14" s="60" t="str">
        <f t="shared" ref="O14:O41" si="1">L14</f>
        <v>Dok</v>
      </c>
      <c r="P14" s="33">
        <f>SUM(P15)</f>
        <v>0</v>
      </c>
      <c r="Q14" s="39">
        <v>3</v>
      </c>
      <c r="R14" s="36" t="str">
        <f t="shared" ref="R14:R41" si="2">L14</f>
        <v>Dok</v>
      </c>
      <c r="S14" s="33">
        <f>SUM(S15)</f>
        <v>375000</v>
      </c>
      <c r="T14" s="39">
        <v>3</v>
      </c>
      <c r="U14" s="36" t="str">
        <f t="shared" ref="U14:U41" si="3">L14</f>
        <v>Dok</v>
      </c>
      <c r="V14" s="33">
        <f>SUM(V15)</f>
        <v>0</v>
      </c>
      <c r="W14" s="39">
        <v>3</v>
      </c>
      <c r="X14" s="36" t="str">
        <f t="shared" ref="X14:X41" si="4">O14</f>
        <v>Dok</v>
      </c>
      <c r="Y14" s="33">
        <f>SUM(Y15)</f>
        <v>1875000</v>
      </c>
      <c r="Z14" s="53">
        <f t="shared" ref="Z14:Z41" si="5">SUM(N14,Q14,T14,W14)</f>
        <v>15</v>
      </c>
      <c r="AA14" s="36" t="str">
        <f t="shared" ref="AA14:AA41" si="6">L14</f>
        <v>Dok</v>
      </c>
      <c r="AB14" s="42">
        <f t="shared" ref="AB14:AB41" si="7">Z14/K14*100</f>
        <v>100</v>
      </c>
      <c r="AC14" s="43" t="s">
        <v>96</v>
      </c>
      <c r="AD14" s="54">
        <f t="shared" ref="AD14:AD41" si="8">SUM(P14,S14,V14,Y14)</f>
        <v>2250000</v>
      </c>
      <c r="AE14" s="42">
        <f t="shared" ref="AE14:AE41" si="9">AD14/M14*100</f>
        <v>100</v>
      </c>
      <c r="AF14" s="43" t="s">
        <v>96</v>
      </c>
      <c r="AG14" s="42"/>
      <c r="AH14" s="36"/>
      <c r="AI14" s="54"/>
      <c r="AJ14" s="42"/>
      <c r="AK14" s="43"/>
      <c r="AL14" s="42"/>
      <c r="AM14" s="18"/>
      <c r="AP14" s="19"/>
    </row>
    <row r="15" spans="1:45" ht="90" x14ac:dyDescent="0.2">
      <c r="A15" s="12"/>
      <c r="B15" s="13"/>
      <c r="C15" s="20" t="s">
        <v>66</v>
      </c>
      <c r="D15" s="20" t="s">
        <v>99</v>
      </c>
      <c r="E15" s="15">
        <f>K15*3</f>
        <v>45</v>
      </c>
      <c r="F15" s="16" t="s">
        <v>93</v>
      </c>
      <c r="G15" s="17">
        <f>M15*3</f>
        <v>6750000</v>
      </c>
      <c r="H15" s="15">
        <v>15</v>
      </c>
      <c r="I15" s="66" t="s">
        <v>93</v>
      </c>
      <c r="J15" s="17"/>
      <c r="K15" s="15">
        <v>15</v>
      </c>
      <c r="L15" s="66" t="s">
        <v>93</v>
      </c>
      <c r="M15" s="17">
        <v>2250000</v>
      </c>
      <c r="N15" s="67">
        <v>6</v>
      </c>
      <c r="O15" s="66" t="str">
        <f t="shared" si="1"/>
        <v>Dok</v>
      </c>
      <c r="P15" s="17">
        <v>0</v>
      </c>
      <c r="Q15" s="15">
        <v>3</v>
      </c>
      <c r="R15" s="16" t="str">
        <f t="shared" si="2"/>
        <v>Dok</v>
      </c>
      <c r="S15" s="17">
        <v>375000</v>
      </c>
      <c r="T15" s="15">
        <v>3</v>
      </c>
      <c r="U15" s="16" t="str">
        <f t="shared" si="3"/>
        <v>Dok</v>
      </c>
      <c r="V15" s="17">
        <v>0</v>
      </c>
      <c r="W15" s="15">
        <v>3</v>
      </c>
      <c r="X15" s="16" t="str">
        <f t="shared" si="4"/>
        <v>Dok</v>
      </c>
      <c r="Y15" s="17">
        <v>1875000</v>
      </c>
      <c r="Z15" s="41">
        <f t="shared" si="5"/>
        <v>15</v>
      </c>
      <c r="AA15" s="16" t="str">
        <f t="shared" si="6"/>
        <v>Dok</v>
      </c>
      <c r="AB15" s="40">
        <f t="shared" si="7"/>
        <v>100</v>
      </c>
      <c r="AC15" s="26" t="s">
        <v>96</v>
      </c>
      <c r="AD15" s="32">
        <f t="shared" si="8"/>
        <v>2250000</v>
      </c>
      <c r="AE15" s="40">
        <f t="shared" si="9"/>
        <v>100</v>
      </c>
      <c r="AF15" s="26" t="s">
        <v>96</v>
      </c>
      <c r="AG15" s="41"/>
      <c r="AH15" s="16"/>
      <c r="AI15" s="32"/>
      <c r="AJ15" s="40"/>
      <c r="AK15" s="26"/>
      <c r="AL15" s="40"/>
      <c r="AM15" s="11"/>
      <c r="AP15" s="19"/>
    </row>
    <row r="16" spans="1:45" ht="63" x14ac:dyDescent="0.2">
      <c r="A16" s="12"/>
      <c r="B16" s="13"/>
      <c r="C16" s="14" t="s">
        <v>67</v>
      </c>
      <c r="D16" s="14" t="s">
        <v>94</v>
      </c>
      <c r="E16" s="35">
        <f>K16*3</f>
        <v>39</v>
      </c>
      <c r="F16" s="36" t="s">
        <v>93</v>
      </c>
      <c r="G16" s="33">
        <f>SUM(G17:G19)</f>
        <v>34968942000</v>
      </c>
      <c r="H16" s="61">
        <v>12</v>
      </c>
      <c r="I16" s="60" t="s">
        <v>93</v>
      </c>
      <c r="J16" s="33"/>
      <c r="K16" s="61">
        <f>SUM(K18:K19)</f>
        <v>13</v>
      </c>
      <c r="L16" s="60" t="s">
        <v>93</v>
      </c>
      <c r="M16" s="33">
        <f>SUM(M17:M19)</f>
        <v>11656314000</v>
      </c>
      <c r="N16" s="61">
        <f>SUM(N18:N19)</f>
        <v>3</v>
      </c>
      <c r="O16" s="60" t="str">
        <f t="shared" si="1"/>
        <v>Dok</v>
      </c>
      <c r="P16" s="33">
        <f>SUM(P17:P19)</f>
        <v>2469119010</v>
      </c>
      <c r="Q16" s="61">
        <f>SUM(Q18:Q19)</f>
        <v>3</v>
      </c>
      <c r="R16" s="36" t="str">
        <f t="shared" si="2"/>
        <v>Dok</v>
      </c>
      <c r="S16" s="33">
        <f>SUM(S17:S19)</f>
        <v>3431510399</v>
      </c>
      <c r="T16" s="61">
        <f>SUM(T18:T19)</f>
        <v>3</v>
      </c>
      <c r="U16" s="36" t="str">
        <f t="shared" si="3"/>
        <v>Dok</v>
      </c>
      <c r="V16" s="33">
        <f>SUM(V17:V19)</f>
        <v>2949137376</v>
      </c>
      <c r="W16" s="61">
        <f>SUM(W18:W19)</f>
        <v>4</v>
      </c>
      <c r="X16" s="36" t="str">
        <f t="shared" si="4"/>
        <v>Dok</v>
      </c>
      <c r="Y16" s="33">
        <f>SUM(Y17:Y19)</f>
        <v>2168696905</v>
      </c>
      <c r="Z16" s="53">
        <f t="shared" si="5"/>
        <v>13</v>
      </c>
      <c r="AA16" s="36" t="str">
        <f t="shared" si="6"/>
        <v>Dok</v>
      </c>
      <c r="AB16" s="42">
        <f t="shared" si="7"/>
        <v>100</v>
      </c>
      <c r="AC16" s="43" t="s">
        <v>96</v>
      </c>
      <c r="AD16" s="54">
        <f t="shared" si="8"/>
        <v>11018463690</v>
      </c>
      <c r="AE16" s="42">
        <f t="shared" si="9"/>
        <v>94.527855804159017</v>
      </c>
      <c r="AF16" s="43" t="s">
        <v>96</v>
      </c>
      <c r="AG16" s="53"/>
      <c r="AH16" s="36"/>
      <c r="AI16" s="54"/>
      <c r="AJ16" s="42"/>
      <c r="AK16" s="43"/>
      <c r="AL16" s="42"/>
      <c r="AM16" s="11"/>
      <c r="AP16" s="19"/>
    </row>
    <row r="17" spans="1:42" ht="78.75" x14ac:dyDescent="0.2">
      <c r="A17" s="37">
        <v>2</v>
      </c>
      <c r="B17" s="38" t="s">
        <v>23</v>
      </c>
      <c r="C17" s="20" t="s">
        <v>68</v>
      </c>
      <c r="D17" s="62" t="s">
        <v>115</v>
      </c>
      <c r="E17" s="34">
        <v>120</v>
      </c>
      <c r="F17" s="16" t="s">
        <v>125</v>
      </c>
      <c r="G17" s="17">
        <f>M17*3</f>
        <v>34945713000</v>
      </c>
      <c r="H17" s="34">
        <v>103</v>
      </c>
      <c r="I17" s="16" t="s">
        <v>125</v>
      </c>
      <c r="J17" s="56"/>
      <c r="K17" s="34">
        <v>103</v>
      </c>
      <c r="L17" s="16" t="s">
        <v>125</v>
      </c>
      <c r="M17" s="17">
        <v>11648571000</v>
      </c>
      <c r="N17" s="34">
        <v>103</v>
      </c>
      <c r="O17" s="16" t="str">
        <f t="shared" si="1"/>
        <v>Org</v>
      </c>
      <c r="P17" s="65">
        <v>2469119010</v>
      </c>
      <c r="Q17" s="34">
        <v>103</v>
      </c>
      <c r="R17" s="16" t="str">
        <f t="shared" si="2"/>
        <v>Org</v>
      </c>
      <c r="S17" s="17">
        <v>3429916199</v>
      </c>
      <c r="T17" s="34">
        <v>103</v>
      </c>
      <c r="U17" s="16" t="str">
        <f t="shared" si="3"/>
        <v>Org</v>
      </c>
      <c r="V17" s="17">
        <v>2947374876</v>
      </c>
      <c r="W17" s="34">
        <v>103</v>
      </c>
      <c r="X17" s="16" t="str">
        <f t="shared" si="4"/>
        <v>Org</v>
      </c>
      <c r="Y17" s="17">
        <v>2164588405</v>
      </c>
      <c r="Z17" s="41">
        <f>AVERAGE(N17,Q17,T17,W17)</f>
        <v>103</v>
      </c>
      <c r="AA17" s="16" t="str">
        <f t="shared" si="6"/>
        <v>Org</v>
      </c>
      <c r="AB17" s="40">
        <f t="shared" si="7"/>
        <v>100</v>
      </c>
      <c r="AC17" s="26" t="s">
        <v>96</v>
      </c>
      <c r="AD17" s="32">
        <f t="shared" si="8"/>
        <v>11010998490</v>
      </c>
      <c r="AE17" s="40">
        <f t="shared" si="9"/>
        <v>94.52660322025767</v>
      </c>
      <c r="AF17" s="26" t="s">
        <v>96</v>
      </c>
      <c r="AG17" s="41"/>
      <c r="AH17" s="16"/>
      <c r="AI17" s="32"/>
      <c r="AJ17" s="40"/>
      <c r="AK17" s="26"/>
      <c r="AL17" s="40"/>
      <c r="AM17" s="11"/>
      <c r="AP17" s="19"/>
    </row>
    <row r="18" spans="1:42" ht="75" x14ac:dyDescent="0.2">
      <c r="A18" s="12"/>
      <c r="B18" s="13"/>
      <c r="C18" s="20" t="s">
        <v>69</v>
      </c>
      <c r="D18" s="20" t="s">
        <v>116</v>
      </c>
      <c r="E18" s="34">
        <v>3</v>
      </c>
      <c r="F18" s="16" t="s">
        <v>93</v>
      </c>
      <c r="G18" s="17">
        <f t="shared" ref="G18:G19" si="10">M18*3</f>
        <v>5850000</v>
      </c>
      <c r="H18" s="34">
        <v>1</v>
      </c>
      <c r="I18" s="16" t="s">
        <v>93</v>
      </c>
      <c r="J18" s="17"/>
      <c r="K18" s="34">
        <v>1</v>
      </c>
      <c r="L18" s="16" t="s">
        <v>93</v>
      </c>
      <c r="M18" s="17">
        <v>1950000</v>
      </c>
      <c r="N18" s="34">
        <v>0</v>
      </c>
      <c r="O18" s="16" t="str">
        <f t="shared" si="1"/>
        <v>Dok</v>
      </c>
      <c r="P18" s="65">
        <v>0</v>
      </c>
      <c r="Q18" s="34">
        <v>0</v>
      </c>
      <c r="R18" s="16" t="str">
        <f t="shared" si="2"/>
        <v>Dok</v>
      </c>
      <c r="S18" s="17">
        <v>0</v>
      </c>
      <c r="T18" s="34">
        <v>0</v>
      </c>
      <c r="U18" s="16" t="str">
        <f t="shared" si="3"/>
        <v>Dok</v>
      </c>
      <c r="V18" s="17">
        <v>0</v>
      </c>
      <c r="W18" s="34">
        <v>1</v>
      </c>
      <c r="X18" s="16" t="str">
        <f t="shared" si="4"/>
        <v>Dok</v>
      </c>
      <c r="Y18" s="17">
        <v>1687500</v>
      </c>
      <c r="Z18" s="41">
        <f t="shared" si="5"/>
        <v>1</v>
      </c>
      <c r="AA18" s="16" t="str">
        <f t="shared" si="6"/>
        <v>Dok</v>
      </c>
      <c r="AB18" s="40">
        <f t="shared" si="7"/>
        <v>100</v>
      </c>
      <c r="AC18" s="26" t="s">
        <v>96</v>
      </c>
      <c r="AD18" s="32">
        <f t="shared" si="8"/>
        <v>1687500</v>
      </c>
      <c r="AE18" s="40">
        <f t="shared" si="9"/>
        <v>86.538461538461547</v>
      </c>
      <c r="AF18" s="26" t="s">
        <v>96</v>
      </c>
      <c r="AG18" s="41"/>
      <c r="AH18" s="16"/>
      <c r="AI18" s="32"/>
      <c r="AJ18" s="40"/>
      <c r="AK18" s="26"/>
      <c r="AL18" s="40"/>
      <c r="AM18" s="21"/>
      <c r="AP18" s="19">
        <f t="shared" si="0"/>
        <v>1687500</v>
      </c>
    </row>
    <row r="19" spans="1:42" ht="105" x14ac:dyDescent="0.2">
      <c r="A19" s="12"/>
      <c r="B19" s="13"/>
      <c r="C19" s="20" t="s">
        <v>70</v>
      </c>
      <c r="D19" s="20" t="s">
        <v>117</v>
      </c>
      <c r="E19" s="34">
        <f>K19*3</f>
        <v>36</v>
      </c>
      <c r="F19" s="16" t="s">
        <v>95</v>
      </c>
      <c r="G19" s="17">
        <f t="shared" si="10"/>
        <v>17379000</v>
      </c>
      <c r="H19" s="34">
        <v>12</v>
      </c>
      <c r="I19" s="16" t="s">
        <v>95</v>
      </c>
      <c r="J19" s="17"/>
      <c r="K19" s="34">
        <v>12</v>
      </c>
      <c r="L19" s="16" t="s">
        <v>95</v>
      </c>
      <c r="M19" s="17">
        <v>5793000</v>
      </c>
      <c r="N19" s="34">
        <v>3</v>
      </c>
      <c r="O19" s="16" t="str">
        <f t="shared" si="1"/>
        <v>Lap</v>
      </c>
      <c r="P19" s="65">
        <v>0</v>
      </c>
      <c r="Q19" s="34">
        <v>3</v>
      </c>
      <c r="R19" s="16" t="str">
        <f t="shared" si="2"/>
        <v>Lap</v>
      </c>
      <c r="S19" s="17">
        <v>1594200</v>
      </c>
      <c r="T19" s="34">
        <v>3</v>
      </c>
      <c r="U19" s="16" t="str">
        <f t="shared" si="3"/>
        <v>Lap</v>
      </c>
      <c r="V19" s="17">
        <v>1762500</v>
      </c>
      <c r="W19" s="34">
        <v>3</v>
      </c>
      <c r="X19" s="16" t="str">
        <f t="shared" si="4"/>
        <v>Lap</v>
      </c>
      <c r="Y19" s="17">
        <v>2421000</v>
      </c>
      <c r="Z19" s="41">
        <f t="shared" si="5"/>
        <v>12</v>
      </c>
      <c r="AA19" s="16" t="str">
        <f t="shared" si="6"/>
        <v>Lap</v>
      </c>
      <c r="AB19" s="40">
        <f t="shared" si="7"/>
        <v>100</v>
      </c>
      <c r="AC19" s="26" t="s">
        <v>96</v>
      </c>
      <c r="AD19" s="32">
        <f t="shared" si="8"/>
        <v>5777700</v>
      </c>
      <c r="AE19" s="40">
        <f t="shared" si="9"/>
        <v>99.735888140859657</v>
      </c>
      <c r="AF19" s="26" t="s">
        <v>96</v>
      </c>
      <c r="AG19" s="41"/>
      <c r="AH19" s="16"/>
      <c r="AI19" s="32"/>
      <c r="AJ19" s="40"/>
      <c r="AK19" s="26"/>
      <c r="AL19" s="40"/>
      <c r="AM19" s="11"/>
      <c r="AP19" s="19">
        <f t="shared" si="0"/>
        <v>5777700</v>
      </c>
    </row>
    <row r="20" spans="1:42" ht="78.75" x14ac:dyDescent="0.2">
      <c r="A20" s="12"/>
      <c r="B20" s="13"/>
      <c r="C20" s="14" t="s">
        <v>71</v>
      </c>
      <c r="D20" s="14" t="s">
        <v>122</v>
      </c>
      <c r="E20" s="61">
        <v>100</v>
      </c>
      <c r="F20" s="60" t="s">
        <v>96</v>
      </c>
      <c r="G20" s="33">
        <f>SUM(G21)</f>
        <v>672750000</v>
      </c>
      <c r="H20" s="61">
        <v>100</v>
      </c>
      <c r="I20" s="60" t="s">
        <v>96</v>
      </c>
      <c r="J20" s="17"/>
      <c r="K20" s="61">
        <v>100</v>
      </c>
      <c r="L20" s="60" t="s">
        <v>96</v>
      </c>
      <c r="M20" s="33">
        <f>SUM(M21)</f>
        <v>224250000</v>
      </c>
      <c r="N20" s="39">
        <v>25</v>
      </c>
      <c r="O20" s="36" t="str">
        <f t="shared" si="1"/>
        <v>%</v>
      </c>
      <c r="P20" s="33">
        <f>SUM(P21)</f>
        <v>14055000</v>
      </c>
      <c r="Q20" s="39">
        <v>25</v>
      </c>
      <c r="R20" s="36" t="str">
        <f t="shared" si="2"/>
        <v>%</v>
      </c>
      <c r="S20" s="33">
        <f>SUM(S21)</f>
        <v>8000000</v>
      </c>
      <c r="T20" s="39">
        <v>25</v>
      </c>
      <c r="U20" s="36" t="str">
        <f t="shared" si="3"/>
        <v>%</v>
      </c>
      <c r="V20" s="33">
        <f>SUM(V21)</f>
        <v>42510000</v>
      </c>
      <c r="W20" s="39">
        <v>25</v>
      </c>
      <c r="X20" s="36" t="str">
        <f t="shared" si="4"/>
        <v>%</v>
      </c>
      <c r="Y20" s="33">
        <f>SUM(Y21)</f>
        <v>82770000</v>
      </c>
      <c r="Z20" s="53">
        <f t="shared" si="5"/>
        <v>100</v>
      </c>
      <c r="AA20" s="36" t="str">
        <f t="shared" si="6"/>
        <v>%</v>
      </c>
      <c r="AB20" s="42">
        <f t="shared" si="7"/>
        <v>100</v>
      </c>
      <c r="AC20" s="43" t="s">
        <v>96</v>
      </c>
      <c r="AD20" s="54">
        <f t="shared" si="8"/>
        <v>147335000</v>
      </c>
      <c r="AE20" s="42">
        <f t="shared" si="9"/>
        <v>65.701226309921964</v>
      </c>
      <c r="AF20" s="43" t="s">
        <v>96</v>
      </c>
      <c r="AG20" s="53"/>
      <c r="AH20" s="36"/>
      <c r="AI20" s="54"/>
      <c r="AJ20" s="42"/>
      <c r="AK20" s="43"/>
      <c r="AL20" s="42"/>
      <c r="AM20" s="11"/>
      <c r="AP20" s="19">
        <f t="shared" si="0"/>
        <v>147335000</v>
      </c>
    </row>
    <row r="21" spans="1:42" ht="75" x14ac:dyDescent="0.2">
      <c r="A21" s="12"/>
      <c r="B21" s="13"/>
      <c r="C21" s="20" t="s">
        <v>72</v>
      </c>
      <c r="D21" s="20" t="s">
        <v>102</v>
      </c>
      <c r="E21" s="34">
        <v>316</v>
      </c>
      <c r="F21" s="16" t="s">
        <v>126</v>
      </c>
      <c r="G21" s="57">
        <f>M21*3</f>
        <v>672750000</v>
      </c>
      <c r="H21" s="34">
        <v>316</v>
      </c>
      <c r="I21" s="16" t="s">
        <v>126</v>
      </c>
      <c r="J21" s="56"/>
      <c r="K21" s="34">
        <v>316</v>
      </c>
      <c r="L21" s="16" t="s">
        <v>126</v>
      </c>
      <c r="M21" s="17">
        <v>224250000</v>
      </c>
      <c r="N21" s="34">
        <v>25</v>
      </c>
      <c r="O21" s="16" t="str">
        <f t="shared" si="1"/>
        <v>Stel</v>
      </c>
      <c r="P21" s="65">
        <v>14055000</v>
      </c>
      <c r="Q21" s="34">
        <v>25</v>
      </c>
      <c r="R21" s="16" t="str">
        <f t="shared" si="2"/>
        <v>Stel</v>
      </c>
      <c r="S21" s="17">
        <v>8000000</v>
      </c>
      <c r="T21" s="34">
        <v>25</v>
      </c>
      <c r="U21" s="16" t="str">
        <f t="shared" si="3"/>
        <v>Stel</v>
      </c>
      <c r="V21" s="17">
        <v>42510000</v>
      </c>
      <c r="W21" s="34">
        <v>0</v>
      </c>
      <c r="X21" s="16" t="str">
        <f t="shared" si="4"/>
        <v>Stel</v>
      </c>
      <c r="Y21" s="17">
        <v>82770000</v>
      </c>
      <c r="Z21" s="41">
        <f t="shared" si="5"/>
        <v>75</v>
      </c>
      <c r="AA21" s="16" t="str">
        <f t="shared" si="6"/>
        <v>Stel</v>
      </c>
      <c r="AB21" s="40">
        <f t="shared" si="7"/>
        <v>23.734177215189874</v>
      </c>
      <c r="AC21" s="26" t="s">
        <v>96</v>
      </c>
      <c r="AD21" s="32">
        <f t="shared" si="8"/>
        <v>147335000</v>
      </c>
      <c r="AE21" s="40">
        <f t="shared" si="9"/>
        <v>65.701226309921964</v>
      </c>
      <c r="AF21" s="26" t="s">
        <v>96</v>
      </c>
      <c r="AG21" s="41"/>
      <c r="AH21" s="16"/>
      <c r="AI21" s="32"/>
      <c r="AJ21" s="40"/>
      <c r="AK21" s="26"/>
      <c r="AL21" s="40"/>
      <c r="AM21" s="11"/>
      <c r="AP21" s="19"/>
    </row>
    <row r="22" spans="1:42" ht="63" x14ac:dyDescent="0.2">
      <c r="A22" s="12"/>
      <c r="B22" s="13"/>
      <c r="C22" s="14" t="s">
        <v>73</v>
      </c>
      <c r="D22" s="14" t="s">
        <v>123</v>
      </c>
      <c r="E22" s="61">
        <v>100</v>
      </c>
      <c r="F22" s="60" t="s">
        <v>96</v>
      </c>
      <c r="G22" s="33">
        <f>SUM(G23:G26)</f>
        <v>6315820380</v>
      </c>
      <c r="H22" s="61">
        <v>100</v>
      </c>
      <c r="I22" s="60" t="s">
        <v>96</v>
      </c>
      <c r="J22" s="56"/>
      <c r="K22" s="61">
        <v>100</v>
      </c>
      <c r="L22" s="60" t="s">
        <v>96</v>
      </c>
      <c r="M22" s="33">
        <f>SUM(M23:M26)</f>
        <v>2105273460</v>
      </c>
      <c r="N22" s="61">
        <v>25</v>
      </c>
      <c r="O22" s="60" t="str">
        <f t="shared" si="1"/>
        <v>%</v>
      </c>
      <c r="P22" s="33">
        <f>SUM(P23:P26)</f>
        <v>230939572</v>
      </c>
      <c r="Q22" s="35">
        <v>25</v>
      </c>
      <c r="R22" s="36" t="str">
        <f t="shared" si="2"/>
        <v>%</v>
      </c>
      <c r="S22" s="33">
        <f>SUM(S23:S26)</f>
        <v>251918385</v>
      </c>
      <c r="T22" s="35">
        <v>25</v>
      </c>
      <c r="U22" s="36" t="str">
        <f t="shared" si="3"/>
        <v>%</v>
      </c>
      <c r="V22" s="33">
        <f>SUM(V23:V26)</f>
        <v>369217762</v>
      </c>
      <c r="W22" s="35">
        <v>25</v>
      </c>
      <c r="X22" s="36" t="str">
        <f t="shared" si="4"/>
        <v>%</v>
      </c>
      <c r="Y22" s="33">
        <f>SUM(Y23:Y26)</f>
        <v>621171442</v>
      </c>
      <c r="Z22" s="53">
        <f t="shared" si="5"/>
        <v>100</v>
      </c>
      <c r="AA22" s="36" t="str">
        <f t="shared" si="6"/>
        <v>%</v>
      </c>
      <c r="AB22" s="42">
        <f t="shared" si="7"/>
        <v>100</v>
      </c>
      <c r="AC22" s="43" t="s">
        <v>96</v>
      </c>
      <c r="AD22" s="54">
        <f t="shared" si="8"/>
        <v>1473247161</v>
      </c>
      <c r="AE22" s="42">
        <f t="shared" si="9"/>
        <v>69.978897705764069</v>
      </c>
      <c r="AF22" s="43" t="s">
        <v>96</v>
      </c>
      <c r="AG22" s="53"/>
      <c r="AH22" s="36"/>
      <c r="AI22" s="54"/>
      <c r="AJ22" s="42"/>
      <c r="AK22" s="43"/>
      <c r="AL22" s="42"/>
      <c r="AM22" s="11"/>
      <c r="AP22" s="19"/>
    </row>
    <row r="23" spans="1:42" ht="60" x14ac:dyDescent="0.2">
      <c r="A23" s="12"/>
      <c r="B23" s="13"/>
      <c r="C23" s="20" t="s">
        <v>74</v>
      </c>
      <c r="D23" s="62" t="s">
        <v>103</v>
      </c>
      <c r="E23" s="34">
        <f>K23*3</f>
        <v>36</v>
      </c>
      <c r="F23" s="16" t="s">
        <v>44</v>
      </c>
      <c r="G23" s="57">
        <f>M23*3</f>
        <v>840941742</v>
      </c>
      <c r="H23" s="34">
        <v>12</v>
      </c>
      <c r="I23" s="16" t="s">
        <v>44</v>
      </c>
      <c r="J23" s="33"/>
      <c r="K23" s="34">
        <v>12</v>
      </c>
      <c r="L23" s="16" t="s">
        <v>44</v>
      </c>
      <c r="M23" s="17">
        <v>280313914</v>
      </c>
      <c r="N23" s="34">
        <v>3</v>
      </c>
      <c r="O23" s="16" t="str">
        <f t="shared" si="1"/>
        <v>Bln</v>
      </c>
      <c r="P23" s="65">
        <v>51097900</v>
      </c>
      <c r="Q23" s="35">
        <v>3</v>
      </c>
      <c r="R23" s="16" t="str">
        <f t="shared" si="2"/>
        <v>Bln</v>
      </c>
      <c r="S23" s="17">
        <v>49492600</v>
      </c>
      <c r="T23" s="15">
        <v>3</v>
      </c>
      <c r="U23" s="16" t="str">
        <f t="shared" si="3"/>
        <v>Bln</v>
      </c>
      <c r="V23" s="17">
        <f>146643000-S23-P23</f>
        <v>46052500</v>
      </c>
      <c r="W23" s="15">
        <v>3</v>
      </c>
      <c r="X23" s="16" t="str">
        <f t="shared" si="4"/>
        <v>Bln</v>
      </c>
      <c r="Y23" s="17">
        <v>102965650</v>
      </c>
      <c r="Z23" s="41">
        <f t="shared" si="5"/>
        <v>12</v>
      </c>
      <c r="AA23" s="16" t="str">
        <f t="shared" si="6"/>
        <v>Bln</v>
      </c>
      <c r="AB23" s="41">
        <f t="shared" si="7"/>
        <v>100</v>
      </c>
      <c r="AC23" s="26" t="s">
        <v>96</v>
      </c>
      <c r="AD23" s="32">
        <f t="shared" si="8"/>
        <v>249608650</v>
      </c>
      <c r="AE23" s="40">
        <f t="shared" si="9"/>
        <v>89.046114921002456</v>
      </c>
      <c r="AF23" s="26" t="s">
        <v>96</v>
      </c>
      <c r="AG23" s="41"/>
      <c r="AH23" s="16"/>
      <c r="AI23" s="32"/>
      <c r="AJ23" s="40"/>
      <c r="AK23" s="26"/>
      <c r="AL23" s="40"/>
      <c r="AM23" s="11"/>
      <c r="AP23" s="19"/>
    </row>
    <row r="24" spans="1:42" ht="45" x14ac:dyDescent="0.2">
      <c r="A24" s="12"/>
      <c r="B24" s="13"/>
      <c r="C24" s="20" t="s">
        <v>75</v>
      </c>
      <c r="D24" s="62" t="s">
        <v>104</v>
      </c>
      <c r="E24" s="34">
        <f t="shared" ref="E24:E32" si="11">K24*3</f>
        <v>36</v>
      </c>
      <c r="F24" s="16" t="s">
        <v>44</v>
      </c>
      <c r="G24" s="57">
        <f t="shared" ref="G24:G32" si="12">M24*3</f>
        <v>60000000</v>
      </c>
      <c r="H24" s="34">
        <v>12</v>
      </c>
      <c r="I24" s="16" t="s">
        <v>44</v>
      </c>
      <c r="J24" s="56"/>
      <c r="K24" s="34">
        <v>12</v>
      </c>
      <c r="L24" s="16" t="s">
        <v>44</v>
      </c>
      <c r="M24" s="17">
        <v>20000000</v>
      </c>
      <c r="N24" s="34">
        <v>3</v>
      </c>
      <c r="O24" s="16" t="str">
        <f t="shared" si="1"/>
        <v>Bln</v>
      </c>
      <c r="P24" s="17">
        <v>0</v>
      </c>
      <c r="Q24" s="34">
        <v>3</v>
      </c>
      <c r="R24" s="16" t="str">
        <f t="shared" si="2"/>
        <v>Bln</v>
      </c>
      <c r="S24" s="17">
        <v>0</v>
      </c>
      <c r="T24" s="34">
        <v>3</v>
      </c>
      <c r="U24" s="16" t="str">
        <f t="shared" si="3"/>
        <v>Bln</v>
      </c>
      <c r="V24" s="17">
        <v>0</v>
      </c>
      <c r="W24" s="34">
        <v>3</v>
      </c>
      <c r="X24" s="16" t="str">
        <f t="shared" si="4"/>
        <v>Bln</v>
      </c>
      <c r="Y24" s="17">
        <v>0</v>
      </c>
      <c r="Z24" s="41">
        <f t="shared" si="5"/>
        <v>12</v>
      </c>
      <c r="AA24" s="16" t="str">
        <f t="shared" si="6"/>
        <v>Bln</v>
      </c>
      <c r="AB24" s="41">
        <f t="shared" si="7"/>
        <v>100</v>
      </c>
      <c r="AC24" s="26" t="s">
        <v>96</v>
      </c>
      <c r="AD24" s="32">
        <f t="shared" si="8"/>
        <v>0</v>
      </c>
      <c r="AE24" s="40">
        <f t="shared" si="9"/>
        <v>0</v>
      </c>
      <c r="AF24" s="26" t="s">
        <v>96</v>
      </c>
      <c r="AG24" s="41"/>
      <c r="AH24" s="16"/>
      <c r="AI24" s="32"/>
      <c r="AJ24" s="40"/>
      <c r="AK24" s="26"/>
      <c r="AL24" s="40"/>
      <c r="AM24" s="11"/>
      <c r="AP24" s="19"/>
    </row>
    <row r="25" spans="1:42" ht="60" x14ac:dyDescent="0.2">
      <c r="A25" s="12"/>
      <c r="B25" s="13"/>
      <c r="C25" s="20" t="s">
        <v>76</v>
      </c>
      <c r="D25" s="20" t="s">
        <v>105</v>
      </c>
      <c r="E25" s="34">
        <f t="shared" si="11"/>
        <v>36</v>
      </c>
      <c r="F25" s="16" t="s">
        <v>44</v>
      </c>
      <c r="G25" s="57">
        <f t="shared" si="12"/>
        <v>181012500</v>
      </c>
      <c r="H25" s="34">
        <v>12</v>
      </c>
      <c r="I25" s="16" t="s">
        <v>44</v>
      </c>
      <c r="J25" s="56"/>
      <c r="K25" s="34">
        <v>12</v>
      </c>
      <c r="L25" s="16" t="s">
        <v>44</v>
      </c>
      <c r="M25" s="17">
        <v>60337500</v>
      </c>
      <c r="N25" s="34">
        <v>3</v>
      </c>
      <c r="O25" s="16" t="str">
        <f t="shared" si="1"/>
        <v>Bln</v>
      </c>
      <c r="P25" s="17">
        <v>0</v>
      </c>
      <c r="Q25" s="34">
        <v>3</v>
      </c>
      <c r="R25" s="16" t="str">
        <f t="shared" si="2"/>
        <v>Bln</v>
      </c>
      <c r="S25" s="17">
        <v>0</v>
      </c>
      <c r="T25" s="34">
        <v>3</v>
      </c>
      <c r="U25" s="16" t="str">
        <f t="shared" si="3"/>
        <v>Bln</v>
      </c>
      <c r="V25" s="17">
        <v>4200000</v>
      </c>
      <c r="W25" s="34">
        <v>3</v>
      </c>
      <c r="X25" s="16" t="str">
        <f t="shared" si="4"/>
        <v>Bln</v>
      </c>
      <c r="Y25" s="17">
        <v>9100000</v>
      </c>
      <c r="Z25" s="41">
        <f t="shared" si="5"/>
        <v>12</v>
      </c>
      <c r="AA25" s="16" t="str">
        <f t="shared" si="6"/>
        <v>Bln</v>
      </c>
      <c r="AB25" s="41">
        <f t="shared" si="7"/>
        <v>100</v>
      </c>
      <c r="AC25" s="26" t="s">
        <v>96</v>
      </c>
      <c r="AD25" s="32">
        <f t="shared" si="8"/>
        <v>13300000</v>
      </c>
      <c r="AE25" s="40">
        <f t="shared" si="9"/>
        <v>22.042676610731306</v>
      </c>
      <c r="AF25" s="26" t="s">
        <v>96</v>
      </c>
      <c r="AG25" s="41"/>
      <c r="AH25" s="16"/>
      <c r="AI25" s="32"/>
      <c r="AJ25" s="40"/>
      <c r="AK25" s="26"/>
      <c r="AL25" s="40"/>
      <c r="AM25" s="11"/>
      <c r="AP25" s="19"/>
    </row>
    <row r="26" spans="1:42" ht="75" x14ac:dyDescent="0.2">
      <c r="A26" s="12"/>
      <c r="B26" s="13"/>
      <c r="C26" s="20" t="s">
        <v>77</v>
      </c>
      <c r="D26" s="20" t="s">
        <v>106</v>
      </c>
      <c r="E26" s="34">
        <f t="shared" si="11"/>
        <v>36</v>
      </c>
      <c r="F26" s="16" t="s">
        <v>44</v>
      </c>
      <c r="G26" s="57">
        <f t="shared" si="12"/>
        <v>5233866138</v>
      </c>
      <c r="H26" s="34">
        <v>12</v>
      </c>
      <c r="I26" s="16" t="s">
        <v>44</v>
      </c>
      <c r="J26" s="56"/>
      <c r="K26" s="34">
        <v>12</v>
      </c>
      <c r="L26" s="16" t="s">
        <v>44</v>
      </c>
      <c r="M26" s="17">
        <v>1744622046</v>
      </c>
      <c r="N26" s="34">
        <v>3</v>
      </c>
      <c r="O26" s="16" t="str">
        <f t="shared" si="1"/>
        <v>Bln</v>
      </c>
      <c r="P26" s="65">
        <v>179841672</v>
      </c>
      <c r="Q26" s="34">
        <v>3</v>
      </c>
      <c r="R26" s="16" t="str">
        <f t="shared" si="2"/>
        <v>Bln</v>
      </c>
      <c r="S26" s="17">
        <v>202425785</v>
      </c>
      <c r="T26" s="34">
        <v>3</v>
      </c>
      <c r="U26" s="16" t="str">
        <f t="shared" si="3"/>
        <v>Bln</v>
      </c>
      <c r="V26" s="17">
        <v>318965262</v>
      </c>
      <c r="W26" s="34">
        <v>3</v>
      </c>
      <c r="X26" s="16" t="str">
        <f t="shared" si="4"/>
        <v>Bln</v>
      </c>
      <c r="Y26" s="17">
        <v>509105792</v>
      </c>
      <c r="Z26" s="41">
        <f t="shared" si="5"/>
        <v>12</v>
      </c>
      <c r="AA26" s="16" t="str">
        <f t="shared" si="6"/>
        <v>Bln</v>
      </c>
      <c r="AB26" s="41">
        <f t="shared" si="7"/>
        <v>100</v>
      </c>
      <c r="AC26" s="26" t="s">
        <v>96</v>
      </c>
      <c r="AD26" s="32">
        <f t="shared" si="8"/>
        <v>1210338511</v>
      </c>
      <c r="AE26" s="40">
        <f t="shared" si="9"/>
        <v>69.375399317864634</v>
      </c>
      <c r="AF26" s="26" t="s">
        <v>96</v>
      </c>
      <c r="AG26" s="41"/>
      <c r="AH26" s="16"/>
      <c r="AI26" s="32"/>
      <c r="AJ26" s="40"/>
      <c r="AK26" s="26"/>
      <c r="AL26" s="40"/>
      <c r="AM26" s="11"/>
      <c r="AP26" s="19"/>
    </row>
    <row r="27" spans="1:42" ht="115.5" customHeight="1" x14ac:dyDescent="0.2">
      <c r="A27" s="37">
        <v>19</v>
      </c>
      <c r="B27" s="38" t="s">
        <v>23</v>
      </c>
      <c r="C27" s="14" t="s">
        <v>78</v>
      </c>
      <c r="D27" s="14" t="s">
        <v>124</v>
      </c>
      <c r="E27" s="61">
        <v>100</v>
      </c>
      <c r="F27" s="60" t="s">
        <v>96</v>
      </c>
      <c r="G27" s="33">
        <f>SUM(G28:G30)</f>
        <v>5528794500</v>
      </c>
      <c r="H27" s="61">
        <v>100</v>
      </c>
      <c r="I27" s="60" t="s">
        <v>96</v>
      </c>
      <c r="J27" s="33"/>
      <c r="K27" s="61">
        <v>100</v>
      </c>
      <c r="L27" s="60" t="s">
        <v>96</v>
      </c>
      <c r="M27" s="33">
        <f>SUM(M28:M30)</f>
        <v>1842931500</v>
      </c>
      <c r="N27" s="61">
        <v>25</v>
      </c>
      <c r="O27" s="60" t="str">
        <f t="shared" si="1"/>
        <v>%</v>
      </c>
      <c r="P27" s="33">
        <f>SUM(P28:P30)</f>
        <v>243407028</v>
      </c>
      <c r="Q27" s="39">
        <v>25</v>
      </c>
      <c r="R27" s="36" t="str">
        <f t="shared" si="2"/>
        <v>%</v>
      </c>
      <c r="S27" s="33">
        <f>SUM(S28:S30)</f>
        <v>280941745</v>
      </c>
      <c r="T27" s="39">
        <v>25</v>
      </c>
      <c r="U27" s="36" t="str">
        <f t="shared" si="3"/>
        <v>%</v>
      </c>
      <c r="V27" s="33">
        <f>SUM(V28:V30)</f>
        <v>320668142</v>
      </c>
      <c r="W27" s="39">
        <v>25</v>
      </c>
      <c r="X27" s="36" t="str">
        <f t="shared" si="4"/>
        <v>%</v>
      </c>
      <c r="Y27" s="33">
        <f>SUM(Y28:Y30)</f>
        <v>306346131</v>
      </c>
      <c r="Z27" s="53">
        <f t="shared" si="5"/>
        <v>100</v>
      </c>
      <c r="AA27" s="36" t="str">
        <f t="shared" si="6"/>
        <v>%</v>
      </c>
      <c r="AB27" s="53">
        <f t="shared" si="7"/>
        <v>100</v>
      </c>
      <c r="AC27" s="43" t="s">
        <v>96</v>
      </c>
      <c r="AD27" s="54">
        <f t="shared" si="8"/>
        <v>1151363046</v>
      </c>
      <c r="AE27" s="42">
        <f t="shared" si="9"/>
        <v>62.474543736432963</v>
      </c>
      <c r="AF27" s="43" t="s">
        <v>96</v>
      </c>
      <c r="AG27" s="53"/>
      <c r="AH27" s="36"/>
      <c r="AI27" s="54"/>
      <c r="AJ27" s="42"/>
      <c r="AK27" s="43"/>
      <c r="AL27" s="42"/>
      <c r="AM27" s="11"/>
      <c r="AP27" s="19"/>
    </row>
    <row r="28" spans="1:42" ht="45" x14ac:dyDescent="0.2">
      <c r="A28" s="12"/>
      <c r="B28" s="13"/>
      <c r="C28" s="20" t="s">
        <v>79</v>
      </c>
      <c r="D28" s="20" t="s">
        <v>107</v>
      </c>
      <c r="E28" s="34">
        <f t="shared" si="11"/>
        <v>36</v>
      </c>
      <c r="F28" s="16" t="s">
        <v>44</v>
      </c>
      <c r="G28" s="57">
        <f t="shared" si="12"/>
        <v>39262500</v>
      </c>
      <c r="H28" s="34">
        <v>12</v>
      </c>
      <c r="I28" s="16" t="s">
        <v>44</v>
      </c>
      <c r="J28" s="56"/>
      <c r="K28" s="34">
        <v>12</v>
      </c>
      <c r="L28" s="16" t="s">
        <v>44</v>
      </c>
      <c r="M28" s="17">
        <v>13087500</v>
      </c>
      <c r="N28" s="34">
        <v>3</v>
      </c>
      <c r="O28" s="16" t="str">
        <f t="shared" si="1"/>
        <v>Bln</v>
      </c>
      <c r="P28" s="17">
        <v>0</v>
      </c>
      <c r="Q28" s="34">
        <v>3</v>
      </c>
      <c r="R28" s="16" t="str">
        <f t="shared" si="2"/>
        <v>Bln</v>
      </c>
      <c r="S28" s="17">
        <v>0</v>
      </c>
      <c r="T28" s="34">
        <v>3</v>
      </c>
      <c r="U28" s="16" t="str">
        <f t="shared" si="3"/>
        <v>Bln</v>
      </c>
      <c r="V28" s="17">
        <v>9000000</v>
      </c>
      <c r="W28" s="34">
        <v>3</v>
      </c>
      <c r="X28" s="16" t="str">
        <f t="shared" si="4"/>
        <v>Bln</v>
      </c>
      <c r="Y28" s="17">
        <v>0</v>
      </c>
      <c r="Z28" s="41">
        <f t="shared" si="5"/>
        <v>12</v>
      </c>
      <c r="AA28" s="16" t="str">
        <f t="shared" si="6"/>
        <v>Bln</v>
      </c>
      <c r="AB28" s="41">
        <f t="shared" si="7"/>
        <v>100</v>
      </c>
      <c r="AC28" s="26" t="s">
        <v>96</v>
      </c>
      <c r="AD28" s="32">
        <f t="shared" si="8"/>
        <v>9000000</v>
      </c>
      <c r="AE28" s="40">
        <f t="shared" si="9"/>
        <v>68.767908309455578</v>
      </c>
      <c r="AF28" s="26" t="s">
        <v>96</v>
      </c>
      <c r="AG28" s="41"/>
      <c r="AH28" s="16"/>
      <c r="AI28" s="32"/>
      <c r="AJ28" s="40"/>
      <c r="AK28" s="26"/>
      <c r="AL28" s="40"/>
      <c r="AM28" s="11"/>
      <c r="AP28" s="19"/>
    </row>
    <row r="29" spans="1:42" ht="75" x14ac:dyDescent="0.2">
      <c r="A29" s="12"/>
      <c r="B29" s="13"/>
      <c r="C29" s="20" t="s">
        <v>80</v>
      </c>
      <c r="D29" s="20" t="s">
        <v>108</v>
      </c>
      <c r="E29" s="34">
        <f t="shared" si="11"/>
        <v>36</v>
      </c>
      <c r="F29" s="16" t="s">
        <v>44</v>
      </c>
      <c r="G29" s="57">
        <f t="shared" si="12"/>
        <v>4006260000</v>
      </c>
      <c r="H29" s="34">
        <v>12</v>
      </c>
      <c r="I29" s="16" t="s">
        <v>44</v>
      </c>
      <c r="J29" s="56"/>
      <c r="K29" s="34">
        <v>12</v>
      </c>
      <c r="L29" s="16" t="s">
        <v>44</v>
      </c>
      <c r="M29" s="17">
        <v>1335420000</v>
      </c>
      <c r="N29" s="34">
        <v>3</v>
      </c>
      <c r="O29" s="16" t="str">
        <f t="shared" si="1"/>
        <v>Bln</v>
      </c>
      <c r="P29" s="65">
        <v>177407028</v>
      </c>
      <c r="Q29" s="34">
        <v>3</v>
      </c>
      <c r="R29" s="16" t="str">
        <f t="shared" si="2"/>
        <v>Bln</v>
      </c>
      <c r="S29" s="17">
        <v>204226345</v>
      </c>
      <c r="T29" s="34">
        <v>3</v>
      </c>
      <c r="U29" s="16" t="str">
        <f t="shared" si="3"/>
        <v>Bln</v>
      </c>
      <c r="V29" s="17">
        <v>203242142</v>
      </c>
      <c r="W29" s="34">
        <v>3</v>
      </c>
      <c r="X29" s="16" t="str">
        <f t="shared" si="4"/>
        <v>Bln</v>
      </c>
      <c r="Y29" s="17">
        <v>221283531</v>
      </c>
      <c r="Z29" s="41">
        <f t="shared" si="5"/>
        <v>12</v>
      </c>
      <c r="AA29" s="16" t="str">
        <f t="shared" si="6"/>
        <v>Bln</v>
      </c>
      <c r="AB29" s="41">
        <f t="shared" si="7"/>
        <v>100</v>
      </c>
      <c r="AC29" s="26" t="s">
        <v>96</v>
      </c>
      <c r="AD29" s="32">
        <f t="shared" si="8"/>
        <v>806159046</v>
      </c>
      <c r="AE29" s="40">
        <f t="shared" si="9"/>
        <v>60.367453385451761</v>
      </c>
      <c r="AF29" s="26" t="s">
        <v>96</v>
      </c>
      <c r="AG29" s="41"/>
      <c r="AH29" s="16"/>
      <c r="AI29" s="32"/>
      <c r="AJ29" s="40"/>
      <c r="AK29" s="26"/>
      <c r="AL29" s="40"/>
      <c r="AM29" s="11"/>
      <c r="AP29" s="19"/>
    </row>
    <row r="30" spans="1:42" ht="60" x14ac:dyDescent="0.2">
      <c r="A30" s="12"/>
      <c r="B30" s="13"/>
      <c r="C30" s="20" t="s">
        <v>81</v>
      </c>
      <c r="D30" s="20" t="s">
        <v>109</v>
      </c>
      <c r="E30" s="34">
        <f t="shared" si="11"/>
        <v>36</v>
      </c>
      <c r="F30" s="16" t="s">
        <v>44</v>
      </c>
      <c r="G30" s="57">
        <f t="shared" si="12"/>
        <v>1483272000</v>
      </c>
      <c r="H30" s="34">
        <v>12</v>
      </c>
      <c r="I30" s="16" t="s">
        <v>44</v>
      </c>
      <c r="J30" s="56"/>
      <c r="K30" s="34">
        <v>12</v>
      </c>
      <c r="L30" s="16" t="s">
        <v>44</v>
      </c>
      <c r="M30" s="17">
        <v>494424000</v>
      </c>
      <c r="N30" s="34">
        <v>3</v>
      </c>
      <c r="O30" s="16" t="str">
        <f t="shared" si="1"/>
        <v>Bln</v>
      </c>
      <c r="P30" s="65">
        <v>66000000</v>
      </c>
      <c r="Q30" s="34">
        <v>3</v>
      </c>
      <c r="R30" s="16" t="str">
        <f t="shared" si="2"/>
        <v>Bln</v>
      </c>
      <c r="S30" s="17">
        <v>76715400</v>
      </c>
      <c r="T30" s="34">
        <v>3</v>
      </c>
      <c r="U30" s="16" t="str">
        <f t="shared" si="3"/>
        <v>Bln</v>
      </c>
      <c r="V30" s="17">
        <v>108426000</v>
      </c>
      <c r="W30" s="34">
        <v>3</v>
      </c>
      <c r="X30" s="16" t="str">
        <f t="shared" si="4"/>
        <v>Bln</v>
      </c>
      <c r="Y30" s="17">
        <v>85062600</v>
      </c>
      <c r="Z30" s="41">
        <f t="shared" si="5"/>
        <v>12</v>
      </c>
      <c r="AA30" s="16" t="str">
        <f t="shared" si="6"/>
        <v>Bln</v>
      </c>
      <c r="AB30" s="41">
        <f t="shared" si="7"/>
        <v>100</v>
      </c>
      <c r="AC30" s="26" t="s">
        <v>96</v>
      </c>
      <c r="AD30" s="32">
        <f t="shared" si="8"/>
        <v>336204000</v>
      </c>
      <c r="AE30" s="40">
        <f t="shared" si="9"/>
        <v>67.999126256006988</v>
      </c>
      <c r="AF30" s="26" t="s">
        <v>96</v>
      </c>
      <c r="AG30" s="41"/>
      <c r="AH30" s="16"/>
      <c r="AI30" s="32"/>
      <c r="AJ30" s="40"/>
      <c r="AK30" s="26"/>
      <c r="AL30" s="40"/>
      <c r="AM30" s="11"/>
      <c r="AP30" s="19"/>
    </row>
    <row r="31" spans="1:42" ht="110.25" x14ac:dyDescent="0.2">
      <c r="A31" s="12"/>
      <c r="B31" s="13"/>
      <c r="C31" s="14" t="s">
        <v>82</v>
      </c>
      <c r="D31" s="14" t="s">
        <v>123</v>
      </c>
      <c r="E31" s="61">
        <v>100</v>
      </c>
      <c r="F31" s="60" t="s">
        <v>96</v>
      </c>
      <c r="G31" s="33">
        <f>SUM(G32)</f>
        <v>1708875750</v>
      </c>
      <c r="H31" s="61">
        <v>100</v>
      </c>
      <c r="I31" s="60" t="s">
        <v>96</v>
      </c>
      <c r="J31" s="33"/>
      <c r="K31" s="61">
        <v>100</v>
      </c>
      <c r="L31" s="60" t="s">
        <v>96</v>
      </c>
      <c r="M31" s="33">
        <f>SUM(M32)</f>
        <v>569625250</v>
      </c>
      <c r="N31" s="61">
        <v>25</v>
      </c>
      <c r="O31" s="60" t="str">
        <f t="shared" si="1"/>
        <v>%</v>
      </c>
      <c r="P31" s="33">
        <f>SUM(P32)</f>
        <v>80718200</v>
      </c>
      <c r="Q31" s="39">
        <v>25</v>
      </c>
      <c r="R31" s="36" t="str">
        <f t="shared" si="2"/>
        <v>%</v>
      </c>
      <c r="S31" s="33">
        <f>SUM(S32)</f>
        <v>73629300</v>
      </c>
      <c r="T31" s="39">
        <v>25</v>
      </c>
      <c r="U31" s="36" t="str">
        <f t="shared" si="3"/>
        <v>%</v>
      </c>
      <c r="V31" s="33">
        <f>SUM(V32)</f>
        <v>128754899</v>
      </c>
      <c r="W31" s="39">
        <v>25</v>
      </c>
      <c r="X31" s="36" t="str">
        <f t="shared" si="4"/>
        <v>%</v>
      </c>
      <c r="Y31" s="33">
        <f>SUM(Y32)</f>
        <v>77034200</v>
      </c>
      <c r="Z31" s="53">
        <f t="shared" si="5"/>
        <v>100</v>
      </c>
      <c r="AA31" s="36" t="str">
        <f t="shared" si="6"/>
        <v>%</v>
      </c>
      <c r="AB31" s="53">
        <f t="shared" si="7"/>
        <v>100</v>
      </c>
      <c r="AC31" s="43" t="s">
        <v>96</v>
      </c>
      <c r="AD31" s="54">
        <f t="shared" si="8"/>
        <v>360136599</v>
      </c>
      <c r="AE31" s="42">
        <f t="shared" si="9"/>
        <v>63.223426103389905</v>
      </c>
      <c r="AF31" s="43" t="s">
        <v>96</v>
      </c>
      <c r="AG31" s="53"/>
      <c r="AH31" s="36"/>
      <c r="AI31" s="54"/>
      <c r="AJ31" s="42"/>
      <c r="AK31" s="43"/>
      <c r="AL31" s="42"/>
      <c r="AM31" s="11"/>
      <c r="AP31" s="19"/>
    </row>
    <row r="32" spans="1:42" ht="150.75" customHeight="1" x14ac:dyDescent="0.2">
      <c r="A32" s="12"/>
      <c r="B32" s="13"/>
      <c r="C32" s="20" t="s">
        <v>83</v>
      </c>
      <c r="D32" s="20" t="s">
        <v>110</v>
      </c>
      <c r="E32" s="34">
        <f t="shared" si="11"/>
        <v>36</v>
      </c>
      <c r="F32" s="16" t="s">
        <v>44</v>
      </c>
      <c r="G32" s="57">
        <f t="shared" si="12"/>
        <v>1708875750</v>
      </c>
      <c r="H32" s="58">
        <v>12</v>
      </c>
      <c r="I32" s="16" t="s">
        <v>44</v>
      </c>
      <c r="J32" s="56"/>
      <c r="K32" s="58">
        <v>12</v>
      </c>
      <c r="L32" s="16" t="s">
        <v>44</v>
      </c>
      <c r="M32" s="17">
        <v>569625250</v>
      </c>
      <c r="N32" s="58">
        <v>3</v>
      </c>
      <c r="O32" s="16" t="str">
        <f t="shared" si="1"/>
        <v>Bln</v>
      </c>
      <c r="P32" s="65">
        <v>80718200</v>
      </c>
      <c r="Q32" s="34">
        <v>3</v>
      </c>
      <c r="R32" s="16" t="str">
        <f t="shared" si="2"/>
        <v>Bln</v>
      </c>
      <c r="S32" s="17">
        <v>73629300</v>
      </c>
      <c r="T32" s="34">
        <v>3</v>
      </c>
      <c r="U32" s="16" t="str">
        <f t="shared" si="3"/>
        <v>Bln</v>
      </c>
      <c r="V32" s="17">
        <v>128754899</v>
      </c>
      <c r="W32" s="34">
        <v>3</v>
      </c>
      <c r="X32" s="16" t="str">
        <f t="shared" si="4"/>
        <v>Bln</v>
      </c>
      <c r="Y32" s="17">
        <v>77034200</v>
      </c>
      <c r="Z32" s="41">
        <f t="shared" si="5"/>
        <v>12</v>
      </c>
      <c r="AA32" s="16" t="str">
        <f t="shared" si="6"/>
        <v>Bln</v>
      </c>
      <c r="AB32" s="41">
        <f t="shared" si="7"/>
        <v>100</v>
      </c>
      <c r="AC32" s="26" t="s">
        <v>96</v>
      </c>
      <c r="AD32" s="32">
        <f t="shared" si="8"/>
        <v>360136599</v>
      </c>
      <c r="AE32" s="40">
        <f t="shared" si="9"/>
        <v>63.223426103389905</v>
      </c>
      <c r="AF32" s="26" t="s">
        <v>96</v>
      </c>
      <c r="AG32" s="41"/>
      <c r="AH32" s="16"/>
      <c r="AI32" s="32"/>
      <c r="AJ32" s="40"/>
      <c r="AK32" s="26"/>
      <c r="AL32" s="40"/>
      <c r="AM32" s="11"/>
      <c r="AP32" s="19"/>
    </row>
    <row r="33" spans="1:42" ht="95.25" customHeight="1" x14ac:dyDescent="0.2">
      <c r="A33" s="12"/>
      <c r="B33" s="13"/>
      <c r="C33" s="14" t="s">
        <v>84</v>
      </c>
      <c r="D33" s="64" t="s">
        <v>98</v>
      </c>
      <c r="E33" s="39">
        <v>100</v>
      </c>
      <c r="F33" s="36" t="s">
        <v>96</v>
      </c>
      <c r="G33" s="33">
        <f>SUM(G34,G38)</f>
        <v>1158629400</v>
      </c>
      <c r="H33" s="34"/>
      <c r="I33" s="16"/>
      <c r="J33" s="17"/>
      <c r="K33" s="39">
        <v>100</v>
      </c>
      <c r="L33" s="36" t="s">
        <v>96</v>
      </c>
      <c r="M33" s="33">
        <f>SUM(M34,M38)</f>
        <v>386209800</v>
      </c>
      <c r="N33" s="39">
        <v>25</v>
      </c>
      <c r="O33" s="36" t="str">
        <f t="shared" si="1"/>
        <v>%</v>
      </c>
      <c r="P33" s="33">
        <f>SUM(P34,P38)</f>
        <v>9450000</v>
      </c>
      <c r="Q33" s="39">
        <v>25</v>
      </c>
      <c r="R33" s="36" t="str">
        <f t="shared" si="2"/>
        <v>%</v>
      </c>
      <c r="S33" s="33">
        <f>S34+S38</f>
        <v>17157500</v>
      </c>
      <c r="T33" s="39">
        <v>25</v>
      </c>
      <c r="U33" s="36" t="str">
        <f t="shared" si="3"/>
        <v>%</v>
      </c>
      <c r="V33" s="33">
        <f>V34+V38</f>
        <v>20907500</v>
      </c>
      <c r="W33" s="39">
        <v>0</v>
      </c>
      <c r="X33" s="36" t="str">
        <f t="shared" si="4"/>
        <v>%</v>
      </c>
      <c r="Y33" s="33">
        <f>Y34+Y38</f>
        <v>25792300</v>
      </c>
      <c r="Z33" s="53">
        <f t="shared" si="5"/>
        <v>75</v>
      </c>
      <c r="AA33" s="36" t="str">
        <f t="shared" si="6"/>
        <v>%</v>
      </c>
      <c r="AB33" s="42">
        <f t="shared" si="7"/>
        <v>75</v>
      </c>
      <c r="AC33" s="43" t="s">
        <v>96</v>
      </c>
      <c r="AD33" s="54">
        <f t="shared" si="8"/>
        <v>73307300</v>
      </c>
      <c r="AE33" s="42">
        <f t="shared" si="9"/>
        <v>18.981211766247259</v>
      </c>
      <c r="AF33" s="43" t="s">
        <v>96</v>
      </c>
      <c r="AG33" s="53"/>
      <c r="AH33" s="36"/>
      <c r="AI33" s="54"/>
      <c r="AJ33" s="42"/>
      <c r="AK33" s="43"/>
      <c r="AL33" s="42"/>
      <c r="AM33" s="11"/>
      <c r="AP33" s="19"/>
    </row>
    <row r="34" spans="1:42" ht="78.75" x14ac:dyDescent="0.2">
      <c r="A34" s="12"/>
      <c r="B34" s="13"/>
      <c r="C34" s="14" t="s">
        <v>85</v>
      </c>
      <c r="D34" s="14" t="s">
        <v>127</v>
      </c>
      <c r="E34" s="39">
        <v>100</v>
      </c>
      <c r="F34" s="36" t="s">
        <v>96</v>
      </c>
      <c r="G34" s="33">
        <f>SUM(G35:G37)</f>
        <v>694950000</v>
      </c>
      <c r="H34" s="34"/>
      <c r="I34" s="16"/>
      <c r="J34" s="17"/>
      <c r="K34" s="39">
        <v>100</v>
      </c>
      <c r="L34" s="36" t="s">
        <v>96</v>
      </c>
      <c r="M34" s="33">
        <f>SUM(M35:M37)</f>
        <v>231650000</v>
      </c>
      <c r="N34" s="39">
        <v>0</v>
      </c>
      <c r="O34" s="36" t="str">
        <f t="shared" si="1"/>
        <v>%</v>
      </c>
      <c r="P34" s="33">
        <f>SUM(P35:P37)</f>
        <v>7762500</v>
      </c>
      <c r="Q34" s="39">
        <v>0</v>
      </c>
      <c r="R34" s="36" t="str">
        <f t="shared" si="2"/>
        <v>%</v>
      </c>
      <c r="S34" s="33">
        <f>SUM(S35:S37)</f>
        <v>10550000</v>
      </c>
      <c r="T34" s="34">
        <v>0</v>
      </c>
      <c r="U34" s="36" t="str">
        <f t="shared" si="3"/>
        <v>%</v>
      </c>
      <c r="V34" s="33">
        <f>SUM(V35:V37)</f>
        <v>14812500</v>
      </c>
      <c r="W34" s="34">
        <v>0</v>
      </c>
      <c r="X34" s="36" t="str">
        <f t="shared" si="4"/>
        <v>%</v>
      </c>
      <c r="Y34" s="33">
        <f>SUM(Y35:Y37)</f>
        <v>20312500</v>
      </c>
      <c r="Z34" s="53">
        <f t="shared" si="5"/>
        <v>0</v>
      </c>
      <c r="AA34" s="36" t="str">
        <f t="shared" si="6"/>
        <v>%</v>
      </c>
      <c r="AB34" s="42">
        <f t="shared" si="7"/>
        <v>0</v>
      </c>
      <c r="AC34" s="43" t="s">
        <v>96</v>
      </c>
      <c r="AD34" s="54">
        <f t="shared" si="8"/>
        <v>53437500</v>
      </c>
      <c r="AE34" s="42">
        <f t="shared" si="9"/>
        <v>23.068206345780272</v>
      </c>
      <c r="AF34" s="43" t="s">
        <v>96</v>
      </c>
      <c r="AG34" s="53"/>
      <c r="AH34" s="36"/>
      <c r="AI34" s="54"/>
      <c r="AJ34" s="42"/>
      <c r="AK34" s="43"/>
      <c r="AL34" s="42"/>
      <c r="AM34" s="11"/>
      <c r="AP34" s="19"/>
    </row>
    <row r="35" spans="1:42" ht="120" x14ac:dyDescent="0.2">
      <c r="A35" s="12"/>
      <c r="B35" s="13"/>
      <c r="C35" s="20" t="s">
        <v>86</v>
      </c>
      <c r="D35" s="20" t="s">
        <v>118</v>
      </c>
      <c r="E35" s="34">
        <f t="shared" ref="E35:E41" si="13">K35*3</f>
        <v>9</v>
      </c>
      <c r="F35" s="16" t="s">
        <v>93</v>
      </c>
      <c r="G35" s="57">
        <f t="shared" ref="G35:G41" si="14">M35*3</f>
        <v>521250000</v>
      </c>
      <c r="H35" s="34"/>
      <c r="I35" s="16"/>
      <c r="J35" s="17"/>
      <c r="K35" s="34">
        <v>3</v>
      </c>
      <c r="L35" s="16" t="s">
        <v>93</v>
      </c>
      <c r="M35" s="17">
        <v>173750000</v>
      </c>
      <c r="N35" s="34">
        <v>1</v>
      </c>
      <c r="O35" s="16" t="str">
        <f t="shared" si="1"/>
        <v>Dok</v>
      </c>
      <c r="P35" s="65">
        <v>562500</v>
      </c>
      <c r="Q35" s="34">
        <v>0</v>
      </c>
      <c r="R35" s="16" t="str">
        <f t="shared" si="2"/>
        <v>Dok</v>
      </c>
      <c r="S35" s="17">
        <v>750000</v>
      </c>
      <c r="T35" s="34">
        <v>0</v>
      </c>
      <c r="U35" s="16" t="str">
        <f t="shared" si="3"/>
        <v>Dok</v>
      </c>
      <c r="V35" s="17">
        <v>562500</v>
      </c>
      <c r="W35" s="34">
        <v>0</v>
      </c>
      <c r="X35" s="16" t="str">
        <f t="shared" si="4"/>
        <v>Dok</v>
      </c>
      <c r="Y35" s="17">
        <v>1312500</v>
      </c>
      <c r="Z35" s="41">
        <f t="shared" si="5"/>
        <v>1</v>
      </c>
      <c r="AA35" s="16" t="str">
        <f t="shared" si="6"/>
        <v>Dok</v>
      </c>
      <c r="AB35" s="40">
        <f t="shared" si="7"/>
        <v>33.333333333333329</v>
      </c>
      <c r="AC35" s="26" t="s">
        <v>96</v>
      </c>
      <c r="AD35" s="32">
        <f t="shared" si="8"/>
        <v>3187500</v>
      </c>
      <c r="AE35" s="40">
        <f t="shared" si="9"/>
        <v>1.8345323741007193</v>
      </c>
      <c r="AF35" s="26" t="s">
        <v>96</v>
      </c>
      <c r="AG35" s="41"/>
      <c r="AH35" s="16"/>
      <c r="AI35" s="32"/>
      <c r="AJ35" s="40"/>
      <c r="AK35" s="26"/>
      <c r="AL35" s="40"/>
      <c r="AM35" s="11"/>
      <c r="AP35" s="19"/>
    </row>
    <row r="36" spans="1:42" ht="60" x14ac:dyDescent="0.2">
      <c r="A36" s="12"/>
      <c r="B36" s="13"/>
      <c r="C36" s="20" t="s">
        <v>87</v>
      </c>
      <c r="D36" s="20" t="s">
        <v>119</v>
      </c>
      <c r="E36" s="34">
        <f t="shared" si="13"/>
        <v>6</v>
      </c>
      <c r="F36" s="16" t="s">
        <v>93</v>
      </c>
      <c r="G36" s="57">
        <f t="shared" si="14"/>
        <v>149512500</v>
      </c>
      <c r="H36" s="34"/>
      <c r="I36" s="16"/>
      <c r="J36" s="17"/>
      <c r="K36" s="34">
        <v>2</v>
      </c>
      <c r="L36" s="16" t="s">
        <v>93</v>
      </c>
      <c r="M36" s="17">
        <v>49837500</v>
      </c>
      <c r="N36" s="34">
        <v>0</v>
      </c>
      <c r="O36" s="16" t="str">
        <f t="shared" si="1"/>
        <v>Dok</v>
      </c>
      <c r="P36" s="65">
        <v>7200000</v>
      </c>
      <c r="Q36" s="34">
        <v>1</v>
      </c>
      <c r="R36" s="16" t="str">
        <f t="shared" si="2"/>
        <v>Dok</v>
      </c>
      <c r="S36" s="17">
        <v>8675000</v>
      </c>
      <c r="T36" s="34">
        <v>0</v>
      </c>
      <c r="U36" s="16" t="str">
        <f t="shared" si="3"/>
        <v>Dok</v>
      </c>
      <c r="V36" s="17">
        <v>14250000</v>
      </c>
      <c r="W36" s="34">
        <v>0</v>
      </c>
      <c r="X36" s="16" t="str">
        <f t="shared" si="4"/>
        <v>Dok</v>
      </c>
      <c r="Y36" s="17">
        <v>17875000</v>
      </c>
      <c r="Z36" s="41">
        <f t="shared" si="5"/>
        <v>1</v>
      </c>
      <c r="AA36" s="16" t="str">
        <f t="shared" si="6"/>
        <v>Dok</v>
      </c>
      <c r="AB36" s="40">
        <f t="shared" si="7"/>
        <v>50</v>
      </c>
      <c r="AC36" s="26" t="s">
        <v>96</v>
      </c>
      <c r="AD36" s="32">
        <f t="shared" si="8"/>
        <v>48000000</v>
      </c>
      <c r="AE36" s="40">
        <f t="shared" si="9"/>
        <v>96.3130173062453</v>
      </c>
      <c r="AF36" s="26" t="s">
        <v>96</v>
      </c>
      <c r="AG36" s="41"/>
      <c r="AH36" s="16"/>
      <c r="AI36" s="32"/>
      <c r="AJ36" s="40"/>
      <c r="AK36" s="26"/>
      <c r="AL36" s="40"/>
      <c r="AM36" s="11"/>
      <c r="AP36" s="19"/>
    </row>
    <row r="37" spans="1:42" ht="75" x14ac:dyDescent="0.2">
      <c r="A37" s="12"/>
      <c r="B37" s="13"/>
      <c r="C37" s="20" t="s">
        <v>88</v>
      </c>
      <c r="D37" s="20" t="s">
        <v>120</v>
      </c>
      <c r="E37" s="34">
        <f t="shared" si="13"/>
        <v>3</v>
      </c>
      <c r="F37" s="16" t="s">
        <v>93</v>
      </c>
      <c r="G37" s="57">
        <f t="shared" si="14"/>
        <v>24187500</v>
      </c>
      <c r="H37" s="34"/>
      <c r="I37" s="16"/>
      <c r="J37" s="17"/>
      <c r="K37" s="34">
        <v>1</v>
      </c>
      <c r="L37" s="16" t="s">
        <v>93</v>
      </c>
      <c r="M37" s="17">
        <v>8062500</v>
      </c>
      <c r="N37" s="34">
        <v>0</v>
      </c>
      <c r="O37" s="16" t="str">
        <f t="shared" si="1"/>
        <v>Dok</v>
      </c>
      <c r="P37" s="17">
        <v>0</v>
      </c>
      <c r="Q37" s="34">
        <v>0</v>
      </c>
      <c r="R37" s="16" t="str">
        <f t="shared" si="2"/>
        <v>Dok</v>
      </c>
      <c r="S37" s="17">
        <v>1125000</v>
      </c>
      <c r="T37" s="34">
        <v>0</v>
      </c>
      <c r="U37" s="16" t="str">
        <f t="shared" si="3"/>
        <v>Dok</v>
      </c>
      <c r="V37" s="17">
        <v>0</v>
      </c>
      <c r="W37" s="34">
        <v>0</v>
      </c>
      <c r="X37" s="16" t="str">
        <f t="shared" si="4"/>
        <v>Dok</v>
      </c>
      <c r="Y37" s="17">
        <v>1125000</v>
      </c>
      <c r="Z37" s="41">
        <f t="shared" si="5"/>
        <v>0</v>
      </c>
      <c r="AA37" s="16" t="str">
        <f t="shared" si="6"/>
        <v>Dok</v>
      </c>
      <c r="AB37" s="40">
        <f t="shared" si="7"/>
        <v>0</v>
      </c>
      <c r="AC37" s="26" t="s">
        <v>96</v>
      </c>
      <c r="AD37" s="32">
        <f t="shared" si="8"/>
        <v>2250000</v>
      </c>
      <c r="AE37" s="40">
        <f t="shared" si="9"/>
        <v>27.906976744186046</v>
      </c>
      <c r="AF37" s="26" t="s">
        <v>96</v>
      </c>
      <c r="AG37" s="41"/>
      <c r="AH37" s="16"/>
      <c r="AI37" s="32"/>
      <c r="AJ37" s="40"/>
      <c r="AK37" s="26"/>
      <c r="AL37" s="40"/>
      <c r="AM37" s="11"/>
      <c r="AP37" s="19"/>
    </row>
    <row r="38" spans="1:42" ht="94.5" x14ac:dyDescent="0.2">
      <c r="A38" s="12"/>
      <c r="B38" s="13"/>
      <c r="C38" s="14" t="s">
        <v>89</v>
      </c>
      <c r="D38" s="14" t="s">
        <v>128</v>
      </c>
      <c r="E38" s="39">
        <v>100</v>
      </c>
      <c r="F38" s="36" t="s">
        <v>96</v>
      </c>
      <c r="G38" s="33">
        <f>SUM(G39:G41)</f>
        <v>463679400</v>
      </c>
      <c r="H38" s="34"/>
      <c r="I38" s="16"/>
      <c r="J38" s="17"/>
      <c r="K38" s="39">
        <v>100</v>
      </c>
      <c r="L38" s="36" t="s">
        <v>96</v>
      </c>
      <c r="M38" s="33">
        <f>SUM(M39:M41)</f>
        <v>154559800</v>
      </c>
      <c r="N38" s="39">
        <v>0</v>
      </c>
      <c r="O38" s="36" t="str">
        <f t="shared" si="1"/>
        <v>%</v>
      </c>
      <c r="P38" s="33">
        <f>SUM(P39:P41)</f>
        <v>1687500</v>
      </c>
      <c r="Q38" s="39">
        <v>0</v>
      </c>
      <c r="R38" s="36" t="str">
        <f t="shared" si="2"/>
        <v>%</v>
      </c>
      <c r="S38" s="33">
        <f>SUM(S39:S41)</f>
        <v>6607500</v>
      </c>
      <c r="T38" s="39">
        <v>0</v>
      </c>
      <c r="U38" s="36" t="str">
        <f t="shared" si="3"/>
        <v>%</v>
      </c>
      <c r="V38" s="33">
        <f>SUM(V39:V41)</f>
        <v>6095000</v>
      </c>
      <c r="W38" s="39">
        <v>0</v>
      </c>
      <c r="X38" s="36" t="str">
        <f t="shared" si="4"/>
        <v>%</v>
      </c>
      <c r="Y38" s="33">
        <f>SUM(Y39:Y41)</f>
        <v>5479800</v>
      </c>
      <c r="Z38" s="53">
        <f t="shared" si="5"/>
        <v>0</v>
      </c>
      <c r="AA38" s="36" t="str">
        <f t="shared" si="6"/>
        <v>%</v>
      </c>
      <c r="AB38" s="42">
        <f t="shared" si="7"/>
        <v>0</v>
      </c>
      <c r="AC38" s="43" t="s">
        <v>96</v>
      </c>
      <c r="AD38" s="54">
        <f t="shared" si="8"/>
        <v>19869800</v>
      </c>
      <c r="AE38" s="42">
        <f t="shared" si="9"/>
        <v>12.855736096967</v>
      </c>
      <c r="AF38" s="43" t="s">
        <v>96</v>
      </c>
      <c r="AG38" s="53"/>
      <c r="AH38" s="36"/>
      <c r="AI38" s="54"/>
      <c r="AJ38" s="42"/>
      <c r="AK38" s="43"/>
      <c r="AL38" s="42"/>
      <c r="AM38" s="11"/>
      <c r="AP38" s="19"/>
    </row>
    <row r="39" spans="1:42" ht="77.25" customHeight="1" x14ac:dyDescent="0.2">
      <c r="A39" s="12"/>
      <c r="B39" s="13"/>
      <c r="C39" s="20" t="s">
        <v>90</v>
      </c>
      <c r="D39" s="20" t="s">
        <v>100</v>
      </c>
      <c r="E39" s="34">
        <f t="shared" si="13"/>
        <v>12</v>
      </c>
      <c r="F39" s="16" t="s">
        <v>93</v>
      </c>
      <c r="G39" s="57">
        <f t="shared" si="14"/>
        <v>398850000</v>
      </c>
      <c r="H39" s="34"/>
      <c r="I39" s="16"/>
      <c r="J39" s="17"/>
      <c r="K39" s="34">
        <v>4</v>
      </c>
      <c r="L39" s="16" t="s">
        <v>93</v>
      </c>
      <c r="M39" s="17">
        <v>132950000</v>
      </c>
      <c r="N39" s="34">
        <v>1</v>
      </c>
      <c r="O39" s="16" t="str">
        <f t="shared" si="1"/>
        <v>Dok</v>
      </c>
      <c r="P39" s="65">
        <v>1687500</v>
      </c>
      <c r="Q39" s="34">
        <v>1</v>
      </c>
      <c r="R39" s="16" t="str">
        <f t="shared" si="2"/>
        <v>Dok</v>
      </c>
      <c r="S39" s="17">
        <v>3562500</v>
      </c>
      <c r="T39" s="34">
        <v>0</v>
      </c>
      <c r="U39" s="16" t="str">
        <f t="shared" si="3"/>
        <v>Dok</v>
      </c>
      <c r="V39" s="17">
        <v>2250000</v>
      </c>
      <c r="W39" s="34">
        <v>0</v>
      </c>
      <c r="X39" s="16" t="str">
        <f t="shared" si="4"/>
        <v>Dok</v>
      </c>
      <c r="Y39" s="17">
        <v>3375000</v>
      </c>
      <c r="Z39" s="41">
        <f t="shared" si="5"/>
        <v>2</v>
      </c>
      <c r="AA39" s="16" t="str">
        <f t="shared" si="6"/>
        <v>Dok</v>
      </c>
      <c r="AB39" s="41">
        <f t="shared" si="7"/>
        <v>50</v>
      </c>
      <c r="AC39" s="26" t="s">
        <v>96</v>
      </c>
      <c r="AD39" s="32">
        <f t="shared" si="8"/>
        <v>10875000</v>
      </c>
      <c r="AE39" s="40">
        <f t="shared" si="9"/>
        <v>8.1797668296352022</v>
      </c>
      <c r="AF39" s="26" t="s">
        <v>96</v>
      </c>
      <c r="AG39" s="41"/>
      <c r="AH39" s="16"/>
      <c r="AI39" s="32"/>
      <c r="AJ39" s="40"/>
      <c r="AK39" s="26"/>
      <c r="AL39" s="40"/>
      <c r="AM39" s="11"/>
      <c r="AP39" s="19"/>
    </row>
    <row r="40" spans="1:42" ht="60" x14ac:dyDescent="0.2">
      <c r="A40" s="12"/>
      <c r="B40" s="13"/>
      <c r="C40" s="20" t="s">
        <v>91</v>
      </c>
      <c r="D40" s="20" t="s">
        <v>101</v>
      </c>
      <c r="E40" s="34">
        <f t="shared" si="13"/>
        <v>3</v>
      </c>
      <c r="F40" s="16" t="s">
        <v>93</v>
      </c>
      <c r="G40" s="57">
        <f t="shared" si="14"/>
        <v>23265000</v>
      </c>
      <c r="H40" s="34"/>
      <c r="I40" s="16"/>
      <c r="J40" s="17"/>
      <c r="K40" s="34">
        <v>1</v>
      </c>
      <c r="L40" s="16" t="s">
        <v>93</v>
      </c>
      <c r="M40" s="17">
        <v>7755000</v>
      </c>
      <c r="N40" s="34">
        <v>0</v>
      </c>
      <c r="O40" s="16" t="str">
        <f t="shared" si="1"/>
        <v>Dok</v>
      </c>
      <c r="P40" s="17">
        <v>0</v>
      </c>
      <c r="Q40" s="34">
        <v>0</v>
      </c>
      <c r="R40" s="16" t="str">
        <f t="shared" si="2"/>
        <v>Dok</v>
      </c>
      <c r="S40" s="17">
        <v>825000</v>
      </c>
      <c r="T40" s="34">
        <v>0</v>
      </c>
      <c r="U40" s="16" t="str">
        <f t="shared" si="3"/>
        <v>Dok</v>
      </c>
      <c r="V40" s="17">
        <v>1850000</v>
      </c>
      <c r="W40" s="34">
        <v>0</v>
      </c>
      <c r="X40" s="16" t="str">
        <f t="shared" si="4"/>
        <v>Dok</v>
      </c>
      <c r="Y40" s="17">
        <v>330000</v>
      </c>
      <c r="Z40" s="41">
        <f t="shared" si="5"/>
        <v>0</v>
      </c>
      <c r="AA40" s="16" t="str">
        <f t="shared" si="6"/>
        <v>Dok</v>
      </c>
      <c r="AB40" s="41">
        <f t="shared" si="7"/>
        <v>0</v>
      </c>
      <c r="AC40" s="26" t="s">
        <v>96</v>
      </c>
      <c r="AD40" s="32">
        <f t="shared" si="8"/>
        <v>3005000</v>
      </c>
      <c r="AE40" s="40">
        <f t="shared" si="9"/>
        <v>38.749194068343009</v>
      </c>
      <c r="AF40" s="26" t="s">
        <v>96</v>
      </c>
      <c r="AG40" s="41"/>
      <c r="AH40" s="16"/>
      <c r="AI40" s="32"/>
      <c r="AJ40" s="40"/>
      <c r="AK40" s="26"/>
      <c r="AL40" s="40"/>
      <c r="AM40" s="11"/>
      <c r="AP40" s="19"/>
    </row>
    <row r="41" spans="1:42" ht="75" x14ac:dyDescent="0.2">
      <c r="A41" s="12"/>
      <c r="B41" s="13"/>
      <c r="C41" s="20" t="s">
        <v>92</v>
      </c>
      <c r="D41" s="20" t="s">
        <v>121</v>
      </c>
      <c r="E41" s="34">
        <f t="shared" si="13"/>
        <v>3</v>
      </c>
      <c r="F41" s="16" t="s">
        <v>93</v>
      </c>
      <c r="G41" s="57">
        <f t="shared" si="14"/>
        <v>41564400</v>
      </c>
      <c r="H41" s="34"/>
      <c r="I41" s="16"/>
      <c r="J41" s="17"/>
      <c r="K41" s="34">
        <v>1</v>
      </c>
      <c r="L41" s="16" t="s">
        <v>93</v>
      </c>
      <c r="M41" s="17">
        <v>13854800</v>
      </c>
      <c r="N41" s="34">
        <v>0</v>
      </c>
      <c r="O41" s="16" t="str">
        <f t="shared" si="1"/>
        <v>Dok</v>
      </c>
      <c r="P41" s="17">
        <v>0</v>
      </c>
      <c r="Q41" s="34">
        <v>0</v>
      </c>
      <c r="R41" s="16" t="str">
        <f t="shared" si="2"/>
        <v>Dok</v>
      </c>
      <c r="S41" s="17">
        <v>2220000</v>
      </c>
      <c r="T41" s="34">
        <v>0</v>
      </c>
      <c r="U41" s="16" t="str">
        <f t="shared" si="3"/>
        <v>Dok</v>
      </c>
      <c r="V41" s="17">
        <v>1995000</v>
      </c>
      <c r="W41" s="34">
        <v>0</v>
      </c>
      <c r="X41" s="16" t="str">
        <f t="shared" si="4"/>
        <v>Dok</v>
      </c>
      <c r="Y41" s="17">
        <v>1774800</v>
      </c>
      <c r="Z41" s="41">
        <f t="shared" si="5"/>
        <v>0</v>
      </c>
      <c r="AA41" s="16" t="str">
        <f t="shared" si="6"/>
        <v>Dok</v>
      </c>
      <c r="AB41" s="41">
        <f t="shared" si="7"/>
        <v>0</v>
      </c>
      <c r="AC41" s="26" t="s">
        <v>96</v>
      </c>
      <c r="AD41" s="32">
        <f t="shared" si="8"/>
        <v>5989800</v>
      </c>
      <c r="AE41" s="40">
        <f t="shared" si="9"/>
        <v>43.232670265900623</v>
      </c>
      <c r="AF41" s="26" t="s">
        <v>96</v>
      </c>
      <c r="AG41" s="41"/>
      <c r="AH41" s="16"/>
      <c r="AI41" s="32"/>
      <c r="AJ41" s="40"/>
      <c r="AK41" s="26"/>
      <c r="AL41" s="40"/>
      <c r="AM41" s="11"/>
      <c r="AP41" s="19"/>
    </row>
    <row r="42" spans="1:42" ht="15" x14ac:dyDescent="0.2">
      <c r="A42" s="96" t="s">
        <v>24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8"/>
      <c r="AB42" s="55">
        <f>AVERAGE(AB13:AB41)</f>
        <v>73.519569329259426</v>
      </c>
      <c r="AC42" s="46"/>
      <c r="AD42" s="44"/>
      <c r="AE42" s="55">
        <f>AVERAGE(AE13,AE17,AE23,AE27)</f>
        <v>83.08535141530183</v>
      </c>
      <c r="AF42" s="46"/>
      <c r="AG42" s="45"/>
      <c r="AH42" s="46"/>
      <c r="AI42" s="45"/>
      <c r="AJ42" s="45"/>
      <c r="AK42" s="46"/>
      <c r="AL42" s="47"/>
      <c r="AM42" s="11"/>
    </row>
    <row r="43" spans="1:42" ht="15" x14ac:dyDescent="0.2">
      <c r="A43" s="96" t="s">
        <v>25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8"/>
      <c r="AB43" s="22" t="str">
        <f>IF(AB42&gt;=91,"Sangat Tinggi",IF(AB42&gt;=76,"Tinggi",IF(AB42&gt;=66,"Sedang",IF(AB42&gt;=51,"Rendah",IF(AB42&lt;=50,"Sangat Rendah")))))</f>
        <v>Sedang</v>
      </c>
      <c r="AC43" s="46"/>
      <c r="AD43" s="48"/>
      <c r="AE43" s="22" t="str">
        <f>IF(AE42&gt;=91,"Sangat Tinggi",IF(AE42&gt;=76,"Tinggi",IF(AE42&gt;=66,"Sedang",IF(AE42&gt;=51,"Rendah",IF(AE42&lt;=50,"Sangat Rendah")))))</f>
        <v>Tinggi</v>
      </c>
      <c r="AF43" s="46"/>
      <c r="AG43" s="49"/>
      <c r="AH43" s="46"/>
      <c r="AI43" s="50"/>
      <c r="AJ43" s="49"/>
      <c r="AK43" s="46"/>
      <c r="AL43" s="51"/>
      <c r="AM43" s="11"/>
    </row>
    <row r="44" spans="1:42" ht="15" x14ac:dyDescent="0.2">
      <c r="A44" s="108" t="s">
        <v>55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1"/>
    </row>
    <row r="45" spans="1:42" ht="15" x14ac:dyDescent="0.2">
      <c r="A45" s="108" t="s">
        <v>56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1"/>
    </row>
    <row r="46" spans="1:42" ht="15" x14ac:dyDescent="0.2">
      <c r="A46" s="115" t="s">
        <v>113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"/>
    </row>
    <row r="47" spans="1:42" ht="15" x14ac:dyDescent="0.2">
      <c r="A47" s="115" t="s">
        <v>112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"/>
    </row>
    <row r="48" spans="1:42" ht="15" x14ac:dyDescent="0.2">
      <c r="A48" s="108" t="s">
        <v>57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1"/>
    </row>
    <row r="49" spans="1:39" ht="15" x14ac:dyDescent="0.2">
      <c r="A49" s="108" t="s">
        <v>58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23"/>
    </row>
    <row r="50" spans="1:39" ht="15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5"/>
      <c r="AB50" s="24"/>
      <c r="AC50" s="25"/>
      <c r="AD50" s="24"/>
      <c r="AE50" s="24"/>
      <c r="AF50" s="25"/>
      <c r="AG50" s="24"/>
      <c r="AH50" s="25"/>
      <c r="AI50" s="24"/>
      <c r="AJ50" s="24"/>
      <c r="AK50" s="25"/>
      <c r="AL50" s="24"/>
    </row>
    <row r="51" spans="1:39" ht="15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68" t="s">
        <v>48</v>
      </c>
      <c r="AA51" s="68"/>
      <c r="AB51" s="68"/>
      <c r="AC51" s="68"/>
      <c r="AD51" s="68"/>
      <c r="AE51" s="68"/>
      <c r="AF51" s="25"/>
      <c r="AG51" s="24"/>
      <c r="AH51" s="68" t="s">
        <v>49</v>
      </c>
      <c r="AI51" s="68"/>
      <c r="AJ51" s="68"/>
      <c r="AK51" s="68"/>
      <c r="AL51" s="68"/>
      <c r="AM51" s="68"/>
    </row>
    <row r="52" spans="1:39" ht="15.75" x14ac:dyDescent="0.25">
      <c r="A52" s="30"/>
      <c r="B52" s="31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68" t="s">
        <v>132</v>
      </c>
      <c r="AA52" s="68"/>
      <c r="AB52" s="68"/>
      <c r="AC52" s="68"/>
      <c r="AD52" s="68"/>
      <c r="AE52" s="68"/>
      <c r="AF52" s="25"/>
      <c r="AG52" s="24"/>
      <c r="AH52" s="68" t="s">
        <v>132</v>
      </c>
      <c r="AI52" s="68"/>
      <c r="AJ52" s="68"/>
      <c r="AK52" s="68"/>
      <c r="AL52" s="68"/>
      <c r="AM52" s="68"/>
    </row>
    <row r="53" spans="1:39" ht="15" x14ac:dyDescent="0.2">
      <c r="Z53" s="68" t="s">
        <v>54</v>
      </c>
      <c r="AA53" s="68"/>
      <c r="AB53" s="68"/>
      <c r="AC53" s="68"/>
      <c r="AD53" s="68"/>
      <c r="AE53" s="68"/>
      <c r="AH53" s="68" t="s">
        <v>50</v>
      </c>
      <c r="AI53" s="68"/>
      <c r="AJ53" s="68"/>
      <c r="AK53" s="68"/>
      <c r="AL53" s="68"/>
      <c r="AM53" s="68"/>
    </row>
    <row r="54" spans="1:39" ht="15" x14ac:dyDescent="0.2">
      <c r="Z54" s="68" t="s">
        <v>51</v>
      </c>
      <c r="AA54" s="68"/>
      <c r="AB54" s="68"/>
      <c r="AC54" s="68"/>
      <c r="AD54" s="68"/>
      <c r="AE54" s="68"/>
      <c r="AH54" s="68" t="s">
        <v>51</v>
      </c>
      <c r="AI54" s="68"/>
      <c r="AJ54" s="68"/>
      <c r="AK54" s="68"/>
      <c r="AL54" s="68"/>
      <c r="AM54" s="68"/>
    </row>
    <row r="55" spans="1:39" ht="25.5" x14ac:dyDescent="0.2">
      <c r="A55" s="27" t="s">
        <v>26</v>
      </c>
      <c r="B55" s="27" t="s">
        <v>27</v>
      </c>
      <c r="C55" s="27" t="s">
        <v>28</v>
      </c>
      <c r="Z55" s="24"/>
      <c r="AA55" s="25"/>
      <c r="AB55" s="24"/>
      <c r="AC55" s="25"/>
      <c r="AD55" s="24"/>
      <c r="AH55" s="24"/>
      <c r="AI55" s="25"/>
      <c r="AJ55" s="24"/>
      <c r="AK55" s="25"/>
      <c r="AL55" s="24"/>
    </row>
    <row r="56" spans="1:39" ht="25.5" x14ac:dyDescent="0.25">
      <c r="A56" s="28" t="s">
        <v>29</v>
      </c>
      <c r="B56" s="28" t="s">
        <v>30</v>
      </c>
      <c r="C56" s="28" t="s">
        <v>31</v>
      </c>
      <c r="Z56" s="69" t="s">
        <v>59</v>
      </c>
      <c r="AA56" s="69"/>
      <c r="AB56" s="69"/>
      <c r="AC56" s="69"/>
      <c r="AD56" s="69"/>
      <c r="AE56" s="69"/>
      <c r="AH56" s="69" t="s">
        <v>52</v>
      </c>
      <c r="AI56" s="69"/>
      <c r="AJ56" s="69"/>
      <c r="AK56" s="69"/>
      <c r="AL56" s="69"/>
      <c r="AM56" s="69"/>
    </row>
    <row r="57" spans="1:39" ht="25.5" x14ac:dyDescent="0.2">
      <c r="A57" s="28" t="s">
        <v>32</v>
      </c>
      <c r="B57" s="28" t="s">
        <v>33</v>
      </c>
      <c r="C57" s="28" t="s">
        <v>34</v>
      </c>
      <c r="Z57" s="70" t="s">
        <v>60</v>
      </c>
      <c r="AA57" s="70"/>
      <c r="AB57" s="70"/>
      <c r="AC57" s="70"/>
      <c r="AD57" s="70"/>
      <c r="AE57" s="70"/>
      <c r="AH57" s="70" t="s">
        <v>53</v>
      </c>
      <c r="AI57" s="70"/>
      <c r="AJ57" s="70"/>
      <c r="AK57" s="70"/>
      <c r="AL57" s="70"/>
      <c r="AM57" s="70"/>
    </row>
    <row r="58" spans="1:39" ht="25.5" x14ac:dyDescent="0.2">
      <c r="A58" s="28" t="s">
        <v>35</v>
      </c>
      <c r="B58" s="28" t="s">
        <v>36</v>
      </c>
      <c r="C58" s="28" t="s">
        <v>37</v>
      </c>
    </row>
    <row r="59" spans="1:39" ht="25.5" x14ac:dyDescent="0.2">
      <c r="A59" s="28" t="s">
        <v>38</v>
      </c>
      <c r="B59" s="28" t="s">
        <v>39</v>
      </c>
      <c r="C59" s="28" t="s">
        <v>40</v>
      </c>
    </row>
    <row r="60" spans="1:39" ht="25.5" x14ac:dyDescent="0.2">
      <c r="A60" s="28" t="s">
        <v>41</v>
      </c>
      <c r="B60" s="29" t="s">
        <v>42</v>
      </c>
      <c r="C60" s="28" t="s">
        <v>43</v>
      </c>
    </row>
  </sheetData>
  <mergeCells count="84">
    <mergeCell ref="A46:AL46"/>
    <mergeCell ref="A47:AL47"/>
    <mergeCell ref="A43:AA43"/>
    <mergeCell ref="A45:AL45"/>
    <mergeCell ref="A48:AL48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AB12:AC12"/>
    <mergeCell ref="AE12:AF12"/>
    <mergeCell ref="A49:AL49"/>
    <mergeCell ref="A44:AL44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T11:U12"/>
    <mergeCell ref="AG11:AH11"/>
    <mergeCell ref="A42:AA42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Z12:AA12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51:AE51"/>
    <mergeCell ref="AH51:AM51"/>
    <mergeCell ref="Z52:AE52"/>
    <mergeCell ref="AH52:AM52"/>
    <mergeCell ref="Z53:AE53"/>
    <mergeCell ref="AH53:AM53"/>
    <mergeCell ref="Z54:AE54"/>
    <mergeCell ref="AH54:AM54"/>
    <mergeCell ref="Z56:AE56"/>
    <mergeCell ref="AH56:AM56"/>
    <mergeCell ref="Z57:AE57"/>
    <mergeCell ref="AH57:AM57"/>
  </mergeCells>
  <printOptions horizontalCentered="1"/>
  <pageMargins left="0.23622047244094491" right="0.23622047244094491" top="3.937007874015748E-2" bottom="3.937007874015748E-2" header="0" footer="0"/>
  <pageSetup paperSize="14" scale="3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Ekobang</vt:lpstr>
      <vt:lpstr>'Bag Ekobang'!Print_Area</vt:lpstr>
      <vt:lpstr>'Bag Ekobang'!Print_Titles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2021-12-28T02:23:42Z</dcterms:modified>
</cp:coreProperties>
</file>