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PE\Downloads\"/>
    </mc:Choice>
  </mc:AlternateContent>
  <xr:revisionPtr revIDLastSave="0" documentId="13_ncr:1_{33D5E636-5271-407D-A4AC-13DA7396FC6D}" xr6:coauthVersionLast="47" xr6:coauthVersionMax="47" xr10:uidLastSave="{00000000-0000-0000-0000-000000000000}"/>
  <bookViews>
    <workbookView xWindow="-120" yWindow="-120" windowWidth="29040" windowHeight="15840" xr2:uid="{00000000-000D-0000-FFFF-FFFF00000000}"/>
  </bookViews>
  <sheets>
    <sheet name="Realisasi TW IV" sheetId="1" r:id="rId1"/>
  </sheets>
  <definedNames>
    <definedName name="_xlnm.Print_Area" localSheetId="0">'Realisasi TW IV'!$A$1:$AC$95</definedName>
    <definedName name="_xlnm.Print_Titles" localSheetId="0">'Realisasi TW IV'!$7:$12</definedName>
  </definedNames>
  <calcPr calcId="191029"/>
</workbook>
</file>

<file path=xl/calcChain.xml><?xml version="1.0" encoding="utf-8"?>
<calcChain xmlns="http://schemas.openxmlformats.org/spreadsheetml/2006/main">
  <c r="G13" i="1" l="1"/>
  <c r="G74" i="1"/>
  <c r="G33" i="1"/>
  <c r="E33" i="1"/>
  <c r="T22" i="1" l="1"/>
  <c r="R44" i="1"/>
  <c r="N44" i="1"/>
  <c r="R68" i="1"/>
  <c r="J45" i="1" l="1"/>
  <c r="N45" i="1"/>
  <c r="J44" i="1" l="1"/>
  <c r="M46" i="1" l="1"/>
  <c r="R56" i="1" l="1"/>
  <c r="P68" i="1"/>
  <c r="N68" i="1"/>
  <c r="L68" i="1"/>
  <c r="R69" i="1" l="1"/>
  <c r="P69" i="1"/>
  <c r="N69" i="1"/>
  <c r="L69" i="1"/>
  <c r="J69" i="1"/>
  <c r="H69" i="1"/>
  <c r="U69" i="1" l="1"/>
  <c r="J68" i="1"/>
  <c r="T68" i="1" s="1"/>
  <c r="H68" i="1"/>
  <c r="E69" i="1"/>
  <c r="E68" i="1"/>
  <c r="J56" i="1"/>
  <c r="E56" i="1" l="1"/>
  <c r="V74" i="1" l="1"/>
  <c r="Y74" i="1" s="1"/>
  <c r="T74" i="1"/>
  <c r="U74" i="1" s="1"/>
  <c r="V73" i="1"/>
  <c r="Y73" i="1" s="1"/>
  <c r="T73" i="1"/>
  <c r="U73" i="1" s="1"/>
  <c r="T72" i="1"/>
  <c r="U72" i="1" s="1"/>
  <c r="S72" i="1"/>
  <c r="Q72" i="1"/>
  <c r="O72" i="1"/>
  <c r="M72" i="1"/>
  <c r="K72" i="1"/>
  <c r="I72" i="1"/>
  <c r="G72" i="1"/>
  <c r="V71" i="1"/>
  <c r="Y71" i="1" s="1"/>
  <c r="T71" i="1"/>
  <c r="X71" i="1" s="1"/>
  <c r="T70" i="1"/>
  <c r="X70" i="1" s="1"/>
  <c r="S70" i="1"/>
  <c r="Q70" i="1"/>
  <c r="O70" i="1"/>
  <c r="M70" i="1"/>
  <c r="K70" i="1"/>
  <c r="I70" i="1"/>
  <c r="G70" i="1"/>
  <c r="T69" i="1"/>
  <c r="X69" i="1" s="1"/>
  <c r="X68" i="1"/>
  <c r="V67" i="1"/>
  <c r="Y67" i="1" s="1"/>
  <c r="T67" i="1"/>
  <c r="U67" i="1" s="1"/>
  <c r="V66" i="1"/>
  <c r="Y66" i="1" s="1"/>
  <c r="T66" i="1"/>
  <c r="U66" i="1" s="1"/>
  <c r="V65" i="1"/>
  <c r="Y65" i="1" s="1"/>
  <c r="T65" i="1"/>
  <c r="U65" i="1" s="1"/>
  <c r="T64" i="1"/>
  <c r="X64" i="1" s="1"/>
  <c r="T63" i="1"/>
  <c r="X63" i="1" s="1"/>
  <c r="S63" i="1"/>
  <c r="Q63" i="1"/>
  <c r="O63" i="1"/>
  <c r="M63" i="1"/>
  <c r="K63" i="1"/>
  <c r="I63" i="1"/>
  <c r="G63" i="1"/>
  <c r="V62" i="1"/>
  <c r="Y62" i="1" s="1"/>
  <c r="T62" i="1"/>
  <c r="U62" i="1" s="1"/>
  <c r="V61" i="1"/>
  <c r="Y61" i="1" s="1"/>
  <c r="T61" i="1"/>
  <c r="U61" i="1" s="1"/>
  <c r="T60" i="1"/>
  <c r="U60" i="1" s="1"/>
  <c r="S60" i="1"/>
  <c r="Q60" i="1"/>
  <c r="Q55" i="1" s="1"/>
  <c r="O60" i="1"/>
  <c r="O55" i="1" s="1"/>
  <c r="M60" i="1"/>
  <c r="M55" i="1" s="1"/>
  <c r="K60" i="1"/>
  <c r="K55" i="1" s="1"/>
  <c r="I60" i="1"/>
  <c r="I55" i="1" s="1"/>
  <c r="G60" i="1"/>
  <c r="G55" i="1" s="1"/>
  <c r="T59" i="1"/>
  <c r="U59" i="1" s="1"/>
  <c r="T58" i="1"/>
  <c r="X58" i="1" s="1"/>
  <c r="V57" i="1"/>
  <c r="T57" i="1"/>
  <c r="T56" i="1"/>
  <c r="U56" i="1" s="1"/>
  <c r="T55" i="1"/>
  <c r="U55" i="1" s="1"/>
  <c r="V54" i="1"/>
  <c r="Y54" i="1" s="1"/>
  <c r="T54" i="1"/>
  <c r="X54" i="1" s="1"/>
  <c r="V53" i="1"/>
  <c r="Y53" i="1" s="1"/>
  <c r="T53" i="1"/>
  <c r="X53" i="1" s="1"/>
  <c r="T52" i="1"/>
  <c r="X52" i="1" s="1"/>
  <c r="S52" i="1"/>
  <c r="Q52" i="1"/>
  <c r="O52" i="1"/>
  <c r="M52" i="1"/>
  <c r="K52" i="1"/>
  <c r="I52" i="1"/>
  <c r="G52" i="1"/>
  <c r="V51" i="1"/>
  <c r="Y51" i="1" s="1"/>
  <c r="T51" i="1"/>
  <c r="U51" i="1" s="1"/>
  <c r="V50" i="1"/>
  <c r="Y50" i="1" s="1"/>
  <c r="T50" i="1"/>
  <c r="U50" i="1" s="1"/>
  <c r="V49" i="1"/>
  <c r="Y49" i="1" s="1"/>
  <c r="T49" i="1"/>
  <c r="U49" i="1" s="1"/>
  <c r="T48" i="1"/>
  <c r="X48" i="1" s="1"/>
  <c r="T47" i="1"/>
  <c r="U47" i="1" s="1"/>
  <c r="T46" i="1"/>
  <c r="U46" i="1" s="1"/>
  <c r="S46" i="1"/>
  <c r="S43" i="1" s="1"/>
  <c r="Q46" i="1"/>
  <c r="Q43" i="1" s="1"/>
  <c r="O46" i="1"/>
  <c r="O43" i="1" s="1"/>
  <c r="K46" i="1"/>
  <c r="I46" i="1"/>
  <c r="G46" i="1"/>
  <c r="V45" i="1"/>
  <c r="T45" i="1"/>
  <c r="X45" i="1" s="1"/>
  <c r="V44" i="1"/>
  <c r="T44" i="1"/>
  <c r="X44" i="1" s="1"/>
  <c r="L43" i="1"/>
  <c r="T43" i="1" s="1"/>
  <c r="V42" i="1"/>
  <c r="Y42" i="1" s="1"/>
  <c r="T42" i="1"/>
  <c r="X42" i="1" s="1"/>
  <c r="V41" i="1"/>
  <c r="Y41" i="1" s="1"/>
  <c r="T41" i="1"/>
  <c r="X41" i="1" s="1"/>
  <c r="V40" i="1"/>
  <c r="Y40" i="1" s="1"/>
  <c r="T40" i="1"/>
  <c r="X40" i="1" s="1"/>
  <c r="T39" i="1"/>
  <c r="X39" i="1" s="1"/>
  <c r="S39" i="1"/>
  <c r="Q39" i="1"/>
  <c r="O39" i="1"/>
  <c r="M39" i="1"/>
  <c r="K39" i="1"/>
  <c r="I39" i="1"/>
  <c r="G39" i="1"/>
  <c r="V38" i="1"/>
  <c r="Y38" i="1" s="1"/>
  <c r="T38" i="1"/>
  <c r="U38" i="1" s="1"/>
  <c r="V37" i="1"/>
  <c r="Y37" i="1" s="1"/>
  <c r="T37" i="1"/>
  <c r="U37" i="1" s="1"/>
  <c r="V36" i="1"/>
  <c r="Y36" i="1" s="1"/>
  <c r="T36" i="1"/>
  <c r="T35" i="1"/>
  <c r="U35" i="1" s="1"/>
  <c r="S35" i="1"/>
  <c r="Q35" i="1"/>
  <c r="O35" i="1"/>
  <c r="M35" i="1"/>
  <c r="K35" i="1"/>
  <c r="I35" i="1"/>
  <c r="G35" i="1"/>
  <c r="Y34" i="1"/>
  <c r="X34" i="1"/>
  <c r="X33" i="1"/>
  <c r="I33" i="1"/>
  <c r="V32" i="1"/>
  <c r="Y32" i="1" s="1"/>
  <c r="T32" i="1"/>
  <c r="U32" i="1" s="1"/>
  <c r="V31" i="1"/>
  <c r="Y31" i="1" s="1"/>
  <c r="T31" i="1"/>
  <c r="U31" i="1" s="1"/>
  <c r="V30" i="1"/>
  <c r="Y30" i="1" s="1"/>
  <c r="T30" i="1"/>
  <c r="U30" i="1" s="1"/>
  <c r="V29" i="1"/>
  <c r="Y29" i="1" s="1"/>
  <c r="T29" i="1"/>
  <c r="U29" i="1" s="1"/>
  <c r="V28" i="1"/>
  <c r="Y28" i="1" s="1"/>
  <c r="T28" i="1"/>
  <c r="U28" i="1" s="1"/>
  <c r="V27" i="1"/>
  <c r="Y27" i="1" s="1"/>
  <c r="T27" i="1"/>
  <c r="U27" i="1" s="1"/>
  <c r="T26" i="1"/>
  <c r="U26" i="1" s="1"/>
  <c r="S26" i="1"/>
  <c r="Q26" i="1"/>
  <c r="O26" i="1"/>
  <c r="M26" i="1"/>
  <c r="K26" i="1"/>
  <c r="I26" i="1"/>
  <c r="G26" i="1"/>
  <c r="V25" i="1"/>
  <c r="W25" i="1" s="1"/>
  <c r="T25" i="1"/>
  <c r="X25" i="1" s="1"/>
  <c r="V24" i="1"/>
  <c r="Y24" i="1" s="1"/>
  <c r="T24" i="1"/>
  <c r="X24" i="1" s="1"/>
  <c r="V23" i="1"/>
  <c r="W23" i="1" s="1"/>
  <c r="T23" i="1"/>
  <c r="X23" i="1" s="1"/>
  <c r="V22" i="1"/>
  <c r="Y22" i="1" s="1"/>
  <c r="X22" i="1"/>
  <c r="S21" i="1"/>
  <c r="Q21" i="1"/>
  <c r="P21" i="1"/>
  <c r="O21" i="1"/>
  <c r="N21" i="1"/>
  <c r="M21" i="1"/>
  <c r="L21" i="1"/>
  <c r="K21" i="1"/>
  <c r="I21" i="1"/>
  <c r="G21" i="1"/>
  <c r="V20" i="1"/>
  <c r="Y20" i="1" s="1"/>
  <c r="T20" i="1"/>
  <c r="U20" i="1" s="1"/>
  <c r="V19" i="1"/>
  <c r="Y19" i="1" s="1"/>
  <c r="T19" i="1"/>
  <c r="U19" i="1" s="1"/>
  <c r="S18" i="1"/>
  <c r="R18" i="1"/>
  <c r="Q18" i="1"/>
  <c r="P18" i="1"/>
  <c r="O18" i="1"/>
  <c r="N18" i="1"/>
  <c r="M18" i="1"/>
  <c r="L18" i="1"/>
  <c r="K18" i="1"/>
  <c r="I18" i="1"/>
  <c r="G18" i="1"/>
  <c r="T17" i="1"/>
  <c r="U17" i="1" s="1"/>
  <c r="T16" i="1"/>
  <c r="X16" i="1" s="1"/>
  <c r="T15" i="1"/>
  <c r="U15" i="1" s="1"/>
  <c r="T14" i="1"/>
  <c r="X14" i="1" s="1"/>
  <c r="T13" i="1"/>
  <c r="X13" i="1" s="1"/>
  <c r="X57" i="1" l="1"/>
  <c r="U57" i="1"/>
  <c r="I43" i="1"/>
  <c r="S55" i="1"/>
  <c r="V55" i="1" s="1"/>
  <c r="W55" i="1" s="1"/>
  <c r="G43" i="1"/>
  <c r="K68" i="1"/>
  <c r="S68" i="1"/>
  <c r="G68" i="1"/>
  <c r="V21" i="1"/>
  <c r="W21" i="1" s="1"/>
  <c r="O68" i="1"/>
  <c r="K43" i="1"/>
  <c r="U52" i="1"/>
  <c r="I68" i="1"/>
  <c r="Q68" i="1"/>
  <c r="O13" i="1"/>
  <c r="W40" i="1"/>
  <c r="T18" i="1"/>
  <c r="U18" i="1" s="1"/>
  <c r="K13" i="1"/>
  <c r="Y33" i="1"/>
  <c r="W53" i="1"/>
  <c r="V18" i="1"/>
  <c r="W18" i="1" s="1"/>
  <c r="S13" i="1"/>
  <c r="W41" i="1"/>
  <c r="U68" i="1"/>
  <c r="W22" i="1"/>
  <c r="U41" i="1"/>
  <c r="U44" i="1"/>
  <c r="U45" i="1"/>
  <c r="V70" i="1"/>
  <c r="W70" i="1" s="1"/>
  <c r="U24" i="1"/>
  <c r="T21" i="1"/>
  <c r="X21" i="1" s="1"/>
  <c r="U22" i="1"/>
  <c r="W24" i="1"/>
  <c r="V35" i="1"/>
  <c r="Y35" i="1" s="1"/>
  <c r="U53" i="1"/>
  <c r="M68" i="1"/>
  <c r="V46" i="1"/>
  <c r="W46" i="1" s="1"/>
  <c r="V60" i="1"/>
  <c r="W60" i="1" s="1"/>
  <c r="V63" i="1"/>
  <c r="W63" i="1" s="1"/>
  <c r="V72" i="1"/>
  <c r="W72" i="1" s="1"/>
  <c r="U13" i="1"/>
  <c r="U14" i="1"/>
  <c r="Y23" i="1"/>
  <c r="Y25" i="1"/>
  <c r="V26" i="1"/>
  <c r="W26" i="1" s="1"/>
  <c r="V39" i="1"/>
  <c r="W39" i="1" s="1"/>
  <c r="U42" i="1"/>
  <c r="W42" i="1"/>
  <c r="M43" i="1"/>
  <c r="V43" i="1" s="1"/>
  <c r="U48" i="1"/>
  <c r="V52" i="1"/>
  <c r="W52" i="1" s="1"/>
  <c r="U54" i="1"/>
  <c r="W54" i="1"/>
  <c r="U58" i="1"/>
  <c r="U63" i="1"/>
  <c r="U64" i="1"/>
  <c r="U70" i="1"/>
  <c r="U71" i="1"/>
  <c r="W71" i="1"/>
  <c r="U16" i="1"/>
  <c r="M13" i="1"/>
  <c r="Q13" i="1"/>
  <c r="U23" i="1"/>
  <c r="U25" i="1"/>
  <c r="X15" i="1"/>
  <c r="X17" i="1"/>
  <c r="X19" i="1"/>
  <c r="X20" i="1"/>
  <c r="X26" i="1"/>
  <c r="X27" i="1"/>
  <c r="X28" i="1"/>
  <c r="X29" i="1"/>
  <c r="X30" i="1"/>
  <c r="X31" i="1"/>
  <c r="X32" i="1"/>
  <c r="X35" i="1"/>
  <c r="I13" i="1"/>
  <c r="W19" i="1"/>
  <c r="W20" i="1"/>
  <c r="W27" i="1"/>
  <c r="W28" i="1"/>
  <c r="W29" i="1"/>
  <c r="W30" i="1"/>
  <c r="W31" i="1"/>
  <c r="W32" i="1"/>
  <c r="U36" i="1"/>
  <c r="X36" i="1"/>
  <c r="X43" i="1"/>
  <c r="U43" i="1"/>
  <c r="X37" i="1"/>
  <c r="X38" i="1"/>
  <c r="U39" i="1"/>
  <c r="U40" i="1"/>
  <c r="X46" i="1"/>
  <c r="X47" i="1"/>
  <c r="X49" i="1"/>
  <c r="X50" i="1"/>
  <c r="X51" i="1"/>
  <c r="X55" i="1"/>
  <c r="X56" i="1"/>
  <c r="X59" i="1"/>
  <c r="X60" i="1"/>
  <c r="X61" i="1"/>
  <c r="X62" i="1"/>
  <c r="X65" i="1"/>
  <c r="X66" i="1"/>
  <c r="X67" i="1"/>
  <c r="X72" i="1"/>
  <c r="X73" i="1"/>
  <c r="X74" i="1"/>
  <c r="W36" i="1"/>
  <c r="W37" i="1"/>
  <c r="W38" i="1"/>
  <c r="W49" i="1"/>
  <c r="W50" i="1"/>
  <c r="W51" i="1"/>
  <c r="W61" i="1"/>
  <c r="W62" i="1"/>
  <c r="W65" i="1"/>
  <c r="W66" i="1"/>
  <c r="W67" i="1"/>
  <c r="W73" i="1"/>
  <c r="W74" i="1"/>
  <c r="W43" i="1" l="1"/>
  <c r="O81" i="1"/>
  <c r="Y21" i="1"/>
  <c r="K81" i="1"/>
  <c r="Y18" i="1"/>
  <c r="Y52" i="1"/>
  <c r="V68" i="1"/>
  <c r="W68" i="1" s="1"/>
  <c r="U21" i="1"/>
  <c r="U75" i="1" s="1"/>
  <c r="U76" i="1" s="1"/>
  <c r="Q81" i="1"/>
  <c r="W35" i="1"/>
  <c r="X18" i="1"/>
  <c r="Y43" i="1"/>
  <c r="M81" i="1"/>
  <c r="Y63" i="1"/>
  <c r="Y72" i="1"/>
  <c r="Y60" i="1"/>
  <c r="V13" i="1"/>
  <c r="W13" i="1" s="1"/>
  <c r="Y46" i="1"/>
  <c r="Y55" i="1"/>
  <c r="Y39" i="1"/>
  <c r="Y70" i="1"/>
  <c r="Y26" i="1"/>
  <c r="Y68" i="1"/>
  <c r="I81" i="1"/>
  <c r="Q83" i="1" l="1"/>
  <c r="W75" i="1"/>
  <c r="W76" i="1" s="1"/>
  <c r="Y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43" authorId="0" shapeId="0" xr:uid="{00000000-0006-0000-0000-000001000000}">
      <text>
        <r>
          <rPr>
            <b/>
            <sz val="9"/>
            <color indexed="81"/>
            <rFont val="Tahoma"/>
            <charset val="1"/>
          </rPr>
          <t>User:</t>
        </r>
        <r>
          <rPr>
            <sz val="9"/>
            <color indexed="81"/>
            <rFont val="Tahoma"/>
            <charset val="1"/>
          </rPr>
          <t xml:space="preserve">
Jumlah ASN yang menduduki jabatan sesuai dengan kompetensinya dibagi seluruh ASN dikali 100</t>
        </r>
      </text>
    </comment>
    <comment ref="D44" authorId="0" shapeId="0" xr:uid="{00000000-0006-0000-0000-000002000000}">
      <text>
        <r>
          <rPr>
            <b/>
            <sz val="9"/>
            <color indexed="81"/>
            <rFont val="Tahoma"/>
            <charset val="1"/>
          </rPr>
          <t>User:</t>
        </r>
        <r>
          <rPr>
            <sz val="9"/>
            <color indexed="81"/>
            <rFont val="Tahoma"/>
            <charset val="1"/>
          </rPr>
          <t xml:space="preserve">
Jumlah CASN yang diangkat menjadi ASN dibagi dengan jumlah CASN dikali 100</t>
        </r>
      </text>
    </comment>
    <comment ref="D45" authorId="0" shapeId="0" xr:uid="{00000000-0006-0000-0000-000003000000}">
      <text>
        <r>
          <rPr>
            <b/>
            <sz val="9"/>
            <color indexed="81"/>
            <rFont val="Tahoma"/>
            <charset val="1"/>
          </rPr>
          <t>User:</t>
        </r>
        <r>
          <rPr>
            <sz val="9"/>
            <color indexed="81"/>
            <rFont val="Tahoma"/>
            <charset val="1"/>
          </rPr>
          <t xml:space="preserve">
Jumlah JPT yang terisi melalui seleksi terbuka dibagi jumlah JPT yg kosong dikali 100</t>
        </r>
      </text>
    </comment>
    <comment ref="D55" authorId="0" shapeId="0" xr:uid="{00000000-0006-0000-0000-000004000000}">
      <text>
        <r>
          <rPr>
            <b/>
            <sz val="9"/>
            <color indexed="81"/>
            <rFont val="Tahoma"/>
            <charset val="1"/>
          </rPr>
          <t>User:</t>
        </r>
        <r>
          <rPr>
            <sz val="9"/>
            <color indexed="81"/>
            <rFont val="Tahoma"/>
            <charset val="1"/>
          </rPr>
          <t xml:space="preserve">
Jumlah regulasi yang telah disusun untuk pelaksanaan merit sistem dibagi jumlah regulasi untuk pelaksanaan merit sistem dikali 100</t>
        </r>
      </text>
    </comment>
    <comment ref="D56" authorId="0" shapeId="0" xr:uid="{00000000-0006-0000-0000-000005000000}">
      <text>
        <r>
          <rPr>
            <b/>
            <sz val="9"/>
            <color indexed="81"/>
            <rFont val="Tahoma"/>
            <charset val="1"/>
          </rPr>
          <t>User:</t>
        </r>
        <r>
          <rPr>
            <sz val="9"/>
            <color indexed="81"/>
            <rFont val="Tahoma"/>
            <charset val="1"/>
          </rPr>
          <t xml:space="preserve">
Jumlah (Administrator + Fungsional Madya) + (Pengawas + Fungsional Muda) yang mengikuti assesment dibagi (Administrator + Fungsional Madya) + (Pengawas + Fungsional Muda) yang memenuhi syarat untuk mengikuti assesment dikali 100</t>
        </r>
      </text>
    </comment>
    <comment ref="D57" authorId="0" shapeId="0" xr:uid="{00000000-0006-0000-0000-000006000000}">
      <text>
        <r>
          <rPr>
            <b/>
            <sz val="9"/>
            <color indexed="81"/>
            <rFont val="Tahoma"/>
            <charset val="1"/>
          </rPr>
          <t>User:</t>
        </r>
        <r>
          <rPr>
            <sz val="9"/>
            <color indexed="81"/>
            <rFont val="Tahoma"/>
            <charset val="1"/>
          </rPr>
          <t xml:space="preserve">
Jumlah ASN yang SKP nya berkriteria baik dibagi jumlah ASN seluruhnya dikali 100</t>
        </r>
      </text>
    </comment>
    <comment ref="D58" authorId="0" shapeId="0" xr:uid="{00000000-0006-0000-0000-000007000000}">
      <text>
        <r>
          <rPr>
            <b/>
            <sz val="9"/>
            <color indexed="81"/>
            <rFont val="Tahoma"/>
            <charset val="1"/>
          </rPr>
          <t>User:</t>
        </r>
        <r>
          <rPr>
            <sz val="9"/>
            <color indexed="81"/>
            <rFont val="Tahoma"/>
            <charset val="1"/>
          </rPr>
          <t xml:space="preserve">
Jumlah SKP ASN yang mendukung kinerja organisasi dibagi jumlah SKP seluruhnya dikali 100</t>
        </r>
      </text>
    </comment>
    <comment ref="D59" authorId="0" shapeId="0" xr:uid="{00000000-0006-0000-0000-000008000000}">
      <text>
        <r>
          <rPr>
            <b/>
            <sz val="9"/>
            <color indexed="81"/>
            <rFont val="Tahoma"/>
            <charset val="1"/>
          </rPr>
          <t>User:</t>
        </r>
        <r>
          <rPr>
            <sz val="9"/>
            <color indexed="81"/>
            <rFont val="Tahoma"/>
            <charset val="1"/>
          </rPr>
          <t xml:space="preserve">
Jumlah ASN yang tidak melakukan pelanggaran disiplin dibagi dengan jumlah ASN dikali 100</t>
        </r>
      </text>
    </comment>
    <comment ref="D68" authorId="0" shapeId="0" xr:uid="{00000000-0006-0000-0000-000009000000}">
      <text>
        <r>
          <rPr>
            <b/>
            <sz val="9"/>
            <color indexed="81"/>
            <rFont val="Tahoma"/>
            <charset val="1"/>
          </rPr>
          <t>User:</t>
        </r>
        <r>
          <rPr>
            <sz val="9"/>
            <color indexed="81"/>
            <rFont val="Tahoma"/>
            <charset val="1"/>
          </rPr>
          <t xml:space="preserve">
Jumlah ASN yang mengikuti pelatihan teknis fungsional dibagi jumlah pejabat fungsional dikali 100</t>
        </r>
      </text>
    </comment>
    <comment ref="D69" authorId="0" shapeId="0" xr:uid="{00000000-0006-0000-0000-00000A000000}">
      <text>
        <r>
          <rPr>
            <b/>
            <sz val="9"/>
            <color indexed="81"/>
            <rFont val="Tahoma"/>
            <charset val="1"/>
          </rPr>
          <t>User:</t>
        </r>
        <r>
          <rPr>
            <sz val="9"/>
            <color indexed="81"/>
            <rFont val="Tahoma"/>
            <charset val="1"/>
          </rPr>
          <t xml:space="preserve">
Jumlah PNS yang mengikuti PKN Tk.II, PKA, PKP dan Prajabatan dibagi dengan jumlah JPT, Administrator, Pengawas dan CPNS</t>
        </r>
      </text>
    </comment>
    <comment ref="P69" authorId="0" shapeId="0" xr:uid="{00000000-0006-0000-0000-00000B000000}">
      <text>
        <r>
          <rPr>
            <b/>
            <sz val="9"/>
            <color indexed="81"/>
            <rFont val="Tahoma"/>
            <family val="2"/>
          </rPr>
          <t>User:</t>
        </r>
        <r>
          <rPr>
            <sz val="9"/>
            <color indexed="81"/>
            <rFont val="Tahoma"/>
            <family val="2"/>
          </rPr>
          <t xml:space="preserve">
</t>
        </r>
        <r>
          <rPr>
            <b/>
            <sz val="9"/>
            <color indexed="81"/>
            <rFont val="Tahoma"/>
            <family val="2"/>
          </rPr>
          <t>Pembilang :
PKN Tk. II :</t>
        </r>
        <r>
          <rPr>
            <sz val="9"/>
            <color indexed="81"/>
            <rFont val="Tahoma"/>
            <family val="2"/>
          </rPr>
          <t xml:space="preserve">
Kondisi Awal = 24
Capaian Th. 2022 = 5
</t>
        </r>
        <r>
          <rPr>
            <b/>
            <sz val="9"/>
            <color indexed="81"/>
            <rFont val="Tahoma"/>
            <family val="2"/>
          </rPr>
          <t>Jd, Jumlah PKN Tk. II = 29</t>
        </r>
        <r>
          <rPr>
            <sz val="9"/>
            <color indexed="81"/>
            <rFont val="Tahoma"/>
            <family val="2"/>
          </rPr>
          <t xml:space="preserve">
</t>
        </r>
        <r>
          <rPr>
            <b/>
            <sz val="9"/>
            <color indexed="81"/>
            <rFont val="Tahoma"/>
            <family val="2"/>
          </rPr>
          <t xml:space="preserve">PKA :
</t>
        </r>
        <r>
          <rPr>
            <sz val="9"/>
            <color indexed="81"/>
            <rFont val="Tahoma"/>
            <family val="2"/>
          </rPr>
          <t xml:space="preserve">Kondisi Awal =102
Capaian Th. 2022 = 17
</t>
        </r>
        <r>
          <rPr>
            <b/>
            <sz val="9"/>
            <color indexed="81"/>
            <rFont val="Tahoma"/>
            <family val="2"/>
          </rPr>
          <t xml:space="preserve">Jd, Jumlah PKA = 119
PKP :
</t>
        </r>
        <r>
          <rPr>
            <sz val="9"/>
            <color indexed="81"/>
            <rFont val="Tahoma"/>
            <family val="2"/>
          </rPr>
          <t>Kondisi Awal =16
Capaian Th. 2022 = 8</t>
        </r>
        <r>
          <rPr>
            <b/>
            <sz val="9"/>
            <color indexed="81"/>
            <rFont val="Tahoma"/>
            <family val="2"/>
          </rPr>
          <t xml:space="preserve">
Jd, Jumlah PKP = 24
CPNS :
</t>
        </r>
        <r>
          <rPr>
            <sz val="9"/>
            <color indexed="81"/>
            <rFont val="Tahoma"/>
            <family val="2"/>
          </rPr>
          <t>Kondisi Awal =1609
Capaian Th. 2022 = 360
J</t>
        </r>
        <r>
          <rPr>
            <b/>
            <sz val="9"/>
            <color indexed="81"/>
            <rFont val="Tahoma"/>
            <family val="2"/>
          </rPr>
          <t xml:space="preserve">d, Jumlah CPNS = 1.969
Jd, Jumlah Capaian Pembilang Tahun 2022 :
29+119+24+1.969 = 2.141
Penyebut :
</t>
        </r>
        <r>
          <rPr>
            <sz val="9"/>
            <color indexed="81"/>
            <rFont val="Tahoma"/>
            <family val="2"/>
          </rPr>
          <t xml:space="preserve">Jumlah JPT = 33
Jumlah Administrator =139
Jumlah Pengawas = 216
Jumlah CPNS = 1969
</t>
        </r>
        <r>
          <rPr>
            <b/>
            <sz val="9"/>
            <color indexed="81"/>
            <rFont val="Tahoma"/>
            <family val="2"/>
          </rPr>
          <t>Jd, Jumlah Pembagi = 2.357
Capaian Tahun 2022 :
2.141/2.357x100% = 90,84%</t>
        </r>
      </text>
    </comment>
    <comment ref="R69" authorId="0" shapeId="0" xr:uid="{00000000-0006-0000-0000-00000C000000}">
      <text>
        <r>
          <rPr>
            <b/>
            <sz val="9"/>
            <color indexed="81"/>
            <rFont val="Tahoma"/>
            <family val="2"/>
          </rPr>
          <t>User:</t>
        </r>
        <r>
          <rPr>
            <sz val="9"/>
            <color indexed="81"/>
            <rFont val="Tahoma"/>
            <family val="2"/>
          </rPr>
          <t xml:space="preserve">
</t>
        </r>
        <r>
          <rPr>
            <b/>
            <sz val="9"/>
            <color indexed="81"/>
            <rFont val="Tahoma"/>
            <family val="2"/>
          </rPr>
          <t>Pembilang :
PKN Tk. II :</t>
        </r>
        <r>
          <rPr>
            <sz val="9"/>
            <color indexed="81"/>
            <rFont val="Tahoma"/>
            <family val="2"/>
          </rPr>
          <t xml:space="preserve">
Kondisi Awal = 24
Capaian Th. 2022 = 5
</t>
        </r>
        <r>
          <rPr>
            <b/>
            <sz val="9"/>
            <color indexed="81"/>
            <rFont val="Tahoma"/>
            <family val="2"/>
          </rPr>
          <t>Jd, Jumlah PKN Tk. II = 29</t>
        </r>
        <r>
          <rPr>
            <sz val="9"/>
            <color indexed="81"/>
            <rFont val="Tahoma"/>
            <family val="2"/>
          </rPr>
          <t xml:space="preserve">
</t>
        </r>
        <r>
          <rPr>
            <b/>
            <sz val="9"/>
            <color indexed="81"/>
            <rFont val="Tahoma"/>
            <family val="2"/>
          </rPr>
          <t xml:space="preserve">PKA :
</t>
        </r>
        <r>
          <rPr>
            <sz val="9"/>
            <color indexed="81"/>
            <rFont val="Tahoma"/>
            <family val="2"/>
          </rPr>
          <t xml:space="preserve">Kondisi Awal =102
Capaian Th. 2022 = 17
</t>
        </r>
        <r>
          <rPr>
            <b/>
            <sz val="9"/>
            <color indexed="81"/>
            <rFont val="Tahoma"/>
            <family val="2"/>
          </rPr>
          <t xml:space="preserve">Jd, Jumlah PKA = 119
PKP :
</t>
        </r>
        <r>
          <rPr>
            <sz val="9"/>
            <color indexed="81"/>
            <rFont val="Tahoma"/>
            <family val="2"/>
          </rPr>
          <t>Kondisi Awal =16
Capaian Th. 2022 = 8</t>
        </r>
        <r>
          <rPr>
            <b/>
            <sz val="9"/>
            <color indexed="81"/>
            <rFont val="Tahoma"/>
            <family val="2"/>
          </rPr>
          <t xml:space="preserve">
Jd, Jumlah PKP = 24
CPNS :
</t>
        </r>
        <r>
          <rPr>
            <sz val="9"/>
            <color indexed="81"/>
            <rFont val="Tahoma"/>
            <family val="2"/>
          </rPr>
          <t>Kondisi Awal =1609
Capaian Th. 2022 = 360
J</t>
        </r>
        <r>
          <rPr>
            <b/>
            <sz val="9"/>
            <color indexed="81"/>
            <rFont val="Tahoma"/>
            <family val="2"/>
          </rPr>
          <t xml:space="preserve">d, Jumlah CPNS = 1.969
Jd, Jumlah Capaian Pembilang Tahun 2022 :
29+119+24+1.969 = 2.141
Penyebut :
</t>
        </r>
        <r>
          <rPr>
            <sz val="9"/>
            <color indexed="81"/>
            <rFont val="Tahoma"/>
            <family val="2"/>
          </rPr>
          <t xml:space="preserve">Jumlah JPT = 33
Jumlah Administrator =139
Jumlah Pengawas = 216
Jumlah CPNS = 1969
</t>
        </r>
        <r>
          <rPr>
            <b/>
            <sz val="9"/>
            <color indexed="81"/>
            <rFont val="Tahoma"/>
            <family val="2"/>
          </rPr>
          <t>Jd, Jumlah Pembagi = 2.357
Capaian Tahun 2022 :
2.141/2.357x100% = 90,84%</t>
        </r>
      </text>
    </comment>
  </commentList>
</comments>
</file>

<file path=xl/sharedStrings.xml><?xml version="1.0" encoding="utf-8"?>
<sst xmlns="http://schemas.openxmlformats.org/spreadsheetml/2006/main" count="270" uniqueCount="195">
  <si>
    <t>EVALUASI TERHADAP HASIL RENCANA KERJA PERANGKAT DAERAH LINGKUP KABUPATEN</t>
  </si>
  <si>
    <t>RENCANA KERJA PERANGKAT DAERAH</t>
  </si>
  <si>
    <t>BADAN KEPEGAWAIAN DAN PENGEMBANGAN SUMBER DAYA MANUSIA</t>
  </si>
  <si>
    <t>Indikator dan Target Kinerja Perangkat Daerah Kabupaten yang Mengacu Pada Sasaran RKPD Kabupaten</t>
  </si>
  <si>
    <t>No</t>
  </si>
  <si>
    <t>Sasaran</t>
  </si>
  <si>
    <t>Program/Kegiatan</t>
  </si>
  <si>
    <r>
      <t>Indikator Kinerja Program (</t>
    </r>
    <r>
      <rPr>
        <b/>
        <i/>
        <sz val="12"/>
        <color theme="1"/>
        <rFont val="Arial"/>
        <family val="2"/>
      </rPr>
      <t>Outcome</t>
    </r>
    <r>
      <rPr>
        <b/>
        <sz val="12"/>
        <color theme="1"/>
        <rFont val="Arial"/>
        <family val="2"/>
      </rPr>
      <t>)/Kegiatan (</t>
    </r>
    <r>
      <rPr>
        <b/>
        <i/>
        <sz val="12"/>
        <color theme="1"/>
        <rFont val="Arial"/>
        <family val="2"/>
      </rPr>
      <t>Output</t>
    </r>
    <r>
      <rPr>
        <b/>
        <sz val="12"/>
        <color theme="1"/>
        <rFont val="Arial"/>
        <family val="2"/>
      </rPr>
      <t>)</t>
    </r>
  </si>
  <si>
    <t>Target Renstra Perangkat Daerah Pada Tahun 2023</t>
  </si>
  <si>
    <t>Realisasi Capaian Kinerja Renstra Perangkat Daerah sampai dengan Renja Perangkat Daerah Tahun Lalu (2021)</t>
  </si>
  <si>
    <t>Target Kinerja dan Anggaran Renja Perangkat Daerah Tahun Berjalan (Tahun 2022) yang Dievaluasi</t>
  </si>
  <si>
    <t>Realisasi Kinerja Pada Triwulan</t>
  </si>
  <si>
    <t>Realisasi dan Tingkat Capaian Kinerja dan Anggaran Renja Perangkat Daerah yang Dievaluasi</t>
  </si>
  <si>
    <t>Realisasi Kinerja dan Anggaran Renstra Perangkat Daerah s/d Tahun 2022</t>
  </si>
  <si>
    <t>Tingkat Capaian Kinerja dan Realisasi Anggaran Renstra Perangkat Daerah s/d Tahun 2022(%)</t>
  </si>
  <si>
    <t>SKPD Penanggung Jawab</t>
  </si>
  <si>
    <t>I</t>
  </si>
  <si>
    <t>II</t>
  </si>
  <si>
    <t>III</t>
  </si>
  <si>
    <t>IV</t>
  </si>
  <si>
    <t>K</t>
  </si>
  <si>
    <t>Rp</t>
  </si>
  <si>
    <t>[kolom (8-11)(K)]</t>
  </si>
  <si>
    <t>[kolom (12)(K) : kolom (7)(K)] x 100%</t>
  </si>
  <si>
    <t>[kolom (8-11)(Rp)]</t>
  </si>
  <si>
    <t>[kolom (12)(Rp) : kolom (7)(Rp)] x 100%</t>
  </si>
  <si>
    <t>[kolom (6)(K) + kolom (12)(K)]</t>
  </si>
  <si>
    <t>[kolom (6)(Rp) + kolom (12)(Rp)]</t>
  </si>
  <si>
    <t>[kolom (13)(K) : kolom (5)(K)] x 100%</t>
  </si>
  <si>
    <t>[Kolom (13)(Rp) : Kolom (5)(Rp)] x 100%</t>
  </si>
  <si>
    <t>Meningkatnya aspek kualitas dokumen AKIP dan pelayanan publik</t>
  </si>
  <si>
    <t>Program Penunjang Urusan Pemerintahan Daerah Kabupaten/Kota</t>
  </si>
  <si>
    <t>Skor perencaanan kinerja</t>
  </si>
  <si>
    <t>nilai</t>
  </si>
  <si>
    <t>Badan Kepegawaian dan Pengembangan Sumber Daya Manusia</t>
  </si>
  <si>
    <t>Skor pengukuran kinerja</t>
  </si>
  <si>
    <t>Skor pelaporan kinerja</t>
  </si>
  <si>
    <t>Skor evaluasi akuntabilitas kinerja internal</t>
  </si>
  <si>
    <t>Skor capaian kinerja</t>
  </si>
  <si>
    <t xml:space="preserve">Terpenuhinya dokumen perencanaan dan evaluasi perangkat daerah </t>
  </si>
  <si>
    <t>Perencanaan, Penganggaran dan Evaluasi Kinerja Perangkat Daerah</t>
  </si>
  <si>
    <t>Jumlah laporan data objek kerja</t>
  </si>
  <si>
    <t>Dok</t>
  </si>
  <si>
    <t>Penyusunan Dokumen Perencanaan Perangkat Daerah</t>
  </si>
  <si>
    <t>Jumlah Dokumen Perencanaan Perangkat Daerah</t>
  </si>
  <si>
    <t>Evaluasi Kinerja Perangkat Daerah</t>
  </si>
  <si>
    <t>Jumlah Laporan Evaluasi Kinerja Perangkat Daerah</t>
  </si>
  <si>
    <t>Lap</t>
  </si>
  <si>
    <t>Terlaksananya pelayanan administrasi keuangan sesuai standar</t>
  </si>
  <si>
    <t>Administrasi Keuangan Perangkat Daerah</t>
  </si>
  <si>
    <t>Jumlah Laporan Keuangan</t>
  </si>
  <si>
    <t>Penyediaan Gaji dan Tunjangan ASN</t>
  </si>
  <si>
    <t>Jumlah Orang yang Menerima Gaji dan Tunjangan ASN</t>
  </si>
  <si>
    <t>Org</t>
  </si>
  <si>
    <t>Koordinasi dan Penyusunan Laporan Keuangan Akhir Tahun SKPD</t>
  </si>
  <si>
    <t>Jumlah Laporan Keuangan Akhir Tahun SKPD dan Laporan Hasil Koordinasi Penyusunan Laporan Keuangan Akhir Tahun SKPD</t>
  </si>
  <si>
    <t>Koordinasi dan Penyusunan Laporan Keuangan Bulanan/Triwulanan/Semesteran SKPD</t>
  </si>
  <si>
    <t>Jumlah Laporan Keuangan Bulanan/Triwulanan/Semesteran SKPD dan Laporan Koordinasi Penyusunan Laporan Keuangan Bulanan/Triwulanan/Semesteran SKPD</t>
  </si>
  <si>
    <t>Penyusunan Pelaporan dan Analisis Prognosis Realisasi Anggaran</t>
  </si>
  <si>
    <t>Jumlah Dokumen Pelaporan dan Analisis Prognosis Realisasi Anggaran</t>
  </si>
  <si>
    <t>Terlaksananya pelayanan administrasi umum</t>
  </si>
  <si>
    <t>Administrasi Umum Perangkat Daerah</t>
  </si>
  <si>
    <t>Jumlah laporan barang persediaan dan barang milik daerah</t>
  </si>
  <si>
    <t>Penyediaan Komponen Listrik / Penerangan Bangunan Kantor</t>
  </si>
  <si>
    <t>Jumlah Paket Komponen Instalasi Listrik/Penerangan Bangunan Kantor yang Disediakan</t>
  </si>
  <si>
    <t>Paket</t>
  </si>
  <si>
    <t>Penyediaan Peralatan dan Perlengkapan Kantor</t>
  </si>
  <si>
    <t>Jumlah Paket Peralatan dan Perlengkapan Kantor yang  Disediakan</t>
  </si>
  <si>
    <t>Penyediaan Bahan Logistik Kantor</t>
  </si>
  <si>
    <t>Jumlah Paket Bahan Logistik Kantor yang Disediakan</t>
  </si>
  <si>
    <t>Penyediaan Barang Cetakan dan Penggandaan</t>
  </si>
  <si>
    <t>Jumlah Paket Barang  Cetakan dan Penggandaan yang  Disediakan</t>
  </si>
  <si>
    <t>Penyediaan Bahan Bacaan dan Peraturan Perundang-Undangan</t>
  </si>
  <si>
    <t>Jumlah Dokumen Bahan Bacaan dan Peraturan Perundang-Undangan yang Disediakan</t>
  </si>
  <si>
    <t>Penyelenggaraan Rapat Koordinasi dan Konsultasi SKPD</t>
  </si>
  <si>
    <t>Jumlah Laporan Penyelenggaraan Rapat Koordinasi dan Konsultasi SKPD</t>
  </si>
  <si>
    <t>Pengadaan Barang Milik Daerah Penunjang Urusan Pemerintah Daerah</t>
  </si>
  <si>
    <t>Pengadaan Sarana dan Prasarana Gedung Kantor atau Bangunan Lainnya</t>
  </si>
  <si>
    <t>Jumlah pengadaan sarana dan prasarana gedung kantor atau bangunan lainnya sesuai kebutuhan</t>
  </si>
  <si>
    <t>Unit</t>
  </si>
  <si>
    <t>Penyediaan Jasa Penunjang Urusan Pemerintahan Daerah</t>
  </si>
  <si>
    <t>Penyediaan Jasa Surat Menyurat</t>
  </si>
  <si>
    <t>Jumlah Laporan Penyediaan Jasa Surat Menyurat</t>
  </si>
  <si>
    <t>Penyediaan Jasa Komunikasi, Sumber Daya Air dan Listrik</t>
  </si>
  <si>
    <t>Jumlah Laporan Penyediaan Jasa Komunikasi, Sumber Daya Air dan Listrik yang Disediakan</t>
  </si>
  <si>
    <t>Penyediaan Jasa Pelayanan Umum Kantor</t>
  </si>
  <si>
    <t>Jumlah Laporan Penyediaan Jasa Pelayanan Umum Kantor yang  Disediakan</t>
  </si>
  <si>
    <t>Pemeliharaan Barang Milik Daerah Penunjang Urusan Pemerintahan Daerah</t>
  </si>
  <si>
    <t>Penyediaan Jasa Pemeliharaan, Biaya Pemeliharaan, dan Pajak Kendaraan Perorangan Dinas atau Kendaraan Dinas Jabatan</t>
  </si>
  <si>
    <t>Jumlah Kendaraan Dinas Operasional atau Lapangan yang Dipelihara dan dibayarkan Pajak dan Perizinannya</t>
  </si>
  <si>
    <t>Pemeliharaan/Rehabilitasi Gedung Kantor dan Bangunan Lainnya</t>
  </si>
  <si>
    <t>Jumlah Gedung Kantor dan Bangunan Lainnya yang Dipelihara/Direhabilitasi</t>
  </si>
  <si>
    <t>Pemeliharaan/Rehabilitasi Sarana dan Prasarana Gedung Kantor atau Bangunan Lainnya</t>
  </si>
  <si>
    <t>Jumlah  Sarana dan Prasarana Gedung Kantor atau Bangunan Lainnya yang Dipelihara/ Direhabilitasi</t>
  </si>
  <si>
    <t>Meningkatnya pengelolaan kepegawaian daerah</t>
  </si>
  <si>
    <t>PROGRAM KEPEGAWAIAN DAERAH</t>
  </si>
  <si>
    <t>Presentase ASN yang menduduki jabatan sesuai dengan kompetensinya</t>
  </si>
  <si>
    <t>%</t>
  </si>
  <si>
    <t xml:space="preserve">Persentase CASN yang diangkat menjadi ASN sesuai  formasi jabatan dan unit kerja yang dilamar </t>
  </si>
  <si>
    <t>Persentase pengisian JPT melalui seleksi terbuka</t>
  </si>
  <si>
    <t>Terlaksannya pengadaan, pemberhentian dan informasi kepegawaian ASN</t>
  </si>
  <si>
    <t>Pengadaan, Pemberhentian dan Informasi Kepegawaian ASN</t>
  </si>
  <si>
    <t>Jumlah formasi ASN yang disusun untuk pengadaan CASN</t>
  </si>
  <si>
    <t>formasi</t>
  </si>
  <si>
    <t>Jumlah kegiatan fasilitasi korpri yang dilaksanakan</t>
  </si>
  <si>
    <t>kegiatan</t>
  </si>
  <si>
    <t>Jumlah data kepegawaian berbasis teknologi yang dikelola</t>
  </si>
  <si>
    <t>data</t>
  </si>
  <si>
    <t>Penyusunan Rencana Kebutuhan, Jenis dan Jumlah Jabatan untuk Pelaksanaan Pengadaan ASN</t>
  </si>
  <si>
    <t>Jumlah Dokumen Hasil Penyusunan Rencana Kebutuhan, Jenis dan Jumlah Jabatan untuk Pelaksanaan Pengadaan ASN</t>
  </si>
  <si>
    <t>Fasilitasi Lembaga Profesi ASN</t>
  </si>
  <si>
    <t>Jumlah Lembaga Profesi ASN yang  Difasilitasi</t>
  </si>
  <si>
    <t>Lembaga</t>
  </si>
  <si>
    <t>Pengelolaan Sistem Informasi Kepegawaian</t>
  </si>
  <si>
    <t>Jumlah Dokumen Hasil Pengelolaan Sistem Informasi Kepegawaian</t>
  </si>
  <si>
    <t>Terselenggaranya mutasi dan promosi ASN</t>
  </si>
  <si>
    <t>Mutasi dan Promosi ASN</t>
  </si>
  <si>
    <t>Jumlah JPT yang akan diisi melalui seleksi terbuka</t>
  </si>
  <si>
    <t>jabatan</t>
  </si>
  <si>
    <t>Pengelolaan Kenaikan Pangkat ASN</t>
  </si>
  <si>
    <t>Jumlah Pengelolaan Kenaikan Pangkat  ASN</t>
  </si>
  <si>
    <t>Pengelolaan Promosi ASN</t>
  </si>
  <si>
    <t>Jumlah Dokumen Hasil Pengelolaan Promosi ASN</t>
  </si>
  <si>
    <t>Program Kepegawaian Daerah</t>
  </si>
  <si>
    <t>Presentase regulasi pelaksanaan Merit Sistem yang telah ditetapkan sesuai ketentuan yang berlaku</t>
  </si>
  <si>
    <t>Persentase pengisian JPT dan Jabatan Administrator dari hasil assesment</t>
  </si>
  <si>
    <t>Persentase ASN yang nilai SKP-nya berkriteria baik</t>
  </si>
  <si>
    <t>Persentase SKP yang mendukung kinerja organisasi</t>
  </si>
  <si>
    <t>Persentase ASN yang tidak melakukan pelanggaran disiplin tingkat sedang dan berat</t>
  </si>
  <si>
    <t>Meningkatnya kompetensi ASN</t>
  </si>
  <si>
    <t>Pengembangan Kompetensi ASN</t>
  </si>
  <si>
    <t>Jumlah pejabat administrasi yang mengikuti Assesment</t>
  </si>
  <si>
    <t>org</t>
  </si>
  <si>
    <t>Peningkatan Kapasitas Kinerja ASN</t>
  </si>
  <si>
    <t>Jumlah ASN yang  Meningkat  Kapasitasnya</t>
  </si>
  <si>
    <t>Pengelolaan Pendidikan Lanjutan ASN</t>
  </si>
  <si>
    <t>Jumlah ASN yang Mendapatkan Pendidikan Lanjutan</t>
  </si>
  <si>
    <t>Terlaksananya penilaian dan evaluasi kinerja aparatur</t>
  </si>
  <si>
    <t>Penilaian dan Evaluasi Kinerja Aparatur</t>
  </si>
  <si>
    <t>Jumlah kinerja ASN yang dinilai dan dievaluasi</t>
  </si>
  <si>
    <t>Jumlah ASN yang mengikuti sosialisasi pembinaan disiplin</t>
  </si>
  <si>
    <t>Penyusunan Kebijakan dan Evaluasi Kinerja Aparatur</t>
  </si>
  <si>
    <t>Jumlah Dokumen Hasil Penyusunan Kebijakan Penilaian dan Evaluasi Kinerja Aparatur</t>
  </si>
  <si>
    <t>Pengelolaan Pemberian Penghargaan Bagi Pegawai</t>
  </si>
  <si>
    <t>Jumlah ASN yang  Diberikan Penghargaan</t>
  </si>
  <si>
    <t>Pembinaan Disiplin ASN</t>
  </si>
  <si>
    <t>Jumlah ASN yang Mendapatkan Pembinaan Kedisiplinan</t>
  </si>
  <si>
    <t>Meningkatnya kompetensi sumber daya manusia ASN sesuai dengan jabatannya masing-masing</t>
  </si>
  <si>
    <t>PROGRAM PENGEMBANGAN SUMBER DAYA MANUSIA</t>
  </si>
  <si>
    <t>Persentase Sumber Daya Aparatur yang memiliki Sertifikat Pelatihan Kompetensi Teknis dan Kompetensi Fungsional</t>
  </si>
  <si>
    <t>Persentase Sumber Daya Aparatur yang memiliki Sertifikat Pelatihan Kompetensi Manajerial</t>
  </si>
  <si>
    <t>Pengembangan Kompetensi Teknis</t>
  </si>
  <si>
    <t>Jumlah kerjasama dengan Lembaga yang terakreditasi untuk pelaksanaan pelatihan kompetensi Teknis dan Fungsional</t>
  </si>
  <si>
    <t>Penyelenggaraan Pengembangan Kompetensi Teknis Umum, Inti, dan Pilihan Bagi Jabatan Administrasi Penyelenggara Urusan Pemerintahan Konkuren, Perangkat Daerah Penunjang, dan Urusan Pemerintahan Umum</t>
  </si>
  <si>
    <t>Jumlah     ASN    yang     Mengikuti    Pengembangan Kompetensi</t>
  </si>
  <si>
    <t>Terlaksananya pengembangan kompetensi manajerial dan fungsional ASN</t>
  </si>
  <si>
    <t>Sertifikasi, Kelembagaan, Pengembangan Kompetensi Manajerial dan Fungsional</t>
  </si>
  <si>
    <t>Jumlah kerjasama dengan Lembaga yang terakreditasi untuk pelaksanaan pelatihan kompetensi manajerial</t>
  </si>
  <si>
    <t>Penyusunan Kebijakan Teknis dan Rencana Sertifikasi Kompetensi, Pengelolaan Kelembagaan, Tenaga Pengembang Kompetensi, Sumber Belajar, Kerjasama, Pengembangan Kompetensi Pimpinan Daerah, Jabatan Pimpinan Tinggi, Kepemimpinan dan Prajabatan, Serta jabatan Fungsional</t>
  </si>
  <si>
    <t>Jumlah Kebijakan Teknis dan Rencana Sertifikasi Kompetensi, Pengelolaan Kelembagaan, Tenaga Pengembang Kompetensi, Sumber Belajar, Kerja Sama, Pengembangan Kompetensi  Pimpinan Daerah, Jabatan Pimpinan Tinggi, Kepemimpinan dan Prajabatan,Serta Jabatan   Fungsional yang  Disusun</t>
  </si>
  <si>
    <t>Penyelenggaraan Pengembangan Kompetensi Bagi Pimpinan   Daerah,   Jabatan   Pimpinan   Tinggi, Jabatan Fungsional, Kepemimpinan, dan Prajabatan</t>
  </si>
  <si>
    <t>Jumlah         Laporan         Hasil         Penyelenggaraan Pengembangan       Kompetensi       bagi       Pimpinan Daerah,     Jabatan     Pimpinan     Tinggi,     Jabatan Fungsional,  Kepemimpinan,  dan Prajabatan</t>
  </si>
  <si>
    <t xml:space="preserve"> </t>
  </si>
  <si>
    <t>Predikat Kinerja</t>
  </si>
  <si>
    <t>Faktor pendorong keberhasilan pencapaian:   Dana tersedia, peserta tersedia dan dukungan yang kuat dari pimpinan</t>
  </si>
  <si>
    <t>Faktor penghambat pencapaian kinerja: (1) Kegiatan seleksi PPPK Tenaga Guru dan Tenaga Kesehatan dilaksanakan oleh Kementrian Pendidikan dan Kebudayaan (Kemendikbud) dan Kementrian Kesehatan (Kemenkes) Republik Indonesia bertempat di Kantor Regional VIII BKN Banjarmasin dan Politeknik Kesehatan, (2) Dana untuk pendidikan ASN bersifat penyediaan, serta tergantung jumlah PNS yang mengajukan permohonan tugas belajar serta usulan pencairan dana bantuan tugas belajar, (3) Perlombaan-perlombaan olahraga tidak dilaksanakan karena waktunya berbarengan dengan kegiatan Pekan Olahraga Provinsi (PORPROV) yang dilaksanakan di Kabupaten Hulu Sungai Selatan, (4) Kegiatan Pengembangan Kompetensi Teknis sifatnnya hanya penyediaan untuk pengiriman, sehingga kegiatan tergantung dari instansi pelaksana dan pemohon dari Perangkat Daerah</t>
  </si>
  <si>
    <t>Tindak lanjut yang diperlukan dalam triwulan berikutnya*): (1) Melaksanakan Koordinasi dengan Kantor Regional VIII BKN Banjarmasin, (2) Memberikan informasi kepada PNS tentang tersedianya dana untuk tugas belajar melalui surat edaran ke masing-masing Perangkat Daerah, (3) Ketepatan dalam penyusunan jadwal kegiatan KORPRI, (4) Perangkat Daerah agar mengkomunikasikan lebih intens dengan instansi pelaksana sesuai kebutuhan pengembangan kompetensi pada Perangkat Daerah</t>
  </si>
  <si>
    <t>Tindak lanjut yang diperlukan dalam Renja Perangkat Daerah Kabupaten berikutnya*):</t>
  </si>
  <si>
    <t>Disusun</t>
  </si>
  <si>
    <t>Kandangan,       Oktober 2022</t>
  </si>
  <si>
    <t>Kepala Badan Kepegawaian dan Pengembangan SDM</t>
  </si>
  <si>
    <t>Kabupaten Hulu Sungai Selatan</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</si>
  <si>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</si>
  <si>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</si>
  <si>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</si>
  <si>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</si>
  <si>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</si>
  <si>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</si>
  <si>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</si>
  <si>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</si>
  <si>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</si>
  <si>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</si>
  <si>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</si>
  <si>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t>Sedang</t>
  </si>
  <si>
    <t>ZULKIPLI, S.Sos, M.AP</t>
  </si>
  <si>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</si>
  <si>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</si>
  <si>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</si>
  <si>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t>NIP. 19710711 199101 1 002</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</si>
  <si>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</si>
  <si>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</si>
  <si>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</si>
  <si>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PERIODE PELAKSANAAN TRIWULAN IV TAHUN 2022</t>
  </si>
  <si>
    <t>unit</t>
  </si>
  <si>
    <t>laporan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</si>
</sst>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p&quot;* #,##0.00_-;\-&quot;Rp&quot;* #,##0.00_-;_-&quot;Rp&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_(&quot;Rp&quot;* #,##0.00_);_(&quot;Rp&quot;* \(#,##0.00\);_(&quot;Rp&quot;* &quot;-&quot;??_);_(@_)"/>
    <numFmt numFmtId="168" formatCode="_(* #,##0_);_(* \(#,##0\);_(* &quot;-&quot;??_);_(@_)"/>
  </numFmts>
  <fonts count="26" x14ac:knownFonts="1">
    <font>
      <sz val="11"/>
      <color theme="1"/>
      <name val="Calibri"/>
      <family val="2"/>
      <charset val="1"/>
      <scheme val="minor"/>
    </font>
    <font>
      <sz val="11"/>
      <color theme="1"/>
      <name val="Calibri"/>
      <family val="2"/>
      <charset val="1"/>
      <scheme val="minor"/>
    </font>
    <font>
      <sz val="11"/>
      <color theme="1"/>
      <name val="Calibri"/>
      <family val="2"/>
      <scheme val="minor"/>
    </font>
    <font>
      <b/>
      <sz val="12"/>
      <color theme="1"/>
      <name val="Arial"/>
      <family val="2"/>
    </font>
    <font>
      <sz val="12"/>
      <color theme="1"/>
      <name val="Arial"/>
      <family val="2"/>
    </font>
    <font>
      <sz val="11"/>
      <color theme="1"/>
      <name val="Arial"/>
      <family val="2"/>
    </font>
    <font>
      <b/>
      <i/>
      <sz val="12"/>
      <color theme="1"/>
      <name val="Arial"/>
      <family val="2"/>
    </font>
    <font>
      <b/>
      <sz val="12"/>
      <name val="Arial"/>
      <family val="2"/>
    </font>
    <font>
      <b/>
      <sz val="12"/>
      <color rgb="FF000000"/>
      <name val="Arial"/>
      <family val="2"/>
    </font>
    <font>
      <sz val="12"/>
      <name val="Arial"/>
      <family val="2"/>
    </font>
    <font>
      <b/>
      <sz val="11"/>
      <color theme="1"/>
      <name val="Arial"/>
      <family val="2"/>
    </font>
    <font>
      <sz val="12"/>
      <color theme="0"/>
      <name val="Arial"/>
      <family val="2"/>
    </font>
    <font>
      <sz val="11"/>
      <color theme="0"/>
      <name val="Arial"/>
      <family val="2"/>
    </font>
    <font>
      <b/>
      <sz val="12"/>
      <color theme="0"/>
      <name val="Arial"/>
      <family val="2"/>
    </font>
    <font>
      <sz val="11"/>
      <color rgb="FF000000"/>
      <name val="Calibri"/>
      <family val="2"/>
    </font>
    <font>
      <sz val="10"/>
      <color rgb="FF000000"/>
      <name val="Arial Narrow"/>
      <family val="2"/>
    </font>
    <font>
      <sz val="7"/>
      <color rgb="FF000000"/>
      <name val="Arial Narrow"/>
      <family val="2"/>
    </font>
    <font>
      <sz val="12"/>
      <color rgb="FF000000"/>
      <name val="Arial Narrow"/>
      <family val="2"/>
    </font>
    <font>
      <b/>
      <u/>
      <sz val="12"/>
      <color theme="1"/>
      <name val="Arial"/>
      <family val="2"/>
    </font>
    <font>
      <sz val="10"/>
      <name val="Arial"/>
      <family val="2"/>
    </font>
    <font>
      <sz val="10"/>
      <color rgb="FF000000"/>
      <name val="Arial"/>
      <family val="2"/>
    </font>
    <font>
      <sz val="10"/>
      <color rgb="FF000000"/>
      <name val="Times New Roman"/>
      <family val="1"/>
    </font>
    <font>
      <b/>
      <sz val="9"/>
      <color indexed="81"/>
      <name val="Tahoma"/>
      <family val="2"/>
    </font>
    <font>
      <sz val="9"/>
      <color indexed="81"/>
      <name val="Tahoma"/>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theme="6" tint="0.79998168889431442"/>
        <bgColor indexed="65"/>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rgb="FF92D05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76">
    <xf numFmtId="0" fontId="0" fillId="0" borderId="0"/>
    <xf numFmtId="0" fontId="2" fillId="0" borderId="0"/>
    <xf numFmtId="0" fontId="1" fillId="0" borderId="0"/>
    <xf numFmtId="166" fontId="2"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4" fillId="0" borderId="0"/>
    <xf numFmtId="0" fontId="1" fillId="2" borderId="0" applyNumberFormat="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9" fillId="0" borderId="0" applyFont="0" applyFill="0" applyBorder="0" applyAlignment="0" applyProtection="0"/>
    <xf numFmtId="167" fontId="19" fillId="0" borderId="0" applyFont="0" applyFill="0" applyBorder="0" applyAlignment="0" applyProtection="0"/>
    <xf numFmtId="44" fontId="19" fillId="0" borderId="0" applyFont="0" applyFill="0" applyBorder="0" applyAlignment="0" applyProtection="0"/>
    <xf numFmtId="0" fontId="19" fillId="0" borderId="0"/>
    <xf numFmtId="0" fontId="1" fillId="0" borderId="0"/>
    <xf numFmtId="0" fontId="1" fillId="0" borderId="0"/>
    <xf numFmtId="0" fontId="20" fillId="0" borderId="0"/>
    <xf numFmtId="0" fontId="2" fillId="0" borderId="0"/>
    <xf numFmtId="0" fontId="19" fillId="0" borderId="0"/>
    <xf numFmtId="0" fontId="2" fillId="0" borderId="0"/>
    <xf numFmtId="0" fontId="19" fillId="0" borderId="0"/>
    <xf numFmtId="0" fontId="1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 fillId="0" borderId="0"/>
    <xf numFmtId="0" fontId="1" fillId="0" borderId="0"/>
    <xf numFmtId="0" fontId="19" fillId="0" borderId="0"/>
    <xf numFmtId="0" fontId="14" fillId="0" borderId="0"/>
    <xf numFmtId="0" fontId="14" fillId="0" borderId="0"/>
    <xf numFmtId="0" fontId="19" fillId="0" borderId="0"/>
    <xf numFmtId="9" fontId="19" fillId="0" borderId="0" applyFont="0" applyFill="0" applyBorder="0" applyAlignment="0" applyProtection="0"/>
  </cellStyleXfs>
  <cellXfs count="148">
    <xf numFmtId="0" fontId="0" fillId="0" borderId="0" xfId="0"/>
    <xf numFmtId="0" fontId="4" fillId="0" borderId="0" xfId="1" applyFont="1"/>
    <xf numFmtId="0" fontId="5" fillId="0" borderId="0" xfId="1" applyFont="1"/>
    <xf numFmtId="0" fontId="3" fillId="0" borderId="0" xfId="1" applyFont="1"/>
    <xf numFmtId="0" fontId="5" fillId="0" borderId="0" xfId="1" applyFont="1" applyAlignment="1">
      <alignment horizontal="center"/>
    </xf>
    <xf numFmtId="0" fontId="3" fillId="3" borderId="15" xfId="1" applyFont="1" applyFill="1" applyBorder="1" applyAlignment="1">
      <alignment vertical="top" wrapText="1"/>
    </xf>
    <xf numFmtId="0" fontId="3" fillId="4" borderId="2" xfId="1" applyFont="1" applyFill="1" applyBorder="1" applyAlignment="1">
      <alignment horizontal="center"/>
    </xf>
    <xf numFmtId="0" fontId="5" fillId="4" borderId="0" xfId="1" applyFont="1" applyFill="1"/>
    <xf numFmtId="0" fontId="3" fillId="4" borderId="12" xfId="1" applyFont="1" applyFill="1" applyBorder="1" applyAlignment="1">
      <alignment horizontal="center" vertical="top" wrapText="1"/>
    </xf>
    <xf numFmtId="0" fontId="3" fillId="4" borderId="2" xfId="1" applyFont="1" applyFill="1" applyBorder="1" applyAlignment="1">
      <alignment horizontal="center" vertical="top" wrapText="1"/>
    </xf>
    <xf numFmtId="0" fontId="4" fillId="4" borderId="11" xfId="1" applyFont="1" applyFill="1" applyBorder="1"/>
    <xf numFmtId="0" fontId="3" fillId="4" borderId="9" xfId="1" applyFont="1" applyFill="1" applyBorder="1" applyAlignment="1">
      <alignment horizontal="center" vertical="center"/>
    </xf>
    <xf numFmtId="0" fontId="3" fillId="4" borderId="2" xfId="1" applyFont="1" applyFill="1" applyBorder="1" applyAlignment="1">
      <alignment horizontal="center" vertical="center"/>
    </xf>
    <xf numFmtId="0" fontId="4" fillId="4" borderId="15" xfId="1" applyFont="1" applyFill="1" applyBorder="1"/>
    <xf numFmtId="0" fontId="3" fillId="0" borderId="11" xfId="1" applyFont="1" applyBorder="1" applyAlignment="1">
      <alignment horizontal="center" vertical="top"/>
    </xf>
    <xf numFmtId="0" fontId="3" fillId="0" borderId="6" xfId="1" applyFont="1" applyBorder="1" applyAlignment="1">
      <alignment horizontal="left" vertical="top" wrapText="1"/>
    </xf>
    <xf numFmtId="0" fontId="3" fillId="0" borderId="11" xfId="1" applyFont="1" applyBorder="1" applyAlignment="1">
      <alignment horizontal="left" vertical="top" wrapText="1"/>
    </xf>
    <xf numFmtId="0" fontId="3" fillId="0" borderId="15" xfId="1" applyFont="1" applyBorder="1" applyAlignment="1">
      <alignment horizontal="left" vertical="top" wrapText="1"/>
    </xf>
    <xf numFmtId="0" fontId="3" fillId="0" borderId="2" xfId="1" applyFont="1" applyBorder="1" applyAlignment="1">
      <alignment horizontal="center" vertical="top"/>
    </xf>
    <xf numFmtId="0" fontId="8" fillId="0" borderId="2" xfId="2" applyFont="1" applyBorder="1" applyAlignment="1">
      <alignment horizontal="center" vertical="top" wrapText="1"/>
    </xf>
    <xf numFmtId="0" fontId="3" fillId="0" borderId="9" xfId="1" applyFont="1" applyBorder="1" applyAlignment="1">
      <alignment horizontal="center" vertical="top"/>
    </xf>
    <xf numFmtId="1" fontId="7" fillId="0" borderId="2" xfId="1" applyNumberFormat="1" applyFont="1" applyBorder="1" applyAlignment="1">
      <alignment horizontal="center" vertical="top"/>
    </xf>
    <xf numFmtId="2" fontId="7" fillId="0" borderId="2" xfId="1" applyNumberFormat="1" applyFont="1" applyBorder="1" applyAlignment="1">
      <alignment horizontal="center" vertical="top"/>
    </xf>
    <xf numFmtId="0" fontId="3" fillId="0" borderId="11" xfId="1" applyFont="1" applyBorder="1" applyAlignment="1">
      <alignment horizontal="center" vertical="top" wrapText="1"/>
    </xf>
    <xf numFmtId="2" fontId="3" fillId="0" borderId="2" xfId="2" applyNumberFormat="1" applyFont="1" applyBorder="1" applyAlignment="1">
      <alignment horizontal="center" vertical="justify" wrapText="1"/>
    </xf>
    <xf numFmtId="0" fontId="4" fillId="0" borderId="11" xfId="1" applyFont="1" applyBorder="1" applyAlignment="1">
      <alignment vertical="top"/>
    </xf>
    <xf numFmtId="168" fontId="7" fillId="0" borderId="2" xfId="3" quotePrefix="1" applyNumberFormat="1" applyFont="1" applyFill="1" applyBorder="1" applyAlignment="1">
      <alignment vertical="top"/>
    </xf>
    <xf numFmtId="0" fontId="3" fillId="0" borderId="15" xfId="1" applyFont="1" applyBorder="1" applyAlignment="1">
      <alignment horizontal="center" vertical="top"/>
    </xf>
    <xf numFmtId="164" fontId="7" fillId="0" borderId="2" xfId="1" applyNumberFormat="1" applyFont="1" applyBorder="1" applyAlignment="1">
      <alignment vertical="top"/>
    </xf>
    <xf numFmtId="0" fontId="4" fillId="0" borderId="11" xfId="1" applyFont="1" applyBorder="1" applyAlignment="1">
      <alignment horizontal="center" vertical="top"/>
    </xf>
    <xf numFmtId="0" fontId="4" fillId="0" borderId="11" xfId="1" applyFont="1" applyBorder="1" applyAlignment="1">
      <alignment horizontal="left" vertical="top" wrapText="1"/>
    </xf>
    <xf numFmtId="0" fontId="4" fillId="0" borderId="6" xfId="1" applyFont="1" applyBorder="1" applyAlignment="1">
      <alignment horizontal="left" vertical="top" wrapText="1"/>
    </xf>
    <xf numFmtId="0" fontId="4" fillId="0" borderId="15" xfId="1" applyFont="1" applyBorder="1" applyAlignment="1">
      <alignment horizontal="left" vertical="top" wrapText="1"/>
    </xf>
    <xf numFmtId="0" fontId="4" fillId="0" borderId="2" xfId="1" applyFont="1" applyBorder="1" applyAlignment="1">
      <alignment horizontal="center" vertical="top"/>
    </xf>
    <xf numFmtId="168" fontId="9" fillId="0" borderId="2" xfId="3" applyNumberFormat="1" applyFont="1" applyFill="1" applyBorder="1" applyAlignment="1">
      <alignment vertical="top"/>
    </xf>
    <xf numFmtId="0" fontId="4" fillId="0" borderId="15" xfId="1" applyFont="1" applyBorder="1" applyAlignment="1">
      <alignment horizontal="center" vertical="top"/>
    </xf>
    <xf numFmtId="0" fontId="4" fillId="0" borderId="9" xfId="1" applyFont="1" applyBorder="1" applyAlignment="1">
      <alignment horizontal="center" vertical="top"/>
    </xf>
    <xf numFmtId="1" fontId="9" fillId="0" borderId="2" xfId="1" applyNumberFormat="1" applyFont="1" applyBorder="1" applyAlignment="1">
      <alignment horizontal="center" vertical="top"/>
    </xf>
    <xf numFmtId="164" fontId="9" fillId="0" borderId="2" xfId="1" applyNumberFormat="1" applyFont="1" applyBorder="1" applyAlignment="1">
      <alignment vertical="top"/>
    </xf>
    <xf numFmtId="2" fontId="9" fillId="0" borderId="2" xfId="1" applyNumberFormat="1" applyFont="1" applyBorder="1" applyAlignment="1">
      <alignment horizontal="center" vertical="top"/>
    </xf>
    <xf numFmtId="0" fontId="3" fillId="0" borderId="2" xfId="1" applyFont="1" applyBorder="1" applyAlignment="1">
      <alignment horizontal="left" vertical="top" wrapText="1"/>
    </xf>
    <xf numFmtId="168" fontId="7" fillId="0" borderId="2" xfId="3" applyNumberFormat="1" applyFont="1" applyFill="1" applyBorder="1" applyAlignment="1">
      <alignment vertical="top"/>
    </xf>
    <xf numFmtId="0" fontId="7" fillId="0" borderId="2" xfId="4" applyFont="1" applyBorder="1" applyAlignment="1">
      <alignment horizontal="center" vertical="top" wrapText="1"/>
    </xf>
    <xf numFmtId="0" fontId="4" fillId="0" borderId="2" xfId="1" applyFont="1" applyBorder="1" applyAlignment="1">
      <alignment horizontal="left" vertical="top" wrapText="1"/>
    </xf>
    <xf numFmtId="2" fontId="3" fillId="0" borderId="2" xfId="1" applyNumberFormat="1" applyFont="1" applyBorder="1" applyAlignment="1">
      <alignment horizontal="center" vertical="top"/>
    </xf>
    <xf numFmtId="168" fontId="7" fillId="0" borderId="6" xfId="3" applyNumberFormat="1" applyFont="1" applyFill="1" applyBorder="1" applyAlignment="1">
      <alignment vertical="top"/>
    </xf>
    <xf numFmtId="164" fontId="7" fillId="0" borderId="6" xfId="1" applyNumberFormat="1" applyFont="1" applyBorder="1" applyAlignment="1">
      <alignment horizontal="center" vertical="top"/>
    </xf>
    <xf numFmtId="2" fontId="7" fillId="0" borderId="6" xfId="1" applyNumberFormat="1" applyFont="1" applyBorder="1" applyAlignment="1">
      <alignment horizontal="center" vertical="top"/>
    </xf>
    <xf numFmtId="0" fontId="3" fillId="0" borderId="11" xfId="1" applyFont="1" applyBorder="1" applyAlignment="1">
      <alignment vertical="top"/>
    </xf>
    <xf numFmtId="0" fontId="10" fillId="0" borderId="0" xfId="1" applyFont="1"/>
    <xf numFmtId="2" fontId="4" fillId="5" borderId="2" xfId="1" applyNumberFormat="1" applyFont="1" applyFill="1" applyBorder="1" applyAlignment="1">
      <alignment horizontal="center" vertical="center"/>
    </xf>
    <xf numFmtId="166" fontId="4" fillId="5" borderId="12" xfId="7" applyFont="1" applyFill="1" applyBorder="1" applyAlignment="1">
      <alignment horizontal="right"/>
    </xf>
    <xf numFmtId="2" fontId="4" fillId="5" borderId="14" xfId="1" applyNumberFormat="1" applyFont="1" applyFill="1" applyBorder="1" applyAlignment="1">
      <alignment horizontal="right"/>
    </xf>
    <xf numFmtId="166" fontId="4" fillId="5" borderId="14" xfId="7" applyFont="1" applyFill="1" applyBorder="1" applyAlignment="1">
      <alignment horizontal="right"/>
    </xf>
    <xf numFmtId="2" fontId="4" fillId="5" borderId="13" xfId="1" applyNumberFormat="1" applyFont="1" applyFill="1" applyBorder="1" applyAlignment="1">
      <alignment horizontal="right"/>
    </xf>
    <xf numFmtId="0" fontId="4" fillId="0" borderId="11" xfId="1" applyFont="1" applyBorder="1"/>
    <xf numFmtId="0" fontId="4" fillId="5" borderId="2" xfId="1" applyFont="1" applyFill="1" applyBorder="1" applyAlignment="1">
      <alignment horizontal="left"/>
    </xf>
    <xf numFmtId="0" fontId="4" fillId="5" borderId="12" xfId="1" applyFont="1" applyFill="1" applyBorder="1"/>
    <xf numFmtId="0" fontId="4" fillId="5" borderId="14" xfId="1" applyFont="1" applyFill="1" applyBorder="1" applyAlignment="1">
      <alignment horizontal="left"/>
    </xf>
    <xf numFmtId="0" fontId="4" fillId="5" borderId="14" xfId="1" applyFont="1" applyFill="1" applyBorder="1"/>
    <xf numFmtId="0" fontId="4" fillId="5" borderId="13" xfId="1" applyFont="1" applyFill="1" applyBorder="1"/>
    <xf numFmtId="0" fontId="4" fillId="0" borderId="15" xfId="1" applyFont="1" applyBorder="1"/>
    <xf numFmtId="0" fontId="11" fillId="0" borderId="0" xfId="1" applyFont="1"/>
    <xf numFmtId="168" fontId="11" fillId="0" borderId="0" xfId="1" applyNumberFormat="1" applyFont="1"/>
    <xf numFmtId="0" fontId="12" fillId="0" borderId="0" xfId="1" applyFont="1"/>
    <xf numFmtId="0" fontId="13" fillId="0" borderId="0" xfId="1" applyFont="1"/>
    <xf numFmtId="0" fontId="15" fillId="6" borderId="16" xfId="8" applyFont="1" applyFill="1" applyBorder="1" applyAlignment="1">
      <alignment horizontal="center" vertical="center" wrapText="1"/>
    </xf>
    <xf numFmtId="0" fontId="4" fillId="0" borderId="0" xfId="1" applyFont="1" applyAlignment="1">
      <alignment horizontal="center"/>
    </xf>
    <xf numFmtId="0" fontId="15" fillId="0" borderId="16" xfId="8" applyFont="1" applyBorder="1" applyAlignment="1">
      <alignment horizontal="center" vertical="center" wrapText="1"/>
    </xf>
    <xf numFmtId="0" fontId="17" fillId="0" borderId="16" xfId="8" applyFont="1" applyBorder="1" applyAlignment="1">
      <alignment horizontal="center" vertical="center" wrapText="1"/>
    </xf>
    <xf numFmtId="2" fontId="7" fillId="0" borderId="2" xfId="4" applyNumberFormat="1" applyFont="1" applyBorder="1" applyAlignment="1">
      <alignment horizontal="center" vertical="top" wrapText="1"/>
    </xf>
    <xf numFmtId="1" fontId="8" fillId="0" borderId="15" xfId="2" applyNumberFormat="1" applyFont="1" applyBorder="1" applyAlignment="1">
      <alignment horizontal="center" vertical="top" wrapText="1"/>
    </xf>
    <xf numFmtId="0" fontId="3" fillId="5" borderId="9" xfId="1" applyFont="1" applyFill="1" applyBorder="1" applyAlignment="1">
      <alignment horizontal="center" vertical="top"/>
    </xf>
    <xf numFmtId="0" fontId="3" fillId="7" borderId="2" xfId="1" applyFont="1" applyFill="1" applyBorder="1" applyAlignment="1">
      <alignment horizontal="left" vertical="top" wrapText="1"/>
    </xf>
    <xf numFmtId="0" fontId="3" fillId="7" borderId="15" xfId="1" applyFont="1" applyFill="1" applyBorder="1" applyAlignment="1">
      <alignment horizontal="left" vertical="top" wrapText="1"/>
    </xf>
    <xf numFmtId="0" fontId="4" fillId="7" borderId="11" xfId="1" applyFont="1" applyFill="1" applyBorder="1" applyAlignment="1">
      <alignment horizontal="left" vertical="top" wrapText="1"/>
    </xf>
    <xf numFmtId="0" fontId="4" fillId="7" borderId="15" xfId="1" applyFont="1" applyFill="1" applyBorder="1" applyAlignment="1">
      <alignment horizontal="left" vertical="top" wrapText="1"/>
    </xf>
    <xf numFmtId="3" fontId="3" fillId="0" borderId="2" xfId="1" applyNumberFormat="1" applyFont="1" applyBorder="1" applyAlignment="1">
      <alignment horizontal="center" vertical="top"/>
    </xf>
    <xf numFmtId="3" fontId="3" fillId="0" borderId="15" xfId="1" applyNumberFormat="1" applyFont="1" applyBorder="1" applyAlignment="1">
      <alignment horizontal="center" vertical="top"/>
    </xf>
    <xf numFmtId="3" fontId="7" fillId="0" borderId="2" xfId="1" applyNumberFormat="1" applyFont="1" applyBorder="1" applyAlignment="1">
      <alignment horizontal="center" vertical="top"/>
    </xf>
    <xf numFmtId="2" fontId="3" fillId="0" borderId="2" xfId="0" applyNumberFormat="1" applyFont="1" applyBorder="1" applyAlignment="1">
      <alignment horizontal="center" vertical="top" wrapText="1"/>
    </xf>
    <xf numFmtId="2" fontId="7" fillId="0" borderId="2" xfId="2" applyNumberFormat="1" applyFont="1" applyBorder="1" applyAlignment="1">
      <alignment horizontal="center" vertical="top" wrapText="1"/>
    </xf>
    <xf numFmtId="0" fontId="4" fillId="0" borderId="0" xfId="1" applyFont="1" applyAlignment="1">
      <alignment horizontal="center" vertical="top"/>
    </xf>
    <xf numFmtId="0" fontId="4" fillId="0" borderId="0" xfId="1" applyFont="1" applyAlignment="1">
      <alignment horizontal="center"/>
    </xf>
    <xf numFmtId="0" fontId="18" fillId="0" borderId="0" xfId="1" applyFont="1" applyAlignment="1">
      <alignment horizontal="center"/>
    </xf>
    <xf numFmtId="0" fontId="4" fillId="5" borderId="12" xfId="1" applyFont="1" applyFill="1" applyBorder="1" applyAlignment="1">
      <alignment horizontal="left" vertical="top" wrapText="1"/>
    </xf>
    <xf numFmtId="0" fontId="4" fillId="5" borderId="14" xfId="1" applyFont="1" applyFill="1" applyBorder="1" applyAlignment="1">
      <alignment horizontal="left" vertical="top" wrapText="1"/>
    </xf>
    <xf numFmtId="0" fontId="4" fillId="5" borderId="13" xfId="1" applyFont="1" applyFill="1" applyBorder="1" applyAlignment="1">
      <alignment horizontal="left" vertical="top" wrapText="1"/>
    </xf>
    <xf numFmtId="0" fontId="4" fillId="5" borderId="2" xfId="1" applyFont="1" applyFill="1" applyBorder="1" applyAlignment="1">
      <alignment horizontal="left" vertical="top"/>
    </xf>
    <xf numFmtId="0" fontId="11" fillId="0" borderId="0" xfId="1" applyFont="1" applyAlignment="1">
      <alignment horizontal="center"/>
    </xf>
    <xf numFmtId="164" fontId="7" fillId="0" borderId="6" xfId="1" applyNumberFormat="1" applyFont="1" applyBorder="1" applyAlignment="1">
      <alignment horizontal="center" vertical="top"/>
    </xf>
    <xf numFmtId="164" fontId="7" fillId="0" borderId="11" xfId="1" applyNumberFormat="1" applyFont="1" applyBorder="1" applyAlignment="1">
      <alignment horizontal="center" vertical="top"/>
    </xf>
    <xf numFmtId="2" fontId="7" fillId="0" borderId="6" xfId="1" applyNumberFormat="1" applyFont="1" applyBorder="1" applyAlignment="1">
      <alignment horizontal="center" vertical="top"/>
    </xf>
    <xf numFmtId="2" fontId="7" fillId="0" borderId="11" xfId="1" applyNumberFormat="1" applyFont="1" applyBorder="1" applyAlignment="1">
      <alignment horizontal="center" vertical="top"/>
    </xf>
    <xf numFmtId="0" fontId="4" fillId="5" borderId="12" xfId="1" quotePrefix="1" applyFont="1" applyFill="1" applyBorder="1" applyAlignment="1">
      <alignment horizontal="right"/>
    </xf>
    <xf numFmtId="0" fontId="4" fillId="5" borderId="14" xfId="1" quotePrefix="1" applyFont="1" applyFill="1" applyBorder="1" applyAlignment="1">
      <alignment horizontal="right"/>
    </xf>
    <xf numFmtId="0" fontId="4" fillId="5" borderId="12" xfId="1" applyFont="1" applyFill="1" applyBorder="1" applyAlignment="1">
      <alignment horizontal="right"/>
    </xf>
    <xf numFmtId="0" fontId="4" fillId="5" borderId="14" xfId="1" applyFont="1" applyFill="1" applyBorder="1" applyAlignment="1">
      <alignment horizontal="right"/>
    </xf>
    <xf numFmtId="164" fontId="7" fillId="0" borderId="15" xfId="1" applyNumberFormat="1" applyFont="1" applyBorder="1" applyAlignment="1">
      <alignment horizontal="center" vertical="top"/>
    </xf>
    <xf numFmtId="168" fontId="7" fillId="0" borderId="2" xfId="3" applyNumberFormat="1" applyFont="1" applyFill="1" applyBorder="1" applyAlignment="1">
      <alignment vertical="top"/>
    </xf>
    <xf numFmtId="168" fontId="7" fillId="0" borderId="6" xfId="3" applyNumberFormat="1" applyFont="1" applyFill="1" applyBorder="1" applyAlignment="1">
      <alignment vertical="top"/>
    </xf>
    <xf numFmtId="168" fontId="7" fillId="0" borderId="11" xfId="3" applyNumberFormat="1" applyFont="1" applyFill="1" applyBorder="1" applyAlignment="1">
      <alignment vertical="top"/>
    </xf>
    <xf numFmtId="168" fontId="7" fillId="0" borderId="6" xfId="3" applyNumberFormat="1" applyFont="1" applyFill="1" applyBorder="1" applyAlignment="1">
      <alignment horizontal="center" vertical="top"/>
    </xf>
    <xf numFmtId="168" fontId="7" fillId="0" borderId="15" xfId="3" applyNumberFormat="1" applyFont="1" applyFill="1" applyBorder="1" applyAlignment="1">
      <alignment horizontal="center" vertical="top"/>
    </xf>
    <xf numFmtId="2" fontId="7" fillId="0" borderId="15" xfId="1" applyNumberFormat="1" applyFont="1" applyBorder="1" applyAlignment="1">
      <alignment horizontal="center" vertical="top"/>
    </xf>
    <xf numFmtId="168" fontId="7" fillId="0" borderId="11" xfId="3" applyNumberFormat="1" applyFont="1" applyFill="1" applyBorder="1" applyAlignment="1">
      <alignment horizontal="center" vertical="top"/>
    </xf>
    <xf numFmtId="168" fontId="7" fillId="0" borderId="2" xfId="1" applyNumberFormat="1" applyFont="1" applyBorder="1" applyAlignment="1">
      <alignment horizontal="center" vertical="top"/>
    </xf>
    <xf numFmtId="168" fontId="7" fillId="0" borderId="6" xfId="1" applyNumberFormat="1" applyFont="1" applyBorder="1" applyAlignment="1">
      <alignment horizontal="center" vertical="top"/>
    </xf>
    <xf numFmtId="168" fontId="7" fillId="0" borderId="11" xfId="1" applyNumberFormat="1" applyFont="1" applyBorder="1" applyAlignment="1">
      <alignment horizontal="center" vertical="top"/>
    </xf>
    <xf numFmtId="168" fontId="7" fillId="0" borderId="15" xfId="1" applyNumberFormat="1" applyFont="1" applyBorder="1" applyAlignment="1">
      <alignment horizontal="center" vertical="top"/>
    </xf>
    <xf numFmtId="0" fontId="3" fillId="4" borderId="3" xfId="1" applyFont="1" applyFill="1" applyBorder="1" applyAlignment="1">
      <alignment horizontal="center" vertical="center"/>
    </xf>
    <xf numFmtId="0" fontId="3" fillId="4" borderId="9" xfId="1" applyFont="1" applyFill="1" applyBorder="1" applyAlignment="1">
      <alignment horizontal="center" vertical="center"/>
    </xf>
    <xf numFmtId="0" fontId="3" fillId="4" borderId="6" xfId="1" applyFont="1" applyFill="1" applyBorder="1" applyAlignment="1">
      <alignment horizontal="center" vertical="center"/>
    </xf>
    <xf numFmtId="0" fontId="3" fillId="4" borderId="15"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14"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10"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12" xfId="1" applyFont="1" applyFill="1" applyBorder="1" applyAlignment="1">
      <alignment horizontal="center" vertical="top"/>
    </xf>
    <xf numFmtId="0" fontId="3" fillId="4" borderId="13" xfId="1" applyFont="1" applyFill="1" applyBorder="1" applyAlignment="1">
      <alignment horizontal="center" vertical="top"/>
    </xf>
    <xf numFmtId="0" fontId="3" fillId="3" borderId="6"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0" xfId="1" applyFont="1" applyFill="1" applyAlignment="1">
      <alignment horizontal="center" vertical="center" wrapText="1"/>
    </xf>
    <xf numFmtId="0" fontId="3" fillId="3" borderId="8"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4" borderId="12" xfId="1" applyFont="1" applyFill="1" applyBorder="1" applyAlignment="1">
      <alignment horizontal="center"/>
    </xf>
    <xf numFmtId="0" fontId="3" fillId="4" borderId="14" xfId="1" applyFont="1" applyFill="1" applyBorder="1" applyAlignment="1">
      <alignment horizontal="center"/>
    </xf>
    <xf numFmtId="0" fontId="3" fillId="4" borderId="13" xfId="1" applyFont="1" applyFill="1" applyBorder="1" applyAlignment="1">
      <alignment horizontal="center"/>
    </xf>
    <xf numFmtId="0" fontId="3" fillId="4" borderId="11" xfId="1" applyFont="1" applyFill="1" applyBorder="1" applyAlignment="1">
      <alignment horizontal="center" vertical="center"/>
    </xf>
    <xf numFmtId="0" fontId="3" fillId="4" borderId="12" xfId="1" applyFont="1" applyFill="1" applyBorder="1" applyAlignment="1">
      <alignment horizontal="center" vertical="top" wrapText="1"/>
    </xf>
    <xf numFmtId="0" fontId="3" fillId="4" borderId="14" xfId="1" applyFont="1" applyFill="1" applyBorder="1" applyAlignment="1">
      <alignment horizontal="center" vertical="top" wrapText="1"/>
    </xf>
    <xf numFmtId="0" fontId="3" fillId="4" borderId="13" xfId="1" applyFont="1" applyFill="1" applyBorder="1" applyAlignment="1">
      <alignment horizontal="center" vertical="top" wrapTex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0" borderId="0" xfId="1" applyFont="1" applyAlignment="1">
      <alignment horizontal="center"/>
    </xf>
    <xf numFmtId="0" fontId="3" fillId="0" borderId="0" xfId="1" applyFont="1" applyAlignment="1">
      <alignment horizontal="center" vertical="top"/>
    </xf>
    <xf numFmtId="0" fontId="3" fillId="0" borderId="0" xfId="1" applyFont="1" applyAlignment="1">
      <alignment horizontal="left" vertical="top"/>
    </xf>
    <xf numFmtId="0" fontId="3" fillId="0" borderId="1" xfId="1" applyFont="1" applyBorder="1" applyAlignment="1">
      <alignment horizontal="left"/>
    </xf>
  </cellXfs>
  <cellStyles count="76">
    <cellStyle name="20% - Accent3 2 2 2" xfId="9" xr:uid="{00000000-0005-0000-0000-000000000000}"/>
    <cellStyle name="Comma [0] 2" xfId="10" xr:uid="{00000000-0005-0000-0000-000001000000}"/>
    <cellStyle name="Comma [0] 2 2" xfId="11" xr:uid="{00000000-0005-0000-0000-000002000000}"/>
    <cellStyle name="Comma [0] 3" xfId="12" xr:uid="{00000000-0005-0000-0000-000003000000}"/>
    <cellStyle name="Comma [0] 3 2" xfId="13" xr:uid="{00000000-0005-0000-0000-000004000000}"/>
    <cellStyle name="Comma [0] 3 2 2" xfId="14" xr:uid="{00000000-0005-0000-0000-000005000000}"/>
    <cellStyle name="Comma [0] 3 2 3" xfId="15" xr:uid="{00000000-0005-0000-0000-000006000000}"/>
    <cellStyle name="Comma [0] 3 3" xfId="16" xr:uid="{00000000-0005-0000-0000-000007000000}"/>
    <cellStyle name="Comma [0] 3 4" xfId="17" xr:uid="{00000000-0005-0000-0000-000008000000}"/>
    <cellStyle name="Comma [0] 3 5" xfId="18" xr:uid="{00000000-0005-0000-0000-000009000000}"/>
    <cellStyle name="Comma [0] 3 6" xfId="19" xr:uid="{00000000-0005-0000-0000-00000A000000}"/>
    <cellStyle name="Comma [0] 4" xfId="20" xr:uid="{00000000-0005-0000-0000-00000B000000}"/>
    <cellStyle name="Comma [0] 4 2" xfId="21" xr:uid="{00000000-0005-0000-0000-00000C000000}"/>
    <cellStyle name="Comma [0] 5" xfId="22" xr:uid="{00000000-0005-0000-0000-00000D000000}"/>
    <cellStyle name="Comma [0] 6" xfId="23" xr:uid="{00000000-0005-0000-0000-00000E000000}"/>
    <cellStyle name="Comma [0] 7" xfId="24" xr:uid="{00000000-0005-0000-0000-00000F000000}"/>
    <cellStyle name="Comma [0] 8" xfId="25" xr:uid="{00000000-0005-0000-0000-000010000000}"/>
    <cellStyle name="Comma [0] 8 2" xfId="26" xr:uid="{00000000-0005-0000-0000-000011000000}"/>
    <cellStyle name="Comma 10" xfId="27" xr:uid="{00000000-0005-0000-0000-000012000000}"/>
    <cellStyle name="Comma 11" xfId="28" xr:uid="{00000000-0005-0000-0000-000013000000}"/>
    <cellStyle name="Comma 12" xfId="29" xr:uid="{00000000-0005-0000-0000-000014000000}"/>
    <cellStyle name="Comma 13" xfId="7" xr:uid="{00000000-0005-0000-0000-000015000000}"/>
    <cellStyle name="Comma 2" xfId="3" xr:uid="{00000000-0005-0000-0000-000016000000}"/>
    <cellStyle name="Comma 2 2" xfId="30" xr:uid="{00000000-0005-0000-0000-000017000000}"/>
    <cellStyle name="Comma 2 2 2" xfId="31" xr:uid="{00000000-0005-0000-0000-000018000000}"/>
    <cellStyle name="Comma 2 3" xfId="32" xr:uid="{00000000-0005-0000-0000-000019000000}"/>
    <cellStyle name="Comma 3" xfId="33" xr:uid="{00000000-0005-0000-0000-00001A000000}"/>
    <cellStyle name="Comma 3 2" xfId="34" xr:uid="{00000000-0005-0000-0000-00001B000000}"/>
    <cellStyle name="Comma 3 2 2" xfId="35" xr:uid="{00000000-0005-0000-0000-00001C000000}"/>
    <cellStyle name="Comma 4" xfId="36" xr:uid="{00000000-0005-0000-0000-00001D000000}"/>
    <cellStyle name="Comma 5" xfId="37" xr:uid="{00000000-0005-0000-0000-00001E000000}"/>
    <cellStyle name="Comma 6" xfId="38" xr:uid="{00000000-0005-0000-0000-00001F000000}"/>
    <cellStyle name="Comma 6 2" xfId="39" xr:uid="{00000000-0005-0000-0000-000020000000}"/>
    <cellStyle name="Comma 7" xfId="40" xr:uid="{00000000-0005-0000-0000-000021000000}"/>
    <cellStyle name="Comma 7 2" xfId="41" xr:uid="{00000000-0005-0000-0000-000022000000}"/>
    <cellStyle name="Comma 7 2 2" xfId="42" xr:uid="{00000000-0005-0000-0000-000023000000}"/>
    <cellStyle name="Comma 7 2 3" xfId="43" xr:uid="{00000000-0005-0000-0000-000024000000}"/>
    <cellStyle name="Comma 8" xfId="44" xr:uid="{00000000-0005-0000-0000-000025000000}"/>
    <cellStyle name="Comma 9" xfId="45" xr:uid="{00000000-0005-0000-0000-000026000000}"/>
    <cellStyle name="Currency 2" xfId="46" xr:uid="{00000000-0005-0000-0000-000027000000}"/>
    <cellStyle name="Currency 2 2" xfId="47" xr:uid="{00000000-0005-0000-0000-000028000000}"/>
    <cellStyle name="Currency 3" xfId="48" xr:uid="{00000000-0005-0000-0000-000029000000}"/>
    <cellStyle name="Normal" xfId="0" builtinId="0"/>
    <cellStyle name="Normal 10" xfId="49" xr:uid="{00000000-0005-0000-0000-00002B000000}"/>
    <cellStyle name="Normal 11" xfId="50" xr:uid="{00000000-0005-0000-0000-00002C000000}"/>
    <cellStyle name="Normal 12" xfId="51" xr:uid="{00000000-0005-0000-0000-00002D000000}"/>
    <cellStyle name="Normal 13" xfId="4" xr:uid="{00000000-0005-0000-0000-00002E000000}"/>
    <cellStyle name="Normal 17" xfId="52" xr:uid="{00000000-0005-0000-0000-00002F000000}"/>
    <cellStyle name="Normal 2" xfId="53" xr:uid="{00000000-0005-0000-0000-000030000000}"/>
    <cellStyle name="Normal 2 2" xfId="54" xr:uid="{00000000-0005-0000-0000-000031000000}"/>
    <cellStyle name="Normal 2 2 2" xfId="1" xr:uid="{00000000-0005-0000-0000-000032000000}"/>
    <cellStyle name="Normal 2 3" xfId="55" xr:uid="{00000000-0005-0000-0000-000033000000}"/>
    <cellStyle name="Normal 2 4" xfId="8" xr:uid="{00000000-0005-0000-0000-000034000000}"/>
    <cellStyle name="Normal 2_RKA-SKPD Inspektur Daerah 2014 (terbaru)" xfId="56" xr:uid="{00000000-0005-0000-0000-000035000000}"/>
    <cellStyle name="Normal 3" xfId="57" xr:uid="{00000000-0005-0000-0000-000036000000}"/>
    <cellStyle name="Normal 3 2" xfId="58" xr:uid="{00000000-0005-0000-0000-000037000000}"/>
    <cellStyle name="Normal 4" xfId="59" xr:uid="{00000000-0005-0000-0000-000038000000}"/>
    <cellStyle name="Normal 4 2" xfId="6" xr:uid="{00000000-0005-0000-0000-000039000000}"/>
    <cellStyle name="Normal 4 2 2" xfId="60" xr:uid="{00000000-0005-0000-0000-00003A000000}"/>
    <cellStyle name="Normal 4 2 3" xfId="61" xr:uid="{00000000-0005-0000-0000-00003B000000}"/>
    <cellStyle name="Normal 4 3" xfId="62" xr:uid="{00000000-0005-0000-0000-00003C000000}"/>
    <cellStyle name="Normal 4 4" xfId="63" xr:uid="{00000000-0005-0000-0000-00003D000000}"/>
    <cellStyle name="Normal 4 5" xfId="64" xr:uid="{00000000-0005-0000-0000-00003E000000}"/>
    <cellStyle name="Normal 4 6" xfId="65" xr:uid="{00000000-0005-0000-0000-00003F000000}"/>
    <cellStyle name="Normal 5" xfId="66" xr:uid="{00000000-0005-0000-0000-000040000000}"/>
    <cellStyle name="Normal 5 2" xfId="5" xr:uid="{00000000-0005-0000-0000-000041000000}"/>
    <cellStyle name="Normal 5 2 2" xfId="67" xr:uid="{00000000-0005-0000-0000-000042000000}"/>
    <cellStyle name="Normal 5 2 3" xfId="68" xr:uid="{00000000-0005-0000-0000-000043000000}"/>
    <cellStyle name="Normal 5 3" xfId="69" xr:uid="{00000000-0005-0000-0000-000044000000}"/>
    <cellStyle name="Normal 5 4 2" xfId="2" xr:uid="{00000000-0005-0000-0000-000045000000}"/>
    <cellStyle name="Normal 6" xfId="70" xr:uid="{00000000-0005-0000-0000-000046000000}"/>
    <cellStyle name="Normal 6 2" xfId="71" xr:uid="{00000000-0005-0000-0000-000047000000}"/>
    <cellStyle name="Normal 7" xfId="72" xr:uid="{00000000-0005-0000-0000-000048000000}"/>
    <cellStyle name="Normal 8" xfId="73" xr:uid="{00000000-0005-0000-0000-000049000000}"/>
    <cellStyle name="Normal 9" xfId="74" xr:uid="{00000000-0005-0000-0000-00004A000000}"/>
    <cellStyle name="Percent 2" xfId="75" xr:uid="{00000000-0005-0000-0000-00004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74</xdr:row>
      <xdr:rowOff>0</xdr:rowOff>
    </xdr:from>
    <xdr:ext cx="936626" cy="31432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79" name="TextBox 78">
          <a:extLst>
            <a:ext uri="{FF2B5EF4-FFF2-40B4-BE49-F238E27FC236}">
              <a16:creationId xmlns:a16="http://schemas.microsoft.com/office/drawing/2014/main" id="{00000000-0008-0000-0000-00004F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86" name="TextBox 85">
          <a:extLst>
            <a:ext uri="{FF2B5EF4-FFF2-40B4-BE49-F238E27FC236}">
              <a16:creationId xmlns:a16="http://schemas.microsoft.com/office/drawing/2014/main" id="{00000000-0008-0000-0000-000056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92" name="TextBox 91">
          <a:extLst>
            <a:ext uri="{FF2B5EF4-FFF2-40B4-BE49-F238E27FC236}">
              <a16:creationId xmlns:a16="http://schemas.microsoft.com/office/drawing/2014/main" id="{00000000-0008-0000-0000-00005C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93" name="TextBox 92">
          <a:extLst>
            <a:ext uri="{FF2B5EF4-FFF2-40B4-BE49-F238E27FC236}">
              <a16:creationId xmlns:a16="http://schemas.microsoft.com/office/drawing/2014/main" id="{00000000-0008-0000-0000-00005D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94" name="TextBox 93">
          <a:extLst>
            <a:ext uri="{FF2B5EF4-FFF2-40B4-BE49-F238E27FC236}">
              <a16:creationId xmlns:a16="http://schemas.microsoft.com/office/drawing/2014/main" id="{00000000-0008-0000-0000-00005E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95" name="TextBox 94">
          <a:extLst>
            <a:ext uri="{FF2B5EF4-FFF2-40B4-BE49-F238E27FC236}">
              <a16:creationId xmlns:a16="http://schemas.microsoft.com/office/drawing/2014/main" id="{00000000-0008-0000-0000-00005F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97" name="TextBox 96">
          <a:extLst>
            <a:ext uri="{FF2B5EF4-FFF2-40B4-BE49-F238E27FC236}">
              <a16:creationId xmlns:a16="http://schemas.microsoft.com/office/drawing/2014/main" id="{00000000-0008-0000-0000-000061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98" name="TextBox 97">
          <a:extLst>
            <a:ext uri="{FF2B5EF4-FFF2-40B4-BE49-F238E27FC236}">
              <a16:creationId xmlns:a16="http://schemas.microsoft.com/office/drawing/2014/main" id="{00000000-0008-0000-0000-000062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99" name="TextBox 98">
          <a:extLst>
            <a:ext uri="{FF2B5EF4-FFF2-40B4-BE49-F238E27FC236}">
              <a16:creationId xmlns:a16="http://schemas.microsoft.com/office/drawing/2014/main" id="{00000000-0008-0000-0000-000063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00" name="TextBox 99">
          <a:extLst>
            <a:ext uri="{FF2B5EF4-FFF2-40B4-BE49-F238E27FC236}">
              <a16:creationId xmlns:a16="http://schemas.microsoft.com/office/drawing/2014/main" id="{00000000-0008-0000-0000-000064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01" name="TextBox 100">
          <a:extLst>
            <a:ext uri="{FF2B5EF4-FFF2-40B4-BE49-F238E27FC236}">
              <a16:creationId xmlns:a16="http://schemas.microsoft.com/office/drawing/2014/main" id="{00000000-0008-0000-0000-000065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02" name="TextBox 101">
          <a:extLst>
            <a:ext uri="{FF2B5EF4-FFF2-40B4-BE49-F238E27FC236}">
              <a16:creationId xmlns:a16="http://schemas.microsoft.com/office/drawing/2014/main" id="{00000000-0008-0000-0000-000066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03" name="TextBox 102">
          <a:extLst>
            <a:ext uri="{FF2B5EF4-FFF2-40B4-BE49-F238E27FC236}">
              <a16:creationId xmlns:a16="http://schemas.microsoft.com/office/drawing/2014/main" id="{00000000-0008-0000-0000-000067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06" name="TextBox 105">
          <a:extLst>
            <a:ext uri="{FF2B5EF4-FFF2-40B4-BE49-F238E27FC236}">
              <a16:creationId xmlns:a16="http://schemas.microsoft.com/office/drawing/2014/main" id="{00000000-0008-0000-0000-00006A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07" name="TextBox 106">
          <a:extLst>
            <a:ext uri="{FF2B5EF4-FFF2-40B4-BE49-F238E27FC236}">
              <a16:creationId xmlns:a16="http://schemas.microsoft.com/office/drawing/2014/main" id="{00000000-0008-0000-0000-00006B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09" name="TextBox 108">
          <a:extLst>
            <a:ext uri="{FF2B5EF4-FFF2-40B4-BE49-F238E27FC236}">
              <a16:creationId xmlns:a16="http://schemas.microsoft.com/office/drawing/2014/main" id="{00000000-0008-0000-0000-00006D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10" name="TextBox 109">
          <a:extLst>
            <a:ext uri="{FF2B5EF4-FFF2-40B4-BE49-F238E27FC236}">
              <a16:creationId xmlns:a16="http://schemas.microsoft.com/office/drawing/2014/main" id="{00000000-0008-0000-0000-00006E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11" name="TextBox 110">
          <a:extLst>
            <a:ext uri="{FF2B5EF4-FFF2-40B4-BE49-F238E27FC236}">
              <a16:creationId xmlns:a16="http://schemas.microsoft.com/office/drawing/2014/main" id="{00000000-0008-0000-0000-00006F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12" name="TextBox 111">
          <a:extLst>
            <a:ext uri="{FF2B5EF4-FFF2-40B4-BE49-F238E27FC236}">
              <a16:creationId xmlns:a16="http://schemas.microsoft.com/office/drawing/2014/main" id="{00000000-0008-0000-0000-000070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15" name="TextBox 114">
          <a:extLst>
            <a:ext uri="{FF2B5EF4-FFF2-40B4-BE49-F238E27FC236}">
              <a16:creationId xmlns:a16="http://schemas.microsoft.com/office/drawing/2014/main" id="{00000000-0008-0000-0000-000073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16" name="TextBox 115">
          <a:extLst>
            <a:ext uri="{FF2B5EF4-FFF2-40B4-BE49-F238E27FC236}">
              <a16:creationId xmlns:a16="http://schemas.microsoft.com/office/drawing/2014/main" id="{00000000-0008-0000-0000-000074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18" name="TextBox 117">
          <a:extLst>
            <a:ext uri="{FF2B5EF4-FFF2-40B4-BE49-F238E27FC236}">
              <a16:creationId xmlns:a16="http://schemas.microsoft.com/office/drawing/2014/main" id="{00000000-0008-0000-0000-000076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19" name="TextBox 118">
          <a:extLst>
            <a:ext uri="{FF2B5EF4-FFF2-40B4-BE49-F238E27FC236}">
              <a16:creationId xmlns:a16="http://schemas.microsoft.com/office/drawing/2014/main" id="{00000000-0008-0000-0000-000077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20" name="TextBox 119">
          <a:extLst>
            <a:ext uri="{FF2B5EF4-FFF2-40B4-BE49-F238E27FC236}">
              <a16:creationId xmlns:a16="http://schemas.microsoft.com/office/drawing/2014/main" id="{00000000-0008-0000-0000-000078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22" name="TextBox 121">
          <a:extLst>
            <a:ext uri="{FF2B5EF4-FFF2-40B4-BE49-F238E27FC236}">
              <a16:creationId xmlns:a16="http://schemas.microsoft.com/office/drawing/2014/main" id="{00000000-0008-0000-0000-00007A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23" name="TextBox 122">
          <a:extLst>
            <a:ext uri="{FF2B5EF4-FFF2-40B4-BE49-F238E27FC236}">
              <a16:creationId xmlns:a16="http://schemas.microsoft.com/office/drawing/2014/main" id="{00000000-0008-0000-0000-00007B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24" name="TextBox 123">
          <a:extLst>
            <a:ext uri="{FF2B5EF4-FFF2-40B4-BE49-F238E27FC236}">
              <a16:creationId xmlns:a16="http://schemas.microsoft.com/office/drawing/2014/main" id="{00000000-0008-0000-0000-00007C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25" name="TextBox 124">
          <a:extLst>
            <a:ext uri="{FF2B5EF4-FFF2-40B4-BE49-F238E27FC236}">
              <a16:creationId xmlns:a16="http://schemas.microsoft.com/office/drawing/2014/main" id="{00000000-0008-0000-0000-00007D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1190626" cy="504825"/>
    <xdr:sp macro="" textlink="">
      <xdr:nvSpPr>
        <xdr:cNvPr id="126" name="TextBox 125">
          <a:extLst>
            <a:ext uri="{FF2B5EF4-FFF2-40B4-BE49-F238E27FC236}">
              <a16:creationId xmlns:a16="http://schemas.microsoft.com/office/drawing/2014/main" id="{00000000-0008-0000-0000-00007E000000}"/>
            </a:ext>
          </a:extLst>
        </xdr:cNvPr>
        <xdr:cNvSpPr txBox="1"/>
      </xdr:nvSpPr>
      <xdr:spPr>
        <a:xfrm>
          <a:off x="428625" y="71037450"/>
          <a:ext cx="1190626"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oneCellAnchor>
    <xdr:from>
      <xdr:col>1</xdr:col>
      <xdr:colOff>0</xdr:colOff>
      <xdr:row>74</xdr:row>
      <xdr:rowOff>0</xdr:rowOff>
    </xdr:from>
    <xdr:ext cx="936626" cy="314325"/>
    <xdr:sp macro="" textlink="">
      <xdr:nvSpPr>
        <xdr:cNvPr id="127" name="TextBox 126">
          <a:extLst>
            <a:ext uri="{FF2B5EF4-FFF2-40B4-BE49-F238E27FC236}">
              <a16:creationId xmlns:a16="http://schemas.microsoft.com/office/drawing/2014/main" id="{00000000-0008-0000-0000-00007F000000}"/>
            </a:ext>
          </a:extLst>
        </xdr:cNvPr>
        <xdr:cNvSpPr txBox="1"/>
      </xdr:nvSpPr>
      <xdr:spPr>
        <a:xfrm>
          <a:off x="428625" y="71037450"/>
          <a:ext cx="93662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i="0">
            <a:latin typeface="Cambria Math" pitchFamily="18" charset="0"/>
            <a:ea typeface="Cambria Math"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AH91"/>
  <sheetViews>
    <sheetView tabSelected="1" showRuler="0" view="pageBreakPreview" zoomScale="85" zoomScaleNormal="40" zoomScaleSheetLayoutView="85" zoomScalePageLayoutView="55" workbookViewId="0">
      <pane xSplit="4" ySplit="9" topLeftCell="E10" activePane="bottomRight" state="frozen"/>
      <selection pane="topRight" activeCell="E1" sqref="E1"/>
      <selection pane="bottomLeft" activeCell="A10" sqref="A10"/>
      <selection pane="bottomRight" activeCell="G74" sqref="G74"/>
    </sheetView>
  </sheetViews>
  <sheetFormatPr defaultColWidth="9.140625" defaultRowHeight="14.25" x14ac:dyDescent="0.2"/>
  <cols>
    <col min="1" max="1" width="6.42578125" style="2" customWidth="1"/>
    <col min="2" max="2" width="18" style="2" customWidth="1"/>
    <col min="3" max="3" width="22" style="2" bestFit="1" customWidth="1"/>
    <col min="4" max="4" width="21.42578125" style="2" bestFit="1" customWidth="1"/>
    <col min="5" max="5" width="7.7109375" style="2" customWidth="1"/>
    <col min="6" max="6" width="12" style="2" bestFit="1" customWidth="1"/>
    <col min="7" max="7" width="22.140625" style="2" bestFit="1" customWidth="1"/>
    <col min="8" max="8" width="15" style="2" bestFit="1" customWidth="1"/>
    <col min="9" max="9" width="20.7109375" style="2" bestFit="1" customWidth="1"/>
    <col min="10" max="10" width="9" style="2" customWidth="1"/>
    <col min="11" max="11" width="22.7109375" style="2" bestFit="1" customWidth="1"/>
    <col min="12" max="12" width="9.140625" style="2" customWidth="1"/>
    <col min="13" max="13" width="18.28515625" style="2" customWidth="1"/>
    <col min="14" max="14" width="9.7109375" style="2" customWidth="1"/>
    <col min="15" max="15" width="22.28515625" style="2" bestFit="1" customWidth="1"/>
    <col min="16" max="16" width="9.140625" style="2" customWidth="1"/>
    <col min="17" max="17" width="18.28515625" style="2" customWidth="1"/>
    <col min="18" max="18" width="9.7109375" style="2" customWidth="1"/>
    <col min="19" max="19" width="22.28515625" style="2" bestFit="1" customWidth="1"/>
    <col min="20" max="20" width="9.85546875" style="2" customWidth="1"/>
    <col min="21" max="21" width="11" style="2" bestFit="1" customWidth="1"/>
    <col min="22" max="22" width="23.28515625" style="2" bestFit="1" customWidth="1"/>
    <col min="23" max="23" width="10" style="2" bestFit="1" customWidth="1"/>
    <col min="24" max="24" width="10.140625" style="2" customWidth="1"/>
    <col min="25" max="25" width="29.42578125" style="2" bestFit="1" customWidth="1"/>
    <col min="26" max="27" width="10.5703125" style="2" customWidth="1"/>
    <col min="28" max="28" width="10.42578125" style="2" customWidth="1"/>
    <col min="29" max="29" width="26.42578125" style="2" customWidth="1"/>
    <col min="30" max="30" width="9.140625" style="2"/>
    <col min="31" max="34" width="19.5703125" style="2" customWidth="1"/>
    <col min="35" max="16384" width="9.140625" style="2"/>
  </cols>
  <sheetData>
    <row r="1" spans="1:34" ht="15.75" x14ac:dyDescent="0.25">
      <c r="A1" s="144" t="s">
        <v>0</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
    </row>
    <row r="2" spans="1:34" ht="15.75" x14ac:dyDescent="0.25">
      <c r="A2" s="144" t="s">
        <v>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3"/>
    </row>
    <row r="3" spans="1:34" ht="15.75" x14ac:dyDescent="0.25">
      <c r="A3" s="144" t="s">
        <v>2</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3"/>
    </row>
    <row r="4" spans="1:34" ht="15.75" x14ac:dyDescent="0.2">
      <c r="A4" s="145" t="s">
        <v>192</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
    </row>
    <row r="5" spans="1:34" ht="15.75" x14ac:dyDescent="0.2">
      <c r="A5" s="146" t="s">
        <v>3</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
    </row>
    <row r="6" spans="1:34" ht="15.75" x14ac:dyDescent="0.25">
      <c r="A6" s="147" t="s">
        <v>2</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
    </row>
    <row r="7" spans="1:34" x14ac:dyDescent="0.2">
      <c r="A7" s="124" t="s">
        <v>4</v>
      </c>
      <c r="B7" s="124" t="s">
        <v>5</v>
      </c>
      <c r="C7" s="125" t="s">
        <v>6</v>
      </c>
      <c r="D7" s="125" t="s">
        <v>7</v>
      </c>
      <c r="E7" s="126" t="s">
        <v>8</v>
      </c>
      <c r="F7" s="127"/>
      <c r="G7" s="128"/>
      <c r="H7" s="126" t="s">
        <v>9</v>
      </c>
      <c r="I7" s="128"/>
      <c r="J7" s="126" t="s">
        <v>10</v>
      </c>
      <c r="K7" s="127"/>
      <c r="L7" s="126" t="s">
        <v>11</v>
      </c>
      <c r="M7" s="127"/>
      <c r="N7" s="127"/>
      <c r="O7" s="127"/>
      <c r="P7" s="127"/>
      <c r="Q7" s="127"/>
      <c r="R7" s="127"/>
      <c r="S7" s="128"/>
      <c r="T7" s="126" t="s">
        <v>12</v>
      </c>
      <c r="U7" s="127"/>
      <c r="V7" s="127"/>
      <c r="W7" s="127"/>
      <c r="X7" s="126" t="s">
        <v>13</v>
      </c>
      <c r="Y7" s="128"/>
      <c r="Z7" s="126" t="s">
        <v>14</v>
      </c>
      <c r="AA7" s="127"/>
      <c r="AB7" s="127"/>
      <c r="AC7" s="122" t="s">
        <v>15</v>
      </c>
      <c r="AE7" s="4"/>
      <c r="AF7" s="4"/>
      <c r="AG7" s="4"/>
      <c r="AH7" s="4"/>
    </row>
    <row r="8" spans="1:34" ht="45" customHeight="1" x14ac:dyDescent="0.2">
      <c r="A8" s="124"/>
      <c r="B8" s="124"/>
      <c r="C8" s="125"/>
      <c r="D8" s="125"/>
      <c r="E8" s="129"/>
      <c r="F8" s="130"/>
      <c r="G8" s="131"/>
      <c r="H8" s="129"/>
      <c r="I8" s="131"/>
      <c r="J8" s="132"/>
      <c r="K8" s="133"/>
      <c r="L8" s="132"/>
      <c r="M8" s="133"/>
      <c r="N8" s="133"/>
      <c r="O8" s="133"/>
      <c r="P8" s="133"/>
      <c r="Q8" s="133"/>
      <c r="R8" s="133"/>
      <c r="S8" s="134"/>
      <c r="T8" s="132"/>
      <c r="U8" s="133"/>
      <c r="V8" s="133"/>
      <c r="W8" s="133"/>
      <c r="X8" s="132"/>
      <c r="Y8" s="134"/>
      <c r="Z8" s="132"/>
      <c r="AA8" s="133"/>
      <c r="AB8" s="133"/>
      <c r="AC8" s="123"/>
    </row>
    <row r="9" spans="1:34" ht="40.5" customHeight="1" x14ac:dyDescent="0.2">
      <c r="A9" s="124"/>
      <c r="B9" s="124"/>
      <c r="C9" s="125"/>
      <c r="D9" s="125"/>
      <c r="E9" s="132"/>
      <c r="F9" s="133"/>
      <c r="G9" s="134"/>
      <c r="H9" s="132"/>
      <c r="I9" s="134"/>
      <c r="J9" s="142">
        <v>2022</v>
      </c>
      <c r="K9" s="143"/>
      <c r="L9" s="114" t="s">
        <v>16</v>
      </c>
      <c r="M9" s="115"/>
      <c r="N9" s="114" t="s">
        <v>17</v>
      </c>
      <c r="O9" s="115"/>
      <c r="P9" s="114" t="s">
        <v>18</v>
      </c>
      <c r="Q9" s="115"/>
      <c r="R9" s="114" t="s">
        <v>19</v>
      </c>
      <c r="S9" s="115"/>
      <c r="T9" s="114">
        <v>2022</v>
      </c>
      <c r="U9" s="116"/>
      <c r="V9" s="116"/>
      <c r="W9" s="116"/>
      <c r="X9" s="114">
        <v>2022</v>
      </c>
      <c r="Y9" s="115"/>
      <c r="Z9" s="114">
        <v>2022</v>
      </c>
      <c r="AA9" s="116"/>
      <c r="AB9" s="115"/>
      <c r="AC9" s="5"/>
    </row>
    <row r="10" spans="1:34" s="7" customFormat="1" ht="15.75" x14ac:dyDescent="0.25">
      <c r="A10" s="112">
        <v>1</v>
      </c>
      <c r="B10" s="112">
        <v>2</v>
      </c>
      <c r="C10" s="112">
        <v>3</v>
      </c>
      <c r="D10" s="112">
        <v>4</v>
      </c>
      <c r="E10" s="139">
        <v>5</v>
      </c>
      <c r="F10" s="140"/>
      <c r="G10" s="141"/>
      <c r="H10" s="139">
        <v>6</v>
      </c>
      <c r="I10" s="141"/>
      <c r="J10" s="120">
        <v>7</v>
      </c>
      <c r="K10" s="121"/>
      <c r="L10" s="120">
        <v>8</v>
      </c>
      <c r="M10" s="121"/>
      <c r="N10" s="120">
        <v>9</v>
      </c>
      <c r="O10" s="121"/>
      <c r="P10" s="120">
        <v>8</v>
      </c>
      <c r="Q10" s="121"/>
      <c r="R10" s="120">
        <v>9</v>
      </c>
      <c r="S10" s="121"/>
      <c r="T10" s="135">
        <v>10</v>
      </c>
      <c r="U10" s="136"/>
      <c r="V10" s="136"/>
      <c r="W10" s="136"/>
      <c r="X10" s="135">
        <v>11</v>
      </c>
      <c r="Y10" s="137"/>
      <c r="Z10" s="135">
        <v>12</v>
      </c>
      <c r="AA10" s="136"/>
      <c r="AB10" s="137"/>
      <c r="AC10" s="6">
        <v>13</v>
      </c>
    </row>
    <row r="11" spans="1:34" s="7" customFormat="1" ht="78.75" x14ac:dyDescent="0.2">
      <c r="A11" s="138"/>
      <c r="B11" s="138"/>
      <c r="C11" s="138"/>
      <c r="D11" s="138"/>
      <c r="E11" s="110" t="s">
        <v>20</v>
      </c>
      <c r="F11" s="117"/>
      <c r="G11" s="113" t="s">
        <v>21</v>
      </c>
      <c r="H11" s="110" t="s">
        <v>20</v>
      </c>
      <c r="I11" s="113" t="s">
        <v>21</v>
      </c>
      <c r="J11" s="110" t="s">
        <v>20</v>
      </c>
      <c r="K11" s="112" t="s">
        <v>21</v>
      </c>
      <c r="L11" s="110" t="s">
        <v>20</v>
      </c>
      <c r="M11" s="112" t="s">
        <v>21</v>
      </c>
      <c r="N11" s="110" t="s">
        <v>20</v>
      </c>
      <c r="O11" s="112" t="s">
        <v>21</v>
      </c>
      <c r="P11" s="110" t="s">
        <v>20</v>
      </c>
      <c r="Q11" s="112" t="s">
        <v>21</v>
      </c>
      <c r="R11" s="110" t="s">
        <v>20</v>
      </c>
      <c r="S11" s="112" t="s">
        <v>21</v>
      </c>
      <c r="T11" s="8" t="s">
        <v>22</v>
      </c>
      <c r="U11" s="8" t="s">
        <v>23</v>
      </c>
      <c r="V11" s="9" t="s">
        <v>24</v>
      </c>
      <c r="W11" s="8" t="s">
        <v>25</v>
      </c>
      <c r="X11" s="8" t="s">
        <v>26</v>
      </c>
      <c r="Y11" s="9" t="s">
        <v>27</v>
      </c>
      <c r="Z11" s="8" t="s">
        <v>28</v>
      </c>
      <c r="AA11" s="8"/>
      <c r="AB11" s="9" t="s">
        <v>29</v>
      </c>
      <c r="AC11" s="10"/>
    </row>
    <row r="12" spans="1:34" s="7" customFormat="1" ht="15.75" x14ac:dyDescent="0.2">
      <c r="A12" s="113"/>
      <c r="B12" s="113"/>
      <c r="C12" s="113"/>
      <c r="D12" s="113"/>
      <c r="E12" s="111"/>
      <c r="F12" s="118"/>
      <c r="G12" s="119"/>
      <c r="H12" s="111"/>
      <c r="I12" s="119"/>
      <c r="J12" s="111"/>
      <c r="K12" s="113"/>
      <c r="L12" s="111"/>
      <c r="M12" s="113"/>
      <c r="N12" s="111"/>
      <c r="O12" s="113"/>
      <c r="P12" s="111"/>
      <c r="Q12" s="113"/>
      <c r="R12" s="111"/>
      <c r="S12" s="113"/>
      <c r="T12" s="11" t="s">
        <v>20</v>
      </c>
      <c r="U12" s="11" t="s">
        <v>20</v>
      </c>
      <c r="V12" s="12" t="s">
        <v>21</v>
      </c>
      <c r="W12" s="11" t="s">
        <v>21</v>
      </c>
      <c r="X12" s="11" t="s">
        <v>20</v>
      </c>
      <c r="Y12" s="12" t="s">
        <v>21</v>
      </c>
      <c r="Z12" s="11" t="s">
        <v>20</v>
      </c>
      <c r="AA12" s="11"/>
      <c r="AB12" s="12" t="s">
        <v>21</v>
      </c>
      <c r="AC12" s="13"/>
    </row>
    <row r="13" spans="1:34" ht="94.5" x14ac:dyDescent="0.2">
      <c r="A13" s="14"/>
      <c r="B13" s="15" t="s">
        <v>30</v>
      </c>
      <c r="C13" s="16" t="s">
        <v>31</v>
      </c>
      <c r="D13" s="17" t="s">
        <v>32</v>
      </c>
      <c r="E13" s="18">
        <v>26</v>
      </c>
      <c r="F13" s="18" t="s">
        <v>33</v>
      </c>
      <c r="G13" s="106">
        <f>G18+G21+G26+G33+G35+G39</f>
        <v>6443758724</v>
      </c>
      <c r="H13" s="19">
        <v>25.33</v>
      </c>
      <c r="I13" s="106">
        <f>I18+I21+I26+I33+I35+I39</f>
        <v>4974507251</v>
      </c>
      <c r="J13" s="18">
        <v>26</v>
      </c>
      <c r="K13" s="106">
        <f>K18+K21+K26+K33+K35+K39</f>
        <v>7726413258</v>
      </c>
      <c r="L13" s="18">
        <v>0</v>
      </c>
      <c r="M13" s="107">
        <f>M18+M21+M26+M33+M35+M39</f>
        <v>842935592</v>
      </c>
      <c r="N13" s="18">
        <v>0</v>
      </c>
      <c r="O13" s="107">
        <f>O18+O21+O26+O33+O35+O39</f>
        <v>1632918303</v>
      </c>
      <c r="P13" s="18">
        <v>0</v>
      </c>
      <c r="Q13" s="107">
        <f>Q18+Q21+Q26+Q33+Q35+Q39</f>
        <v>1191316066</v>
      </c>
      <c r="R13" s="72">
        <v>0</v>
      </c>
      <c r="S13" s="107">
        <f>S18+S21+S26+S33+S35+S39</f>
        <v>2887714556</v>
      </c>
      <c r="T13" s="21">
        <f>SUM(L13,N13,P13,R13)</f>
        <v>0</v>
      </c>
      <c r="U13" s="21">
        <f t="shared" ref="U13:U32" si="0">T13/J13*100</f>
        <v>0</v>
      </c>
      <c r="V13" s="90">
        <f>SUM(M13,O13,Q13,S13)</f>
        <v>6554884517</v>
      </c>
      <c r="W13" s="92">
        <f>V13/K13*100</f>
        <v>84.837353350379132</v>
      </c>
      <c r="X13" s="22">
        <f t="shared" ref="X13:X45" si="1">SUM(H13,T13)</f>
        <v>25.33</v>
      </c>
      <c r="Y13" s="90">
        <f>SUM(I13,V13)</f>
        <v>11529391768</v>
      </c>
      <c r="Z13" s="20"/>
      <c r="AA13" s="20"/>
      <c r="AB13" s="18"/>
      <c r="AC13" s="23" t="s">
        <v>34</v>
      </c>
    </row>
    <row r="14" spans="1:34" ht="31.5" x14ac:dyDescent="0.2">
      <c r="A14" s="14"/>
      <c r="B14" s="16"/>
      <c r="C14" s="16"/>
      <c r="D14" s="17" t="s">
        <v>35</v>
      </c>
      <c r="E14" s="18">
        <v>22</v>
      </c>
      <c r="F14" s="18" t="s">
        <v>33</v>
      </c>
      <c r="G14" s="106"/>
      <c r="H14" s="71">
        <v>20</v>
      </c>
      <c r="I14" s="106"/>
      <c r="J14" s="18">
        <v>22</v>
      </c>
      <c r="K14" s="106"/>
      <c r="L14" s="18">
        <v>0</v>
      </c>
      <c r="M14" s="108"/>
      <c r="N14" s="18">
        <v>0</v>
      </c>
      <c r="O14" s="108"/>
      <c r="P14" s="18">
        <v>0</v>
      </c>
      <c r="Q14" s="108"/>
      <c r="R14" s="72">
        <v>0</v>
      </c>
      <c r="S14" s="108"/>
      <c r="T14" s="21">
        <f t="shared" ref="T14:T74" si="2">SUM(L14,N14,P14,R14)</f>
        <v>0</v>
      </c>
      <c r="U14" s="21">
        <f t="shared" si="0"/>
        <v>0</v>
      </c>
      <c r="V14" s="91"/>
      <c r="W14" s="93"/>
      <c r="X14" s="22">
        <f t="shared" si="1"/>
        <v>20</v>
      </c>
      <c r="Y14" s="91"/>
      <c r="Z14" s="20"/>
      <c r="AA14" s="20"/>
      <c r="AB14" s="18"/>
      <c r="AC14" s="23"/>
    </row>
    <row r="15" spans="1:34" ht="31.5" x14ac:dyDescent="0.2">
      <c r="A15" s="14"/>
      <c r="B15" s="16"/>
      <c r="C15" s="16"/>
      <c r="D15" s="17" t="s">
        <v>36</v>
      </c>
      <c r="E15" s="18">
        <v>12</v>
      </c>
      <c r="F15" s="18" t="s">
        <v>33</v>
      </c>
      <c r="G15" s="106"/>
      <c r="H15" s="19">
        <v>12.63</v>
      </c>
      <c r="I15" s="106"/>
      <c r="J15" s="18">
        <v>12</v>
      </c>
      <c r="K15" s="106"/>
      <c r="L15" s="18">
        <v>0</v>
      </c>
      <c r="M15" s="108"/>
      <c r="N15" s="18">
        <v>0</v>
      </c>
      <c r="O15" s="108"/>
      <c r="P15" s="18">
        <v>0</v>
      </c>
      <c r="Q15" s="108"/>
      <c r="R15" s="72">
        <v>0</v>
      </c>
      <c r="S15" s="108"/>
      <c r="T15" s="21">
        <f t="shared" si="2"/>
        <v>0</v>
      </c>
      <c r="U15" s="21">
        <f t="shared" si="0"/>
        <v>0</v>
      </c>
      <c r="V15" s="91"/>
      <c r="W15" s="93"/>
      <c r="X15" s="22">
        <f t="shared" si="1"/>
        <v>12.63</v>
      </c>
      <c r="Y15" s="91"/>
      <c r="Z15" s="20"/>
      <c r="AA15" s="20"/>
      <c r="AB15" s="18"/>
      <c r="AC15" s="23"/>
    </row>
    <row r="16" spans="1:34" ht="47.25" x14ac:dyDescent="0.2">
      <c r="A16" s="14"/>
      <c r="B16" s="16"/>
      <c r="C16" s="16"/>
      <c r="D16" s="17" t="s">
        <v>37</v>
      </c>
      <c r="E16" s="18">
        <v>8.5</v>
      </c>
      <c r="F16" s="18" t="s">
        <v>33</v>
      </c>
      <c r="G16" s="106"/>
      <c r="H16" s="19">
        <v>7.83</v>
      </c>
      <c r="I16" s="106"/>
      <c r="J16" s="18">
        <v>8.5</v>
      </c>
      <c r="K16" s="106"/>
      <c r="L16" s="18">
        <v>0</v>
      </c>
      <c r="M16" s="108"/>
      <c r="N16" s="18">
        <v>0</v>
      </c>
      <c r="O16" s="108"/>
      <c r="P16" s="18">
        <v>0</v>
      </c>
      <c r="Q16" s="108"/>
      <c r="R16" s="72">
        <v>0</v>
      </c>
      <c r="S16" s="108"/>
      <c r="T16" s="21">
        <f t="shared" si="2"/>
        <v>0</v>
      </c>
      <c r="U16" s="21">
        <f t="shared" si="0"/>
        <v>0</v>
      </c>
      <c r="V16" s="91"/>
      <c r="W16" s="93"/>
      <c r="X16" s="22">
        <f t="shared" si="1"/>
        <v>7.83</v>
      </c>
      <c r="Y16" s="91"/>
      <c r="Z16" s="20"/>
      <c r="AA16" s="20"/>
      <c r="AB16" s="18"/>
      <c r="AC16" s="23"/>
    </row>
    <row r="17" spans="1:29" ht="31.5" x14ac:dyDescent="0.2">
      <c r="A17" s="14"/>
      <c r="B17" s="17"/>
      <c r="C17" s="17"/>
      <c r="D17" s="17" t="s">
        <v>38</v>
      </c>
      <c r="E17" s="18">
        <v>13</v>
      </c>
      <c r="F17" s="18" t="s">
        <v>33</v>
      </c>
      <c r="G17" s="106"/>
      <c r="H17" s="24">
        <v>15</v>
      </c>
      <c r="I17" s="106"/>
      <c r="J17" s="18">
        <v>13</v>
      </c>
      <c r="K17" s="106"/>
      <c r="L17" s="18">
        <v>0</v>
      </c>
      <c r="M17" s="109"/>
      <c r="N17" s="18">
        <v>0</v>
      </c>
      <c r="O17" s="109"/>
      <c r="P17" s="18">
        <v>0</v>
      </c>
      <c r="Q17" s="109"/>
      <c r="R17" s="72">
        <v>0</v>
      </c>
      <c r="S17" s="109"/>
      <c r="T17" s="21">
        <f t="shared" si="2"/>
        <v>0</v>
      </c>
      <c r="U17" s="21">
        <f t="shared" si="0"/>
        <v>0</v>
      </c>
      <c r="V17" s="98"/>
      <c r="W17" s="104"/>
      <c r="X17" s="22">
        <f t="shared" si="1"/>
        <v>15</v>
      </c>
      <c r="Y17" s="98"/>
      <c r="Z17" s="20"/>
      <c r="AA17" s="20"/>
      <c r="AB17" s="18"/>
      <c r="AC17" s="25"/>
    </row>
    <row r="18" spans="1:29" ht="94.5" x14ac:dyDescent="0.2">
      <c r="A18" s="14"/>
      <c r="B18" s="16" t="s">
        <v>39</v>
      </c>
      <c r="C18" s="16" t="s">
        <v>40</v>
      </c>
      <c r="D18" s="17" t="s">
        <v>41</v>
      </c>
      <c r="E18" s="18">
        <v>15</v>
      </c>
      <c r="F18" s="18" t="s">
        <v>42</v>
      </c>
      <c r="G18" s="26">
        <f>SUM(G19:G20)</f>
        <v>9501200</v>
      </c>
      <c r="H18" s="18">
        <v>15</v>
      </c>
      <c r="I18" s="26">
        <f>SUM(I19:I20)</f>
        <v>9500000</v>
      </c>
      <c r="J18" s="18">
        <v>15</v>
      </c>
      <c r="K18" s="26">
        <f>SUM(K19:K20)</f>
        <v>7847900</v>
      </c>
      <c r="L18" s="27">
        <f>L19+L20</f>
        <v>8</v>
      </c>
      <c r="M18" s="26">
        <f>SUM(M19:M20)</f>
        <v>90000</v>
      </c>
      <c r="N18" s="27">
        <f>N19+N20</f>
        <v>1</v>
      </c>
      <c r="O18" s="26">
        <f>SUM(O19:O20)</f>
        <v>2799000</v>
      </c>
      <c r="P18" s="27">
        <f>P19+P20</f>
        <v>3</v>
      </c>
      <c r="Q18" s="26">
        <f>SUM(Q19:Q20)</f>
        <v>0</v>
      </c>
      <c r="R18" s="27">
        <f>R19+R20</f>
        <v>3</v>
      </c>
      <c r="S18" s="26">
        <f>SUM(S19:S20)</f>
        <v>4465400</v>
      </c>
      <c r="T18" s="21">
        <f t="shared" si="2"/>
        <v>15</v>
      </c>
      <c r="U18" s="21">
        <f t="shared" si="0"/>
        <v>100</v>
      </c>
      <c r="V18" s="28">
        <f>SUM(M18,O18,Q18,S18)</f>
        <v>7354400</v>
      </c>
      <c r="W18" s="22">
        <f t="shared" ref="W18:W32" si="3">V18/K18*100</f>
        <v>93.711693574077131</v>
      </c>
      <c r="X18" s="21">
        <f t="shared" si="1"/>
        <v>30</v>
      </c>
      <c r="Y18" s="28">
        <f t="shared" ref="Y18:Y43" si="4">SUM(I18,V18)</f>
        <v>16854400</v>
      </c>
      <c r="Z18" s="20"/>
      <c r="AA18" s="20"/>
      <c r="AB18" s="18"/>
      <c r="AC18" s="25"/>
    </row>
    <row r="19" spans="1:29" ht="60" x14ac:dyDescent="0.2">
      <c r="A19" s="29"/>
      <c r="B19" s="30"/>
      <c r="C19" s="31" t="s">
        <v>43</v>
      </c>
      <c r="D19" s="32" t="s">
        <v>44</v>
      </c>
      <c r="E19" s="33">
        <v>10</v>
      </c>
      <c r="F19" s="33" t="s">
        <v>42</v>
      </c>
      <c r="G19" s="34">
        <v>8001100</v>
      </c>
      <c r="H19" s="33">
        <v>10</v>
      </c>
      <c r="I19" s="34">
        <v>8000000</v>
      </c>
      <c r="J19" s="33">
        <v>10</v>
      </c>
      <c r="K19" s="34">
        <v>6583950</v>
      </c>
      <c r="L19" s="35">
        <v>7</v>
      </c>
      <c r="M19" s="34">
        <v>90000</v>
      </c>
      <c r="N19" s="36">
        <v>0</v>
      </c>
      <c r="O19" s="34">
        <v>2799000</v>
      </c>
      <c r="P19" s="36">
        <v>2</v>
      </c>
      <c r="Q19" s="34">
        <v>0</v>
      </c>
      <c r="R19" s="36">
        <v>1</v>
      </c>
      <c r="S19" s="34">
        <v>3201450</v>
      </c>
      <c r="T19" s="37">
        <f t="shared" si="2"/>
        <v>10</v>
      </c>
      <c r="U19" s="37">
        <f t="shared" si="0"/>
        <v>100</v>
      </c>
      <c r="V19" s="38">
        <f>SUM(M19,O19,Q19,S19)</f>
        <v>6090450</v>
      </c>
      <c r="W19" s="39">
        <f t="shared" si="3"/>
        <v>92.504499578520495</v>
      </c>
      <c r="X19" s="37">
        <f t="shared" si="1"/>
        <v>20</v>
      </c>
      <c r="Y19" s="38">
        <f t="shared" si="4"/>
        <v>14090450</v>
      </c>
      <c r="Z19" s="36"/>
      <c r="AA19" s="36"/>
      <c r="AB19" s="33"/>
      <c r="AC19" s="25"/>
    </row>
    <row r="20" spans="1:29" ht="45" x14ac:dyDescent="0.2">
      <c r="A20" s="29"/>
      <c r="B20" s="30"/>
      <c r="C20" s="31" t="s">
        <v>45</v>
      </c>
      <c r="D20" s="32" t="s">
        <v>46</v>
      </c>
      <c r="E20" s="33">
        <v>5</v>
      </c>
      <c r="F20" s="33" t="s">
        <v>47</v>
      </c>
      <c r="G20" s="34">
        <v>1500100</v>
      </c>
      <c r="H20" s="33">
        <v>5</v>
      </c>
      <c r="I20" s="34">
        <v>1500000</v>
      </c>
      <c r="J20" s="33">
        <v>5</v>
      </c>
      <c r="K20" s="34">
        <v>1263950</v>
      </c>
      <c r="L20" s="35">
        <v>1</v>
      </c>
      <c r="M20" s="34">
        <v>0</v>
      </c>
      <c r="N20" s="36">
        <v>1</v>
      </c>
      <c r="O20" s="34">
        <v>0</v>
      </c>
      <c r="P20" s="36">
        <v>1</v>
      </c>
      <c r="Q20" s="34">
        <v>0</v>
      </c>
      <c r="R20" s="36">
        <v>2</v>
      </c>
      <c r="S20" s="34">
        <v>1263950</v>
      </c>
      <c r="T20" s="37">
        <f t="shared" si="2"/>
        <v>5</v>
      </c>
      <c r="U20" s="37">
        <f t="shared" si="0"/>
        <v>100</v>
      </c>
      <c r="V20" s="38">
        <f>SUM(M20,O20,Q20,S20)</f>
        <v>1263950</v>
      </c>
      <c r="W20" s="39">
        <f t="shared" si="3"/>
        <v>100</v>
      </c>
      <c r="X20" s="37">
        <f t="shared" si="1"/>
        <v>10</v>
      </c>
      <c r="Y20" s="38">
        <f t="shared" si="4"/>
        <v>2763950</v>
      </c>
      <c r="Z20" s="36"/>
      <c r="AA20" s="36"/>
      <c r="AB20" s="33"/>
      <c r="AC20" s="25"/>
    </row>
    <row r="21" spans="1:29" ht="78.75" x14ac:dyDescent="0.2">
      <c r="A21" s="14"/>
      <c r="B21" s="15" t="s">
        <v>48</v>
      </c>
      <c r="C21" s="40" t="s">
        <v>49</v>
      </c>
      <c r="D21" s="17" t="s">
        <v>50</v>
      </c>
      <c r="E21" s="18">
        <v>14</v>
      </c>
      <c r="F21" s="18" t="s">
        <v>42</v>
      </c>
      <c r="G21" s="26">
        <f>SUM(G22:G25)</f>
        <v>5220698199</v>
      </c>
      <c r="H21" s="18">
        <v>14</v>
      </c>
      <c r="I21" s="26">
        <f>SUM(I22:I25)</f>
        <v>3679467510</v>
      </c>
      <c r="J21" s="18">
        <v>12</v>
      </c>
      <c r="K21" s="26">
        <f>SUM(K22:K25)</f>
        <v>4958440442</v>
      </c>
      <c r="L21" s="27">
        <f>L23+L24+L25</f>
        <v>4</v>
      </c>
      <c r="M21" s="26">
        <f>SUM(M22:M25)</f>
        <v>744552114</v>
      </c>
      <c r="N21" s="27">
        <f>N23+N24+N25</f>
        <v>4</v>
      </c>
      <c r="O21" s="26">
        <f>SUM(O22:O25)</f>
        <v>1237462869</v>
      </c>
      <c r="P21" s="27">
        <f>P23+P24+P25</f>
        <v>3</v>
      </c>
      <c r="Q21" s="26">
        <f>SUM(Q22:Q25)</f>
        <v>1062665433</v>
      </c>
      <c r="R21" s="27">
        <v>3</v>
      </c>
      <c r="S21" s="26">
        <f>SUM(S22:S25)</f>
        <v>889831616</v>
      </c>
      <c r="T21" s="21">
        <f t="shared" si="2"/>
        <v>14</v>
      </c>
      <c r="U21" s="22">
        <f t="shared" si="0"/>
        <v>116.66666666666667</v>
      </c>
      <c r="V21" s="28">
        <f>SUM(M21,O21,Q21,S21)</f>
        <v>3934512032</v>
      </c>
      <c r="W21" s="22">
        <f t="shared" si="3"/>
        <v>79.349789072247162</v>
      </c>
      <c r="X21" s="21">
        <f t="shared" si="1"/>
        <v>28</v>
      </c>
      <c r="Y21" s="28">
        <f t="shared" si="4"/>
        <v>7613979542</v>
      </c>
      <c r="Z21" s="20"/>
      <c r="AA21" s="20"/>
      <c r="AB21" s="18"/>
      <c r="AC21" s="25"/>
    </row>
    <row r="22" spans="1:29" ht="45" x14ac:dyDescent="0.2">
      <c r="A22" s="29"/>
      <c r="B22" s="30"/>
      <c r="C22" s="31" t="s">
        <v>51</v>
      </c>
      <c r="D22" s="32" t="s">
        <v>52</v>
      </c>
      <c r="E22" s="33">
        <v>42</v>
      </c>
      <c r="F22" s="33" t="s">
        <v>53</v>
      </c>
      <c r="G22" s="34">
        <v>5215677699</v>
      </c>
      <c r="H22" s="33">
        <v>36</v>
      </c>
      <c r="I22" s="34">
        <v>3674467510</v>
      </c>
      <c r="J22" s="33">
        <v>42</v>
      </c>
      <c r="K22" s="34">
        <v>4954016442</v>
      </c>
      <c r="L22" s="35">
        <v>36</v>
      </c>
      <c r="M22" s="34">
        <v>743712114</v>
      </c>
      <c r="N22" s="36">
        <v>36</v>
      </c>
      <c r="O22" s="34">
        <v>1236564069</v>
      </c>
      <c r="P22" s="36">
        <v>37</v>
      </c>
      <c r="Q22" s="34">
        <v>1062665433</v>
      </c>
      <c r="R22" s="36">
        <v>35</v>
      </c>
      <c r="S22" s="34">
        <v>887316416</v>
      </c>
      <c r="T22" s="37">
        <f>AVERAGE(L22,N22,P22,R22)</f>
        <v>36</v>
      </c>
      <c r="U22" s="39">
        <f t="shared" si="0"/>
        <v>85.714285714285708</v>
      </c>
      <c r="V22" s="38">
        <f t="shared" ref="V22:V32" si="5">SUM(M22,O22,Q22,S22)</f>
        <v>3930258032</v>
      </c>
      <c r="W22" s="39">
        <f t="shared" si="3"/>
        <v>79.334779729017299</v>
      </c>
      <c r="X22" s="37">
        <f t="shared" si="1"/>
        <v>72</v>
      </c>
      <c r="Y22" s="38">
        <f t="shared" si="4"/>
        <v>7604725542</v>
      </c>
      <c r="Z22" s="36"/>
      <c r="AA22" s="36"/>
      <c r="AB22" s="33"/>
      <c r="AC22" s="25"/>
    </row>
    <row r="23" spans="1:29" ht="120" x14ac:dyDescent="0.2">
      <c r="A23" s="29"/>
      <c r="B23" s="30"/>
      <c r="C23" s="31" t="s">
        <v>54</v>
      </c>
      <c r="D23" s="32" t="s">
        <v>55</v>
      </c>
      <c r="E23" s="33">
        <v>1</v>
      </c>
      <c r="F23" s="33" t="s">
        <v>47</v>
      </c>
      <c r="G23" s="34">
        <v>2003000</v>
      </c>
      <c r="H23" s="33">
        <v>1</v>
      </c>
      <c r="I23" s="34">
        <v>2000000</v>
      </c>
      <c r="J23" s="33">
        <v>1</v>
      </c>
      <c r="K23" s="34">
        <v>1863800</v>
      </c>
      <c r="L23" s="35">
        <v>1</v>
      </c>
      <c r="M23" s="34">
        <v>840000</v>
      </c>
      <c r="N23" s="36">
        <v>0</v>
      </c>
      <c r="O23" s="34">
        <v>898800</v>
      </c>
      <c r="P23" s="36">
        <v>0</v>
      </c>
      <c r="Q23" s="34">
        <v>0</v>
      </c>
      <c r="R23" s="36">
        <v>0</v>
      </c>
      <c r="S23" s="34">
        <v>0</v>
      </c>
      <c r="T23" s="37">
        <f t="shared" si="2"/>
        <v>1</v>
      </c>
      <c r="U23" s="37">
        <f t="shared" si="0"/>
        <v>100</v>
      </c>
      <c r="V23" s="38">
        <f t="shared" si="5"/>
        <v>1738800</v>
      </c>
      <c r="W23" s="39">
        <f t="shared" si="3"/>
        <v>93.293271810280075</v>
      </c>
      <c r="X23" s="37">
        <f t="shared" si="1"/>
        <v>2</v>
      </c>
      <c r="Y23" s="38">
        <f t="shared" si="4"/>
        <v>3738800</v>
      </c>
      <c r="Z23" s="36"/>
      <c r="AA23" s="36"/>
      <c r="AB23" s="33"/>
      <c r="AC23" s="25"/>
    </row>
    <row r="24" spans="1:29" ht="150" customHeight="1" x14ac:dyDescent="0.2">
      <c r="A24" s="29"/>
      <c r="B24" s="30"/>
      <c r="C24" s="31" t="s">
        <v>56</v>
      </c>
      <c r="D24" s="32" t="s">
        <v>57</v>
      </c>
      <c r="E24" s="33">
        <v>12</v>
      </c>
      <c r="F24" s="33" t="s">
        <v>47</v>
      </c>
      <c r="G24" s="34">
        <v>1510000</v>
      </c>
      <c r="H24" s="33">
        <v>12</v>
      </c>
      <c r="I24" s="34">
        <v>1500000</v>
      </c>
      <c r="J24" s="33">
        <v>12</v>
      </c>
      <c r="K24" s="34">
        <v>1319950</v>
      </c>
      <c r="L24" s="35">
        <v>3</v>
      </c>
      <c r="M24" s="34">
        <v>0</v>
      </c>
      <c r="N24" s="36">
        <v>3</v>
      </c>
      <c r="O24" s="34">
        <v>0</v>
      </c>
      <c r="P24" s="36">
        <v>3</v>
      </c>
      <c r="Q24" s="34">
        <v>0</v>
      </c>
      <c r="R24" s="36">
        <v>3</v>
      </c>
      <c r="S24" s="34">
        <v>1319950</v>
      </c>
      <c r="T24" s="37">
        <f t="shared" si="2"/>
        <v>12</v>
      </c>
      <c r="U24" s="37">
        <f t="shared" si="0"/>
        <v>100</v>
      </c>
      <c r="V24" s="38">
        <f t="shared" si="5"/>
        <v>1319950</v>
      </c>
      <c r="W24" s="39">
        <f t="shared" si="3"/>
        <v>100</v>
      </c>
      <c r="X24" s="37">
        <f t="shared" si="1"/>
        <v>24</v>
      </c>
      <c r="Y24" s="38">
        <f t="shared" si="4"/>
        <v>2819950</v>
      </c>
      <c r="Z24" s="36"/>
      <c r="AA24" s="36"/>
      <c r="AB24" s="33"/>
      <c r="AC24" s="25"/>
    </row>
    <row r="25" spans="1:29" ht="60" x14ac:dyDescent="0.2">
      <c r="A25" s="29"/>
      <c r="B25" s="30"/>
      <c r="C25" s="31" t="s">
        <v>58</v>
      </c>
      <c r="D25" s="32" t="s">
        <v>59</v>
      </c>
      <c r="E25" s="33">
        <v>1</v>
      </c>
      <c r="F25" s="33" t="s">
        <v>42</v>
      </c>
      <c r="G25" s="34">
        <v>1507500</v>
      </c>
      <c r="H25" s="33">
        <v>1</v>
      </c>
      <c r="I25" s="34">
        <v>1500000</v>
      </c>
      <c r="J25" s="33">
        <v>1</v>
      </c>
      <c r="K25" s="34">
        <v>1240250</v>
      </c>
      <c r="L25" s="35">
        <v>0</v>
      </c>
      <c r="M25" s="34">
        <v>0</v>
      </c>
      <c r="N25" s="36">
        <v>1</v>
      </c>
      <c r="O25" s="34">
        <v>0</v>
      </c>
      <c r="P25" s="36">
        <v>0</v>
      </c>
      <c r="Q25" s="34">
        <v>0</v>
      </c>
      <c r="R25" s="36">
        <v>0</v>
      </c>
      <c r="S25" s="34">
        <v>1195250</v>
      </c>
      <c r="T25" s="37">
        <f t="shared" si="2"/>
        <v>1</v>
      </c>
      <c r="U25" s="37">
        <f t="shared" si="0"/>
        <v>100</v>
      </c>
      <c r="V25" s="38">
        <f t="shared" si="5"/>
        <v>1195250</v>
      </c>
      <c r="W25" s="39">
        <f t="shared" si="3"/>
        <v>96.371699254182616</v>
      </c>
      <c r="X25" s="37">
        <f t="shared" si="1"/>
        <v>2</v>
      </c>
      <c r="Y25" s="38">
        <f t="shared" si="4"/>
        <v>2695250</v>
      </c>
      <c r="Z25" s="36"/>
      <c r="AA25" s="36"/>
      <c r="AB25" s="33"/>
      <c r="AC25" s="25"/>
    </row>
    <row r="26" spans="1:29" ht="78.75" x14ac:dyDescent="0.2">
      <c r="A26" s="14"/>
      <c r="B26" s="15" t="s">
        <v>60</v>
      </c>
      <c r="C26" s="40" t="s">
        <v>61</v>
      </c>
      <c r="D26" s="17" t="s">
        <v>62</v>
      </c>
      <c r="E26" s="18">
        <v>12</v>
      </c>
      <c r="F26" s="18" t="s">
        <v>47</v>
      </c>
      <c r="G26" s="26">
        <f>SUM(G27:G32)</f>
        <v>450040800</v>
      </c>
      <c r="H26" s="18">
        <v>12</v>
      </c>
      <c r="I26" s="26">
        <f>SUM(I27:I32)</f>
        <v>466207800</v>
      </c>
      <c r="J26" s="18">
        <v>12</v>
      </c>
      <c r="K26" s="26">
        <f>SUM(K27:K32)</f>
        <v>2150015250</v>
      </c>
      <c r="L26" s="27">
        <v>3</v>
      </c>
      <c r="M26" s="26">
        <f>SUM(M27:M32)</f>
        <v>55093400</v>
      </c>
      <c r="N26" s="20">
        <v>3</v>
      </c>
      <c r="O26" s="26">
        <f>SUM(O27:O32)</f>
        <v>165432927</v>
      </c>
      <c r="P26" s="20">
        <v>3</v>
      </c>
      <c r="Q26" s="26">
        <f>SUM(Q27:Q32)</f>
        <v>72928364</v>
      </c>
      <c r="R26" s="20">
        <v>3</v>
      </c>
      <c r="S26" s="26">
        <f>SUM(S27:S32)</f>
        <v>1770161983</v>
      </c>
      <c r="T26" s="21">
        <f t="shared" si="2"/>
        <v>12</v>
      </c>
      <c r="U26" s="21">
        <f t="shared" si="0"/>
        <v>100</v>
      </c>
      <c r="V26" s="28">
        <f t="shared" si="5"/>
        <v>2063616674</v>
      </c>
      <c r="W26" s="22">
        <f t="shared" si="3"/>
        <v>95.981490084779637</v>
      </c>
      <c r="X26" s="21">
        <f t="shared" si="1"/>
        <v>24</v>
      </c>
      <c r="Y26" s="28">
        <f t="shared" si="4"/>
        <v>2529824474</v>
      </c>
      <c r="Z26" s="20"/>
      <c r="AA26" s="20"/>
      <c r="AB26" s="18"/>
      <c r="AC26" s="25"/>
    </row>
    <row r="27" spans="1:29" ht="75" x14ac:dyDescent="0.2">
      <c r="A27" s="29"/>
      <c r="B27" s="30"/>
      <c r="C27" s="31" t="s">
        <v>63</v>
      </c>
      <c r="D27" s="32" t="s">
        <v>64</v>
      </c>
      <c r="E27" s="33">
        <v>12</v>
      </c>
      <c r="F27" s="33" t="s">
        <v>65</v>
      </c>
      <c r="G27" s="34">
        <v>1765000</v>
      </c>
      <c r="H27" s="33">
        <v>12</v>
      </c>
      <c r="I27" s="34">
        <v>2517500</v>
      </c>
      <c r="J27" s="33">
        <v>12</v>
      </c>
      <c r="K27" s="34">
        <v>1859000</v>
      </c>
      <c r="L27" s="35">
        <v>3</v>
      </c>
      <c r="M27" s="34">
        <v>0</v>
      </c>
      <c r="N27" s="36">
        <v>3</v>
      </c>
      <c r="O27" s="34">
        <v>900000</v>
      </c>
      <c r="P27" s="36">
        <v>3</v>
      </c>
      <c r="Q27" s="34">
        <v>0</v>
      </c>
      <c r="R27" s="36">
        <v>3</v>
      </c>
      <c r="S27" s="34">
        <v>0</v>
      </c>
      <c r="T27" s="37">
        <f t="shared" si="2"/>
        <v>12</v>
      </c>
      <c r="U27" s="37">
        <f t="shared" si="0"/>
        <v>100</v>
      </c>
      <c r="V27" s="38">
        <f t="shared" si="5"/>
        <v>900000</v>
      </c>
      <c r="W27" s="39">
        <f t="shared" si="3"/>
        <v>48.413125336202263</v>
      </c>
      <c r="X27" s="37">
        <f t="shared" si="1"/>
        <v>24</v>
      </c>
      <c r="Y27" s="38">
        <f t="shared" si="4"/>
        <v>3417500</v>
      </c>
      <c r="Z27" s="36"/>
      <c r="AA27" s="36"/>
      <c r="AB27" s="33"/>
      <c r="AC27" s="25"/>
    </row>
    <row r="28" spans="1:29" ht="75" x14ac:dyDescent="0.2">
      <c r="A28" s="29"/>
      <c r="B28" s="30"/>
      <c r="C28" s="31" t="s">
        <v>66</v>
      </c>
      <c r="D28" s="32" t="s">
        <v>67</v>
      </c>
      <c r="E28" s="33">
        <v>12</v>
      </c>
      <c r="F28" s="33" t="s">
        <v>65</v>
      </c>
      <c r="G28" s="34">
        <v>97893000</v>
      </c>
      <c r="H28" s="33">
        <v>12</v>
      </c>
      <c r="I28" s="34">
        <v>147232750</v>
      </c>
      <c r="J28" s="33">
        <v>12</v>
      </c>
      <c r="K28" s="34">
        <v>363750600</v>
      </c>
      <c r="L28" s="35">
        <v>3</v>
      </c>
      <c r="M28" s="34">
        <v>11480000</v>
      </c>
      <c r="N28" s="36">
        <v>3</v>
      </c>
      <c r="O28" s="34">
        <v>93244375</v>
      </c>
      <c r="P28" s="36">
        <v>3</v>
      </c>
      <c r="Q28" s="34">
        <v>5920000</v>
      </c>
      <c r="R28" s="36">
        <v>3</v>
      </c>
      <c r="S28" s="34">
        <v>225360000</v>
      </c>
      <c r="T28" s="37">
        <f t="shared" si="2"/>
        <v>12</v>
      </c>
      <c r="U28" s="37">
        <f t="shared" si="0"/>
        <v>100</v>
      </c>
      <c r="V28" s="38">
        <f t="shared" si="5"/>
        <v>336004375</v>
      </c>
      <c r="W28" s="39">
        <f t="shared" si="3"/>
        <v>92.372184403269713</v>
      </c>
      <c r="X28" s="37">
        <f t="shared" si="1"/>
        <v>24</v>
      </c>
      <c r="Y28" s="38">
        <f t="shared" si="4"/>
        <v>483237125</v>
      </c>
      <c r="Z28" s="36"/>
      <c r="AA28" s="36"/>
      <c r="AB28" s="33"/>
      <c r="AC28" s="25"/>
    </row>
    <row r="29" spans="1:29" ht="60" x14ac:dyDescent="0.2">
      <c r="A29" s="29"/>
      <c r="B29" s="30"/>
      <c r="C29" s="31" t="s">
        <v>68</v>
      </c>
      <c r="D29" s="32" t="s">
        <v>69</v>
      </c>
      <c r="E29" s="33">
        <v>12</v>
      </c>
      <c r="F29" s="33" t="s">
        <v>65</v>
      </c>
      <c r="G29" s="34">
        <v>47027000</v>
      </c>
      <c r="H29" s="33">
        <v>12</v>
      </c>
      <c r="I29" s="34">
        <v>19922000</v>
      </c>
      <c r="J29" s="33">
        <v>12</v>
      </c>
      <c r="K29" s="34">
        <v>31792500</v>
      </c>
      <c r="L29" s="35">
        <v>3</v>
      </c>
      <c r="M29" s="34">
        <v>2025000</v>
      </c>
      <c r="N29" s="36">
        <v>3</v>
      </c>
      <c r="O29" s="34">
        <v>4800000</v>
      </c>
      <c r="P29" s="36">
        <v>3</v>
      </c>
      <c r="Q29" s="34">
        <v>1425000</v>
      </c>
      <c r="R29" s="36">
        <v>3</v>
      </c>
      <c r="S29" s="34">
        <v>14837500</v>
      </c>
      <c r="T29" s="37">
        <f t="shared" si="2"/>
        <v>12</v>
      </c>
      <c r="U29" s="37">
        <f t="shared" si="0"/>
        <v>100</v>
      </c>
      <c r="V29" s="38">
        <f t="shared" si="5"/>
        <v>23087500</v>
      </c>
      <c r="W29" s="39">
        <f t="shared" si="3"/>
        <v>72.619328457969644</v>
      </c>
      <c r="X29" s="37">
        <f t="shared" si="1"/>
        <v>24</v>
      </c>
      <c r="Y29" s="38">
        <f t="shared" si="4"/>
        <v>43009500</v>
      </c>
      <c r="Z29" s="36"/>
      <c r="AA29" s="36"/>
      <c r="AB29" s="33"/>
      <c r="AC29" s="25"/>
    </row>
    <row r="30" spans="1:29" ht="60" x14ac:dyDescent="0.2">
      <c r="A30" s="29"/>
      <c r="B30" s="30"/>
      <c r="C30" s="31" t="s">
        <v>70</v>
      </c>
      <c r="D30" s="32" t="s">
        <v>71</v>
      </c>
      <c r="E30" s="33">
        <v>12</v>
      </c>
      <c r="F30" s="33" t="s">
        <v>65</v>
      </c>
      <c r="G30" s="34">
        <v>83423000</v>
      </c>
      <c r="H30" s="33">
        <v>12</v>
      </c>
      <c r="I30" s="34">
        <v>89025000</v>
      </c>
      <c r="J30" s="33">
        <v>12</v>
      </c>
      <c r="K30" s="34">
        <v>84174750</v>
      </c>
      <c r="L30" s="35">
        <v>3</v>
      </c>
      <c r="M30" s="34">
        <v>0</v>
      </c>
      <c r="N30" s="36">
        <v>3</v>
      </c>
      <c r="O30" s="34">
        <v>16487500</v>
      </c>
      <c r="P30" s="36">
        <v>3</v>
      </c>
      <c r="Q30" s="34">
        <v>23025000</v>
      </c>
      <c r="R30" s="36">
        <v>3</v>
      </c>
      <c r="S30" s="34">
        <v>30929250</v>
      </c>
      <c r="T30" s="37">
        <f t="shared" si="2"/>
        <v>12</v>
      </c>
      <c r="U30" s="37">
        <f t="shared" si="0"/>
        <v>100</v>
      </c>
      <c r="V30" s="38">
        <f t="shared" si="5"/>
        <v>70441750</v>
      </c>
      <c r="W30" s="39">
        <f t="shared" si="3"/>
        <v>83.685131229970992</v>
      </c>
      <c r="X30" s="37">
        <f t="shared" si="1"/>
        <v>24</v>
      </c>
      <c r="Y30" s="38">
        <f t="shared" si="4"/>
        <v>159466750</v>
      </c>
      <c r="Z30" s="36"/>
      <c r="AA30" s="36"/>
      <c r="AB30" s="33"/>
      <c r="AC30" s="25"/>
    </row>
    <row r="31" spans="1:29" ht="90" x14ac:dyDescent="0.2">
      <c r="A31" s="29"/>
      <c r="B31" s="30"/>
      <c r="C31" s="31" t="s">
        <v>72</v>
      </c>
      <c r="D31" s="32" t="s">
        <v>73</v>
      </c>
      <c r="E31" s="33">
        <v>12</v>
      </c>
      <c r="F31" s="33" t="s">
        <v>42</v>
      </c>
      <c r="G31" s="34">
        <v>5932800</v>
      </c>
      <c r="H31" s="33">
        <v>12</v>
      </c>
      <c r="I31" s="34">
        <v>5760000</v>
      </c>
      <c r="J31" s="33">
        <v>12</v>
      </c>
      <c r="K31" s="34">
        <v>5438400</v>
      </c>
      <c r="L31" s="35">
        <v>3</v>
      </c>
      <c r="M31" s="34">
        <v>960000</v>
      </c>
      <c r="N31" s="36">
        <v>3</v>
      </c>
      <c r="O31" s="34">
        <v>1440000</v>
      </c>
      <c r="P31" s="36">
        <v>3</v>
      </c>
      <c r="Q31" s="34">
        <v>1440000</v>
      </c>
      <c r="R31" s="36">
        <v>3</v>
      </c>
      <c r="S31" s="34">
        <v>1598400</v>
      </c>
      <c r="T31" s="37">
        <f t="shared" si="2"/>
        <v>12</v>
      </c>
      <c r="U31" s="37">
        <f t="shared" si="0"/>
        <v>100</v>
      </c>
      <c r="V31" s="38">
        <f t="shared" si="5"/>
        <v>5438400</v>
      </c>
      <c r="W31" s="39">
        <f t="shared" si="3"/>
        <v>100</v>
      </c>
      <c r="X31" s="37">
        <f t="shared" si="1"/>
        <v>24</v>
      </c>
      <c r="Y31" s="38">
        <f t="shared" si="4"/>
        <v>11198400</v>
      </c>
      <c r="Z31" s="36"/>
      <c r="AA31" s="36"/>
      <c r="AB31" s="33"/>
      <c r="AC31" s="25"/>
    </row>
    <row r="32" spans="1:29" ht="75" x14ac:dyDescent="0.2">
      <c r="A32" s="29"/>
      <c r="B32" s="30"/>
      <c r="C32" s="31" t="s">
        <v>74</v>
      </c>
      <c r="D32" s="32" t="s">
        <v>75</v>
      </c>
      <c r="E32" s="33">
        <v>12</v>
      </c>
      <c r="F32" s="33" t="s">
        <v>47</v>
      </c>
      <c r="G32" s="34">
        <v>214000000</v>
      </c>
      <c r="H32" s="33">
        <v>12</v>
      </c>
      <c r="I32" s="34">
        <v>201750550</v>
      </c>
      <c r="J32" s="33">
        <v>12</v>
      </c>
      <c r="K32" s="34">
        <v>1663000000</v>
      </c>
      <c r="L32" s="35">
        <v>3</v>
      </c>
      <c r="M32" s="34">
        <v>40628400</v>
      </c>
      <c r="N32" s="36">
        <v>3</v>
      </c>
      <c r="O32" s="34">
        <v>48561052</v>
      </c>
      <c r="P32" s="36">
        <v>3</v>
      </c>
      <c r="Q32" s="34">
        <v>41118364</v>
      </c>
      <c r="R32" s="36">
        <v>3</v>
      </c>
      <c r="S32" s="34">
        <v>1497436833</v>
      </c>
      <c r="T32" s="37">
        <f t="shared" si="2"/>
        <v>12</v>
      </c>
      <c r="U32" s="37">
        <f t="shared" si="0"/>
        <v>100</v>
      </c>
      <c r="V32" s="38">
        <f t="shared" si="5"/>
        <v>1627744649</v>
      </c>
      <c r="W32" s="39">
        <f t="shared" si="3"/>
        <v>97.880014972940472</v>
      </c>
      <c r="X32" s="37">
        <f t="shared" si="1"/>
        <v>24</v>
      </c>
      <c r="Y32" s="38">
        <f t="shared" si="4"/>
        <v>1829495199</v>
      </c>
      <c r="Z32" s="36"/>
      <c r="AA32" s="36"/>
      <c r="AB32" s="33"/>
      <c r="AC32" s="25"/>
    </row>
    <row r="33" spans="1:29" ht="94.5" customHeight="1" x14ac:dyDescent="0.2">
      <c r="A33" s="14"/>
      <c r="B33" s="15" t="s">
        <v>60</v>
      </c>
      <c r="C33" s="73" t="s">
        <v>76</v>
      </c>
      <c r="D33" s="74" t="s">
        <v>62</v>
      </c>
      <c r="E33" s="18">
        <f t="shared" ref="E33" si="6">12+12+12</f>
        <v>36</v>
      </c>
      <c r="F33" s="18" t="s">
        <v>194</v>
      </c>
      <c r="G33" s="41">
        <f>G34</f>
        <v>196500000</v>
      </c>
      <c r="H33" s="18">
        <v>12</v>
      </c>
      <c r="I33" s="41">
        <f>I34</f>
        <v>195180000</v>
      </c>
      <c r="J33" s="18"/>
      <c r="K33" s="41"/>
      <c r="L33" s="27"/>
      <c r="M33" s="41"/>
      <c r="N33" s="20"/>
      <c r="O33" s="41"/>
      <c r="P33" s="20"/>
      <c r="Q33" s="41"/>
      <c r="R33" s="20"/>
      <c r="S33" s="41"/>
      <c r="T33" s="22"/>
      <c r="U33" s="22"/>
      <c r="V33" s="28"/>
      <c r="W33" s="22"/>
      <c r="X33" s="21">
        <f t="shared" si="1"/>
        <v>12</v>
      </c>
      <c r="Y33" s="28">
        <f t="shared" si="4"/>
        <v>195180000</v>
      </c>
      <c r="Z33" s="20"/>
      <c r="AA33" s="20"/>
      <c r="AB33" s="18"/>
      <c r="AC33" s="25"/>
    </row>
    <row r="34" spans="1:29" ht="90" x14ac:dyDescent="0.2">
      <c r="A34" s="29"/>
      <c r="B34" s="30"/>
      <c r="C34" s="75" t="s">
        <v>77</v>
      </c>
      <c r="D34" s="76" t="s">
        <v>78</v>
      </c>
      <c r="E34" s="33">
        <v>6</v>
      </c>
      <c r="F34" s="33" t="s">
        <v>193</v>
      </c>
      <c r="G34" s="34">
        <v>196500000</v>
      </c>
      <c r="H34" s="33">
        <v>235</v>
      </c>
      <c r="I34" s="34">
        <v>195180000</v>
      </c>
      <c r="J34" s="33"/>
      <c r="K34" s="34"/>
      <c r="L34" s="35"/>
      <c r="M34" s="34"/>
      <c r="N34" s="36"/>
      <c r="O34" s="34"/>
      <c r="P34" s="36"/>
      <c r="Q34" s="34"/>
      <c r="R34" s="36"/>
      <c r="S34" s="34"/>
      <c r="T34" s="22"/>
      <c r="U34" s="22"/>
      <c r="V34" s="28"/>
      <c r="W34" s="21"/>
      <c r="X34" s="21">
        <f t="shared" si="1"/>
        <v>235</v>
      </c>
      <c r="Y34" s="28">
        <f t="shared" si="4"/>
        <v>195180000</v>
      </c>
      <c r="Z34" s="36"/>
      <c r="AA34" s="36"/>
      <c r="AB34" s="33"/>
      <c r="AC34" s="25"/>
    </row>
    <row r="35" spans="1:29" ht="78.75" x14ac:dyDescent="0.2">
      <c r="A35" s="14"/>
      <c r="B35" s="15" t="s">
        <v>60</v>
      </c>
      <c r="C35" s="40" t="s">
        <v>80</v>
      </c>
      <c r="D35" s="17" t="s">
        <v>62</v>
      </c>
      <c r="E35" s="18">
        <v>12</v>
      </c>
      <c r="F35" s="18" t="s">
        <v>47</v>
      </c>
      <c r="G35" s="26">
        <f>SUM(G36:G38)</f>
        <v>208020425</v>
      </c>
      <c r="H35" s="18">
        <v>12</v>
      </c>
      <c r="I35" s="26">
        <f>SUM(I36:I38)</f>
        <v>123344641</v>
      </c>
      <c r="J35" s="18">
        <v>12</v>
      </c>
      <c r="K35" s="26">
        <f>SUM(K36:K38)</f>
        <v>266036366</v>
      </c>
      <c r="L35" s="27">
        <v>3</v>
      </c>
      <c r="M35" s="26">
        <f>SUM(M36:M38)</f>
        <v>43064078</v>
      </c>
      <c r="N35" s="20">
        <v>3</v>
      </c>
      <c r="O35" s="26">
        <f>SUM(O36:O38)</f>
        <v>42817407</v>
      </c>
      <c r="P35" s="20">
        <v>3</v>
      </c>
      <c r="Q35" s="26">
        <f>SUM(Q36:Q38)</f>
        <v>44162269</v>
      </c>
      <c r="R35" s="20">
        <v>3</v>
      </c>
      <c r="S35" s="26">
        <f>SUM(S36:S38)</f>
        <v>99779357</v>
      </c>
      <c r="T35" s="21">
        <f t="shared" si="2"/>
        <v>12</v>
      </c>
      <c r="U35" s="21">
        <f t="shared" ref="U35:U74" si="7">T35/J35*100</f>
        <v>100</v>
      </c>
      <c r="V35" s="26">
        <f>SUM(V36:V38)</f>
        <v>229823111</v>
      </c>
      <c r="W35" s="22">
        <f>V35/K35*100</f>
        <v>86.387855335537097</v>
      </c>
      <c r="X35" s="21">
        <f t="shared" si="1"/>
        <v>24</v>
      </c>
      <c r="Y35" s="28">
        <f t="shared" si="4"/>
        <v>353167752</v>
      </c>
      <c r="Z35" s="20"/>
      <c r="AA35" s="20"/>
      <c r="AB35" s="18"/>
      <c r="AC35" s="25"/>
    </row>
    <row r="36" spans="1:29" ht="45" x14ac:dyDescent="0.2">
      <c r="A36" s="29"/>
      <c r="B36" s="30"/>
      <c r="C36" s="31" t="s">
        <v>81</v>
      </c>
      <c r="D36" s="32" t="s">
        <v>82</v>
      </c>
      <c r="E36" s="33">
        <v>12</v>
      </c>
      <c r="F36" s="33" t="s">
        <v>47</v>
      </c>
      <c r="G36" s="34">
        <v>1500000</v>
      </c>
      <c r="H36" s="33">
        <v>12</v>
      </c>
      <c r="I36" s="34">
        <v>1493200</v>
      </c>
      <c r="J36" s="33">
        <v>12</v>
      </c>
      <c r="K36" s="34">
        <v>1500000</v>
      </c>
      <c r="L36" s="35">
        <v>3</v>
      </c>
      <c r="M36" s="34">
        <v>0</v>
      </c>
      <c r="N36" s="36">
        <v>3</v>
      </c>
      <c r="O36" s="34">
        <v>109150</v>
      </c>
      <c r="P36" s="36">
        <v>3</v>
      </c>
      <c r="Q36" s="34">
        <v>177500</v>
      </c>
      <c r="R36" s="36">
        <v>3</v>
      </c>
      <c r="S36" s="34">
        <v>78500</v>
      </c>
      <c r="T36" s="37">
        <f t="shared" si="2"/>
        <v>12</v>
      </c>
      <c r="U36" s="37">
        <f t="shared" si="7"/>
        <v>100</v>
      </c>
      <c r="V36" s="38">
        <f t="shared" ref="V36:V46" si="8">SUM(M36,O36,Q36,S36)</f>
        <v>365150</v>
      </c>
      <c r="W36" s="39">
        <f t="shared" ref="W36:W43" si="9">V36/K36*100</f>
        <v>24.343333333333334</v>
      </c>
      <c r="X36" s="37">
        <f t="shared" si="1"/>
        <v>24</v>
      </c>
      <c r="Y36" s="38">
        <f t="shared" si="4"/>
        <v>1858350</v>
      </c>
      <c r="Z36" s="36"/>
      <c r="AA36" s="36"/>
      <c r="AB36" s="33"/>
      <c r="AC36" s="25"/>
    </row>
    <row r="37" spans="1:29" ht="90" x14ac:dyDescent="0.2">
      <c r="A37" s="29"/>
      <c r="B37" s="30"/>
      <c r="C37" s="31" t="s">
        <v>83</v>
      </c>
      <c r="D37" s="32" t="s">
        <v>84</v>
      </c>
      <c r="E37" s="33">
        <v>12</v>
      </c>
      <c r="F37" s="33" t="s">
        <v>47</v>
      </c>
      <c r="G37" s="34">
        <v>92550425</v>
      </c>
      <c r="H37" s="33">
        <v>12</v>
      </c>
      <c r="I37" s="34">
        <v>103012341</v>
      </c>
      <c r="J37" s="33">
        <v>12</v>
      </c>
      <c r="K37" s="34">
        <v>162566366</v>
      </c>
      <c r="L37" s="35">
        <v>3</v>
      </c>
      <c r="M37" s="34">
        <v>20314078</v>
      </c>
      <c r="N37" s="36">
        <v>3</v>
      </c>
      <c r="O37" s="34">
        <v>18965257</v>
      </c>
      <c r="P37" s="36">
        <v>3</v>
      </c>
      <c r="Q37" s="34">
        <v>20984769</v>
      </c>
      <c r="R37" s="36">
        <v>3</v>
      </c>
      <c r="S37" s="34">
        <v>76748357</v>
      </c>
      <c r="T37" s="37">
        <f t="shared" si="2"/>
        <v>12</v>
      </c>
      <c r="U37" s="37">
        <f t="shared" si="7"/>
        <v>100</v>
      </c>
      <c r="V37" s="38">
        <f t="shared" si="8"/>
        <v>137012461</v>
      </c>
      <c r="W37" s="39">
        <f t="shared" si="9"/>
        <v>84.280939760934316</v>
      </c>
      <c r="X37" s="37">
        <f t="shared" si="1"/>
        <v>24</v>
      </c>
      <c r="Y37" s="38">
        <f t="shared" si="4"/>
        <v>240024802</v>
      </c>
      <c r="Z37" s="36"/>
      <c r="AA37" s="36"/>
      <c r="AB37" s="33"/>
      <c r="AC37" s="25"/>
    </row>
    <row r="38" spans="1:29" ht="75" x14ac:dyDescent="0.2">
      <c r="A38" s="29"/>
      <c r="B38" s="30"/>
      <c r="C38" s="31" t="s">
        <v>85</v>
      </c>
      <c r="D38" s="32" t="s">
        <v>86</v>
      </c>
      <c r="E38" s="33">
        <v>12</v>
      </c>
      <c r="F38" s="33" t="s">
        <v>47</v>
      </c>
      <c r="G38" s="34">
        <v>113970000</v>
      </c>
      <c r="H38" s="33">
        <v>12</v>
      </c>
      <c r="I38" s="34">
        <v>18839100</v>
      </c>
      <c r="J38" s="33">
        <v>12</v>
      </c>
      <c r="K38" s="34">
        <v>101970000</v>
      </c>
      <c r="L38" s="35">
        <v>3</v>
      </c>
      <c r="M38" s="34">
        <v>22750000</v>
      </c>
      <c r="N38" s="36">
        <v>3</v>
      </c>
      <c r="O38" s="34">
        <v>23743000</v>
      </c>
      <c r="P38" s="36">
        <v>3</v>
      </c>
      <c r="Q38" s="34">
        <v>23000000</v>
      </c>
      <c r="R38" s="36">
        <v>3</v>
      </c>
      <c r="S38" s="34">
        <v>22952500</v>
      </c>
      <c r="T38" s="37">
        <f t="shared" si="2"/>
        <v>12</v>
      </c>
      <c r="U38" s="37">
        <f t="shared" si="7"/>
        <v>100</v>
      </c>
      <c r="V38" s="38">
        <f t="shared" si="8"/>
        <v>92445500</v>
      </c>
      <c r="W38" s="39">
        <f t="shared" si="9"/>
        <v>90.659507698342651</v>
      </c>
      <c r="X38" s="37">
        <f t="shared" si="1"/>
        <v>24</v>
      </c>
      <c r="Y38" s="38">
        <f t="shared" si="4"/>
        <v>111284600</v>
      </c>
      <c r="Z38" s="36"/>
      <c r="AA38" s="36"/>
      <c r="AB38" s="33"/>
      <c r="AC38" s="25"/>
    </row>
    <row r="39" spans="1:29" ht="94.5" customHeight="1" x14ac:dyDescent="0.2">
      <c r="A39" s="14"/>
      <c r="B39" s="15" t="s">
        <v>60</v>
      </c>
      <c r="C39" s="40" t="s">
        <v>87</v>
      </c>
      <c r="D39" s="17" t="s">
        <v>62</v>
      </c>
      <c r="E39" s="18">
        <v>12</v>
      </c>
      <c r="F39" s="18" t="s">
        <v>47</v>
      </c>
      <c r="G39" s="26">
        <f>SUM(G40:G42)</f>
        <v>358998100</v>
      </c>
      <c r="H39" s="18">
        <v>12</v>
      </c>
      <c r="I39" s="26">
        <f>SUM(I40:I42)</f>
        <v>500807300</v>
      </c>
      <c r="J39" s="18">
        <v>12</v>
      </c>
      <c r="K39" s="26">
        <f>SUM(K40:K42)</f>
        <v>344073300</v>
      </c>
      <c r="L39" s="27">
        <v>3</v>
      </c>
      <c r="M39" s="26">
        <f>SUM(M40:M42)</f>
        <v>136000</v>
      </c>
      <c r="N39" s="20">
        <v>3</v>
      </c>
      <c r="O39" s="26">
        <f>SUM(O40:O42)</f>
        <v>184406100</v>
      </c>
      <c r="P39" s="20">
        <v>3</v>
      </c>
      <c r="Q39" s="26">
        <f>SUM(Q40:Q42)</f>
        <v>11560000</v>
      </c>
      <c r="R39" s="20">
        <v>3</v>
      </c>
      <c r="S39" s="26">
        <f>SUM(S40:S42)</f>
        <v>123476200</v>
      </c>
      <c r="T39" s="21">
        <f t="shared" si="2"/>
        <v>12</v>
      </c>
      <c r="U39" s="21">
        <f t="shared" si="7"/>
        <v>100</v>
      </c>
      <c r="V39" s="28">
        <f t="shared" si="8"/>
        <v>319578300</v>
      </c>
      <c r="W39" s="22">
        <f t="shared" si="9"/>
        <v>92.880877417689774</v>
      </c>
      <c r="X39" s="21">
        <f t="shared" si="1"/>
        <v>24</v>
      </c>
      <c r="Y39" s="28">
        <f t="shared" si="4"/>
        <v>820385600</v>
      </c>
      <c r="Z39" s="20"/>
      <c r="AA39" s="20"/>
      <c r="AB39" s="18"/>
      <c r="AC39" s="25"/>
    </row>
    <row r="40" spans="1:29" ht="120" x14ac:dyDescent="0.2">
      <c r="A40" s="29"/>
      <c r="B40" s="30"/>
      <c r="C40" s="31" t="s">
        <v>88</v>
      </c>
      <c r="D40" s="32" t="s">
        <v>89</v>
      </c>
      <c r="E40" s="33">
        <v>8</v>
      </c>
      <c r="F40" s="33" t="s">
        <v>79</v>
      </c>
      <c r="G40" s="34">
        <v>35415000</v>
      </c>
      <c r="H40" s="33">
        <v>8</v>
      </c>
      <c r="I40" s="34">
        <v>21276600</v>
      </c>
      <c r="J40" s="33">
        <v>8</v>
      </c>
      <c r="K40" s="34">
        <v>27838600</v>
      </c>
      <c r="L40" s="35">
        <v>1</v>
      </c>
      <c r="M40" s="34">
        <v>136000</v>
      </c>
      <c r="N40" s="36">
        <v>1</v>
      </c>
      <c r="O40" s="34">
        <v>4546500</v>
      </c>
      <c r="P40" s="36">
        <v>0</v>
      </c>
      <c r="Q40" s="34">
        <v>4460000</v>
      </c>
      <c r="R40" s="36">
        <v>3</v>
      </c>
      <c r="S40" s="34">
        <v>12976000</v>
      </c>
      <c r="T40" s="37">
        <f t="shared" si="2"/>
        <v>5</v>
      </c>
      <c r="U40" s="39">
        <f t="shared" si="7"/>
        <v>62.5</v>
      </c>
      <c r="V40" s="38">
        <f t="shared" si="8"/>
        <v>22118500</v>
      </c>
      <c r="W40" s="39">
        <f t="shared" si="9"/>
        <v>79.452630520212935</v>
      </c>
      <c r="X40" s="37">
        <f t="shared" si="1"/>
        <v>13</v>
      </c>
      <c r="Y40" s="38">
        <f t="shared" si="4"/>
        <v>43395100</v>
      </c>
      <c r="Z40" s="36"/>
      <c r="AA40" s="36"/>
      <c r="AB40" s="33"/>
      <c r="AC40" s="25"/>
    </row>
    <row r="41" spans="1:29" ht="90" x14ac:dyDescent="0.2">
      <c r="A41" s="29"/>
      <c r="B41" s="30"/>
      <c r="C41" s="31" t="s">
        <v>90</v>
      </c>
      <c r="D41" s="32" t="s">
        <v>91</v>
      </c>
      <c r="E41" s="33">
        <v>1</v>
      </c>
      <c r="F41" s="33" t="s">
        <v>79</v>
      </c>
      <c r="G41" s="34">
        <v>295950000</v>
      </c>
      <c r="H41" s="33">
        <v>2</v>
      </c>
      <c r="I41" s="34">
        <v>460130700</v>
      </c>
      <c r="J41" s="33">
        <v>1</v>
      </c>
      <c r="K41" s="34">
        <v>295950000</v>
      </c>
      <c r="L41" s="35">
        <v>0</v>
      </c>
      <c r="M41" s="34">
        <v>0</v>
      </c>
      <c r="N41" s="36">
        <v>1</v>
      </c>
      <c r="O41" s="34">
        <v>179859600</v>
      </c>
      <c r="P41" s="36">
        <v>0</v>
      </c>
      <c r="Q41" s="34">
        <v>0</v>
      </c>
      <c r="R41" s="36">
        <v>0</v>
      </c>
      <c r="S41" s="34">
        <v>100700200</v>
      </c>
      <c r="T41" s="37">
        <f t="shared" si="2"/>
        <v>1</v>
      </c>
      <c r="U41" s="37">
        <f t="shared" si="7"/>
        <v>100</v>
      </c>
      <c r="V41" s="38">
        <f t="shared" si="8"/>
        <v>280559800</v>
      </c>
      <c r="W41" s="39">
        <f t="shared" si="9"/>
        <v>94.799729684068254</v>
      </c>
      <c r="X41" s="37">
        <f t="shared" si="1"/>
        <v>3</v>
      </c>
      <c r="Y41" s="38">
        <f t="shared" si="4"/>
        <v>740690500</v>
      </c>
      <c r="Z41" s="36"/>
      <c r="AA41" s="36"/>
      <c r="AB41" s="33"/>
      <c r="AC41" s="25"/>
    </row>
    <row r="42" spans="1:29" ht="90" customHeight="1" x14ac:dyDescent="0.2">
      <c r="A42" s="29"/>
      <c r="B42" s="30"/>
      <c r="C42" s="31" t="s">
        <v>92</v>
      </c>
      <c r="D42" s="32" t="s">
        <v>93</v>
      </c>
      <c r="E42" s="33">
        <v>97</v>
      </c>
      <c r="F42" s="33" t="s">
        <v>79</v>
      </c>
      <c r="G42" s="34">
        <v>27633100</v>
      </c>
      <c r="H42" s="33">
        <v>102</v>
      </c>
      <c r="I42" s="34">
        <v>19400000</v>
      </c>
      <c r="J42" s="33">
        <v>89</v>
      </c>
      <c r="K42" s="34">
        <v>20284700</v>
      </c>
      <c r="L42" s="35">
        <v>0</v>
      </c>
      <c r="M42" s="34">
        <v>0</v>
      </c>
      <c r="N42" s="36">
        <v>0</v>
      </c>
      <c r="O42" s="34">
        <v>0</v>
      </c>
      <c r="P42" s="36">
        <v>23</v>
      </c>
      <c r="Q42" s="34">
        <v>7100000</v>
      </c>
      <c r="R42" s="36">
        <v>26</v>
      </c>
      <c r="S42" s="34">
        <v>9800000</v>
      </c>
      <c r="T42" s="37">
        <f t="shared" si="2"/>
        <v>49</v>
      </c>
      <c r="U42" s="39">
        <f t="shared" si="7"/>
        <v>55.056179775280903</v>
      </c>
      <c r="V42" s="38">
        <f t="shared" si="8"/>
        <v>16900000</v>
      </c>
      <c r="W42" s="39">
        <f t="shared" si="9"/>
        <v>83.314024856172381</v>
      </c>
      <c r="X42" s="37">
        <f t="shared" si="1"/>
        <v>151</v>
      </c>
      <c r="Y42" s="38">
        <f t="shared" si="4"/>
        <v>36300000</v>
      </c>
      <c r="Z42" s="36"/>
      <c r="AA42" s="36"/>
      <c r="AB42" s="33"/>
      <c r="AC42" s="25"/>
    </row>
    <row r="43" spans="1:29" ht="78.75" x14ac:dyDescent="0.2">
      <c r="A43" s="14"/>
      <c r="B43" s="16" t="s">
        <v>94</v>
      </c>
      <c r="C43" s="16" t="s">
        <v>95</v>
      </c>
      <c r="D43" s="17" t="s">
        <v>96</v>
      </c>
      <c r="E43" s="18">
        <v>100</v>
      </c>
      <c r="F43" s="18" t="s">
        <v>97</v>
      </c>
      <c r="G43" s="99">
        <f>G46+G52</f>
        <v>2535781500</v>
      </c>
      <c r="H43" s="18">
        <v>100</v>
      </c>
      <c r="I43" s="99">
        <f>I46+I52</f>
        <v>1901370300</v>
      </c>
      <c r="J43" s="18">
        <v>100</v>
      </c>
      <c r="K43" s="99">
        <f>K46+K52</f>
        <v>1564881750</v>
      </c>
      <c r="L43" s="42">
        <f>29/29*100</f>
        <v>100</v>
      </c>
      <c r="M43" s="100">
        <f>M46+M52</f>
        <v>166152000</v>
      </c>
      <c r="N43" s="20">
        <v>100</v>
      </c>
      <c r="O43" s="100">
        <f>O46+O52</f>
        <v>135102500</v>
      </c>
      <c r="P43" s="20">
        <v>100</v>
      </c>
      <c r="Q43" s="100">
        <f>Q46+Q52</f>
        <v>188762431</v>
      </c>
      <c r="R43" s="20">
        <v>100</v>
      </c>
      <c r="S43" s="100">
        <f>S46+S52</f>
        <v>650062548</v>
      </c>
      <c r="T43" s="22">
        <f>AVERAGE(L43,N43,P43,R43)</f>
        <v>100</v>
      </c>
      <c r="U43" s="22">
        <f t="shared" si="7"/>
        <v>100</v>
      </c>
      <c r="V43" s="90">
        <f t="shared" si="8"/>
        <v>1140079479</v>
      </c>
      <c r="W43" s="92">
        <f t="shared" si="9"/>
        <v>72.854033795205297</v>
      </c>
      <c r="X43" s="22">
        <f t="shared" si="1"/>
        <v>200</v>
      </c>
      <c r="Y43" s="90">
        <f t="shared" si="4"/>
        <v>3041449779</v>
      </c>
      <c r="Z43" s="22"/>
      <c r="AA43" s="22"/>
      <c r="AB43" s="22"/>
      <c r="AC43" s="23"/>
    </row>
    <row r="44" spans="1:29" ht="110.25" x14ac:dyDescent="0.2">
      <c r="A44" s="14"/>
      <c r="B44" s="16"/>
      <c r="C44" s="16"/>
      <c r="D44" s="17" t="s">
        <v>98</v>
      </c>
      <c r="E44" s="18">
        <v>100</v>
      </c>
      <c r="F44" s="18" t="s">
        <v>97</v>
      </c>
      <c r="G44" s="99"/>
      <c r="H44" s="18">
        <v>100</v>
      </c>
      <c r="I44" s="99"/>
      <c r="J44" s="18">
        <f>315/315*100</f>
        <v>100</v>
      </c>
      <c r="K44" s="99"/>
      <c r="L44" s="42">
        <v>0</v>
      </c>
      <c r="M44" s="101"/>
      <c r="N44" s="70">
        <f>191/236*100</f>
        <v>80.932203389830505</v>
      </c>
      <c r="O44" s="101"/>
      <c r="P44" s="20">
        <v>0</v>
      </c>
      <c r="Q44" s="101"/>
      <c r="R44" s="70">
        <f>45/236*100</f>
        <v>19.067796610169491</v>
      </c>
      <c r="S44" s="101"/>
      <c r="T44" s="22">
        <f t="shared" si="2"/>
        <v>100</v>
      </c>
      <c r="U44" s="22">
        <f t="shared" si="7"/>
        <v>100</v>
      </c>
      <c r="V44" s="91">
        <f t="shared" si="8"/>
        <v>0</v>
      </c>
      <c r="W44" s="93"/>
      <c r="X44" s="22">
        <f t="shared" si="1"/>
        <v>200</v>
      </c>
      <c r="Y44" s="91"/>
      <c r="Z44" s="20"/>
      <c r="AA44" s="20"/>
      <c r="AB44" s="18"/>
      <c r="AC44" s="25"/>
    </row>
    <row r="45" spans="1:29" ht="63" x14ac:dyDescent="0.2">
      <c r="A45" s="14"/>
      <c r="B45" s="16"/>
      <c r="C45" s="16"/>
      <c r="D45" s="17" t="s">
        <v>99</v>
      </c>
      <c r="E45" s="18">
        <v>100</v>
      </c>
      <c r="F45" s="18" t="s">
        <v>97</v>
      </c>
      <c r="G45" s="99"/>
      <c r="H45" s="18">
        <v>100</v>
      </c>
      <c r="I45" s="99"/>
      <c r="J45" s="18">
        <f>5/5*100</f>
        <v>100</v>
      </c>
      <c r="K45" s="99"/>
      <c r="L45" s="42">
        <v>0</v>
      </c>
      <c r="M45" s="101"/>
      <c r="N45" s="20">
        <f>3/5*100</f>
        <v>60</v>
      </c>
      <c r="O45" s="101"/>
      <c r="P45" s="20">
        <v>0</v>
      </c>
      <c r="Q45" s="101"/>
      <c r="R45" s="20">
        <v>0</v>
      </c>
      <c r="S45" s="101"/>
      <c r="T45" s="22">
        <f t="shared" si="2"/>
        <v>60</v>
      </c>
      <c r="U45" s="22">
        <f t="shared" si="7"/>
        <v>60</v>
      </c>
      <c r="V45" s="91">
        <f t="shared" si="8"/>
        <v>0</v>
      </c>
      <c r="W45" s="93"/>
      <c r="X45" s="22">
        <f t="shared" si="1"/>
        <v>160</v>
      </c>
      <c r="Y45" s="91"/>
      <c r="Z45" s="20"/>
      <c r="AA45" s="20"/>
      <c r="AB45" s="18"/>
      <c r="AC45" s="25"/>
    </row>
    <row r="46" spans="1:29" ht="94.5" customHeight="1" x14ac:dyDescent="0.2">
      <c r="A46" s="14"/>
      <c r="B46" s="15" t="s">
        <v>100</v>
      </c>
      <c r="C46" s="15" t="s">
        <v>101</v>
      </c>
      <c r="D46" s="17" t="s">
        <v>102</v>
      </c>
      <c r="E46" s="18">
        <v>806</v>
      </c>
      <c r="F46" s="18" t="s">
        <v>103</v>
      </c>
      <c r="G46" s="102">
        <f>SUM(G49:G51)</f>
        <v>1953056500</v>
      </c>
      <c r="H46" s="77">
        <v>5911</v>
      </c>
      <c r="I46" s="102">
        <f>SUM(I49:I51)</f>
        <v>1623833000</v>
      </c>
      <c r="J46" s="18">
        <v>624</v>
      </c>
      <c r="K46" s="102">
        <f>SUM(K49:K51)</f>
        <v>1058998350</v>
      </c>
      <c r="L46" s="18">
        <v>624</v>
      </c>
      <c r="M46" s="102">
        <f>SUM(M49:M51)</f>
        <v>40227000</v>
      </c>
      <c r="N46" s="20">
        <v>0</v>
      </c>
      <c r="O46" s="102">
        <f>SUM(O49:O51)</f>
        <v>84852500</v>
      </c>
      <c r="P46" s="20">
        <v>0</v>
      </c>
      <c r="Q46" s="102">
        <f>SUM(Q49:Q51)</f>
        <v>86460671</v>
      </c>
      <c r="R46" s="20">
        <v>0</v>
      </c>
      <c r="S46" s="102">
        <f>SUM(S49:S51)</f>
        <v>578712813</v>
      </c>
      <c r="T46" s="21">
        <f t="shared" si="2"/>
        <v>624</v>
      </c>
      <c r="U46" s="22">
        <f t="shared" si="7"/>
        <v>100</v>
      </c>
      <c r="V46" s="90">
        <f t="shared" si="8"/>
        <v>790252984</v>
      </c>
      <c r="W46" s="92">
        <f>V46/K46*100</f>
        <v>74.622683217589525</v>
      </c>
      <c r="X46" s="22">
        <f>SUM(H46,T46)</f>
        <v>6535</v>
      </c>
      <c r="Y46" s="90">
        <f>SUM(I46,V46)</f>
        <v>2414085984</v>
      </c>
      <c r="Z46" s="20"/>
      <c r="AA46" s="20"/>
      <c r="AB46" s="18"/>
      <c r="AC46" s="25"/>
    </row>
    <row r="47" spans="1:29" ht="63" x14ac:dyDescent="0.2">
      <c r="A47" s="14"/>
      <c r="B47" s="16"/>
      <c r="C47" s="16"/>
      <c r="D47" s="17" t="s">
        <v>104</v>
      </c>
      <c r="E47" s="18">
        <v>5</v>
      </c>
      <c r="F47" s="18" t="s">
        <v>105</v>
      </c>
      <c r="G47" s="105"/>
      <c r="H47" s="18">
        <v>5</v>
      </c>
      <c r="I47" s="105"/>
      <c r="J47" s="18">
        <v>5</v>
      </c>
      <c r="K47" s="105"/>
      <c r="L47" s="27">
        <v>2</v>
      </c>
      <c r="M47" s="105"/>
      <c r="N47" s="20">
        <v>1</v>
      </c>
      <c r="O47" s="105"/>
      <c r="P47" s="20">
        <v>0</v>
      </c>
      <c r="Q47" s="105"/>
      <c r="R47" s="20">
        <v>2</v>
      </c>
      <c r="S47" s="105"/>
      <c r="T47" s="21">
        <f t="shared" si="2"/>
        <v>5</v>
      </c>
      <c r="U47" s="22">
        <f t="shared" si="7"/>
        <v>100</v>
      </c>
      <c r="V47" s="91"/>
      <c r="W47" s="93"/>
      <c r="X47" s="22">
        <f t="shared" ref="X47:X74" si="10">SUM(H47,T47)</f>
        <v>10</v>
      </c>
      <c r="Y47" s="91"/>
      <c r="Z47" s="20"/>
      <c r="AA47" s="20"/>
      <c r="AB47" s="18"/>
      <c r="AC47" s="25"/>
    </row>
    <row r="48" spans="1:29" ht="78.75" x14ac:dyDescent="0.2">
      <c r="A48" s="14"/>
      <c r="B48" s="16"/>
      <c r="C48" s="17"/>
      <c r="D48" s="17" t="s">
        <v>106</v>
      </c>
      <c r="E48" s="77">
        <v>4751</v>
      </c>
      <c r="F48" s="18" t="s">
        <v>107</v>
      </c>
      <c r="G48" s="103"/>
      <c r="H48" s="77">
        <v>4141</v>
      </c>
      <c r="I48" s="103"/>
      <c r="J48" s="77">
        <v>4751</v>
      </c>
      <c r="K48" s="103"/>
      <c r="L48" s="78">
        <v>4751</v>
      </c>
      <c r="M48" s="103"/>
      <c r="N48" s="20">
        <v>0</v>
      </c>
      <c r="O48" s="103"/>
      <c r="P48" s="20">
        <v>0</v>
      </c>
      <c r="Q48" s="103"/>
      <c r="R48" s="20">
        <v>0</v>
      </c>
      <c r="S48" s="103"/>
      <c r="T48" s="79">
        <f t="shared" si="2"/>
        <v>4751</v>
      </c>
      <c r="U48" s="22">
        <f t="shared" si="7"/>
        <v>100</v>
      </c>
      <c r="V48" s="98"/>
      <c r="W48" s="104"/>
      <c r="X48" s="22">
        <f t="shared" si="10"/>
        <v>8892</v>
      </c>
      <c r="Y48" s="98"/>
      <c r="Z48" s="20"/>
      <c r="AA48" s="20"/>
      <c r="AB48" s="18"/>
      <c r="AC48" s="25"/>
    </row>
    <row r="49" spans="1:29" ht="105" customHeight="1" x14ac:dyDescent="0.2">
      <c r="A49" s="29"/>
      <c r="B49" s="30"/>
      <c r="C49" s="31" t="s">
        <v>108</v>
      </c>
      <c r="D49" s="32" t="s">
        <v>109</v>
      </c>
      <c r="E49" s="33">
        <v>1</v>
      </c>
      <c r="F49" s="33" t="s">
        <v>42</v>
      </c>
      <c r="G49" s="34">
        <v>250595000</v>
      </c>
      <c r="H49" s="33">
        <v>1</v>
      </c>
      <c r="I49" s="34">
        <v>1014586900</v>
      </c>
      <c r="J49" s="33">
        <v>1</v>
      </c>
      <c r="K49" s="34">
        <v>113325300</v>
      </c>
      <c r="L49" s="35">
        <v>1</v>
      </c>
      <c r="M49" s="34">
        <v>5250000</v>
      </c>
      <c r="N49" s="36">
        <v>0</v>
      </c>
      <c r="O49" s="34">
        <v>0</v>
      </c>
      <c r="P49" s="36">
        <v>0</v>
      </c>
      <c r="Q49" s="34">
        <v>25000000</v>
      </c>
      <c r="R49" s="36">
        <v>0</v>
      </c>
      <c r="S49" s="34">
        <v>41234300</v>
      </c>
      <c r="T49" s="37">
        <f t="shared" si="2"/>
        <v>1</v>
      </c>
      <c r="U49" s="39">
        <f t="shared" si="7"/>
        <v>100</v>
      </c>
      <c r="V49" s="38">
        <f t="shared" ref="V49:V55" si="11">SUM(M49,O49,Q49,S49)</f>
        <v>71484300</v>
      </c>
      <c r="W49" s="39">
        <f t="shared" ref="W49:W55" si="12">V49/K49*100</f>
        <v>63.078853530500247</v>
      </c>
      <c r="X49" s="37">
        <f t="shared" si="10"/>
        <v>2</v>
      </c>
      <c r="Y49" s="38">
        <f t="shared" ref="Y49:Y55" si="13">SUM(I49,V49)</f>
        <v>1086071200</v>
      </c>
      <c r="Z49" s="36"/>
      <c r="AA49" s="36"/>
      <c r="AB49" s="33"/>
      <c r="AC49" s="25"/>
    </row>
    <row r="50" spans="1:29" ht="45" x14ac:dyDescent="0.2">
      <c r="A50" s="29"/>
      <c r="B50" s="30"/>
      <c r="C50" s="31" t="s">
        <v>110</v>
      </c>
      <c r="D50" s="32" t="s">
        <v>111</v>
      </c>
      <c r="E50" s="33">
        <v>44</v>
      </c>
      <c r="F50" s="33" t="s">
        <v>112</v>
      </c>
      <c r="G50" s="34">
        <v>1649279100</v>
      </c>
      <c r="H50" s="33">
        <v>44</v>
      </c>
      <c r="I50" s="34">
        <v>528463000</v>
      </c>
      <c r="J50" s="33">
        <v>44</v>
      </c>
      <c r="K50" s="34">
        <v>900174200</v>
      </c>
      <c r="L50" s="35">
        <v>44</v>
      </c>
      <c r="M50" s="34">
        <v>31602000</v>
      </c>
      <c r="N50" s="36">
        <v>0</v>
      </c>
      <c r="O50" s="34">
        <v>73040000</v>
      </c>
      <c r="P50" s="36">
        <v>0</v>
      </c>
      <c r="Q50" s="34">
        <v>52085671</v>
      </c>
      <c r="R50" s="36">
        <v>0</v>
      </c>
      <c r="S50" s="34">
        <v>517940763</v>
      </c>
      <c r="T50" s="37">
        <f t="shared" si="2"/>
        <v>44</v>
      </c>
      <c r="U50" s="39">
        <f t="shared" si="7"/>
        <v>100</v>
      </c>
      <c r="V50" s="38">
        <f t="shared" si="11"/>
        <v>674668434</v>
      </c>
      <c r="W50" s="39">
        <f t="shared" si="12"/>
        <v>74.948652605240184</v>
      </c>
      <c r="X50" s="37">
        <f t="shared" si="10"/>
        <v>88</v>
      </c>
      <c r="Y50" s="38">
        <f t="shared" si="13"/>
        <v>1203131434</v>
      </c>
      <c r="Z50" s="36"/>
      <c r="AA50" s="36"/>
      <c r="AB50" s="33"/>
      <c r="AC50" s="25"/>
    </row>
    <row r="51" spans="1:29" ht="60" x14ac:dyDescent="0.2">
      <c r="A51" s="29"/>
      <c r="B51" s="30"/>
      <c r="C51" s="31" t="s">
        <v>113</v>
      </c>
      <c r="D51" s="32" t="s">
        <v>114</v>
      </c>
      <c r="E51" s="33">
        <v>1</v>
      </c>
      <c r="F51" s="33" t="s">
        <v>42</v>
      </c>
      <c r="G51" s="34">
        <v>53182400</v>
      </c>
      <c r="H51" s="33">
        <v>12</v>
      </c>
      <c r="I51" s="34">
        <v>80783100</v>
      </c>
      <c r="J51" s="33">
        <v>12</v>
      </c>
      <c r="K51" s="34">
        <v>45498850</v>
      </c>
      <c r="L51" s="35">
        <v>3</v>
      </c>
      <c r="M51" s="34">
        <v>3375000</v>
      </c>
      <c r="N51" s="36">
        <v>3</v>
      </c>
      <c r="O51" s="34">
        <v>11812500</v>
      </c>
      <c r="P51" s="36">
        <v>3</v>
      </c>
      <c r="Q51" s="34">
        <v>9375000</v>
      </c>
      <c r="R51" s="36">
        <v>3</v>
      </c>
      <c r="S51" s="34">
        <v>19537750</v>
      </c>
      <c r="T51" s="37">
        <f t="shared" si="2"/>
        <v>12</v>
      </c>
      <c r="U51" s="39">
        <f t="shared" si="7"/>
        <v>100</v>
      </c>
      <c r="V51" s="38">
        <f t="shared" si="11"/>
        <v>44100250</v>
      </c>
      <c r="W51" s="39">
        <f t="shared" si="12"/>
        <v>96.926076153573121</v>
      </c>
      <c r="X51" s="37">
        <f t="shared" si="10"/>
        <v>24</v>
      </c>
      <c r="Y51" s="38">
        <f t="shared" si="13"/>
        <v>124883350</v>
      </c>
      <c r="Z51" s="36"/>
      <c r="AA51" s="36"/>
      <c r="AB51" s="33"/>
      <c r="AC51" s="25"/>
    </row>
    <row r="52" spans="1:29" ht="63" x14ac:dyDescent="0.2">
      <c r="A52" s="14"/>
      <c r="B52" s="15" t="s">
        <v>115</v>
      </c>
      <c r="C52" s="40" t="s">
        <v>116</v>
      </c>
      <c r="D52" s="17" t="s">
        <v>117</v>
      </c>
      <c r="E52" s="18">
        <v>3</v>
      </c>
      <c r="F52" s="18" t="s">
        <v>118</v>
      </c>
      <c r="G52" s="41">
        <f>SUM(G53:G54)</f>
        <v>582725000</v>
      </c>
      <c r="H52" s="18">
        <v>0</v>
      </c>
      <c r="I52" s="41">
        <f>SUM(I53:I54)</f>
        <v>277537300</v>
      </c>
      <c r="J52" s="18">
        <v>5</v>
      </c>
      <c r="K52" s="41">
        <f>SUM(K53:K54)</f>
        <v>505883400</v>
      </c>
      <c r="L52" s="27">
        <v>0</v>
      </c>
      <c r="M52" s="41">
        <f>SUM(M53:M54)</f>
        <v>125925000</v>
      </c>
      <c r="N52" s="20">
        <v>3</v>
      </c>
      <c r="O52" s="41">
        <f>SUM(O53:O54)</f>
        <v>50250000</v>
      </c>
      <c r="P52" s="20">
        <v>0</v>
      </c>
      <c r="Q52" s="41">
        <f>SUM(Q53:Q54)</f>
        <v>102301760</v>
      </c>
      <c r="R52" s="20">
        <v>0</v>
      </c>
      <c r="S52" s="41">
        <f>SUM(S53:S54)</f>
        <v>71349735</v>
      </c>
      <c r="T52" s="21">
        <f t="shared" si="2"/>
        <v>3</v>
      </c>
      <c r="U52" s="22">
        <f t="shared" si="7"/>
        <v>60</v>
      </c>
      <c r="V52" s="28">
        <f t="shared" si="11"/>
        <v>349826495</v>
      </c>
      <c r="W52" s="22">
        <f t="shared" si="12"/>
        <v>69.151605883885495</v>
      </c>
      <c r="X52" s="21">
        <f t="shared" si="10"/>
        <v>3</v>
      </c>
      <c r="Y52" s="28">
        <f t="shared" si="13"/>
        <v>627363795</v>
      </c>
      <c r="Z52" s="20"/>
      <c r="AA52" s="20"/>
      <c r="AB52" s="18"/>
      <c r="AC52" s="25"/>
    </row>
    <row r="53" spans="1:29" ht="60" x14ac:dyDescent="0.2">
      <c r="A53" s="29"/>
      <c r="B53" s="30"/>
      <c r="C53" s="31" t="s">
        <v>119</v>
      </c>
      <c r="D53" s="32" t="s">
        <v>120</v>
      </c>
      <c r="E53" s="33">
        <v>2</v>
      </c>
      <c r="F53" s="33" t="s">
        <v>42</v>
      </c>
      <c r="G53" s="34">
        <v>146050000</v>
      </c>
      <c r="H53" s="33">
        <v>0</v>
      </c>
      <c r="I53" s="34">
        <v>128005000</v>
      </c>
      <c r="J53" s="33">
        <v>2</v>
      </c>
      <c r="K53" s="34">
        <v>132050000</v>
      </c>
      <c r="L53" s="35">
        <v>0</v>
      </c>
      <c r="M53" s="34">
        <v>17500000</v>
      </c>
      <c r="N53" s="36">
        <v>1</v>
      </c>
      <c r="O53" s="34">
        <v>0</v>
      </c>
      <c r="P53" s="36">
        <v>0</v>
      </c>
      <c r="Q53" s="34">
        <v>57459260</v>
      </c>
      <c r="R53" s="36">
        <v>1</v>
      </c>
      <c r="S53" s="34">
        <v>39003835</v>
      </c>
      <c r="T53" s="37">
        <f t="shared" si="2"/>
        <v>2</v>
      </c>
      <c r="U53" s="39">
        <f t="shared" si="7"/>
        <v>100</v>
      </c>
      <c r="V53" s="38">
        <f t="shared" si="11"/>
        <v>113963095</v>
      </c>
      <c r="W53" s="39">
        <f t="shared" si="12"/>
        <v>86.302987504733053</v>
      </c>
      <c r="X53" s="37">
        <f t="shared" si="10"/>
        <v>2</v>
      </c>
      <c r="Y53" s="38">
        <f t="shared" si="13"/>
        <v>241968095</v>
      </c>
      <c r="Z53" s="36"/>
      <c r="AA53" s="36"/>
      <c r="AB53" s="33"/>
      <c r="AC53" s="25"/>
    </row>
    <row r="54" spans="1:29" ht="45" x14ac:dyDescent="0.2">
      <c r="A54" s="29"/>
      <c r="B54" s="30"/>
      <c r="C54" s="43" t="s">
        <v>121</v>
      </c>
      <c r="D54" s="43" t="s">
        <v>122</v>
      </c>
      <c r="E54" s="33">
        <v>1</v>
      </c>
      <c r="F54" s="33" t="s">
        <v>42</v>
      </c>
      <c r="G54" s="34">
        <v>436675000</v>
      </c>
      <c r="H54" s="33">
        <v>0</v>
      </c>
      <c r="I54" s="34">
        <v>149532300</v>
      </c>
      <c r="J54" s="33">
        <v>1</v>
      </c>
      <c r="K54" s="34">
        <v>373833400</v>
      </c>
      <c r="L54" s="35">
        <v>1</v>
      </c>
      <c r="M54" s="34">
        <v>108425000</v>
      </c>
      <c r="N54" s="36">
        <v>0</v>
      </c>
      <c r="O54" s="34">
        <v>50250000</v>
      </c>
      <c r="P54" s="36">
        <v>0</v>
      </c>
      <c r="Q54" s="34">
        <v>44842500</v>
      </c>
      <c r="R54" s="36">
        <v>0</v>
      </c>
      <c r="S54" s="34">
        <v>32345900</v>
      </c>
      <c r="T54" s="37">
        <f t="shared" si="2"/>
        <v>1</v>
      </c>
      <c r="U54" s="39">
        <f t="shared" si="7"/>
        <v>100</v>
      </c>
      <c r="V54" s="38">
        <f t="shared" si="11"/>
        <v>235863400</v>
      </c>
      <c r="W54" s="39">
        <f t="shared" si="12"/>
        <v>63.093185360109608</v>
      </c>
      <c r="X54" s="37">
        <f t="shared" si="10"/>
        <v>1</v>
      </c>
      <c r="Y54" s="38">
        <f t="shared" si="13"/>
        <v>385395700</v>
      </c>
      <c r="Z54" s="36"/>
      <c r="AA54" s="36"/>
      <c r="AB54" s="33"/>
      <c r="AC54" s="25"/>
    </row>
    <row r="55" spans="1:29" ht="110.25" x14ac:dyDescent="0.2">
      <c r="A55" s="14"/>
      <c r="B55" s="15" t="s">
        <v>94</v>
      </c>
      <c r="C55" s="16" t="s">
        <v>123</v>
      </c>
      <c r="D55" s="17" t="s">
        <v>124</v>
      </c>
      <c r="E55" s="18">
        <v>100</v>
      </c>
      <c r="F55" s="18" t="s">
        <v>97</v>
      </c>
      <c r="G55" s="99">
        <f>G60+G63</f>
        <v>3276166550</v>
      </c>
      <c r="H55" s="44">
        <v>0.8</v>
      </c>
      <c r="I55" s="99">
        <f>I60+I63</f>
        <v>230168000</v>
      </c>
      <c r="J55" s="18">
        <v>100</v>
      </c>
      <c r="K55" s="99">
        <f>K60+K63</f>
        <v>1065954400</v>
      </c>
      <c r="L55" s="27">
        <v>80</v>
      </c>
      <c r="M55" s="100">
        <f>M60+M63</f>
        <v>27550000</v>
      </c>
      <c r="N55" s="20">
        <v>80</v>
      </c>
      <c r="O55" s="100">
        <f>O60+O63</f>
        <v>113208800</v>
      </c>
      <c r="P55" s="20">
        <v>100</v>
      </c>
      <c r="Q55" s="100">
        <f>Q60+Q63</f>
        <v>0</v>
      </c>
      <c r="R55" s="20">
        <v>100</v>
      </c>
      <c r="S55" s="100">
        <f>S60+S63</f>
        <v>424414685</v>
      </c>
      <c r="T55" s="22">
        <f>R55</f>
        <v>100</v>
      </c>
      <c r="U55" s="22">
        <f t="shared" si="7"/>
        <v>100</v>
      </c>
      <c r="V55" s="90">
        <f t="shared" si="11"/>
        <v>565173485</v>
      </c>
      <c r="W55" s="92">
        <f t="shared" si="12"/>
        <v>53.020418603272333</v>
      </c>
      <c r="X55" s="22">
        <f t="shared" si="10"/>
        <v>100.8</v>
      </c>
      <c r="Y55" s="90">
        <f t="shared" si="13"/>
        <v>795341485</v>
      </c>
      <c r="Z55" s="20"/>
      <c r="AA55" s="20"/>
      <c r="AB55" s="18"/>
      <c r="AC55" s="25"/>
    </row>
    <row r="56" spans="1:29" ht="99.75" customHeight="1" x14ac:dyDescent="0.2">
      <c r="A56" s="14"/>
      <c r="B56" s="16"/>
      <c r="C56" s="16"/>
      <c r="D56" s="17" t="s">
        <v>125</v>
      </c>
      <c r="E56" s="80">
        <f>(30+200+200)/(154+209+1622)*100</f>
        <v>21.662468513853906</v>
      </c>
      <c r="F56" s="18" t="s">
        <v>97</v>
      </c>
      <c r="G56" s="99"/>
      <c r="H56" s="44">
        <v>0</v>
      </c>
      <c r="I56" s="99"/>
      <c r="J56" s="80">
        <f>30/(154+209)*100</f>
        <v>8.2644628099173563</v>
      </c>
      <c r="K56" s="99"/>
      <c r="L56" s="27">
        <v>0</v>
      </c>
      <c r="M56" s="101"/>
      <c r="N56" s="27">
        <v>0</v>
      </c>
      <c r="O56" s="101"/>
      <c r="P56" s="27">
        <v>0</v>
      </c>
      <c r="Q56" s="101"/>
      <c r="R56" s="80">
        <f>30/(154+209)*100</f>
        <v>8.2644628099173563</v>
      </c>
      <c r="S56" s="101"/>
      <c r="T56" s="22">
        <f t="shared" ref="T56:T59" si="14">R56</f>
        <v>8.2644628099173563</v>
      </c>
      <c r="U56" s="22">
        <f>T56/J56*100</f>
        <v>100</v>
      </c>
      <c r="V56" s="91"/>
      <c r="W56" s="93"/>
      <c r="X56" s="22">
        <f t="shared" si="10"/>
        <v>8.2644628099173563</v>
      </c>
      <c r="Y56" s="91"/>
      <c r="Z56" s="20"/>
      <c r="AA56" s="20"/>
      <c r="AB56" s="18"/>
      <c r="AC56" s="25"/>
    </row>
    <row r="57" spans="1:29" ht="63" x14ac:dyDescent="0.2">
      <c r="A57" s="14"/>
      <c r="B57" s="16"/>
      <c r="C57" s="16"/>
      <c r="D57" s="17" t="s">
        <v>126</v>
      </c>
      <c r="E57" s="18">
        <v>100</v>
      </c>
      <c r="F57" s="18" t="s">
        <v>97</v>
      </c>
      <c r="G57" s="99"/>
      <c r="H57" s="44">
        <v>99.83</v>
      </c>
      <c r="I57" s="99"/>
      <c r="J57" s="18">
        <v>100</v>
      </c>
      <c r="K57" s="99"/>
      <c r="L57" s="27">
        <v>99.83</v>
      </c>
      <c r="M57" s="101"/>
      <c r="N57" s="20">
        <v>0</v>
      </c>
      <c r="O57" s="101"/>
      <c r="P57" s="20">
        <v>0</v>
      </c>
      <c r="Q57" s="101"/>
      <c r="R57" s="20">
        <v>0</v>
      </c>
      <c r="S57" s="101"/>
      <c r="T57" s="22">
        <f>L57+N57+P57+R57</f>
        <v>99.83</v>
      </c>
      <c r="U57" s="22">
        <f>T57/J57*100</f>
        <v>99.83</v>
      </c>
      <c r="V57" s="91">
        <f>SUM(M57,O57,Q57,S57)</f>
        <v>0</v>
      </c>
      <c r="W57" s="93"/>
      <c r="X57" s="22">
        <f t="shared" si="10"/>
        <v>199.66</v>
      </c>
      <c r="Y57" s="91"/>
      <c r="Z57" s="20"/>
      <c r="AA57" s="20"/>
      <c r="AB57" s="18"/>
      <c r="AC57" s="25"/>
    </row>
    <row r="58" spans="1:29" ht="53.25" customHeight="1" x14ac:dyDescent="0.2">
      <c r="A58" s="14"/>
      <c r="B58" s="16"/>
      <c r="C58" s="16"/>
      <c r="D58" s="17" t="s">
        <v>127</v>
      </c>
      <c r="E58" s="18">
        <v>100</v>
      </c>
      <c r="F58" s="18" t="s">
        <v>97</v>
      </c>
      <c r="G58" s="99"/>
      <c r="H58" s="18">
        <v>100</v>
      </c>
      <c r="I58" s="99"/>
      <c r="J58" s="18">
        <v>100</v>
      </c>
      <c r="K58" s="99"/>
      <c r="L58" s="27">
        <v>100</v>
      </c>
      <c r="M58" s="101"/>
      <c r="N58" s="20">
        <v>0</v>
      </c>
      <c r="O58" s="101"/>
      <c r="P58" s="20">
        <v>0</v>
      </c>
      <c r="Q58" s="101"/>
      <c r="R58" s="20">
        <v>0</v>
      </c>
      <c r="S58" s="101"/>
      <c r="T58" s="22">
        <f>L58+N58+P58+R58</f>
        <v>100</v>
      </c>
      <c r="U58" s="22">
        <f t="shared" si="7"/>
        <v>100</v>
      </c>
      <c r="V58" s="91"/>
      <c r="W58" s="93"/>
      <c r="X58" s="22">
        <f t="shared" si="10"/>
        <v>200</v>
      </c>
      <c r="Y58" s="91"/>
      <c r="Z58" s="20"/>
      <c r="AA58" s="20"/>
      <c r="AB58" s="18"/>
      <c r="AC58" s="25"/>
    </row>
    <row r="59" spans="1:29" ht="94.5" x14ac:dyDescent="0.2">
      <c r="A59" s="14"/>
      <c r="B59" s="16"/>
      <c r="C59" s="16"/>
      <c r="D59" s="17" t="s">
        <v>128</v>
      </c>
      <c r="E59" s="18">
        <v>100</v>
      </c>
      <c r="F59" s="18" t="s">
        <v>97</v>
      </c>
      <c r="G59" s="99"/>
      <c r="H59" s="44">
        <v>99.83</v>
      </c>
      <c r="I59" s="99"/>
      <c r="J59" s="18">
        <v>100</v>
      </c>
      <c r="K59" s="99"/>
      <c r="L59" s="27">
        <v>100</v>
      </c>
      <c r="M59" s="101"/>
      <c r="N59" s="27">
        <v>100</v>
      </c>
      <c r="O59" s="101"/>
      <c r="P59" s="20">
        <v>99.98</v>
      </c>
      <c r="Q59" s="101"/>
      <c r="R59" s="20">
        <v>99.96</v>
      </c>
      <c r="S59" s="101"/>
      <c r="T59" s="22">
        <f t="shared" si="14"/>
        <v>99.96</v>
      </c>
      <c r="U59" s="22">
        <f t="shared" si="7"/>
        <v>99.96</v>
      </c>
      <c r="V59" s="91"/>
      <c r="W59" s="93"/>
      <c r="X59" s="22">
        <f t="shared" si="10"/>
        <v>199.79</v>
      </c>
      <c r="Y59" s="91"/>
      <c r="Z59" s="20"/>
      <c r="AA59" s="20"/>
      <c r="AB59" s="18"/>
      <c r="AC59" s="25"/>
    </row>
    <row r="60" spans="1:29" s="49" customFormat="1" ht="63" x14ac:dyDescent="0.25">
      <c r="A60" s="14"/>
      <c r="B60" s="15" t="s">
        <v>129</v>
      </c>
      <c r="C60" s="15" t="s">
        <v>130</v>
      </c>
      <c r="D60" s="17" t="s">
        <v>131</v>
      </c>
      <c r="E60" s="18">
        <v>200</v>
      </c>
      <c r="F60" s="18" t="s">
        <v>132</v>
      </c>
      <c r="G60" s="41">
        <f>SUM(G61:G62)</f>
        <v>2920950000</v>
      </c>
      <c r="H60" s="18">
        <v>0</v>
      </c>
      <c r="I60" s="41">
        <f>SUM(I61:I62)</f>
        <v>101470000</v>
      </c>
      <c r="J60" s="18">
        <v>30</v>
      </c>
      <c r="K60" s="41">
        <f>SUM(K61:K62)</f>
        <v>898150000</v>
      </c>
      <c r="L60" s="27">
        <v>0</v>
      </c>
      <c r="M60" s="45">
        <f>SUM(M61:M62)</f>
        <v>19050000</v>
      </c>
      <c r="N60" s="20">
        <v>0</v>
      </c>
      <c r="O60" s="45">
        <f>SUM(O61:O62)</f>
        <v>76633800</v>
      </c>
      <c r="P60" s="20">
        <v>0</v>
      </c>
      <c r="Q60" s="45">
        <f>SUM(Q61:Q62)</f>
        <v>0</v>
      </c>
      <c r="R60" s="20">
        <v>30</v>
      </c>
      <c r="S60" s="45">
        <f>SUM(S61:S62)</f>
        <v>374312885</v>
      </c>
      <c r="T60" s="22">
        <f t="shared" si="2"/>
        <v>30</v>
      </c>
      <c r="U60" s="22">
        <f>T60/J60*100</f>
        <v>100</v>
      </c>
      <c r="V60" s="46">
        <f>SUM(M60,O60,Q60,S60)</f>
        <v>469996685</v>
      </c>
      <c r="W60" s="47">
        <f t="shared" ref="W60:W68" si="15">V60/K60*100</f>
        <v>52.329419918721818</v>
      </c>
      <c r="X60" s="22">
        <f t="shared" si="10"/>
        <v>30</v>
      </c>
      <c r="Y60" s="46">
        <f>SUM(I60,V60)</f>
        <v>571466685</v>
      </c>
      <c r="Z60" s="20"/>
      <c r="AA60" s="20"/>
      <c r="AB60" s="18"/>
      <c r="AC60" s="48"/>
    </row>
    <row r="61" spans="1:29" ht="45" x14ac:dyDescent="0.2">
      <c r="A61" s="29"/>
      <c r="B61" s="30"/>
      <c r="C61" s="43" t="s">
        <v>133</v>
      </c>
      <c r="D61" s="32" t="s">
        <v>134</v>
      </c>
      <c r="E61" s="33">
        <v>275</v>
      </c>
      <c r="F61" s="33" t="s">
        <v>53</v>
      </c>
      <c r="G61" s="34">
        <v>1470850000</v>
      </c>
      <c r="H61" s="33"/>
      <c r="I61" s="34"/>
      <c r="J61" s="33">
        <v>95</v>
      </c>
      <c r="K61" s="34">
        <v>389800000</v>
      </c>
      <c r="L61" s="35">
        <v>28</v>
      </c>
      <c r="M61" s="34">
        <v>19050000</v>
      </c>
      <c r="N61" s="36">
        <v>0</v>
      </c>
      <c r="O61" s="34">
        <v>0</v>
      </c>
      <c r="P61" s="36">
        <v>6</v>
      </c>
      <c r="Q61" s="34">
        <v>0</v>
      </c>
      <c r="R61" s="36">
        <v>30</v>
      </c>
      <c r="S61" s="34">
        <v>297314343</v>
      </c>
      <c r="T61" s="37">
        <f t="shared" si="2"/>
        <v>64</v>
      </c>
      <c r="U61" s="39">
        <f t="shared" si="7"/>
        <v>67.368421052631575</v>
      </c>
      <c r="V61" s="38">
        <f>SUM(M61,O61,Q61,S61)</f>
        <v>316364343</v>
      </c>
      <c r="W61" s="39">
        <f t="shared" si="15"/>
        <v>81.160683170856856</v>
      </c>
      <c r="X61" s="37">
        <f t="shared" si="10"/>
        <v>64</v>
      </c>
      <c r="Y61" s="38">
        <f>SUM(I61,V61)</f>
        <v>316364343</v>
      </c>
      <c r="Z61" s="36"/>
      <c r="AA61" s="36"/>
      <c r="AB61" s="33"/>
      <c r="AC61" s="25"/>
    </row>
    <row r="62" spans="1:29" ht="60" x14ac:dyDescent="0.2">
      <c r="A62" s="29"/>
      <c r="B62" s="30"/>
      <c r="C62" s="31" t="s">
        <v>135</v>
      </c>
      <c r="D62" s="32" t="s">
        <v>136</v>
      </c>
      <c r="E62" s="33">
        <v>20</v>
      </c>
      <c r="F62" s="33" t="s">
        <v>132</v>
      </c>
      <c r="G62" s="34">
        <v>1450100000</v>
      </c>
      <c r="H62" s="33">
        <v>82</v>
      </c>
      <c r="I62" s="34">
        <v>101470000</v>
      </c>
      <c r="J62" s="33">
        <v>7</v>
      </c>
      <c r="K62" s="34">
        <v>508350000</v>
      </c>
      <c r="L62" s="35">
        <v>2</v>
      </c>
      <c r="M62" s="34">
        <v>0</v>
      </c>
      <c r="N62" s="36">
        <v>0</v>
      </c>
      <c r="O62" s="34">
        <v>76633800</v>
      </c>
      <c r="P62" s="36">
        <v>1</v>
      </c>
      <c r="Q62" s="34">
        <v>0</v>
      </c>
      <c r="R62" s="36">
        <v>1</v>
      </c>
      <c r="S62" s="34">
        <v>76998542</v>
      </c>
      <c r="T62" s="37">
        <f t="shared" si="2"/>
        <v>4</v>
      </c>
      <c r="U62" s="39">
        <f t="shared" si="7"/>
        <v>57.142857142857139</v>
      </c>
      <c r="V62" s="38">
        <f>SUM(M62,O62,Q62,S62)</f>
        <v>153632342</v>
      </c>
      <c r="W62" s="39">
        <f t="shared" si="15"/>
        <v>30.221764925740143</v>
      </c>
      <c r="X62" s="37">
        <f t="shared" si="10"/>
        <v>86</v>
      </c>
      <c r="Y62" s="38">
        <f>SUM(I62,V62)</f>
        <v>255102342</v>
      </c>
      <c r="Z62" s="36"/>
      <c r="AA62" s="36"/>
      <c r="AB62" s="33"/>
      <c r="AC62" s="25"/>
    </row>
    <row r="63" spans="1:29" ht="78.75" x14ac:dyDescent="0.2">
      <c r="A63" s="14"/>
      <c r="B63" s="15" t="s">
        <v>137</v>
      </c>
      <c r="C63" s="15" t="s">
        <v>138</v>
      </c>
      <c r="D63" s="17" t="s">
        <v>139</v>
      </c>
      <c r="E63" s="77">
        <v>4751</v>
      </c>
      <c r="F63" s="18" t="s">
        <v>132</v>
      </c>
      <c r="G63" s="102">
        <f>SUM(G65:G67)</f>
        <v>355216550</v>
      </c>
      <c r="H63" s="77">
        <v>4123</v>
      </c>
      <c r="I63" s="102">
        <f>SUM(I65:I67)</f>
        <v>128698000</v>
      </c>
      <c r="J63" s="77">
        <v>4141</v>
      </c>
      <c r="K63" s="102">
        <f>SUM(K65:K67)</f>
        <v>167804400</v>
      </c>
      <c r="L63" s="78">
        <v>4141</v>
      </c>
      <c r="M63" s="102">
        <f>SUM(M65:M67)</f>
        <v>8500000</v>
      </c>
      <c r="N63" s="20">
        <v>0</v>
      </c>
      <c r="O63" s="102">
        <f>SUM(O65:O67)</f>
        <v>36575000</v>
      </c>
      <c r="P63" s="20">
        <v>0</v>
      </c>
      <c r="Q63" s="102">
        <f>SUM(Q65:Q67)</f>
        <v>0</v>
      </c>
      <c r="R63" s="20">
        <v>0</v>
      </c>
      <c r="S63" s="102">
        <f>SUM(S65:S67)</f>
        <v>50101800</v>
      </c>
      <c r="T63" s="79">
        <f t="shared" si="2"/>
        <v>4141</v>
      </c>
      <c r="U63" s="22">
        <f t="shared" si="7"/>
        <v>100</v>
      </c>
      <c r="V63" s="90">
        <f>SUM(M63,O63,Q63,S63)</f>
        <v>95176800</v>
      </c>
      <c r="W63" s="92">
        <f t="shared" si="15"/>
        <v>56.718894141035634</v>
      </c>
      <c r="X63" s="22">
        <f t="shared" si="10"/>
        <v>8264</v>
      </c>
      <c r="Y63" s="90">
        <f>SUM(I63,V63)</f>
        <v>223874800</v>
      </c>
      <c r="Z63" s="20"/>
      <c r="AA63" s="20"/>
      <c r="AB63" s="18"/>
      <c r="AC63" s="25"/>
    </row>
    <row r="64" spans="1:29" ht="78.75" x14ac:dyDescent="0.2">
      <c r="A64" s="14"/>
      <c r="B64" s="16"/>
      <c r="C64" s="15"/>
      <c r="D64" s="17" t="s">
        <v>140</v>
      </c>
      <c r="E64" s="18">
        <v>200</v>
      </c>
      <c r="F64" s="18" t="s">
        <v>132</v>
      </c>
      <c r="G64" s="103"/>
      <c r="H64" s="18">
        <v>200</v>
      </c>
      <c r="I64" s="103"/>
      <c r="J64" s="18">
        <v>200</v>
      </c>
      <c r="K64" s="103"/>
      <c r="L64" s="27">
        <v>0</v>
      </c>
      <c r="M64" s="103"/>
      <c r="N64" s="20">
        <v>89</v>
      </c>
      <c r="O64" s="103"/>
      <c r="P64" s="20">
        <v>0</v>
      </c>
      <c r="Q64" s="103"/>
      <c r="R64" s="20">
        <v>111</v>
      </c>
      <c r="S64" s="103"/>
      <c r="T64" s="22">
        <f>SUM(L64,N64,P64,R64)</f>
        <v>200</v>
      </c>
      <c r="U64" s="22">
        <f t="shared" si="7"/>
        <v>100</v>
      </c>
      <c r="V64" s="98"/>
      <c r="W64" s="104"/>
      <c r="X64" s="22">
        <f t="shared" si="10"/>
        <v>400</v>
      </c>
      <c r="Y64" s="98"/>
      <c r="Z64" s="20"/>
      <c r="AA64" s="20"/>
      <c r="AB64" s="18"/>
      <c r="AC64" s="25"/>
    </row>
    <row r="65" spans="1:29" ht="75" customHeight="1" x14ac:dyDescent="0.2">
      <c r="A65" s="29"/>
      <c r="B65" s="30"/>
      <c r="C65" s="31" t="s">
        <v>141</v>
      </c>
      <c r="D65" s="32" t="s">
        <v>142</v>
      </c>
      <c r="E65" s="33">
        <v>3</v>
      </c>
      <c r="F65" s="33" t="s">
        <v>42</v>
      </c>
      <c r="G65" s="34">
        <v>48685000</v>
      </c>
      <c r="H65" s="33">
        <v>14</v>
      </c>
      <c r="I65" s="34">
        <v>30630000</v>
      </c>
      <c r="J65" s="33">
        <v>14</v>
      </c>
      <c r="K65" s="34">
        <v>41560000</v>
      </c>
      <c r="L65" s="35">
        <v>4</v>
      </c>
      <c r="M65" s="34">
        <v>0</v>
      </c>
      <c r="N65" s="36">
        <v>3</v>
      </c>
      <c r="O65" s="34">
        <v>6000000</v>
      </c>
      <c r="P65" s="36">
        <v>3</v>
      </c>
      <c r="Q65" s="34">
        <v>0</v>
      </c>
      <c r="R65" s="36">
        <v>4</v>
      </c>
      <c r="S65" s="34">
        <v>4743000</v>
      </c>
      <c r="T65" s="37">
        <f t="shared" si="2"/>
        <v>14</v>
      </c>
      <c r="U65" s="39">
        <f t="shared" si="7"/>
        <v>100</v>
      </c>
      <c r="V65" s="38">
        <f t="shared" ref="V65:V68" si="16">SUM(M65,O65,Q65,S65)</f>
        <v>10743000</v>
      </c>
      <c r="W65" s="39">
        <f t="shared" si="15"/>
        <v>25.849374398460057</v>
      </c>
      <c r="X65" s="37">
        <f t="shared" si="10"/>
        <v>28</v>
      </c>
      <c r="Y65" s="38">
        <f>SUM(I65,V65)</f>
        <v>41373000</v>
      </c>
      <c r="Z65" s="36"/>
      <c r="AA65" s="36"/>
      <c r="AB65" s="33"/>
      <c r="AC65" s="25"/>
    </row>
    <row r="66" spans="1:29" ht="60" x14ac:dyDescent="0.2">
      <c r="A66" s="29"/>
      <c r="B66" s="30"/>
      <c r="C66" s="31" t="s">
        <v>143</v>
      </c>
      <c r="D66" s="32" t="s">
        <v>144</v>
      </c>
      <c r="E66" s="33">
        <v>125</v>
      </c>
      <c r="F66" s="33" t="s">
        <v>132</v>
      </c>
      <c r="G66" s="34">
        <v>178914550</v>
      </c>
      <c r="H66" s="33">
        <v>213</v>
      </c>
      <c r="I66" s="34">
        <v>48268000</v>
      </c>
      <c r="J66" s="33">
        <v>80</v>
      </c>
      <c r="K66" s="34">
        <v>28294500</v>
      </c>
      <c r="L66" s="35">
        <v>0</v>
      </c>
      <c r="M66" s="34">
        <v>0</v>
      </c>
      <c r="N66" s="36">
        <v>0</v>
      </c>
      <c r="O66" s="34">
        <v>12850000</v>
      </c>
      <c r="P66" s="36">
        <v>0</v>
      </c>
      <c r="Q66" s="34">
        <v>0</v>
      </c>
      <c r="R66" s="36">
        <v>57</v>
      </c>
      <c r="S66" s="34">
        <v>12600000</v>
      </c>
      <c r="T66" s="37">
        <f t="shared" si="2"/>
        <v>57</v>
      </c>
      <c r="U66" s="39">
        <f t="shared" si="7"/>
        <v>71.25</v>
      </c>
      <c r="V66" s="38">
        <f t="shared" si="16"/>
        <v>25450000</v>
      </c>
      <c r="W66" s="39">
        <f t="shared" si="15"/>
        <v>89.946809450599943</v>
      </c>
      <c r="X66" s="37">
        <f t="shared" si="10"/>
        <v>270</v>
      </c>
      <c r="Y66" s="38">
        <f>SUM(I66,V66)</f>
        <v>73718000</v>
      </c>
      <c r="Z66" s="36"/>
      <c r="AA66" s="36"/>
      <c r="AB66" s="33"/>
      <c r="AC66" s="25"/>
    </row>
    <row r="67" spans="1:29" ht="60" x14ac:dyDescent="0.2">
      <c r="A67" s="29"/>
      <c r="B67" s="30"/>
      <c r="C67" s="31" t="s">
        <v>145</v>
      </c>
      <c r="D67" s="32" t="s">
        <v>146</v>
      </c>
      <c r="E67" s="33">
        <v>200</v>
      </c>
      <c r="F67" s="33" t="s">
        <v>132</v>
      </c>
      <c r="G67" s="34">
        <v>127617000</v>
      </c>
      <c r="H67" s="33">
        <v>200</v>
      </c>
      <c r="I67" s="34">
        <v>49800000</v>
      </c>
      <c r="J67" s="33">
        <v>200</v>
      </c>
      <c r="K67" s="34">
        <v>97949900</v>
      </c>
      <c r="L67" s="35">
        <v>0</v>
      </c>
      <c r="M67" s="34">
        <v>8500000</v>
      </c>
      <c r="N67" s="36">
        <v>89</v>
      </c>
      <c r="O67" s="34">
        <v>17725000</v>
      </c>
      <c r="P67" s="36">
        <v>0</v>
      </c>
      <c r="Q67" s="34">
        <v>0</v>
      </c>
      <c r="R67" s="36">
        <v>111</v>
      </c>
      <c r="S67" s="34">
        <v>32758800</v>
      </c>
      <c r="T67" s="37">
        <f t="shared" si="2"/>
        <v>200</v>
      </c>
      <c r="U67" s="39">
        <f t="shared" si="7"/>
        <v>100</v>
      </c>
      <c r="V67" s="38">
        <f t="shared" si="16"/>
        <v>58983800</v>
      </c>
      <c r="W67" s="39">
        <f t="shared" si="15"/>
        <v>60.218336108561623</v>
      </c>
      <c r="X67" s="37">
        <f t="shared" si="10"/>
        <v>400</v>
      </c>
      <c r="Y67" s="38">
        <f>SUM(I67,V67)</f>
        <v>108783800</v>
      </c>
      <c r="Z67" s="36"/>
      <c r="AA67" s="36"/>
      <c r="AB67" s="33"/>
      <c r="AC67" s="25"/>
    </row>
    <row r="68" spans="1:29" ht="180.75" customHeight="1" x14ac:dyDescent="0.2">
      <c r="A68" s="14"/>
      <c r="B68" s="15" t="s">
        <v>147</v>
      </c>
      <c r="C68" s="15" t="s">
        <v>148</v>
      </c>
      <c r="D68" s="17" t="s">
        <v>149</v>
      </c>
      <c r="E68" s="81">
        <f>(1127+39+0+45+308+480)/(1813+712+297)*100</f>
        <v>70.836286321757612</v>
      </c>
      <c r="F68" s="18" t="s">
        <v>97</v>
      </c>
      <c r="G68" s="99">
        <f>G70+G72</f>
        <v>6473862250</v>
      </c>
      <c r="H68" s="81">
        <f>(1127+39+0+45)/(1450+670+279)*100</f>
        <v>50.479366402667779</v>
      </c>
      <c r="I68" s="99">
        <f>I70+I72</f>
        <v>1931375962</v>
      </c>
      <c r="J68" s="81">
        <f>(1127+39+0+45+410)/(1450+670+279)*100</f>
        <v>67.569820758649428</v>
      </c>
      <c r="K68" s="99">
        <f>K70+K72</f>
        <v>4287340450</v>
      </c>
      <c r="L68" s="81">
        <f>(1355+39+0+45+81)/(1813+712+297)*100</f>
        <v>53.862508858965278</v>
      </c>
      <c r="M68" s="100">
        <f>M70+M72</f>
        <v>68027000</v>
      </c>
      <c r="N68" s="81">
        <f>(1384+39+0+45+81+164)/(1813+712+297)*100</f>
        <v>60.701630049610202</v>
      </c>
      <c r="O68" s="100">
        <f>O70+O72</f>
        <v>1009840100</v>
      </c>
      <c r="P68" s="81">
        <f>(1392+39+0+45+81+164+48)/(1813+712+297)*100</f>
        <v>62.686038270729981</v>
      </c>
      <c r="Q68" s="100">
        <f>Q70+Q72</f>
        <v>1726791697</v>
      </c>
      <c r="R68" s="81">
        <f>(1395+39+0+45+81+164+48+15)/(1813+712+297)*100</f>
        <v>63.323883770375623</v>
      </c>
      <c r="S68" s="100">
        <f>S70+S72</f>
        <v>900854743</v>
      </c>
      <c r="T68" s="22">
        <f>R68/J68*100</f>
        <v>93.716222803905708</v>
      </c>
      <c r="U68" s="22">
        <f>T68/J68*100</f>
        <v>138.6953846431646</v>
      </c>
      <c r="V68" s="90">
        <f t="shared" si="16"/>
        <v>3705513540</v>
      </c>
      <c r="W68" s="92">
        <f t="shared" si="15"/>
        <v>86.429188052933839</v>
      </c>
      <c r="X68" s="22">
        <f t="shared" si="10"/>
        <v>144.19558920657349</v>
      </c>
      <c r="Y68" s="90">
        <f>SUM(I68,V68)</f>
        <v>5636889502</v>
      </c>
      <c r="Z68" s="20"/>
      <c r="AA68" s="20"/>
      <c r="AB68" s="18"/>
      <c r="AC68" s="25"/>
    </row>
    <row r="69" spans="1:29" ht="140.25" customHeight="1" x14ac:dyDescent="0.2">
      <c r="A69" s="14"/>
      <c r="B69" s="16"/>
      <c r="C69" s="16"/>
      <c r="D69" s="17" t="s">
        <v>150</v>
      </c>
      <c r="E69" s="81">
        <f>((18+0+0+6+5+3)+(83+5+0+14+17+4)+(5+4+7+8+10)+(1609+360))/(33+139+216+1969)*100</f>
        <v>91.557064064488756</v>
      </c>
      <c r="F69" s="18" t="s">
        <v>97</v>
      </c>
      <c r="G69" s="99"/>
      <c r="H69" s="81">
        <f>((18+0+0+6)+(83+5+0+14)+(5+4+7)+(1609))/(33+139+216+1609)*100</f>
        <v>87.681522283425139</v>
      </c>
      <c r="I69" s="99"/>
      <c r="J69" s="81">
        <f>((18+0+0+6+6)+(83+5+0+14+17)+(5+4+7+16)+(1609+360))/(33+139+216+1969)*100</f>
        <v>91.217649554518459</v>
      </c>
      <c r="K69" s="99"/>
      <c r="L69" s="81">
        <f>((18+0+0+6+0)+(83+5+0+14+0)+(5+4+7+0)+(1609+45))/(33+139+216+1969)*100</f>
        <v>76.198557488332625</v>
      </c>
      <c r="M69" s="101"/>
      <c r="N69" s="81">
        <f>((18+0+0+6+0)+(83+5+0+14+17)+(5+4+7+0)+(1609+45+51))/(33+139+216+1969)*100</f>
        <v>79.083580823080197</v>
      </c>
      <c r="O69" s="101"/>
      <c r="P69" s="81">
        <f>((18+0+0+6+5)+(83+5+0+14+17)+(5+4+7+8)+(1609+45+51+264))/(33+139+216+1969)*100</f>
        <v>90.83580823080186</v>
      </c>
      <c r="Q69" s="101"/>
      <c r="R69" s="81">
        <f>((18+0+0+6+5)+(83+5+0+14+17)+(5+4+7+8)+(1609+45+51+264))/(33+139+216+1969)*100</f>
        <v>90.83580823080186</v>
      </c>
      <c r="S69" s="101"/>
      <c r="T69" s="22">
        <f>N69</f>
        <v>79.083580823080197</v>
      </c>
      <c r="U69" s="22">
        <f>R69/J69*100</f>
        <v>99.581395348837205</v>
      </c>
      <c r="V69" s="91"/>
      <c r="W69" s="93"/>
      <c r="X69" s="22">
        <f t="shared" si="10"/>
        <v>166.76510310650534</v>
      </c>
      <c r="Y69" s="91"/>
      <c r="Z69" s="20"/>
      <c r="AA69" s="20"/>
      <c r="AB69" s="18"/>
      <c r="AC69" s="25"/>
    </row>
    <row r="70" spans="1:29" ht="165" customHeight="1" x14ac:dyDescent="0.2">
      <c r="A70" s="14"/>
      <c r="B70" s="16"/>
      <c r="C70" s="40" t="s">
        <v>151</v>
      </c>
      <c r="D70" s="17" t="s">
        <v>152</v>
      </c>
      <c r="E70" s="18">
        <v>7</v>
      </c>
      <c r="F70" s="18" t="s">
        <v>112</v>
      </c>
      <c r="G70" s="41">
        <f>SUM(G71:G71)</f>
        <v>1835272000</v>
      </c>
      <c r="H70" s="18">
        <v>6</v>
      </c>
      <c r="I70" s="41">
        <f>SUM(I71:I71)</f>
        <v>181025750</v>
      </c>
      <c r="J70" s="18">
        <v>7</v>
      </c>
      <c r="K70" s="41">
        <f>SUM(K71:K71)</f>
        <v>1016556000</v>
      </c>
      <c r="L70" s="27">
        <v>2</v>
      </c>
      <c r="M70" s="41">
        <f>SUM(M71:M71)</f>
        <v>68027000</v>
      </c>
      <c r="N70" s="20">
        <v>1</v>
      </c>
      <c r="O70" s="41">
        <f>SUM(O71:O71)</f>
        <v>305315100</v>
      </c>
      <c r="P70" s="20">
        <v>3</v>
      </c>
      <c r="Q70" s="41">
        <f>SUM(Q71:Q71)</f>
        <v>92866697</v>
      </c>
      <c r="R70" s="20">
        <v>1</v>
      </c>
      <c r="S70" s="41">
        <f>SUM(S71:S71)</f>
        <v>157130743</v>
      </c>
      <c r="T70" s="21">
        <f t="shared" si="2"/>
        <v>7</v>
      </c>
      <c r="U70" s="22">
        <f t="shared" si="7"/>
        <v>100</v>
      </c>
      <c r="V70" s="28">
        <f t="shared" ref="V70:V74" si="17">SUM(M70,O70,Q70,S70)</f>
        <v>623339540</v>
      </c>
      <c r="W70" s="22">
        <f>V70/K70*100</f>
        <v>61.318760599514441</v>
      </c>
      <c r="X70" s="21">
        <f t="shared" si="10"/>
        <v>13</v>
      </c>
      <c r="Y70" s="28">
        <f>SUM(I70,V70)</f>
        <v>804365290</v>
      </c>
      <c r="Z70" s="20"/>
      <c r="AA70" s="20"/>
      <c r="AB70" s="18"/>
      <c r="AC70" s="25"/>
    </row>
    <row r="71" spans="1:29" ht="240" x14ac:dyDescent="0.2">
      <c r="A71" s="29"/>
      <c r="B71" s="30"/>
      <c r="C71" s="30" t="s">
        <v>153</v>
      </c>
      <c r="D71" s="32" t="s">
        <v>154</v>
      </c>
      <c r="E71" s="33">
        <v>480</v>
      </c>
      <c r="F71" s="33" t="s">
        <v>132</v>
      </c>
      <c r="G71" s="34">
        <v>1835272000</v>
      </c>
      <c r="H71" s="33">
        <v>45</v>
      </c>
      <c r="I71" s="34">
        <v>181025750</v>
      </c>
      <c r="J71" s="33">
        <v>410</v>
      </c>
      <c r="K71" s="34">
        <v>1016556000</v>
      </c>
      <c r="L71" s="35">
        <v>81</v>
      </c>
      <c r="M71" s="34">
        <v>68027000</v>
      </c>
      <c r="N71" s="36">
        <v>164</v>
      </c>
      <c r="O71" s="34">
        <v>305315100</v>
      </c>
      <c r="P71" s="36">
        <v>48</v>
      </c>
      <c r="Q71" s="34">
        <v>92866697</v>
      </c>
      <c r="R71" s="36">
        <v>15</v>
      </c>
      <c r="S71" s="34">
        <v>157130743</v>
      </c>
      <c r="T71" s="37">
        <f t="shared" si="2"/>
        <v>308</v>
      </c>
      <c r="U71" s="39">
        <f t="shared" si="7"/>
        <v>75.121951219512198</v>
      </c>
      <c r="V71" s="38">
        <f t="shared" si="17"/>
        <v>623339540</v>
      </c>
      <c r="W71" s="39">
        <f>V71/K71*100</f>
        <v>61.318760599514441</v>
      </c>
      <c r="X71" s="37">
        <f t="shared" si="10"/>
        <v>353</v>
      </c>
      <c r="Y71" s="38">
        <f>SUM(I71,V71)</f>
        <v>804365290</v>
      </c>
      <c r="Z71" s="36"/>
      <c r="AA71" s="36"/>
      <c r="AB71" s="33"/>
      <c r="AC71" s="25"/>
    </row>
    <row r="72" spans="1:29" ht="126" customHeight="1" x14ac:dyDescent="0.2">
      <c r="A72" s="14"/>
      <c r="B72" s="15" t="s">
        <v>155</v>
      </c>
      <c r="C72" s="15" t="s">
        <v>156</v>
      </c>
      <c r="D72" s="17" t="s">
        <v>157</v>
      </c>
      <c r="E72" s="18">
        <v>1</v>
      </c>
      <c r="F72" s="18" t="s">
        <v>112</v>
      </c>
      <c r="G72" s="41">
        <f>SUM(G73:G74)</f>
        <v>4638590250</v>
      </c>
      <c r="H72" s="18">
        <v>1</v>
      </c>
      <c r="I72" s="41">
        <f>SUM(I73:I74)</f>
        <v>1750350212</v>
      </c>
      <c r="J72" s="18">
        <v>1</v>
      </c>
      <c r="K72" s="41">
        <f>SUM(K73:K74)</f>
        <v>3270784450</v>
      </c>
      <c r="L72" s="27">
        <v>1</v>
      </c>
      <c r="M72" s="41">
        <f>SUM(M73:M74)</f>
        <v>0</v>
      </c>
      <c r="N72" s="20">
        <v>0</v>
      </c>
      <c r="O72" s="41">
        <f>SUM(O73:O74)</f>
        <v>704525000</v>
      </c>
      <c r="P72" s="20">
        <v>0</v>
      </c>
      <c r="Q72" s="41">
        <f>SUM(Q73:Q74)</f>
        <v>1633925000</v>
      </c>
      <c r="R72" s="20">
        <v>1</v>
      </c>
      <c r="S72" s="41">
        <f>SUM(S73:S74)</f>
        <v>743724000</v>
      </c>
      <c r="T72" s="21">
        <f t="shared" si="2"/>
        <v>2</v>
      </c>
      <c r="U72" s="22">
        <f t="shared" si="7"/>
        <v>200</v>
      </c>
      <c r="V72" s="28">
        <f t="shared" si="17"/>
        <v>3082174000</v>
      </c>
      <c r="W72" s="22">
        <f>V72/K72*100</f>
        <v>94.233479677940863</v>
      </c>
      <c r="X72" s="21">
        <f t="shared" si="10"/>
        <v>3</v>
      </c>
      <c r="Y72" s="28">
        <f>SUM(I72,V72)</f>
        <v>4832524212</v>
      </c>
      <c r="Z72" s="20"/>
      <c r="AA72" s="20"/>
      <c r="AB72" s="18"/>
      <c r="AC72" s="25"/>
    </row>
    <row r="73" spans="1:29" ht="315" x14ac:dyDescent="0.2">
      <c r="A73" s="29"/>
      <c r="B73" s="30"/>
      <c r="C73" s="31" t="s">
        <v>158</v>
      </c>
      <c r="D73" s="32" t="s">
        <v>159</v>
      </c>
      <c r="E73" s="33">
        <v>3</v>
      </c>
      <c r="F73" s="33" t="s">
        <v>42</v>
      </c>
      <c r="G73" s="34">
        <v>573500000</v>
      </c>
      <c r="H73" s="33">
        <v>3</v>
      </c>
      <c r="I73" s="34">
        <v>718646000</v>
      </c>
      <c r="J73" s="33">
        <v>3</v>
      </c>
      <c r="K73" s="34">
        <v>893365200</v>
      </c>
      <c r="L73" s="35">
        <v>0</v>
      </c>
      <c r="M73" s="34">
        <v>0</v>
      </c>
      <c r="N73" s="36">
        <v>1</v>
      </c>
      <c r="O73" s="34">
        <v>376125000</v>
      </c>
      <c r="P73" s="36">
        <v>2</v>
      </c>
      <c r="Q73" s="34">
        <v>416125000</v>
      </c>
      <c r="R73" s="36">
        <v>0</v>
      </c>
      <c r="S73" s="34">
        <v>38260000</v>
      </c>
      <c r="T73" s="37">
        <f t="shared" si="2"/>
        <v>3</v>
      </c>
      <c r="U73" s="39">
        <f t="shared" si="7"/>
        <v>100</v>
      </c>
      <c r="V73" s="38">
        <f t="shared" si="17"/>
        <v>830510000</v>
      </c>
      <c r="W73" s="39">
        <f>V73/K73*100</f>
        <v>92.964221127037405</v>
      </c>
      <c r="X73" s="37">
        <f t="shared" si="10"/>
        <v>6</v>
      </c>
      <c r="Y73" s="38">
        <f>SUM(I73,V73)</f>
        <v>1549156000</v>
      </c>
      <c r="Z73" s="36"/>
      <c r="AA73" s="36"/>
      <c r="AB73" s="33"/>
      <c r="AC73" s="25"/>
    </row>
    <row r="74" spans="1:29" ht="180" x14ac:dyDescent="0.2">
      <c r="A74" s="29"/>
      <c r="B74" s="30"/>
      <c r="C74" s="31" t="s">
        <v>160</v>
      </c>
      <c r="D74" s="32" t="s">
        <v>161</v>
      </c>
      <c r="E74" s="33">
        <v>2</v>
      </c>
      <c r="F74" s="33" t="s">
        <v>47</v>
      </c>
      <c r="G74" s="34">
        <f>1687671000+2377419250+0</f>
        <v>4065090250</v>
      </c>
      <c r="H74" s="33">
        <v>2</v>
      </c>
      <c r="I74" s="34">
        <v>1031704212</v>
      </c>
      <c r="J74" s="33">
        <v>2</v>
      </c>
      <c r="K74" s="34">
        <v>2377419250</v>
      </c>
      <c r="L74" s="35">
        <v>1</v>
      </c>
      <c r="M74" s="34">
        <v>0</v>
      </c>
      <c r="N74" s="36">
        <v>0</v>
      </c>
      <c r="O74" s="34">
        <v>328400000</v>
      </c>
      <c r="P74" s="36">
        <v>1</v>
      </c>
      <c r="Q74" s="34">
        <v>1217800000</v>
      </c>
      <c r="R74" s="36">
        <v>0</v>
      </c>
      <c r="S74" s="34">
        <v>705464000</v>
      </c>
      <c r="T74" s="37">
        <f t="shared" si="2"/>
        <v>2</v>
      </c>
      <c r="U74" s="39">
        <f t="shared" si="7"/>
        <v>100</v>
      </c>
      <c r="V74" s="38">
        <f t="shared" si="17"/>
        <v>2251664000</v>
      </c>
      <c r="W74" s="39">
        <f>V74/K74*100</f>
        <v>94.710430228071885</v>
      </c>
      <c r="X74" s="37">
        <f t="shared" si="10"/>
        <v>4</v>
      </c>
      <c r="Y74" s="38">
        <f>SUM(I74,V74)</f>
        <v>3283368212</v>
      </c>
      <c r="Z74" s="36"/>
      <c r="AA74" s="36"/>
      <c r="AB74" s="33"/>
      <c r="AC74" s="25"/>
    </row>
    <row r="75" spans="1:29" ht="15" x14ac:dyDescent="0.2">
      <c r="A75" s="94" t="s">
        <v>162</v>
      </c>
      <c r="B75" s="95"/>
      <c r="C75" s="95"/>
      <c r="D75" s="95"/>
      <c r="E75" s="95"/>
      <c r="F75" s="95"/>
      <c r="G75" s="95"/>
      <c r="H75" s="95"/>
      <c r="I75" s="95"/>
      <c r="J75" s="95"/>
      <c r="K75" s="95"/>
      <c r="L75" s="95"/>
      <c r="M75" s="95"/>
      <c r="N75" s="95"/>
      <c r="O75" s="95"/>
      <c r="P75" s="95"/>
      <c r="Q75" s="95"/>
      <c r="R75" s="95"/>
      <c r="S75" s="95"/>
      <c r="T75" s="95"/>
      <c r="U75" s="50">
        <f>AVERAGE(U13:U74)</f>
        <v>89.148119026053919</v>
      </c>
      <c r="V75" s="51"/>
      <c r="W75" s="50">
        <f>AVERAGE(W13,W43,W55,W68)</f>
        <v>74.285248450447654</v>
      </c>
      <c r="X75" s="52"/>
      <c r="Y75" s="53"/>
      <c r="Z75" s="52"/>
      <c r="AA75" s="52"/>
      <c r="AB75" s="54"/>
      <c r="AC75" s="55"/>
    </row>
    <row r="76" spans="1:29" ht="15" x14ac:dyDescent="0.2">
      <c r="A76" s="96" t="s">
        <v>163</v>
      </c>
      <c r="B76" s="97"/>
      <c r="C76" s="97"/>
      <c r="D76" s="97"/>
      <c r="E76" s="97"/>
      <c r="F76" s="97"/>
      <c r="G76" s="97"/>
      <c r="H76" s="97"/>
      <c r="I76" s="97"/>
      <c r="J76" s="97"/>
      <c r="K76" s="97"/>
      <c r="L76" s="97"/>
      <c r="M76" s="97"/>
      <c r="N76" s="97"/>
      <c r="O76" s="97"/>
      <c r="P76" s="97"/>
      <c r="Q76" s="97"/>
      <c r="R76" s="97"/>
      <c r="S76" s="97"/>
      <c r="T76" s="97"/>
      <c r="U76" s="56" t="str">
        <f>IF(U75&gt;=91,"Sangat Tinggi",IF(U75&gt;=76,"Tinggi",IF(U75&gt;=66,"Sedang",IF(U75&gt;=51,"Rendah",IF(U75&lt;=50,"Sangat Rendah")))))</f>
        <v>Tinggi</v>
      </c>
      <c r="V76" s="57"/>
      <c r="W76" s="56" t="str">
        <f>IF(W75&gt;=91,"Sangat Tinggi",IF(W75&gt;=76,"Tinggi",IF(W75&gt;=66,"Sedang",IF(W75&gt;=51,"Rendah",IF(W75&lt;=50,"Sangat Rendah")))))</f>
        <v>Sedang</v>
      </c>
      <c r="X76" s="58"/>
      <c r="Y76" s="59"/>
      <c r="Z76" s="58"/>
      <c r="AA76" s="58"/>
      <c r="AB76" s="60"/>
      <c r="AC76" s="55"/>
    </row>
    <row r="77" spans="1:29" ht="15" x14ac:dyDescent="0.2">
      <c r="A77" s="88" t="s">
        <v>164</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55"/>
    </row>
    <row r="78" spans="1:29" ht="44.25" customHeight="1" x14ac:dyDescent="0.2">
      <c r="A78" s="85" t="s">
        <v>165</v>
      </c>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7"/>
      <c r="AC78" s="55"/>
    </row>
    <row r="79" spans="1:29" ht="29.25" customHeight="1" x14ac:dyDescent="0.2">
      <c r="A79" s="85" t="s">
        <v>166</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7"/>
      <c r="AC79" s="55"/>
    </row>
    <row r="80" spans="1:29" ht="15" x14ac:dyDescent="0.2">
      <c r="A80" s="88" t="s">
        <v>167</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61"/>
    </row>
    <row r="81" spans="1:29" s="64" customFormat="1" ht="15" x14ac:dyDescent="0.2">
      <c r="A81" s="62"/>
      <c r="B81" s="62"/>
      <c r="C81" s="62"/>
      <c r="D81" s="62"/>
      <c r="E81" s="62"/>
      <c r="F81" s="62"/>
      <c r="G81" s="62"/>
      <c r="H81" s="62"/>
      <c r="I81" s="63">
        <f>I13+I43+I55+I68</f>
        <v>9037421513</v>
      </c>
      <c r="J81" s="62"/>
      <c r="K81" s="63">
        <f>K13+K43+K55+K68</f>
        <v>14644589858</v>
      </c>
      <c r="L81" s="62"/>
      <c r="M81" s="63">
        <f>M13+M43+M55+M68</f>
        <v>1104664592</v>
      </c>
      <c r="N81" s="62"/>
      <c r="O81" s="63">
        <f>O13+O43+O55+O68</f>
        <v>2891069703</v>
      </c>
      <c r="P81" s="62"/>
      <c r="Q81" s="63">
        <f>Q13+Q43+Q55+Q68</f>
        <v>3106870194</v>
      </c>
      <c r="R81" s="62"/>
      <c r="S81" s="62"/>
      <c r="T81" s="62"/>
      <c r="U81" s="62"/>
      <c r="V81" s="62"/>
      <c r="W81" s="62"/>
      <c r="X81" s="62"/>
      <c r="Y81" s="62"/>
      <c r="Z81" s="62"/>
      <c r="AA81" s="62"/>
      <c r="AB81" s="62"/>
    </row>
    <row r="82" spans="1:29" s="64" customFormat="1" ht="15" x14ac:dyDescent="0.2">
      <c r="A82" s="62"/>
      <c r="B82" s="62"/>
      <c r="C82" s="62"/>
      <c r="D82" s="62"/>
      <c r="E82" s="62"/>
      <c r="F82" s="62"/>
      <c r="G82" s="63"/>
      <c r="H82" s="62"/>
      <c r="I82" s="62"/>
      <c r="J82" s="62"/>
      <c r="K82" s="62"/>
      <c r="L82" s="62"/>
      <c r="M82" s="62"/>
      <c r="N82" s="62"/>
      <c r="O82" s="62"/>
      <c r="P82" s="62"/>
      <c r="Q82" s="62"/>
      <c r="R82" s="62"/>
      <c r="S82" s="62"/>
      <c r="T82" s="89" t="s">
        <v>168</v>
      </c>
      <c r="U82" s="89"/>
      <c r="V82" s="89"/>
      <c r="W82" s="89"/>
      <c r="X82" s="62"/>
      <c r="Y82" s="89"/>
      <c r="Z82" s="89"/>
      <c r="AA82" s="89"/>
      <c r="AB82" s="89"/>
      <c r="AC82" s="89"/>
    </row>
    <row r="83" spans="1:29" s="64" customFormat="1" ht="15.75" x14ac:dyDescent="0.25">
      <c r="A83" s="65"/>
      <c r="B83" s="62"/>
      <c r="C83" s="62"/>
      <c r="D83" s="62"/>
      <c r="E83" s="62"/>
      <c r="F83" s="62"/>
      <c r="G83" s="62"/>
      <c r="H83" s="62"/>
      <c r="I83" s="62"/>
      <c r="J83" s="62"/>
      <c r="K83" s="62"/>
      <c r="L83" s="62"/>
      <c r="M83" s="62"/>
      <c r="N83" s="62"/>
      <c r="O83" s="62"/>
      <c r="P83" s="62"/>
      <c r="Q83" s="63">
        <f>M81+O81+Q81</f>
        <v>7102604489</v>
      </c>
      <c r="R83" s="62"/>
      <c r="S83" s="62"/>
      <c r="T83" s="89" t="s">
        <v>169</v>
      </c>
      <c r="U83" s="89"/>
      <c r="V83" s="89"/>
      <c r="W83" s="89"/>
      <c r="X83" s="62"/>
      <c r="Y83" s="89"/>
      <c r="Z83" s="89"/>
      <c r="AA83" s="89"/>
      <c r="AB83" s="89"/>
      <c r="AC83" s="89"/>
    </row>
    <row r="84" spans="1:29" ht="15" x14ac:dyDescent="0.2">
      <c r="T84" s="83" t="s">
        <v>170</v>
      </c>
      <c r="U84" s="83"/>
      <c r="V84" s="83"/>
      <c r="W84" s="83"/>
      <c r="Y84" s="83"/>
      <c r="Z84" s="83"/>
      <c r="AA84" s="83"/>
      <c r="AB84" s="83"/>
      <c r="AC84" s="83"/>
    </row>
    <row r="85" spans="1:29" ht="15" x14ac:dyDescent="0.2">
      <c r="T85" s="83" t="s">
        <v>171</v>
      </c>
      <c r="U85" s="83"/>
      <c r="V85" s="83"/>
      <c r="W85" s="83"/>
      <c r="Y85" s="83"/>
      <c r="Z85" s="83"/>
      <c r="AA85" s="83"/>
      <c r="AB85" s="83"/>
      <c r="AC85" s="83"/>
    </row>
    <row r="86" spans="1:29" ht="25.5" x14ac:dyDescent="0.2">
      <c r="A86" s="66" t="s">
        <v>172</v>
      </c>
      <c r="B86" s="66" t="s">
        <v>173</v>
      </c>
      <c r="C86" s="66" t="s">
        <v>174</v>
      </c>
      <c r="T86" s="82"/>
      <c r="U86" s="82"/>
      <c r="V86" s="82"/>
      <c r="W86" s="82"/>
      <c r="Y86" s="67"/>
      <c r="Z86" s="1"/>
      <c r="AA86" s="1"/>
      <c r="AB86" s="1"/>
    </row>
    <row r="87" spans="1:29" ht="25.5" x14ac:dyDescent="0.2">
      <c r="A87" s="68" t="s">
        <v>175</v>
      </c>
      <c r="B87" s="68" t="s">
        <v>176</v>
      </c>
      <c r="C87" s="68" t="s">
        <v>177</v>
      </c>
    </row>
    <row r="88" spans="1:29" ht="25.5" x14ac:dyDescent="0.2">
      <c r="A88" s="68" t="s">
        <v>178</v>
      </c>
      <c r="B88" s="68" t="s">
        <v>179</v>
      </c>
      <c r="C88" s="68" t="s">
        <v>180</v>
      </c>
    </row>
    <row r="89" spans="1:29" ht="25.5" x14ac:dyDescent="0.25">
      <c r="A89" s="68" t="s">
        <v>181</v>
      </c>
      <c r="B89" s="68" t="s">
        <v>182</v>
      </c>
      <c r="C89" s="68" t="s">
        <v>183</v>
      </c>
      <c r="T89" s="84" t="s">
        <v>184</v>
      </c>
      <c r="U89" s="84"/>
      <c r="V89" s="84"/>
      <c r="W89" s="84"/>
      <c r="Y89" s="84"/>
      <c r="Z89" s="84"/>
      <c r="AA89" s="84"/>
      <c r="AB89" s="84"/>
      <c r="AC89" s="84"/>
    </row>
    <row r="90" spans="1:29" ht="25.5" x14ac:dyDescent="0.2">
      <c r="A90" s="68" t="s">
        <v>185</v>
      </c>
      <c r="B90" s="68" t="s">
        <v>186</v>
      </c>
      <c r="C90" s="68" t="s">
        <v>187</v>
      </c>
      <c r="T90" s="82" t="s">
        <v>188</v>
      </c>
      <c r="U90" s="82"/>
      <c r="V90" s="82"/>
      <c r="W90" s="82"/>
      <c r="Y90" s="82"/>
      <c r="Z90" s="82"/>
      <c r="AA90" s="82"/>
      <c r="AB90" s="82"/>
      <c r="AC90" s="82"/>
    </row>
    <row r="91" spans="1:29" ht="25.5" x14ac:dyDescent="0.2">
      <c r="A91" s="68" t="s">
        <v>189</v>
      </c>
      <c r="B91" s="69" t="s">
        <v>190</v>
      </c>
      <c r="C91" s="68" t="s">
        <v>191</v>
      </c>
    </row>
  </sheetData>
  <mergeCells count="133">
    <mergeCell ref="A1:AB1"/>
    <mergeCell ref="A2:AB2"/>
    <mergeCell ref="A3:AB3"/>
    <mergeCell ref="A4:AB4"/>
    <mergeCell ref="A5:AB5"/>
    <mergeCell ref="A6:AB6"/>
    <mergeCell ref="J7:K8"/>
    <mergeCell ref="L7:S8"/>
    <mergeCell ref="T7:W8"/>
    <mergeCell ref="X7:Y8"/>
    <mergeCell ref="Z7:AB8"/>
    <mergeCell ref="AC7:AC8"/>
    <mergeCell ref="A7:A9"/>
    <mergeCell ref="B7:B9"/>
    <mergeCell ref="C7:C9"/>
    <mergeCell ref="D7:D9"/>
    <mergeCell ref="E7:G9"/>
    <mergeCell ref="H7:I9"/>
    <mergeCell ref="T10:W10"/>
    <mergeCell ref="X10:Y10"/>
    <mergeCell ref="Z10:AB10"/>
    <mergeCell ref="X9:Y9"/>
    <mergeCell ref="Z9:AB9"/>
    <mergeCell ref="A10:A12"/>
    <mergeCell ref="B10:B12"/>
    <mergeCell ref="C10:C12"/>
    <mergeCell ref="D10:D12"/>
    <mergeCell ref="E10:G10"/>
    <mergeCell ref="H10:I10"/>
    <mergeCell ref="J10:K10"/>
    <mergeCell ref="L10:M10"/>
    <mergeCell ref="J9:K9"/>
    <mergeCell ref="L9:M9"/>
    <mergeCell ref="N9:O9"/>
    <mergeCell ref="P9:Q9"/>
    <mergeCell ref="L11:L12"/>
    <mergeCell ref="M11:M12"/>
    <mergeCell ref="N11:N12"/>
    <mergeCell ref="O11:O12"/>
    <mergeCell ref="P11:P12"/>
    <mergeCell ref="Q11:Q12"/>
    <mergeCell ref="R9:S9"/>
    <mergeCell ref="T9:W9"/>
    <mergeCell ref="E11:F12"/>
    <mergeCell ref="G11:G12"/>
    <mergeCell ref="H11:H12"/>
    <mergeCell ref="I11:I12"/>
    <mergeCell ref="J11:J12"/>
    <mergeCell ref="K11:K12"/>
    <mergeCell ref="N10:O10"/>
    <mergeCell ref="P10:Q10"/>
    <mergeCell ref="R10:S10"/>
    <mergeCell ref="R11:R12"/>
    <mergeCell ref="S11:S12"/>
    <mergeCell ref="V13:V17"/>
    <mergeCell ref="W13:W17"/>
    <mergeCell ref="Y13:Y17"/>
    <mergeCell ref="G43:G45"/>
    <mergeCell ref="I43:I45"/>
    <mergeCell ref="K43:K45"/>
    <mergeCell ref="M43:M45"/>
    <mergeCell ref="O43:O45"/>
    <mergeCell ref="Q43:Q45"/>
    <mergeCell ref="S43:S45"/>
    <mergeCell ref="V43:V45"/>
    <mergeCell ref="W43:W45"/>
    <mergeCell ref="Y43:Y45"/>
    <mergeCell ref="G13:G17"/>
    <mergeCell ref="I13:I17"/>
    <mergeCell ref="K13:K17"/>
    <mergeCell ref="M13:M17"/>
    <mergeCell ref="O13:O17"/>
    <mergeCell ref="Q13:Q17"/>
    <mergeCell ref="S13:S17"/>
    <mergeCell ref="Y46:Y48"/>
    <mergeCell ref="G55:G59"/>
    <mergeCell ref="I55:I59"/>
    <mergeCell ref="K55:K59"/>
    <mergeCell ref="M55:M59"/>
    <mergeCell ref="O55:O59"/>
    <mergeCell ref="Q55:Q59"/>
    <mergeCell ref="S55:S59"/>
    <mergeCell ref="V55:V59"/>
    <mergeCell ref="W55:W59"/>
    <mergeCell ref="Y55:Y59"/>
    <mergeCell ref="G46:G48"/>
    <mergeCell ref="I46:I48"/>
    <mergeCell ref="K46:K48"/>
    <mergeCell ref="M46:M48"/>
    <mergeCell ref="O46:O48"/>
    <mergeCell ref="Q46:Q48"/>
    <mergeCell ref="S46:S48"/>
    <mergeCell ref="V46:V48"/>
    <mergeCell ref="W46:W48"/>
    <mergeCell ref="Y63:Y64"/>
    <mergeCell ref="G68:G69"/>
    <mergeCell ref="I68:I69"/>
    <mergeCell ref="K68:K69"/>
    <mergeCell ref="M68:M69"/>
    <mergeCell ref="O68:O69"/>
    <mergeCell ref="Q68:Q69"/>
    <mergeCell ref="S68:S69"/>
    <mergeCell ref="A78:AB78"/>
    <mergeCell ref="G63:G64"/>
    <mergeCell ref="I63:I64"/>
    <mergeCell ref="K63:K64"/>
    <mergeCell ref="M63:M64"/>
    <mergeCell ref="O63:O64"/>
    <mergeCell ref="Q63:Q64"/>
    <mergeCell ref="S63:S64"/>
    <mergeCell ref="V63:V64"/>
    <mergeCell ref="W63:W64"/>
    <mergeCell ref="A79:AB79"/>
    <mergeCell ref="A80:AB80"/>
    <mergeCell ref="T82:W82"/>
    <mergeCell ref="Y82:AC82"/>
    <mergeCell ref="T83:W83"/>
    <mergeCell ref="Y83:AC83"/>
    <mergeCell ref="V68:V69"/>
    <mergeCell ref="W68:W69"/>
    <mergeCell ref="Y68:Y69"/>
    <mergeCell ref="A75:T75"/>
    <mergeCell ref="A76:T76"/>
    <mergeCell ref="A77:AB77"/>
    <mergeCell ref="T90:W90"/>
    <mergeCell ref="Y90:AC90"/>
    <mergeCell ref="T84:W84"/>
    <mergeCell ref="Y84:AC84"/>
    <mergeCell ref="T85:W85"/>
    <mergeCell ref="Y85:AC85"/>
    <mergeCell ref="T86:W86"/>
    <mergeCell ref="T89:W89"/>
    <mergeCell ref="Y89:AC89"/>
  </mergeCells>
  <printOptions horizontalCentered="1"/>
  <pageMargins left="0.23622047244094491" right="0.23622047244094491" top="0.59" bottom="0.4" header="0" footer="0"/>
  <pageSetup paperSize="10000" scale="31" fitToHeight="0" orientation="landscape" horizontalDpi="4294967293" r:id="rId1"/>
  <rowBreaks count="1" manualBreakCount="1">
    <brk id="35"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Realisasi TW IV</vt:lpstr>
      <vt:lpstr>'Realisasi TW IV'!Print_Area</vt:lpstr>
      <vt:lpstr>'Realisasi TW IV'!Print_Titles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PE</cp:lastModifiedBy>
  <cp:lastPrinted>2023-04-11T02:14:12Z</cp:lastPrinted>
  <dcterms:created xsi:type="dcterms:W3CDTF">2022-12-30T03:00:02Z</dcterms:created>
  <dcterms:modified xsi:type="dcterms:W3CDTF">2023-04-14T02:58:24Z</dcterms:modified>
</cp:coreProperties>
</file>