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Asus\Desktop\DOKUMEN PERENCANAAN\form E.81 TW 3\TW 4\"/>
    </mc:Choice>
  </mc:AlternateContent>
  <xr:revisionPtr revIDLastSave="0" documentId="13_ncr:1_{DC78A167-FEAF-4445-9D94-B63F03F2CE44}" xr6:coauthVersionLast="47" xr6:coauthVersionMax="47" xr10:uidLastSave="{00000000-0000-0000-0000-000000000000}"/>
  <bookViews>
    <workbookView xWindow="-120" yWindow="-120" windowWidth="29040" windowHeight="15720" xr2:uid="{00000000-000D-0000-FFFF-FFFF00000000}"/>
  </bookViews>
  <sheets>
    <sheet name="Setda" sheetId="1" r:id="rId1"/>
  </sheets>
  <definedNames>
    <definedName name="_xlnm.Print_Area" localSheetId="0">Setda!$AF$57:$AQ$58</definedName>
    <definedName name="_xlnm.Print_Titles" localSheetId="0">Setda!$7:$12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82" i="1" l="1"/>
  <c r="S78" i="1" l="1"/>
  <c r="M69" i="1" l="1"/>
  <c r="O69" i="1"/>
  <c r="Q69" i="1"/>
  <c r="S69" i="1"/>
  <c r="W64" i="1" l="1"/>
  <c r="S64" i="1"/>
  <c r="Q64" i="1"/>
  <c r="L44" i="1" l="1"/>
  <c r="S42" i="1" l="1"/>
  <c r="Q42" i="1"/>
  <c r="O42" i="1"/>
  <c r="M42" i="1"/>
  <c r="S40" i="1"/>
  <c r="Q40" i="1"/>
  <c r="O40" i="1"/>
  <c r="M40" i="1"/>
  <c r="S35" i="1"/>
  <c r="Q35" i="1"/>
  <c r="O35" i="1"/>
  <c r="M35" i="1"/>
  <c r="S31" i="1"/>
  <c r="Q31" i="1"/>
  <c r="O31" i="1"/>
  <c r="M31" i="1"/>
  <c r="S26" i="1"/>
  <c r="Q26" i="1"/>
  <c r="O26" i="1"/>
  <c r="M26" i="1"/>
  <c r="Q24" i="1"/>
  <c r="O24" i="1"/>
  <c r="M24" i="1"/>
  <c r="S19" i="1"/>
  <c r="S13" i="1" s="1"/>
  <c r="Q19" i="1"/>
  <c r="Q13" i="1" s="1"/>
  <c r="O19" i="1"/>
  <c r="O13" i="1" s="1"/>
  <c r="M19" i="1"/>
  <c r="Q14" i="1"/>
  <c r="O14" i="1"/>
  <c r="M13" i="1"/>
  <c r="S51" i="1" l="1"/>
  <c r="S49" i="1" s="1"/>
  <c r="Q51" i="1"/>
  <c r="Q49" i="1" s="1"/>
  <c r="O51" i="1"/>
  <c r="O49" i="1" s="1"/>
  <c r="M51" i="1"/>
  <c r="M49" i="1"/>
  <c r="S60" i="1" l="1"/>
  <c r="Q60" i="1"/>
  <c r="O60" i="1"/>
  <c r="M60" i="1"/>
  <c r="I35" i="1" l="1"/>
  <c r="K35" i="1"/>
  <c r="T20" i="1"/>
  <c r="J15" i="1"/>
  <c r="J14" i="1"/>
  <c r="H15" i="1"/>
  <c r="H14" i="1"/>
  <c r="E15" i="1"/>
  <c r="E14" i="1"/>
  <c r="G74" i="1"/>
  <c r="Q78" i="1"/>
  <c r="O78" i="1"/>
  <c r="M78" i="1"/>
  <c r="K78" i="1"/>
  <c r="I78" i="1"/>
  <c r="G78" i="1"/>
  <c r="Q82" i="1"/>
  <c r="Q74" i="1"/>
  <c r="Q73" i="1" s="1"/>
  <c r="Q65" i="1"/>
  <c r="Q57" i="1"/>
  <c r="Q59" i="1"/>
  <c r="Q58" i="1"/>
  <c r="T82" i="1" l="1"/>
  <c r="T59" i="1"/>
  <c r="T58" i="1"/>
  <c r="T57" i="1"/>
  <c r="T45" i="1"/>
  <c r="T44" i="1"/>
  <c r="I42" i="1"/>
  <c r="G42" i="1"/>
  <c r="G40" i="1"/>
  <c r="I40" i="1"/>
  <c r="I31" i="1"/>
  <c r="I28" i="1"/>
  <c r="I27" i="1"/>
  <c r="G24" i="1"/>
  <c r="I24" i="1"/>
  <c r="I19" i="1"/>
  <c r="I26" i="1" l="1"/>
  <c r="W56" i="1"/>
  <c r="AA56" i="1" s="1"/>
  <c r="U56" i="1"/>
  <c r="W55" i="1"/>
  <c r="AA55" i="1" s="1"/>
  <c r="U55" i="1"/>
  <c r="W54" i="1"/>
  <c r="AA54" i="1" s="1"/>
  <c r="U54" i="1"/>
  <c r="W53" i="1"/>
  <c r="AA53" i="1" s="1"/>
  <c r="U53" i="1"/>
  <c r="W52" i="1"/>
  <c r="AA52" i="1" s="1"/>
  <c r="U52" i="1"/>
  <c r="T51" i="1"/>
  <c r="U51" i="1" s="1"/>
  <c r="K51" i="1"/>
  <c r="K49" i="1" s="1"/>
  <c r="I51" i="1"/>
  <c r="I49" i="1" s="1"/>
  <c r="G51" i="1"/>
  <c r="G49" i="1" s="1"/>
  <c r="T50" i="1"/>
  <c r="U50" i="1" s="1"/>
  <c r="AC49" i="1"/>
  <c r="T49" i="1"/>
  <c r="W51" i="1" l="1"/>
  <c r="X51" i="1" s="1"/>
  <c r="W49" i="1"/>
  <c r="AA49" i="1" s="1"/>
  <c r="X52" i="1"/>
  <c r="X53" i="1"/>
  <c r="X54" i="1"/>
  <c r="X55" i="1"/>
  <c r="X56" i="1"/>
  <c r="Z49" i="1"/>
  <c r="U49" i="1"/>
  <c r="Z51" i="1"/>
  <c r="Z50" i="1"/>
  <c r="X49" i="1" l="1"/>
  <c r="AA51" i="1"/>
  <c r="W48" i="1"/>
  <c r="AA48" i="1" s="1"/>
  <c r="U44" i="1"/>
  <c r="U45" i="1"/>
  <c r="W47" i="1"/>
  <c r="K44" i="1"/>
  <c r="AK48" i="1"/>
  <c r="G48" i="1"/>
  <c r="AK47" i="1"/>
  <c r="G47" i="1"/>
  <c r="AK46" i="1"/>
  <c r="G46" i="1"/>
  <c r="AK45" i="1"/>
  <c r="I44" i="1"/>
  <c r="G45" i="1" l="1"/>
  <c r="G44" i="1" s="1"/>
  <c r="T46" i="1"/>
  <c r="U46" i="1" s="1"/>
  <c r="X48" i="1"/>
  <c r="T48" i="1"/>
  <c r="U48" i="1" s="1"/>
  <c r="AD48" i="1"/>
  <c r="Z44" i="1"/>
  <c r="AB44" i="1" s="1"/>
  <c r="X47" i="1"/>
  <c r="AA47" i="1"/>
  <c r="AD47" i="1" s="1"/>
  <c r="W46" i="1"/>
  <c r="T47" i="1"/>
  <c r="W45" i="1"/>
  <c r="Z45" i="1"/>
  <c r="AB45" i="1" s="1"/>
  <c r="W44" i="1"/>
  <c r="X44" i="1" s="1"/>
  <c r="W85" i="1"/>
  <c r="AA85" i="1" s="1"/>
  <c r="T85" i="1"/>
  <c r="Z85" i="1" s="1"/>
  <c r="W84" i="1"/>
  <c r="X84" i="1" s="1"/>
  <c r="T84" i="1"/>
  <c r="Z84" i="1" s="1"/>
  <c r="W83" i="1"/>
  <c r="AA83" i="1" s="1"/>
  <c r="T83" i="1"/>
  <c r="Z83" i="1" s="1"/>
  <c r="O82" i="1"/>
  <c r="M82" i="1"/>
  <c r="K82" i="1"/>
  <c r="I82" i="1"/>
  <c r="G82" i="1"/>
  <c r="Z46" i="1" l="1"/>
  <c r="AB46" i="1" s="1"/>
  <c r="AA44" i="1"/>
  <c r="AD44" i="1" s="1"/>
  <c r="Z48" i="1"/>
  <c r="AB48" i="1" s="1"/>
  <c r="U47" i="1"/>
  <c r="Z47" i="1"/>
  <c r="AB47" i="1" s="1"/>
  <c r="AA46" i="1"/>
  <c r="AD46" i="1" s="1"/>
  <c r="X46" i="1"/>
  <c r="AA45" i="1"/>
  <c r="AD45" i="1" s="1"/>
  <c r="X45" i="1"/>
  <c r="Z82" i="1"/>
  <c r="U82" i="1"/>
  <c r="U83" i="1"/>
  <c r="X83" i="1"/>
  <c r="W82" i="1"/>
  <c r="X82" i="1" s="1"/>
  <c r="AA84" i="1"/>
  <c r="U85" i="1"/>
  <c r="X85" i="1"/>
  <c r="AA82" i="1" l="1"/>
  <c r="W72" i="1" l="1"/>
  <c r="AA72" i="1" s="1"/>
  <c r="T72" i="1"/>
  <c r="U72" i="1" s="1"/>
  <c r="W71" i="1"/>
  <c r="X71" i="1" s="1"/>
  <c r="T71" i="1"/>
  <c r="Z71" i="1" s="1"/>
  <c r="W70" i="1"/>
  <c r="X70" i="1" s="1"/>
  <c r="T70" i="1"/>
  <c r="Z70" i="1" s="1"/>
  <c r="T69" i="1"/>
  <c r="U69" i="1" s="1"/>
  <c r="K69" i="1"/>
  <c r="I69" i="1"/>
  <c r="G69" i="1"/>
  <c r="E69" i="1"/>
  <c r="W69" i="1" l="1"/>
  <c r="X69" i="1" s="1"/>
  <c r="Z72" i="1"/>
  <c r="U70" i="1"/>
  <c r="AA70" i="1"/>
  <c r="Z69" i="1"/>
  <c r="AA71" i="1"/>
  <c r="X72" i="1"/>
  <c r="AA69" i="1" l="1"/>
  <c r="W81" i="1"/>
  <c r="X81" i="1" s="1"/>
  <c r="T81" i="1"/>
  <c r="U81" i="1" s="1"/>
  <c r="W80" i="1"/>
  <c r="AA80" i="1" s="1"/>
  <c r="T80" i="1"/>
  <c r="U80" i="1" s="1"/>
  <c r="W79" i="1"/>
  <c r="X79" i="1" s="1"/>
  <c r="T79" i="1"/>
  <c r="Z79" i="1" s="1"/>
  <c r="W78" i="1"/>
  <c r="AA78" i="1" s="1"/>
  <c r="T78" i="1"/>
  <c r="Z78" i="1" s="1"/>
  <c r="W77" i="1"/>
  <c r="X77" i="1" s="1"/>
  <c r="T77" i="1"/>
  <c r="U77" i="1" s="1"/>
  <c r="T76" i="1"/>
  <c r="Z76" i="1" s="1"/>
  <c r="M76" i="1"/>
  <c r="M74" i="1" s="1"/>
  <c r="M73" i="1" s="1"/>
  <c r="W75" i="1"/>
  <c r="AA75" i="1" s="1"/>
  <c r="T75" i="1"/>
  <c r="Z75" i="1" s="1"/>
  <c r="T74" i="1"/>
  <c r="Z74" i="1" s="1"/>
  <c r="O74" i="1"/>
  <c r="O73" i="1" s="1"/>
  <c r="K74" i="1"/>
  <c r="K73" i="1" s="1"/>
  <c r="I74" i="1"/>
  <c r="I73" i="1" s="1"/>
  <c r="T73" i="1"/>
  <c r="Z73" i="1" s="1"/>
  <c r="W76" i="1" l="1"/>
  <c r="AA76" i="1" s="1"/>
  <c r="U78" i="1"/>
  <c r="U74" i="1"/>
  <c r="Z81" i="1"/>
  <c r="Z77" i="1"/>
  <c r="AA79" i="1"/>
  <c r="X75" i="1"/>
  <c r="AA77" i="1"/>
  <c r="AA81" i="1"/>
  <c r="W73" i="1"/>
  <c r="X73" i="1" s="1"/>
  <c r="U73" i="1"/>
  <c r="U75" i="1"/>
  <c r="U79" i="1"/>
  <c r="X80" i="1"/>
  <c r="Z80" i="1"/>
  <c r="W74" i="1"/>
  <c r="X74" i="1" s="1"/>
  <c r="X78" i="1"/>
  <c r="X76" i="1" l="1"/>
  <c r="AA73" i="1"/>
  <c r="AA74" i="1"/>
  <c r="O65" i="1" l="1"/>
  <c r="O64" i="1" s="1"/>
  <c r="T68" i="1"/>
  <c r="Z68" i="1" s="1"/>
  <c r="K65" i="1"/>
  <c r="K64" i="1" s="1"/>
  <c r="I65" i="1"/>
  <c r="I64" i="1" s="1"/>
  <c r="G65" i="1"/>
  <c r="G64" i="1" s="1"/>
  <c r="T64" i="1"/>
  <c r="Z64" i="1" s="1"/>
  <c r="T65" i="1"/>
  <c r="U65" i="1" s="1"/>
  <c r="T66" i="1"/>
  <c r="U66" i="1" s="1"/>
  <c r="T67" i="1"/>
  <c r="Z67" i="1" s="1"/>
  <c r="W66" i="1"/>
  <c r="X66" i="1" s="1"/>
  <c r="W67" i="1"/>
  <c r="X67" i="1" s="1"/>
  <c r="W68" i="1"/>
  <c r="AA68" i="1" s="1"/>
  <c r="M65" i="1"/>
  <c r="M64" i="1" s="1"/>
  <c r="O59" i="1"/>
  <c r="O58" i="1"/>
  <c r="M59" i="1"/>
  <c r="M58" i="1"/>
  <c r="I59" i="1"/>
  <c r="I58" i="1"/>
  <c r="O57" i="1"/>
  <c r="G58" i="1"/>
  <c r="G59" i="1"/>
  <c r="X64" i="1" l="1"/>
  <c r="AA67" i="1"/>
  <c r="W65" i="1"/>
  <c r="AA65" i="1" s="1"/>
  <c r="AA66" i="1"/>
  <c r="X68" i="1"/>
  <c r="U67" i="1"/>
  <c r="U68" i="1"/>
  <c r="U64" i="1"/>
  <c r="Z65" i="1"/>
  <c r="Z66" i="1"/>
  <c r="AA64" i="1" l="1"/>
  <c r="X65" i="1"/>
  <c r="W63" i="1" l="1"/>
  <c r="AA63" i="1" s="1"/>
  <c r="T63" i="1"/>
  <c r="U63" i="1" s="1"/>
  <c r="E63" i="1"/>
  <c r="W62" i="1"/>
  <c r="X62" i="1" s="1"/>
  <c r="T62" i="1"/>
  <c r="U62" i="1" s="1"/>
  <c r="E62" i="1"/>
  <c r="W61" i="1"/>
  <c r="AA61" i="1" s="1"/>
  <c r="T61" i="1"/>
  <c r="U61" i="1" s="1"/>
  <c r="E61" i="1"/>
  <c r="T60" i="1"/>
  <c r="Z60" i="1" s="1"/>
  <c r="W60" i="1"/>
  <c r="K60" i="1"/>
  <c r="K57" i="1" s="1"/>
  <c r="I60" i="1"/>
  <c r="I57" i="1" s="1"/>
  <c r="G60" i="1"/>
  <c r="G57" i="1" s="1"/>
  <c r="W59" i="1"/>
  <c r="AA59" i="1" s="1"/>
  <c r="U59" i="1"/>
  <c r="W58" i="1"/>
  <c r="AA58" i="1" s="1"/>
  <c r="Z58" i="1"/>
  <c r="Z57" i="1"/>
  <c r="X60" i="1" l="1"/>
  <c r="M57" i="1"/>
  <c r="W57" i="1" s="1"/>
  <c r="X57" i="1" s="1"/>
  <c r="X59" i="1"/>
  <c r="Z59" i="1"/>
  <c r="U58" i="1"/>
  <c r="AA62" i="1"/>
  <c r="X63" i="1"/>
  <c r="Z61" i="1"/>
  <c r="U60" i="1"/>
  <c r="Z63" i="1"/>
  <c r="Z62" i="1"/>
  <c r="X61" i="1"/>
  <c r="U57" i="1"/>
  <c r="X58" i="1"/>
  <c r="AA60" i="1"/>
  <c r="AA57" i="1" l="1"/>
  <c r="T31" i="1"/>
  <c r="Z31" i="1" s="1"/>
  <c r="AB31" i="1" s="1"/>
  <c r="G31" i="1"/>
  <c r="T26" i="1"/>
  <c r="K26" i="1"/>
  <c r="G26" i="1"/>
  <c r="K14" i="1"/>
  <c r="W27" i="1"/>
  <c r="AA27" i="1" s="1"/>
  <c r="AD27" i="1" s="1"/>
  <c r="W28" i="1"/>
  <c r="X28" i="1" s="1"/>
  <c r="W29" i="1"/>
  <c r="AA29" i="1" s="1"/>
  <c r="AD29" i="1" s="1"/>
  <c r="W30" i="1"/>
  <c r="X30" i="1" s="1"/>
  <c r="W32" i="1"/>
  <c r="X32" i="1" s="1"/>
  <c r="W33" i="1"/>
  <c r="AA33" i="1" s="1"/>
  <c r="AD33" i="1" s="1"/>
  <c r="W34" i="1"/>
  <c r="X34" i="1" s="1"/>
  <c r="W36" i="1"/>
  <c r="X36" i="1" s="1"/>
  <c r="W37" i="1"/>
  <c r="AA37" i="1" s="1"/>
  <c r="AD37" i="1" s="1"/>
  <c r="W38" i="1"/>
  <c r="X38" i="1" s="1"/>
  <c r="W39" i="1"/>
  <c r="AA39" i="1" s="1"/>
  <c r="AD39" i="1" s="1"/>
  <c r="W41" i="1"/>
  <c r="AA41" i="1" s="1"/>
  <c r="AD41" i="1" s="1"/>
  <c r="W43" i="1"/>
  <c r="AA43" i="1" s="1"/>
  <c r="AD43" i="1" s="1"/>
  <c r="W15" i="1"/>
  <c r="W16" i="1"/>
  <c r="AA16" i="1" s="1"/>
  <c r="AD16" i="1" s="1"/>
  <c r="W17" i="1"/>
  <c r="X17" i="1" s="1"/>
  <c r="W20" i="1"/>
  <c r="X20" i="1" s="1"/>
  <c r="W21" i="1"/>
  <c r="AA21" i="1" s="1"/>
  <c r="AD21" i="1" s="1"/>
  <c r="W22" i="1"/>
  <c r="X22" i="1" s="1"/>
  <c r="W23" i="1"/>
  <c r="AA23" i="1" s="1"/>
  <c r="AD23" i="1" s="1"/>
  <c r="W25" i="1"/>
  <c r="AA25" i="1" s="1"/>
  <c r="AD25" i="1" s="1"/>
  <c r="T27" i="1"/>
  <c r="Z27" i="1" s="1"/>
  <c r="AB27" i="1" s="1"/>
  <c r="T28" i="1"/>
  <c r="T29" i="1"/>
  <c r="U29" i="1" s="1"/>
  <c r="T30" i="1"/>
  <c r="T32" i="1"/>
  <c r="T33" i="1"/>
  <c r="U33" i="1" s="1"/>
  <c r="T34" i="1"/>
  <c r="T35" i="1"/>
  <c r="Z35" i="1" s="1"/>
  <c r="AB35" i="1" s="1"/>
  <c r="T36" i="1"/>
  <c r="Z36" i="1" s="1"/>
  <c r="AB36" i="1" s="1"/>
  <c r="T37" i="1"/>
  <c r="Z37" i="1" s="1"/>
  <c r="AB37" i="1" s="1"/>
  <c r="T38" i="1"/>
  <c r="Z38" i="1" s="1"/>
  <c r="AB38" i="1" s="1"/>
  <c r="T39" i="1"/>
  <c r="Z39" i="1" s="1"/>
  <c r="AB39" i="1" s="1"/>
  <c r="T40" i="1"/>
  <c r="Z40" i="1" s="1"/>
  <c r="AB40" i="1" s="1"/>
  <c r="T41" i="1"/>
  <c r="Z41" i="1" s="1"/>
  <c r="AB41" i="1" s="1"/>
  <c r="T42" i="1"/>
  <c r="Z42" i="1" s="1"/>
  <c r="AB42" i="1" s="1"/>
  <c r="T43" i="1"/>
  <c r="Z43" i="1" s="1"/>
  <c r="AB43" i="1" s="1"/>
  <c r="T15" i="1"/>
  <c r="T16" i="1"/>
  <c r="U16" i="1" s="1"/>
  <c r="T17" i="1"/>
  <c r="T19" i="1"/>
  <c r="Z19" i="1" s="1"/>
  <c r="AB19" i="1" s="1"/>
  <c r="T21" i="1"/>
  <c r="U21" i="1" s="1"/>
  <c r="T22" i="1"/>
  <c r="T23" i="1"/>
  <c r="Z23" i="1" s="1"/>
  <c r="AB23" i="1" s="1"/>
  <c r="T24" i="1"/>
  <c r="T25" i="1"/>
  <c r="U25" i="1" s="1"/>
  <c r="T13" i="1"/>
  <c r="Z13" i="1" s="1"/>
  <c r="AB13" i="1" s="1"/>
  <c r="AA15" i="1" l="1"/>
  <c r="AD15" i="1" s="1"/>
  <c r="X15" i="1"/>
  <c r="W14" i="1"/>
  <c r="AA14" i="1" s="1"/>
  <c r="AD14" i="1" s="1"/>
  <c r="T14" i="1"/>
  <c r="Z14" i="1" s="1"/>
  <c r="AB14" i="1" s="1"/>
  <c r="U19" i="1"/>
  <c r="X43" i="1"/>
  <c r="X39" i="1"/>
  <c r="X33" i="1"/>
  <c r="X27" i="1"/>
  <c r="X23" i="1"/>
  <c r="X16" i="1"/>
  <c r="Z21" i="1"/>
  <c r="AB21" i="1" s="1"/>
  <c r="AA38" i="1"/>
  <c r="AD38" i="1" s="1"/>
  <c r="AA17" i="1"/>
  <c r="AD17" i="1" s="1"/>
  <c r="U13" i="1"/>
  <c r="U23" i="1"/>
  <c r="X41" i="1"/>
  <c r="X37" i="1"/>
  <c r="X29" i="1"/>
  <c r="X25" i="1"/>
  <c r="X21" i="1"/>
  <c r="Z25" i="1"/>
  <c r="AB25" i="1" s="1"/>
  <c r="Z16" i="1"/>
  <c r="AB16" i="1" s="1"/>
  <c r="AA30" i="1"/>
  <c r="AD30" i="1" s="1"/>
  <c r="Z24" i="1"/>
  <c r="AB24" i="1" s="1"/>
  <c r="U24" i="1"/>
  <c r="Z22" i="1"/>
  <c r="AB22" i="1" s="1"/>
  <c r="U22" i="1"/>
  <c r="Z20" i="1"/>
  <c r="AB20" i="1" s="1"/>
  <c r="U20" i="1"/>
  <c r="Z17" i="1"/>
  <c r="AB17" i="1" s="1"/>
  <c r="U17" i="1"/>
  <c r="Z15" i="1"/>
  <c r="AB15" i="1" s="1"/>
  <c r="U15" i="1"/>
  <c r="U43" i="1"/>
  <c r="U41" i="1"/>
  <c r="U39" i="1"/>
  <c r="U37" i="1"/>
  <c r="U35" i="1"/>
  <c r="U31" i="1"/>
  <c r="U27" i="1"/>
  <c r="Z33" i="1"/>
  <c r="AB33" i="1" s="1"/>
  <c r="Z29" i="1"/>
  <c r="AB29" i="1" s="1"/>
  <c r="AA34" i="1"/>
  <c r="AD34" i="1" s="1"/>
  <c r="AA22" i="1"/>
  <c r="AD22" i="1" s="1"/>
  <c r="Z34" i="1"/>
  <c r="AB34" i="1" s="1"/>
  <c r="U34" i="1"/>
  <c r="Z32" i="1"/>
  <c r="AB32" i="1" s="1"/>
  <c r="U32" i="1"/>
  <c r="Z30" i="1"/>
  <c r="AB30" i="1" s="1"/>
  <c r="U30" i="1"/>
  <c r="Z28" i="1"/>
  <c r="AB28" i="1" s="1"/>
  <c r="U28" i="1"/>
  <c r="Z26" i="1"/>
  <c r="AB26" i="1" s="1"/>
  <c r="U26" i="1"/>
  <c r="U42" i="1"/>
  <c r="U40" i="1"/>
  <c r="U38" i="1"/>
  <c r="U36" i="1"/>
  <c r="AA36" i="1"/>
  <c r="AD36" i="1" s="1"/>
  <c r="AA32" i="1"/>
  <c r="AD32" i="1" s="1"/>
  <c r="AA28" i="1"/>
  <c r="AD28" i="1" s="1"/>
  <c r="AA20" i="1"/>
  <c r="AD20" i="1" s="1"/>
  <c r="X14" i="1" l="1"/>
  <c r="U14" i="1"/>
  <c r="U86" i="1" s="1"/>
  <c r="G19" i="1"/>
  <c r="W24" i="1" l="1"/>
  <c r="W42" i="1"/>
  <c r="W40" i="1"/>
  <c r="W35" i="1"/>
  <c r="W31" i="1"/>
  <c r="W26" i="1"/>
  <c r="K31" i="1"/>
  <c r="K24" i="1"/>
  <c r="K19" i="1"/>
  <c r="X26" i="1" l="1"/>
  <c r="AA26" i="1"/>
  <c r="AD26" i="1" s="1"/>
  <c r="X35" i="1"/>
  <c r="AA35" i="1"/>
  <c r="AA42" i="1"/>
  <c r="AD42" i="1" s="1"/>
  <c r="W19" i="1"/>
  <c r="AA31" i="1"/>
  <c r="AD31" i="1" s="1"/>
  <c r="X31" i="1"/>
  <c r="AA40" i="1"/>
  <c r="AD40" i="1" s="1"/>
  <c r="X24" i="1"/>
  <c r="AA24" i="1"/>
  <c r="AD24" i="1" s="1"/>
  <c r="K42" i="1"/>
  <c r="X42" i="1" s="1"/>
  <c r="K40" i="1"/>
  <c r="G35" i="1"/>
  <c r="G13" i="1" s="1"/>
  <c r="K13" i="1" l="1"/>
  <c r="X40" i="1"/>
  <c r="AA19" i="1"/>
  <c r="AD19" i="1" s="1"/>
  <c r="X19" i="1"/>
  <c r="AD35" i="1"/>
  <c r="W13" i="1"/>
  <c r="AA13" i="1" l="1"/>
  <c r="AD13" i="1" s="1"/>
  <c r="X13" i="1"/>
  <c r="X86" i="1" s="1"/>
  <c r="X87" i="1" l="1"/>
  <c r="U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14" authorId="0" shapeId="0" xr:uid="{00000000-0006-0000-0000-000001000000}">
      <text>
        <r>
          <rPr>
            <b/>
            <sz val="9"/>
            <color indexed="81"/>
            <rFont val="Tahoma"/>
            <family val="2"/>
          </rPr>
          <t>Windows User:</t>
        </r>
        <r>
          <rPr>
            <sz val="9"/>
            <color indexed="81"/>
            <rFont val="Tahoma"/>
            <family val="2"/>
          </rPr>
          <t xml:space="preserve">
1. Renja Murni
2. Renja Perubahan
3. RKA Murni
4. RKA Perubahan
5. IKU
6. Cascading
7. PK Murni
8. PK Perubahan
9. Rencana Aksi
10. Penyesuaian Renstra</t>
        </r>
      </text>
    </comment>
    <comment ref="J14" authorId="0" shapeId="0" xr:uid="{00000000-0006-0000-0000-000002000000}">
      <text>
        <r>
          <rPr>
            <b/>
            <sz val="9"/>
            <color indexed="81"/>
            <rFont val="Tahoma"/>
            <family val="2"/>
          </rPr>
          <t>Windows User:</t>
        </r>
        <r>
          <rPr>
            <sz val="9"/>
            <color indexed="81"/>
            <rFont val="Tahoma"/>
            <family val="2"/>
          </rPr>
          <t xml:space="preserve">
1. Renja Murni
2. Renja Perubahan
3. RKA Murni
4. RKA Perubahan
5. IKU
6. Cascading
7. PK Murni
8. PK Perubahan
9. Rencana Aksi
10. Penyesuaian Renstra</t>
        </r>
      </text>
    </comment>
    <comment ref="H15" authorId="0" shapeId="0" xr:uid="{00000000-0006-0000-0000-000003000000}">
      <text>
        <r>
          <rPr>
            <b/>
            <sz val="9"/>
            <color indexed="81"/>
            <rFont val="Tahoma"/>
            <family val="2"/>
          </rPr>
          <t>Windows User:</t>
        </r>
        <r>
          <rPr>
            <sz val="9"/>
            <color indexed="81"/>
            <rFont val="Tahoma"/>
            <family val="2"/>
          </rPr>
          <t xml:space="preserve">
1. Laporan Kinerja Tw I
2. Lpaoran Kinerja Tw II
3. Laporan Kinerja Tw III
4. Laporan Kinerja Tw IV
5. Laporan Kinerja Tahunan</t>
        </r>
      </text>
    </comment>
    <comment ref="J15" authorId="0" shapeId="0" xr:uid="{00000000-0006-0000-0000-000004000000}">
      <text>
        <r>
          <rPr>
            <b/>
            <sz val="9"/>
            <color indexed="81"/>
            <rFont val="Tahoma"/>
            <family val="2"/>
          </rPr>
          <t>Windows User:</t>
        </r>
        <r>
          <rPr>
            <sz val="9"/>
            <color indexed="81"/>
            <rFont val="Tahoma"/>
            <family val="2"/>
          </rPr>
          <t xml:space="preserve">
1. Laporan Kinerja Tw I
2. Lpaoran Kinerja Tw II
3. Laporan Kinerja Tw III
4. Laporan Kinerja Tw IV
5. Laporan Kinerja Tahunan</t>
        </r>
      </text>
    </comment>
    <comment ref="H16" authorId="0" shapeId="0" xr:uid="{00000000-0006-0000-0000-000005000000}">
      <text>
        <r>
          <rPr>
            <b/>
            <sz val="9"/>
            <color indexed="81"/>
            <rFont val="Tahoma"/>
            <family val="2"/>
          </rPr>
          <t>Windows User:</t>
        </r>
        <r>
          <rPr>
            <sz val="9"/>
            <color indexed="81"/>
            <rFont val="Tahoma"/>
            <family val="2"/>
          </rPr>
          <t xml:space="preserve">
1. Renja Murni
2. Renja Perubahan
3. RKA Murni
4. RKA Perubahan
5. IKU
6. Cascading
7. PK Murni
8. PK Perubahan
9. Rencana Aksi
10. Penyesuaian Renstra</t>
        </r>
      </text>
    </comment>
    <comment ref="J16" authorId="0" shapeId="0" xr:uid="{00000000-0006-0000-0000-000006000000}">
      <text>
        <r>
          <rPr>
            <b/>
            <sz val="9"/>
            <color indexed="81"/>
            <rFont val="Tahoma"/>
            <family val="2"/>
          </rPr>
          <t>Windows User:</t>
        </r>
        <r>
          <rPr>
            <sz val="9"/>
            <color indexed="81"/>
            <rFont val="Tahoma"/>
            <family val="2"/>
          </rPr>
          <t xml:space="preserve">
1. Renja Murni
2. Renja Perubahan
3. RKA Murni
4. RKA Perubahan
5. IKU
6. Cascading
7. PK Murni
8. PK Perubahan
9. Rencana Aksi
10. Penyesuaian Renstra</t>
        </r>
      </text>
    </comment>
    <comment ref="H17" authorId="0" shapeId="0" xr:uid="{00000000-0006-0000-0000-000007000000}">
      <text>
        <r>
          <rPr>
            <b/>
            <sz val="9"/>
            <color indexed="81"/>
            <rFont val="Tahoma"/>
            <family val="2"/>
          </rPr>
          <t>Windows User:</t>
        </r>
        <r>
          <rPr>
            <sz val="9"/>
            <color indexed="81"/>
            <rFont val="Tahoma"/>
            <family val="2"/>
          </rPr>
          <t xml:space="preserve">
1. Laporan Kinerja Tw I
2. Lpaoran Kinerja Tw II
3. Laporan Kinerja Tw III
4. Laporan Kinerja Tw IV
5. Laporan Kinerja Tahunan</t>
        </r>
      </text>
    </comment>
    <comment ref="J17" authorId="0" shapeId="0" xr:uid="{00000000-0006-0000-0000-000008000000}">
      <text>
        <r>
          <rPr>
            <b/>
            <sz val="9"/>
            <color indexed="81"/>
            <rFont val="Tahoma"/>
            <family val="2"/>
          </rPr>
          <t>Windows User:</t>
        </r>
        <r>
          <rPr>
            <sz val="9"/>
            <color indexed="81"/>
            <rFont val="Tahoma"/>
            <family val="2"/>
          </rPr>
          <t xml:space="preserve">
1. Laporan Kinerja Tw I
2. Lpaoran Kinerja Tw II
3. Laporan Kinerja Tw III
4. Laporan Kinerja Tw IV
5. Laporan Kinerja Tahunan</t>
        </r>
      </text>
    </comment>
  </commentList>
</comments>
</file>

<file path=xl/sharedStrings.xml><?xml version="1.0" encoding="utf-8"?>
<sst xmlns="http://schemas.openxmlformats.org/spreadsheetml/2006/main" count="494" uniqueCount="215">
  <si>
    <t>EVALUASI TERHADAP HASIL RENCANA KERJA PERANGKAT DAERAH LINGKUP KABUPATEN</t>
  </si>
  <si>
    <t>RENCANA KERJA PERANGKAT DAERAH</t>
  </si>
  <si>
    <t>Indikator dan Target Kinerja Perangkat Daerah Kabupaten yang Mengacu Pada Sasaran RKPD Kabupaten</t>
  </si>
  <si>
    <t>No</t>
  </si>
  <si>
    <t>Sasaran</t>
  </si>
  <si>
    <t>Program/Kegiatan</t>
  </si>
  <si>
    <r>
      <t>Indikator Kinerja Program (</t>
    </r>
    <r>
      <rPr>
        <b/>
        <i/>
        <sz val="12"/>
        <color theme="1"/>
        <rFont val="Arial"/>
        <family val="2"/>
      </rPr>
      <t>Outcome</t>
    </r>
    <r>
      <rPr>
        <b/>
        <sz val="12"/>
        <color theme="1"/>
        <rFont val="Arial"/>
        <family val="2"/>
      </rPr>
      <t>)/Kegiatan (</t>
    </r>
    <r>
      <rPr>
        <b/>
        <i/>
        <sz val="12"/>
        <color theme="1"/>
        <rFont val="Arial"/>
        <family val="2"/>
      </rPr>
      <t>Output</t>
    </r>
    <r>
      <rPr>
        <b/>
        <sz val="12"/>
        <color theme="1"/>
        <rFont val="Arial"/>
        <family val="2"/>
      </rPr>
      <t>)</t>
    </r>
  </si>
  <si>
    <t>Target Renstra Perangkat Daerah Pada Tahun 2023</t>
  </si>
  <si>
    <t>Realisasi Kinerja Pada Triwulan</t>
  </si>
  <si>
    <t>SKPD Penanggung Jawab</t>
  </si>
  <si>
    <t>I</t>
  </si>
  <si>
    <t>II</t>
  </si>
  <si>
    <t>III</t>
  </si>
  <si>
    <t>IV</t>
  </si>
  <si>
    <t>K</t>
  </si>
  <si>
    <t>Rp</t>
  </si>
  <si>
    <t>[kolom (8-11)(K)]</t>
  </si>
  <si>
    <t>[kolom (8-11)(Rp)]</t>
  </si>
  <si>
    <t>[kolom (6)(K) + kolom (12)(K)]</t>
  </si>
  <si>
    <t>[kolom (6)(Rp) + kolom (12)(Rp)]</t>
  </si>
  <si>
    <t>[kolom (13)(K) : kolom (5)(K)] x 100%</t>
  </si>
  <si>
    <t>[Kolom (13)(Rp) : Kolom (5)(Rp)] x 100%</t>
  </si>
  <si>
    <t>Meningkatnya Kinerja Keuangan dan Kinerja Birokrasi</t>
  </si>
  <si>
    <t>Rata-rata Capaian Kinerja (%)</t>
  </si>
  <si>
    <t>Predikat Kinerja</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</si>
  <si>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</si>
  <si>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</si>
  <si>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</si>
  <si>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</si>
  <si>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</si>
  <si>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</si>
  <si>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</si>
  <si>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</si>
  <si>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</si>
  <si>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</si>
  <si>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</si>
  <si>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</si>
  <si>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</si>
  <si>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</si>
  <si>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</si>
  <si>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</si>
  <si>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</si>
  <si>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</si>
  <si>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Bln</t>
  </si>
  <si>
    <t>Bagian Umum Sekretariat Daerah</t>
  </si>
  <si>
    <t>Realisasi dan Tingkat Capaian Kinerja dan Anggaran Renja Perangkat Daerah yang Dievaluasi</t>
  </si>
  <si>
    <t>[kolom (12)(K) : kolom (7)(K)] x 100%</t>
  </si>
  <si>
    <t>[kolom (12)(Rp) : kolom (7)(Rp)] x 100%</t>
  </si>
  <si>
    <t>Disusun</t>
  </si>
  <si>
    <t>Kabupaten Hulu Sungai Selatan</t>
  </si>
  <si>
    <t>Kepala Bagian Umum Sekretariat Daerah</t>
  </si>
  <si>
    <t>Faktor pendorong keberhasilan pencapaian: Koordinasi internal dan eksternal dengan SKPD berjalan dengan baik</t>
  </si>
  <si>
    <t>Faktor penghambat pencapaian kinerja: Situasi dan kondisi yang berkembang saat ini.</t>
  </si>
  <si>
    <t>Tindak lanjut yang diperlukan dalam triwulan berikutnya*): Komunikasi dan koordinasi dapat lebih ditingkatkan</t>
  </si>
  <si>
    <t>Tindak lanjut yang diperlukan dalam Renja Perangkat Daerah Kabupaten berikutnya*): Penyusunan renja lebih dipertajam untuk mendukung visi misi SKPD dan Kepala Daerah</t>
  </si>
  <si>
    <t>Program Penunjang Urusan Pemerintahan Daerah Kabupaten/Kota</t>
  </si>
  <si>
    <t>Administrasi Umum Perangkat Daerah</t>
  </si>
  <si>
    <t>Penyediaan Peralatan dan Perlengkapan Kantor</t>
  </si>
  <si>
    <t>Penyediaan Bahan Logistik Kantor</t>
  </si>
  <si>
    <t>Pemeliharaan Barang Milik Daerah Penunjang Urusan Pemerintahan Daerah</t>
  </si>
  <si>
    <t>Penyediaan Jasa Pemeliharaan, Biaya Pemeliharaan dan Pajak  Kendaraan Perorangan Dinas atau Kendaraan Dinas Jabatan</t>
  </si>
  <si>
    <t>Penyediaan Jasa Pemeliharaan, Biaya Pemeliharaan, Pajak, dan Perizinan  Kendaraan Dinas Operasional atau Lapangan</t>
  </si>
  <si>
    <t>Pemeliharaan /Rehabilitasi Gedung Kantor dan Bangunan Lainnya</t>
  </si>
  <si>
    <t>Pemeliharaan /Rehabilitasi Sarana dan Prasarana Gedung Kantor atau Bangunan Lainnya</t>
  </si>
  <si>
    <t>Administrasi Keuangan dan Operasional Kepala Daerah dan Wakil Kepala Daerah</t>
  </si>
  <si>
    <t>Penyediaan  Gaji dan Tunjangan Kepala Daerah dan Wakil Kepala Daerah</t>
  </si>
  <si>
    <t>Fasilitasi Kerumahtanggaan Sekretariat Daerah</t>
  </si>
  <si>
    <t>Penyediaan Kebutuhan Rumah Tangga Kepala Daerah</t>
  </si>
  <si>
    <t>%</t>
  </si>
  <si>
    <t>Tingkat kepuasan pelayanan</t>
  </si>
  <si>
    <t>Target Kinerja dan Anggaran Renja Perangkat Daerah Tahun Berjalan (Tahun 2022) yang Dievaluasi</t>
  </si>
  <si>
    <t>Realisasi Kinerja dan Anggaran Renstra Perangkat Daerah s/d Tahun 2022</t>
  </si>
  <si>
    <t>Tingkat Capaian Kinerja dan Realisasi Anggaran Renstra Perangkat Daerah s/d Tahun 2022 (%)</t>
  </si>
  <si>
    <t>Realisasi Capaian Kinerja Renstra Perangkat Daerah sampai dengan Renja Perangkat Daerah Tahun Lalu (2021)</t>
  </si>
  <si>
    <t>Penyediaan Barang Cetakan dan Penggandaan</t>
  </si>
  <si>
    <t>Penyelenggaraan Rapat Koordinasi dan Konsultasi SKPD</t>
  </si>
  <si>
    <t>Jumlah Paket Peralatan dan Perlengkapan Kantor yang Disediakan</t>
  </si>
  <si>
    <t>Paket</t>
  </si>
  <si>
    <t>Jumlah Paket Bahan Logistik Kantor yang Disediakan</t>
  </si>
  <si>
    <t>Jumlah Paket Barang Cetakan dan Penggandaan yang Disediakan</t>
  </si>
  <si>
    <t>Jumlah Laporan Penyelenggaraan Rapat Koordinasi dan Konsultasi SKPD</t>
  </si>
  <si>
    <t>Lap</t>
  </si>
  <si>
    <t>Jumlah Kendaraan Dinas Operasional atau Lapangan yang Dipelihara dan dibayarkan Pajak dan Perizinannya</t>
  </si>
  <si>
    <t>Unit</t>
  </si>
  <si>
    <t>Jumlah Gedung Kantor dan Bangunan Lainnya yang  Dipelihara/Direhabilitasi</t>
  </si>
  <si>
    <t>Jumlah Sarana dan Prasarana Gedung Kantor atau Bangunan Lainnya yang Dipelihara/Direhabilitasi</t>
  </si>
  <si>
    <t>Jumlah Orang yang Menerima Gaji dan Tunjangan Kepala Daerah dan Wakil Kepala Daerah</t>
  </si>
  <si>
    <t>Org</t>
  </si>
  <si>
    <t>Jumlah Paket Kebutuhan Rumah Tangga Kepala Daerah yang Disediakan</t>
  </si>
  <si>
    <t>Perencanaan, Penganggaran dan Evaluasi Kinerja Perangkat Daerah</t>
  </si>
  <si>
    <t>Jumlah Dokumen Perencanaan Perangkat Daerah</t>
  </si>
  <si>
    <t>Jumlah Laporan Evaluasi Kinerja Perangkat Daerah</t>
  </si>
  <si>
    <t>Penyusunan Dokumen Perencanaan Perangkat Daerah</t>
  </si>
  <si>
    <t>Evaluasi Kinerja Perangkat Daerah</t>
  </si>
  <si>
    <t>Administrasi Keuangan Perangkat Daerah</t>
  </si>
  <si>
    <t>Jumlah dokumen administrasi keuangan sesuai standar</t>
  </si>
  <si>
    <t>Penyediaan Gaji dan Tunjangan ASN</t>
  </si>
  <si>
    <t>Koordinasi dan Penyusunan Laporan Keuangan Akhir Tahun SKPD</t>
  </si>
  <si>
    <t>Koordinasi dan Penyusunan Laporan Keuangan Bulanan/Triwulanan/Semseteran SKPD</t>
  </si>
  <si>
    <t>Penyusunan Pelaporan dan Analisis Prognosis Realisasi Anggaran</t>
  </si>
  <si>
    <t>Jumlah Dokumen Pelaporan dan Analisis Prognosis Realisasi Anggaran</t>
  </si>
  <si>
    <t>Administrasi Kepegawaian Perangkat Daerah</t>
  </si>
  <si>
    <t>Jumlah pelayanan administrasi kepegawaian sesuai dengan kebutuhan</t>
  </si>
  <si>
    <t>Pengadaan Pakaian Dinas Beserta Atribut Kelengkapannya</t>
  </si>
  <si>
    <t>Jumlah pelayanan administrasi umum sesuai dengan kebutuhan</t>
  </si>
  <si>
    <t>Penyediaan Jasa Penunjang Urusan Pemerintahan Daerah</t>
  </si>
  <si>
    <t>Penyediaan Jasa Surat Menyurat</t>
  </si>
  <si>
    <t>Penyediaan Jasa Komunikasi, Sumber Daya Air dan Listrik</t>
  </si>
  <si>
    <t>Penyediaan Jasa Pelayanan Umum Kantor</t>
  </si>
  <si>
    <t>Jumlah penyediaan jasa penunjang urusan pemerintahan daerah sesuai kebutuhan</t>
  </si>
  <si>
    <t>Jumlah Pemeliharaan Barang Milik Daerah sesuai kebutuhan</t>
  </si>
  <si>
    <t>Jumlah pelayanan administrasi keuangan dan operasional kepala daerah dan wakil kepala daerah</t>
  </si>
  <si>
    <t>Jumlah pelayanan fasilitasi kerumahtanggaan Sekretariat Daerah</t>
  </si>
  <si>
    <t>Jumlah Laporan Penyediaan Jasa Surat Menyurat</t>
  </si>
  <si>
    <t>Jumlah   Laporan   Penyediaan   Jasa   Komunikasi, Sumber  Daya Air  dan Listrik yang  Disediakan</t>
  </si>
  <si>
    <t>Dok</t>
  </si>
  <si>
    <t>Jumlah Orang yang Menerima Gaji dan Tunjangan ASN</t>
  </si>
  <si>
    <t>Jumlah Laporan Keuangan Akhir Tahun SKPD  dan Laporan Hasil  Koordinasi Penyusunan Laporan Keuangan Akhir Tahun SKPD</t>
  </si>
  <si>
    <t>Jumlah Laporan Keuangan Bulanan/Triwulanan/Semesteran SKPD dan Laporan Koordinasi Penyusunan Laporan Keuangan Bulanan/Triwulanan/Semesteran SKPD</t>
  </si>
  <si>
    <t>Jumlah Paket Pakaian Dinas beserta Atribut Kelengkapan</t>
  </si>
  <si>
    <t>Jumlah Laporan Penyediaan Jasa Pelayanan Umum Kantor yang  Disediakan</t>
  </si>
  <si>
    <t>Jumlah Kendaraan Perorangan Dinas atau Kendaraan Dinas Jabatan yang Dipelihara dan dibayarkan Pajaknya</t>
  </si>
  <si>
    <t>Koordinasi dan Penyusunan Laporan Capaian Kinerja dan Ikhtisar Kinerja SKPD</t>
  </si>
  <si>
    <t>Jumlah dokumen perencanaan dan evaluasi kinerja Setda yang berkualitas</t>
  </si>
  <si>
    <t>Meningkatnya pembinaan dan pengkoordinasian dalam perumusan kebijakan dan penyelenggaraan administrasi hukum dan pemerintahan</t>
  </si>
  <si>
    <t>Program Pemerintahan dan Kesejahteraan Rakyat</t>
  </si>
  <si>
    <t>Persentase kecamatan dan kelurahan yang berkinerja baik</t>
  </si>
  <si>
    <t>Bagian Pemerintahan Sekretariat Daerah</t>
  </si>
  <si>
    <t>LPPD disampaikan tepat waktu</t>
  </si>
  <si>
    <t>LPPD sesuai standar</t>
  </si>
  <si>
    <t>Administrasi Tata Pemerintahan</t>
  </si>
  <si>
    <t>Persentase pelayanan administrasi tata pemerintahan</t>
  </si>
  <si>
    <t>Penataan Administrasi Pemerintahan</t>
  </si>
  <si>
    <t>Jumlah Dokumen Hasil Penataan Administrasi Pemerintahan</t>
  </si>
  <si>
    <t>Pengelolaan Administrasi Kewilayahan</t>
  </si>
  <si>
    <t>Jumlah Dokumen Hasil Pengelolaan Administrasi Kewilayahan</t>
  </si>
  <si>
    <t>Fasilitasi Pelaksanaan Otonomi Daerah</t>
  </si>
  <si>
    <t>Jumlah Dokumen Hasil Fasilitasi Pelaksanaan Otonomi Daerah</t>
  </si>
  <si>
    <t>SEKRETARIAT DAERAH</t>
  </si>
  <si>
    <t>Meningkatnya akuntabilitas instansi pemerintah dan kualitas pelayanan publik</t>
  </si>
  <si>
    <t>PD</t>
  </si>
  <si>
    <t>Program Pemerintahan Dan Kesejahteraan Rakyat</t>
  </si>
  <si>
    <t>Persentase Produk hukum Daerah yang berkualitas dan permasalahan hukum yang diselesaikan</t>
  </si>
  <si>
    <t>Fasilitasi dan Koordinasi Hukum</t>
  </si>
  <si>
    <t>Persentase pelayanan penyusunan kebijakan daerah</t>
  </si>
  <si>
    <t>Fasilitasi Penyusunan Produk Hukum Daerah</t>
  </si>
  <si>
    <t>Pelayanan Penyusunan Produk Hukum Daerah yang Difasilitasi</t>
  </si>
  <si>
    <t>Fasilitasi Bantuan Hukum</t>
  </si>
  <si>
    <t>Persentase Bantuan Hukum yang Difaslitasi</t>
  </si>
  <si>
    <t>Pendokumentasian Produk Hukum dan Pengelolaan Informasi Hukum</t>
  </si>
  <si>
    <t>Jumlah Produk Hukum Daerah yang Didokumentasikan</t>
  </si>
  <si>
    <t>Pelaksanaan Protokol dan Komunikasi Pimpinan</t>
  </si>
  <si>
    <t>Persentase Cakupan Pelayanan Keprotokolan dan Komunikasi Pimpinan Sesuai Standar</t>
  </si>
  <si>
    <t>Fasilitasi Keprotokolan</t>
  </si>
  <si>
    <t>Jumlah Kegiatan Keprotokolan yang difasilitasi</t>
  </si>
  <si>
    <t>Keg</t>
  </si>
  <si>
    <t>Fasilitasi Komunikasi Pimpinan</t>
  </si>
  <si>
    <t>Jumlah Kegiatan Komunikasi Pimpinan yang terfasilitasi</t>
  </si>
  <si>
    <t>Pendokumentasian Tugas Pimpinan</t>
  </si>
  <si>
    <t xml:space="preserve">Jumlah kegiatan tugas pimpinan yang terdokumentasikan </t>
  </si>
  <si>
    <t>Meningkatnya kualitas pelayanan Protokol dan Komunikasi Pimpinan</t>
  </si>
  <si>
    <t>Bagian Prokopim Sekretariat Daerah</t>
  </si>
  <si>
    <t>Penataan Organisasi</t>
  </si>
  <si>
    <t>Persentase proposal inovasi perangkat daerah yang difasilitasi sesuai standar</t>
  </si>
  <si>
    <t>Persentase organisasi yang dilakukan penataan</t>
  </si>
  <si>
    <t>Pengelolaan Kelembagaan dan Analisis Jabatan</t>
  </si>
  <si>
    <t>Fasilitasi Pelayanan Publik dan Tata Laksana</t>
  </si>
  <si>
    <t>Peningkatan Kinerja dan Reformasi Birokrasi</t>
  </si>
  <si>
    <t>Monitoring, Evaluasi dan Pengendalian Kualitas Pelayanan Publik dan Tata Laksana</t>
  </si>
  <si>
    <t>Koordinasi dan Penyusunan Laporan Kinerja Pemerintah Daerah</t>
  </si>
  <si>
    <t>Jumlah Dokumen Pengelolaan Kelembagaan dan Analisis Jabatan</t>
  </si>
  <si>
    <t>Jumlah Laporan Hasil Fasilitasi Pelayanan Publik dan Tata Laksana</t>
  </si>
  <si>
    <t>Jumlah Dokumen Monitoring, Evaluasi dan Pengendalian Kualitas Pelayanan Publik dan Tata Laksana</t>
  </si>
  <si>
    <t>Program Perekonomian dan Pembangunan</t>
  </si>
  <si>
    <t>Pelaksanaan Kebijakan Perekonomian</t>
  </si>
  <si>
    <t>Koordinasi, Sinkronisasi monitoring dan evaluasi</t>
  </si>
  <si>
    <t>Jumlah dokumen hasil Koordinasi, Sinkronisasi monitoring dan evaluasi BLUD</t>
  </si>
  <si>
    <t>Pengendalian dan Distribusi Perekonomian</t>
  </si>
  <si>
    <t>jUmlah laporan hasil Pengendalian dan Distribusi Perekonomian</t>
  </si>
  <si>
    <t>Perencanaan dan Pengawasan Ekonomi Mikro Kecil</t>
  </si>
  <si>
    <t>Jumlah dokumen hasil Perencanaan dan Pengawasan Ekonomi Mikro Kecil</t>
  </si>
  <si>
    <t>Pelaksanaan administrasi pembangunan</t>
  </si>
  <si>
    <t>Fasilitasi Penyusunan Program Pembangunan</t>
  </si>
  <si>
    <t>Jumlah dokumen hasil Fasilitasi Penyusunan Program Pembangunan daerah</t>
  </si>
  <si>
    <t>Pengendalian dan Evaluasi Program Pembangunan</t>
  </si>
  <si>
    <t>jUmlah laporan hasil Pengendalian dan Evaluasi Program Pembangunan</t>
  </si>
  <si>
    <t>Pengelolaan Evaluasi dan Pelaporan Pelaksanaan Pembangunan</t>
  </si>
  <si>
    <t>Jumlah laporan hasil Pengelolaan Evaluasi dan Pelaporan Pelaksanaan Pembangunan</t>
  </si>
  <si>
    <t>Bagian Perekonomian dan Pembangunan Sekretariat Daerah</t>
  </si>
  <si>
    <t>Jumlah Dokumen perekonomian yang tersedia tepat waktu</t>
  </si>
  <si>
    <t>Persentase policy brief dibidang perekonomian dan Pembangunan yang dimanfaatkan Bupati</t>
  </si>
  <si>
    <t>Persentase pelayanan administrasi Pembangunan</t>
  </si>
  <si>
    <t xml:space="preserve">Persentase PD dengan nilai AKIP minimal BB </t>
  </si>
  <si>
    <t>Jumlah PD yang memenuhi dokumen SAKIP sesuai standar dan memenuhi LKE PMPRB</t>
  </si>
  <si>
    <t>Pelaksanaan Kebijakan Kesejahteraan Rakyat</t>
  </si>
  <si>
    <t>Fasilitasi Pengelolaan Bina Mental Spiritual</t>
  </si>
  <si>
    <t>Jumlah    Dokumen    Hasil    Fasilitasi    Pengelolaan
Bina Mental Spiritual</t>
  </si>
  <si>
    <t>Pelaksanaan   Kebijakan,   Evaluasi,   dan   Capaian Kinerja Terkait  Kesejahteraan Sosial</t>
  </si>
  <si>
    <t>Jumlah  Dokumen  Hasil  Kebijakan,  Evaluasi,  dan Capaian    Kinerja    Terkait    Kesejahteraan    Sosial yang     Meliputi     Urusan     Sosial,     Transmigrasi, Kesehatan,       Pemberdayaan       Perempuan       dan Perlindungan  Anak,  Administrasi  Kependudukan Dan  Pencatatan  Sipil,  Pemberdayaan  Masyarakat dan Desa,  Pengendalian Penduduk dan KB</t>
  </si>
  <si>
    <t>Pelaksanaan   Kebijakan,   Evaluasi,   dan   Capaian Kinerja Terkait  Kesejahteraan Masyarakat</t>
  </si>
  <si>
    <t>Jumlah  Dokumen  Hasil  Kebijakan,  Evaluasi,  dan Capaian          Kinerja          Terkait          Kesejahteraan Masyarakat   yang   Meliputi   Urusan   Kepemudaan dan          Olahraga,          Pariwisata,          Pendidikan, Kebudayaan,             Perpustakaan,             Kearsipan, Trantibum  Linmas</t>
  </si>
  <si>
    <t>Bagian Kesejahteraan Rakyat Sekretariat Daerah</t>
  </si>
  <si>
    <t>Pengelolaan Pengadaan Barang  dan Jasa</t>
  </si>
  <si>
    <t>Jumlah   Dokumen   Hasil   Pengelolaan   Pengadaan
Barang  dan Jasa</t>
  </si>
  <si>
    <t>Pengelolaan         Layanan         Pengadaan         Secara Elektronik</t>
  </si>
  <si>
    <t>Jumlah     Dokumen     Hasil    Layanan     Pengadaan
Secara Elektronik</t>
  </si>
  <si>
    <t>Jumlah   Orang   yang   Mengikuti   Pembinaan   dan
Advokasi Pengadaan Barang  dan Jasa</t>
  </si>
  <si>
    <t>Orang</t>
  </si>
  <si>
    <t>Bagian Pengelolaan Barang dan Jasa Sekretariat Daerah</t>
  </si>
  <si>
    <t>Bagian Organisasi</t>
  </si>
  <si>
    <r>
      <rPr>
        <sz val="12"/>
        <rFont val="Arial"/>
        <family val="2"/>
      </rPr>
      <t>Pembinaan  dan  Advokasi  Pengadaan  Barang  dan
Jasa</t>
    </r>
  </si>
  <si>
    <t>PERIODE PELAKSANAAN TRIWULAN III TAHUN 2022</t>
  </si>
  <si>
    <t>Kandangan, 10 Januari 2023</t>
  </si>
  <si>
    <t>SYAMSUDDIN, S.IP.</t>
  </si>
  <si>
    <t>NIP. 19680907 199002 1 002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</si>
</sst>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3" formatCode="_(* #,##0.00_);_(* \(#,##0.00\);_(* &quot;-&quot;??_);_(@_)"/>
    <numFmt numFmtId="164" formatCode="_-* #,##0_-;\-* #,##0_-;_-* &quot;-&quot;_-;_-@_-"/>
    <numFmt numFmtId="165" formatCode="_(* #,##0_);_(* \(#,##0\);_(* &quot;-&quot;??_);_(@_)"/>
  </numFmts>
  <fonts count="21"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sz val="11"/>
      <color theme="1"/>
      <name val="Arial"/>
      <family val="2"/>
    </font>
    <font>
      <b/>
      <sz val="14"/>
      <color theme="1"/>
      <name val="Arial"/>
      <family val="2"/>
    </font>
    <font>
      <b/>
      <sz val="12"/>
      <color theme="1"/>
      <name val="Arial"/>
      <family val="2"/>
    </font>
    <font>
      <b/>
      <i/>
      <sz val="12"/>
      <color theme="1"/>
      <name val="Arial"/>
      <family val="2"/>
    </font>
    <font>
      <sz val="12"/>
      <color theme="1"/>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u/>
      <sz val="12"/>
      <color theme="1"/>
      <name val="Arial"/>
      <family val="2"/>
    </font>
    <font>
      <b/>
      <u/>
      <sz val="12"/>
      <color theme="1"/>
      <name val="Arial"/>
      <family val="2"/>
    </font>
    <font>
      <sz val="12"/>
      <name val="Arial"/>
      <family val="2"/>
    </font>
    <font>
      <sz val="9"/>
      <color indexed="81"/>
      <name val="Tahoma"/>
      <family val="2"/>
    </font>
    <font>
      <b/>
      <sz val="9"/>
      <color indexed="81"/>
      <name val="Tahoma"/>
      <family val="2"/>
    </font>
    <font>
      <b/>
      <sz val="12"/>
      <name val="Arial"/>
      <family val="2"/>
    </font>
    <font>
      <b/>
      <sz val="11"/>
      <color theme="1"/>
      <name val="Arial"/>
      <family val="2"/>
    </font>
    <font>
      <sz val="12"/>
      <color rgb="FF000000"/>
      <name val="Arial"/>
      <family val="2"/>
    </font>
  </fonts>
  <fills count="8">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
      <patternFill patternType="solid">
        <fgColor rgb="FF00B050"/>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3" fontId="1" fillId="0" borderId="0" applyFont="0" applyFill="0" applyBorder="0" applyAlignment="0" applyProtection="0"/>
    <xf numFmtId="0" fontId="9" fillId="0" borderId="0"/>
    <xf numFmtId="42" fontId="1" fillId="0" borderId="0" applyFont="0" applyFill="0" applyBorder="0" applyAlignment="0" applyProtection="0"/>
    <xf numFmtId="164" fontId="1" fillId="0" borderId="0" applyFont="0" applyFill="0" applyBorder="0" applyAlignment="0" applyProtection="0"/>
  </cellStyleXfs>
  <cellXfs count="272">
    <xf numFmtId="0" fontId="0" fillId="0" borderId="0" xfId="0"/>
    <xf numFmtId="0" fontId="4" fillId="0" borderId="0" xfId="0" applyFont="1"/>
    <xf numFmtId="0" fontId="4" fillId="0" borderId="0" xfId="0" applyFont="1" applyAlignment="1">
      <alignment horizontal="center"/>
    </xf>
    <xf numFmtId="0" fontId="6" fillId="3" borderId="2" xfId="0" applyFont="1" applyFill="1" applyBorder="1" applyAlignment="1">
      <alignment horizontal="center"/>
    </xf>
    <xf numFmtId="0" fontId="6" fillId="3" borderId="2" xfId="0" applyFont="1" applyFill="1" applyBorder="1" applyAlignment="1">
      <alignment horizontal="center" vertical="top" wrapText="1"/>
    </xf>
    <xf numFmtId="0" fontId="6" fillId="0" borderId="11" xfId="0" applyFont="1" applyBorder="1" applyAlignment="1">
      <alignment horizontal="center" vertical="top"/>
    </xf>
    <xf numFmtId="0" fontId="6" fillId="0" borderId="11" xfId="0" applyFont="1" applyBorder="1" applyAlignment="1">
      <alignment horizontal="left" vertical="top" wrapText="1"/>
    </xf>
    <xf numFmtId="0" fontId="8" fillId="0" borderId="2" xfId="0" applyFont="1" applyBorder="1" applyAlignment="1">
      <alignment horizontal="center" vertical="top" wrapText="1"/>
    </xf>
    <xf numFmtId="165" fontId="8" fillId="0" borderId="2" xfId="1" quotePrefix="1" applyNumberFormat="1" applyFont="1" applyFill="1" applyBorder="1" applyAlignment="1">
      <alignment vertical="top"/>
    </xf>
    <xf numFmtId="165" fontId="8" fillId="0" borderId="0" xfId="1" quotePrefix="1" applyNumberFormat="1" applyFont="1" applyFill="1" applyBorder="1" applyAlignment="1">
      <alignment vertical="top"/>
    </xf>
    <xf numFmtId="0" fontId="8" fillId="4" borderId="2" xfId="0" applyFont="1" applyFill="1" applyBorder="1" applyAlignment="1">
      <alignment horizontal="left"/>
    </xf>
    <xf numFmtId="0" fontId="8" fillId="0" borderId="0" xfId="0" applyFont="1"/>
    <xf numFmtId="0" fontId="8" fillId="0" borderId="0" xfId="0" applyFont="1" applyAlignment="1">
      <alignment horizontal="center"/>
    </xf>
    <xf numFmtId="0" fontId="10" fillId="5" borderId="16" xfId="2" applyFont="1" applyFill="1" applyBorder="1" applyAlignment="1">
      <alignment horizontal="center" vertical="center" wrapText="1"/>
    </xf>
    <xf numFmtId="0" fontId="10" fillId="0" borderId="16" xfId="2" applyFont="1" applyBorder="1" applyAlignment="1">
      <alignment horizontal="center" vertical="center" wrapText="1"/>
    </xf>
    <xf numFmtId="0" fontId="12" fillId="0" borderId="16" xfId="2" applyFont="1" applyBorder="1" applyAlignment="1">
      <alignment horizontal="center" vertical="center" wrapText="1"/>
    </xf>
    <xf numFmtId="0" fontId="6" fillId="0" borderId="0" xfId="0" applyFont="1"/>
    <xf numFmtId="165" fontId="6" fillId="0" borderId="2" xfId="1" quotePrefix="1" applyNumberFormat="1" applyFont="1" applyFill="1" applyBorder="1" applyAlignment="1">
      <alignment vertical="top"/>
    </xf>
    <xf numFmtId="0" fontId="6" fillId="0" borderId="2" xfId="0" applyFont="1" applyBorder="1" applyAlignment="1">
      <alignment horizontal="center" vertical="top" wrapText="1"/>
    </xf>
    <xf numFmtId="0" fontId="6" fillId="0" borderId="6" xfId="0" applyFont="1" applyBorder="1" applyAlignment="1">
      <alignment horizontal="center" vertical="top"/>
    </xf>
    <xf numFmtId="0" fontId="6" fillId="0" borderId="6" xfId="0" applyFont="1" applyBorder="1" applyAlignment="1">
      <alignment horizontal="left" vertical="top" wrapText="1"/>
    </xf>
    <xf numFmtId="0" fontId="8" fillId="4" borderId="13" xfId="0" applyFont="1" applyFill="1" applyBorder="1" applyAlignment="1">
      <alignment horizontal="center"/>
    </xf>
    <xf numFmtId="0" fontId="8" fillId="4" borderId="13" xfId="0" applyFont="1" applyFill="1" applyBorder="1" applyAlignment="1">
      <alignment horizontal="left"/>
    </xf>
    <xf numFmtId="0" fontId="8" fillId="4" borderId="13" xfId="0" applyFont="1" applyFill="1" applyBorder="1"/>
    <xf numFmtId="0" fontId="8" fillId="4" borderId="12" xfId="0" applyFont="1" applyFill="1" applyBorder="1" applyAlignment="1">
      <alignment horizontal="center"/>
    </xf>
    <xf numFmtId="1" fontId="8" fillId="0" borderId="2" xfId="0" applyNumberFormat="1" applyFont="1" applyBorder="1" applyAlignment="1">
      <alignment horizontal="center" vertical="top" wrapText="1"/>
    </xf>
    <xf numFmtId="1" fontId="6" fillId="0" borderId="2" xfId="0" applyNumberFormat="1" applyFont="1" applyBorder="1" applyAlignment="1">
      <alignment horizontal="center" vertical="top" wrapText="1"/>
    </xf>
    <xf numFmtId="0" fontId="6" fillId="3" borderId="12" xfId="0" applyFont="1" applyFill="1" applyBorder="1" applyAlignment="1">
      <alignment horizontal="center" vertical="top" wrapText="1"/>
    </xf>
    <xf numFmtId="0" fontId="6" fillId="3" borderId="9"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15" xfId="0" applyFont="1" applyBorder="1" applyAlignment="1">
      <alignment vertical="center" wrapText="1"/>
    </xf>
    <xf numFmtId="0" fontId="8" fillId="0" borderId="2" xfId="0" applyFont="1" applyBorder="1" applyAlignment="1">
      <alignment horizontal="left" vertical="center" wrapText="1"/>
    </xf>
    <xf numFmtId="0" fontId="6" fillId="0" borderId="2" xfId="0" applyFont="1" applyBorder="1" applyAlignment="1">
      <alignment horizontal="left" vertical="center" wrapText="1"/>
    </xf>
    <xf numFmtId="0" fontId="15" fillId="0" borderId="2" xfId="0" applyFont="1" applyBorder="1" applyAlignment="1">
      <alignment horizontal="left" vertical="center" wrapText="1"/>
    </xf>
    <xf numFmtId="0" fontId="15" fillId="0" borderId="2" xfId="0" applyFont="1" applyBorder="1" applyAlignment="1">
      <alignment vertical="center" wrapText="1"/>
    </xf>
    <xf numFmtId="0" fontId="8" fillId="0" borderId="15" xfId="0" applyFont="1" applyBorder="1" applyAlignment="1">
      <alignment horizontal="left" vertical="center" wrapText="1"/>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xf>
    <xf numFmtId="0" fontId="4" fillId="0" borderId="2" xfId="0" applyFont="1" applyBorder="1"/>
    <xf numFmtId="0" fontId="6" fillId="0" borderId="15" xfId="0" applyFont="1" applyBorder="1" applyAlignment="1">
      <alignment horizontal="center" vertical="top"/>
    </xf>
    <xf numFmtId="0" fontId="8" fillId="4" borderId="12" xfId="0" applyFont="1" applyFill="1" applyBorder="1" applyAlignment="1">
      <alignment horizontal="left" vertical="top"/>
    </xf>
    <xf numFmtId="0" fontId="8" fillId="4" borderId="13" xfId="0" applyFont="1" applyFill="1" applyBorder="1" applyAlignment="1">
      <alignment horizontal="left" vertical="top"/>
    </xf>
    <xf numFmtId="0" fontId="8" fillId="4" borderId="12" xfId="0" applyFont="1" applyFill="1" applyBorder="1" applyAlignment="1">
      <alignment horizontal="right"/>
    </xf>
    <xf numFmtId="0" fontId="8" fillId="4" borderId="13" xfId="0" applyFont="1" applyFill="1" applyBorder="1" applyAlignment="1">
      <alignment horizontal="right"/>
    </xf>
    <xf numFmtId="0" fontId="8" fillId="4" borderId="14" xfId="0" applyFont="1" applyFill="1" applyBorder="1" applyAlignment="1">
      <alignment horizontal="right"/>
    </xf>
    <xf numFmtId="0" fontId="8" fillId="0" borderId="0" xfId="0" applyFont="1" applyAlignment="1">
      <alignment vertical="center"/>
    </xf>
    <xf numFmtId="0" fontId="4" fillId="0" borderId="0" xfId="0" applyFont="1" applyAlignment="1">
      <alignment vertical="center"/>
    </xf>
    <xf numFmtId="0" fontId="6" fillId="0" borderId="11" xfId="0" applyFont="1" applyBorder="1" applyAlignment="1">
      <alignment vertical="top" wrapText="1"/>
    </xf>
    <xf numFmtId="0" fontId="8" fillId="4" borderId="9" xfId="0" applyFont="1" applyFill="1" applyBorder="1" applyAlignment="1">
      <alignment horizontal="right"/>
    </xf>
    <xf numFmtId="0" fontId="8" fillId="4" borderId="1" xfId="0" applyFont="1" applyFill="1" applyBorder="1" applyAlignment="1">
      <alignment horizontal="right"/>
    </xf>
    <xf numFmtId="0" fontId="8" fillId="4" borderId="10" xfId="0" applyFont="1" applyFill="1" applyBorder="1" applyAlignment="1">
      <alignment horizontal="right"/>
    </xf>
    <xf numFmtId="2" fontId="8" fillId="4" borderId="15" xfId="0" applyNumberFormat="1" applyFont="1" applyFill="1" applyBorder="1" applyAlignment="1">
      <alignment horizontal="center" vertical="center"/>
    </xf>
    <xf numFmtId="0" fontId="8" fillId="4" borderId="9" xfId="0" applyFont="1" applyFill="1" applyBorder="1" applyAlignment="1">
      <alignment horizontal="center"/>
    </xf>
    <xf numFmtId="2" fontId="8" fillId="4" borderId="1" xfId="0" applyNumberFormat="1" applyFont="1" applyFill="1" applyBorder="1" applyAlignment="1">
      <alignment horizontal="right"/>
    </xf>
    <xf numFmtId="0" fontId="8" fillId="4" borderId="1" xfId="0" applyFont="1" applyFill="1" applyBorder="1" applyAlignment="1">
      <alignment horizontal="center"/>
    </xf>
    <xf numFmtId="0" fontId="6" fillId="3" borderId="12" xfId="0" applyFont="1" applyFill="1" applyBorder="1" applyAlignment="1">
      <alignment horizontal="center" vertical="center"/>
    </xf>
    <xf numFmtId="0" fontId="3" fillId="0" borderId="2" xfId="0" applyFont="1" applyBorder="1"/>
    <xf numFmtId="0" fontId="2" fillId="0" borderId="2" xfId="0" applyFont="1" applyBorder="1"/>
    <xf numFmtId="0" fontId="6" fillId="2" borderId="2" xfId="0" applyFont="1" applyFill="1" applyBorder="1" applyAlignment="1">
      <alignment vertical="top" wrapText="1"/>
    </xf>
    <xf numFmtId="0" fontId="4" fillId="3" borderId="2" xfId="0" applyFont="1" applyFill="1" applyBorder="1"/>
    <xf numFmtId="165" fontId="6" fillId="0" borderId="0" xfId="1" quotePrefix="1" applyNumberFormat="1" applyFont="1" applyFill="1" applyBorder="1" applyAlignment="1">
      <alignment vertical="top"/>
    </xf>
    <xf numFmtId="41" fontId="6" fillId="0" borderId="2" xfId="1" quotePrefix="1" applyNumberFormat="1" applyFont="1" applyFill="1" applyBorder="1" applyAlignment="1">
      <alignment vertical="top"/>
    </xf>
    <xf numFmtId="41" fontId="8" fillId="0" borderId="2" xfId="1" quotePrefix="1" applyNumberFormat="1" applyFont="1" applyFill="1" applyBorder="1" applyAlignment="1">
      <alignment vertical="top"/>
    </xf>
    <xf numFmtId="41" fontId="8" fillId="4" borderId="1" xfId="0" applyNumberFormat="1" applyFont="1" applyFill="1" applyBorder="1" applyAlignment="1">
      <alignment horizontal="right"/>
    </xf>
    <xf numFmtId="41" fontId="8" fillId="4" borderId="13" xfId="0" applyNumberFormat="1" applyFont="1" applyFill="1" applyBorder="1" applyAlignment="1">
      <alignment horizontal="right"/>
    </xf>
    <xf numFmtId="41" fontId="8" fillId="4" borderId="13" xfId="0" applyNumberFormat="1" applyFont="1" applyFill="1" applyBorder="1" applyAlignment="1">
      <alignment horizontal="left" vertical="top"/>
    </xf>
    <xf numFmtId="41" fontId="8" fillId="0" borderId="0" xfId="0" applyNumberFormat="1" applyFont="1"/>
    <xf numFmtId="41" fontId="4" fillId="0" borderId="0" xfId="0" applyNumberFormat="1" applyFont="1"/>
    <xf numFmtId="0" fontId="6" fillId="0" borderId="15" xfId="0" applyFont="1" applyBorder="1" applyAlignment="1">
      <alignment vertical="top" wrapText="1"/>
    </xf>
    <xf numFmtId="165" fontId="6" fillId="0" borderId="15" xfId="1" quotePrefix="1" applyNumberFormat="1" applyFont="1" applyFill="1" applyBorder="1" applyAlignment="1">
      <alignment vertical="top"/>
    </xf>
    <xf numFmtId="0" fontId="6" fillId="0" borderId="11" xfId="0" applyFont="1" applyBorder="1" applyAlignment="1">
      <alignment vertical="center" wrapText="1"/>
    </xf>
    <xf numFmtId="165" fontId="8" fillId="0" borderId="2" xfId="1" quotePrefix="1" applyNumberFormat="1" applyFont="1" applyFill="1" applyBorder="1" applyAlignment="1">
      <alignment horizontal="center" vertical="top"/>
    </xf>
    <xf numFmtId="0" fontId="6" fillId="0" borderId="15" xfId="0" applyFont="1" applyBorder="1" applyAlignment="1">
      <alignment horizontal="left" vertical="top" wrapText="1"/>
    </xf>
    <xf numFmtId="1" fontId="6" fillId="0" borderId="15" xfId="0" quotePrefix="1" applyNumberFormat="1" applyFont="1" applyBorder="1" applyAlignment="1">
      <alignment horizontal="center" vertical="top" wrapText="1"/>
    </xf>
    <xf numFmtId="9" fontId="6" fillId="0" borderId="15" xfId="0" applyNumberFormat="1" applyFont="1" applyBorder="1" applyAlignment="1">
      <alignment horizontal="center" vertical="top"/>
    </xf>
    <xf numFmtId="1" fontId="6" fillId="0" borderId="15" xfId="0" applyNumberFormat="1" applyFont="1" applyBorder="1" applyAlignment="1">
      <alignment horizontal="center" vertical="top" wrapText="1"/>
    </xf>
    <xf numFmtId="1" fontId="6" fillId="0" borderId="15" xfId="0" applyNumberFormat="1" applyFont="1" applyBorder="1" applyAlignment="1">
      <alignment horizontal="center" vertical="top"/>
    </xf>
    <xf numFmtId="41" fontId="6" fillId="0" borderId="15" xfId="0" applyNumberFormat="1" applyFont="1" applyBorder="1" applyAlignment="1">
      <alignment vertical="top"/>
    </xf>
    <xf numFmtId="2" fontId="6" fillId="0" borderId="15" xfId="0" applyNumberFormat="1" applyFont="1" applyBorder="1" applyAlignment="1">
      <alignment horizontal="center" vertical="top"/>
    </xf>
    <xf numFmtId="165" fontId="8" fillId="0" borderId="0" xfId="1" quotePrefix="1" applyNumberFormat="1" applyFont="1" applyFill="1" applyBorder="1" applyAlignment="1">
      <alignment horizontal="center" vertical="top"/>
    </xf>
    <xf numFmtId="165" fontId="6" fillId="0" borderId="0" xfId="1" quotePrefix="1" applyNumberFormat="1" applyFont="1" applyFill="1" applyBorder="1" applyAlignment="1">
      <alignment horizontal="left" vertical="top"/>
    </xf>
    <xf numFmtId="165" fontId="6" fillId="0" borderId="2" xfId="1" quotePrefix="1" applyNumberFormat="1" applyFont="1" applyFill="1" applyBorder="1" applyAlignment="1">
      <alignment horizontal="center" vertical="top"/>
    </xf>
    <xf numFmtId="0" fontId="6" fillId="0" borderId="2" xfId="0" applyFont="1" applyBorder="1" applyAlignment="1">
      <alignment horizontal="center" vertical="top"/>
    </xf>
    <xf numFmtId="0" fontId="6" fillId="0" borderId="2" xfId="0" applyFont="1" applyBorder="1" applyAlignment="1">
      <alignment vertical="top" wrapText="1"/>
    </xf>
    <xf numFmtId="0" fontId="6" fillId="0" borderId="2" xfId="0" applyFont="1" applyBorder="1" applyAlignment="1">
      <alignment horizontal="left" vertical="top" wrapText="1"/>
    </xf>
    <xf numFmtId="9" fontId="6" fillId="0" borderId="2" xfId="0" applyNumberFormat="1" applyFont="1" applyBorder="1" applyAlignment="1">
      <alignment horizontal="center" vertical="top"/>
    </xf>
    <xf numFmtId="0" fontId="6" fillId="0" borderId="2" xfId="0" applyFont="1" applyBorder="1" applyAlignment="1">
      <alignment vertical="center" wrapText="1"/>
    </xf>
    <xf numFmtId="0" fontId="8" fillId="0" borderId="2" xfId="0" applyFont="1" applyBorder="1" applyAlignment="1">
      <alignment vertical="center" wrapText="1"/>
    </xf>
    <xf numFmtId="3" fontId="8" fillId="0" borderId="2" xfId="0" applyNumberFormat="1" applyFont="1" applyBorder="1" applyAlignment="1">
      <alignment horizontal="center" vertical="top" wrapText="1"/>
    </xf>
    <xf numFmtId="41" fontId="6" fillId="0" borderId="2" xfId="0" applyNumberFormat="1" applyFont="1" applyBorder="1" applyAlignment="1">
      <alignment horizontal="center" vertical="top"/>
    </xf>
    <xf numFmtId="1" fontId="6" fillId="0" borderId="2" xfId="1" quotePrefix="1" applyNumberFormat="1" applyFont="1" applyFill="1" applyBorder="1" applyAlignment="1">
      <alignment horizontal="center" vertical="top"/>
    </xf>
    <xf numFmtId="41" fontId="6" fillId="0" borderId="2" xfId="0" applyNumberFormat="1" applyFont="1" applyBorder="1" applyAlignment="1">
      <alignment horizontal="center" vertical="top" wrapText="1"/>
    </xf>
    <xf numFmtId="2" fontId="6" fillId="0" borderId="2" xfId="0" applyNumberFormat="1" applyFont="1" applyBorder="1" applyAlignment="1">
      <alignment horizontal="left" vertical="top" wrapText="1"/>
    </xf>
    <xf numFmtId="0" fontId="6" fillId="0" borderId="0" xfId="0" applyFont="1" applyAlignment="1">
      <alignment horizontal="center" vertical="top"/>
    </xf>
    <xf numFmtId="2" fontId="6" fillId="0" borderId="0" xfId="0" applyNumberFormat="1" applyFont="1" applyAlignment="1">
      <alignment horizontal="center" vertical="top"/>
    </xf>
    <xf numFmtId="9" fontId="6" fillId="0" borderId="0" xfId="0" applyNumberFormat="1" applyFont="1" applyAlignment="1">
      <alignment horizontal="center" vertical="top"/>
    </xf>
    <xf numFmtId="41" fontId="6" fillId="0" borderId="0" xfId="0" applyNumberFormat="1" applyFont="1" applyAlignment="1">
      <alignment vertical="top"/>
    </xf>
    <xf numFmtId="0" fontId="6" fillId="0" borderId="0" xfId="0" applyFont="1" applyAlignment="1">
      <alignment horizontal="center" vertical="top" wrapText="1"/>
    </xf>
    <xf numFmtId="9" fontId="8" fillId="0" borderId="2" xfId="0" applyNumberFormat="1" applyFont="1" applyBorder="1" applyAlignment="1">
      <alignment horizontal="center" vertical="top"/>
    </xf>
    <xf numFmtId="2" fontId="6" fillId="0" borderId="2" xfId="0" applyNumberFormat="1" applyFont="1" applyBorder="1" applyAlignment="1">
      <alignment horizontal="center" vertical="top"/>
    </xf>
    <xf numFmtId="41" fontId="6" fillId="0" borderId="2" xfId="0" applyNumberFormat="1" applyFont="1" applyBorder="1" applyAlignment="1">
      <alignment vertical="top"/>
    </xf>
    <xf numFmtId="0" fontId="8" fillId="0" borderId="2" xfId="0" applyFont="1" applyBorder="1" applyAlignment="1">
      <alignment horizontal="left" vertical="top" wrapText="1"/>
    </xf>
    <xf numFmtId="2" fontId="8" fillId="0" borderId="2" xfId="0" applyNumberFormat="1" applyFont="1" applyBorder="1" applyAlignment="1">
      <alignment horizontal="center" vertical="top"/>
    </xf>
    <xf numFmtId="0" fontId="8" fillId="0" borderId="2" xfId="0" applyFont="1" applyBorder="1" applyAlignment="1">
      <alignment horizontal="center" vertical="top"/>
    </xf>
    <xf numFmtId="1" fontId="8" fillId="0" borderId="2" xfId="0" applyNumberFormat="1" applyFont="1" applyBorder="1" applyAlignment="1">
      <alignment horizontal="center" vertical="top"/>
    </xf>
    <xf numFmtId="41" fontId="8" fillId="0" borderId="2" xfId="0" applyNumberFormat="1" applyFont="1" applyBorder="1" applyAlignment="1">
      <alignment vertical="top"/>
    </xf>
    <xf numFmtId="0" fontId="6" fillId="0" borderId="6" xfId="0" applyFont="1" applyBorder="1" applyAlignment="1">
      <alignment vertical="top" wrapText="1"/>
    </xf>
    <xf numFmtId="1" fontId="6" fillId="0" borderId="6" xfId="0" applyNumberFormat="1" applyFont="1" applyBorder="1" applyAlignment="1">
      <alignment horizontal="center" vertical="top" wrapText="1"/>
    </xf>
    <xf numFmtId="9" fontId="6" fillId="0" borderId="6" xfId="0" applyNumberFormat="1" applyFont="1" applyBorder="1" applyAlignment="1">
      <alignment horizontal="center" vertical="top"/>
    </xf>
    <xf numFmtId="165" fontId="6" fillId="0" borderId="6" xfId="1" quotePrefix="1" applyNumberFormat="1" applyFont="1" applyFill="1" applyBorder="1" applyAlignment="1">
      <alignment vertical="top"/>
    </xf>
    <xf numFmtId="2" fontId="6" fillId="0" borderId="6" xfId="0" applyNumberFormat="1" applyFont="1" applyBorder="1" applyAlignment="1">
      <alignment horizontal="center" vertical="top" wrapText="1"/>
    </xf>
    <xf numFmtId="2" fontId="6" fillId="0" borderId="2" xfId="0" applyNumberFormat="1" applyFont="1" applyBorder="1" applyAlignment="1">
      <alignment horizontal="center" vertical="top" wrapText="1"/>
    </xf>
    <xf numFmtId="2" fontId="6" fillId="0" borderId="6" xfId="0" applyNumberFormat="1" applyFont="1" applyBorder="1" applyAlignment="1">
      <alignment horizontal="center" vertical="top"/>
    </xf>
    <xf numFmtId="41" fontId="6" fillId="0" borderId="6" xfId="0" applyNumberFormat="1" applyFont="1" applyBorder="1" applyAlignment="1">
      <alignment vertical="top"/>
    </xf>
    <xf numFmtId="0" fontId="6" fillId="0" borderId="11" xfId="0" applyFont="1" applyBorder="1" applyAlignment="1">
      <alignment horizontal="center" vertical="top" wrapText="1"/>
    </xf>
    <xf numFmtId="1" fontId="6" fillId="0" borderId="2" xfId="0" applyNumberFormat="1" applyFont="1" applyBorder="1" applyAlignment="1">
      <alignment horizontal="center" vertical="top"/>
    </xf>
    <xf numFmtId="0" fontId="4" fillId="0" borderId="11" xfId="0" applyFont="1" applyBorder="1"/>
    <xf numFmtId="165" fontId="4" fillId="0" borderId="0" xfId="0" applyNumberFormat="1" applyFont="1"/>
    <xf numFmtId="0" fontId="8" fillId="0" borderId="0" xfId="0" applyFont="1" applyAlignment="1">
      <alignment vertical="top" wrapText="1"/>
    </xf>
    <xf numFmtId="1" fontId="6" fillId="0" borderId="2" xfId="0" quotePrefix="1" applyNumberFormat="1" applyFont="1" applyBorder="1" applyAlignment="1">
      <alignment horizontal="center" vertical="top" wrapText="1"/>
    </xf>
    <xf numFmtId="2" fontId="6" fillId="0" borderId="12" xfId="0" applyNumberFormat="1" applyFont="1" applyBorder="1" applyAlignment="1">
      <alignment horizontal="center" vertical="top"/>
    </xf>
    <xf numFmtId="0" fontId="15" fillId="0" borderId="16" xfId="0" applyFont="1" applyBorder="1" applyAlignment="1">
      <alignment vertical="top" wrapText="1"/>
    </xf>
    <xf numFmtId="9" fontId="8" fillId="0" borderId="2" xfId="0" applyNumberFormat="1" applyFont="1" applyBorder="1" applyAlignment="1">
      <alignment horizontal="center" vertical="top" wrapText="1"/>
    </xf>
    <xf numFmtId="41" fontId="6" fillId="0" borderId="2" xfId="0" applyNumberFormat="1" applyFont="1" applyBorder="1" applyAlignment="1">
      <alignment horizontal="left" vertical="top"/>
    </xf>
    <xf numFmtId="0" fontId="19" fillId="0" borderId="0" xfId="0" applyFont="1"/>
    <xf numFmtId="0" fontId="6" fillId="0" borderId="11" xfId="0" applyFont="1" applyBorder="1" applyAlignment="1">
      <alignment horizontal="left" vertical="center"/>
    </xf>
    <xf numFmtId="0" fontId="18" fillId="0" borderId="16" xfId="0" applyFont="1" applyBorder="1" applyAlignment="1">
      <alignment horizontal="left" vertical="center" wrapText="1"/>
    </xf>
    <xf numFmtId="1" fontId="6" fillId="0" borderId="2" xfId="0" applyNumberFormat="1" applyFont="1" applyBorder="1" applyAlignment="1">
      <alignment horizontal="left" vertical="top" wrapText="1"/>
    </xf>
    <xf numFmtId="0" fontId="6" fillId="0" borderId="2" xfId="0" applyFont="1" applyBorder="1" applyAlignment="1">
      <alignment horizontal="left" vertical="top"/>
    </xf>
    <xf numFmtId="2" fontId="6" fillId="0" borderId="2" xfId="0" applyNumberFormat="1" applyFont="1" applyBorder="1" applyAlignment="1">
      <alignment horizontal="left" vertical="top"/>
    </xf>
    <xf numFmtId="1" fontId="6" fillId="0" borderId="2" xfId="0" applyNumberFormat="1" applyFont="1" applyBorder="1" applyAlignment="1">
      <alignment horizontal="left" vertical="top"/>
    </xf>
    <xf numFmtId="0" fontId="19" fillId="0" borderId="0" xfId="0" applyFont="1" applyAlignment="1">
      <alignment horizontal="left"/>
    </xf>
    <xf numFmtId="0" fontId="8" fillId="0" borderId="11" xfId="0" applyFont="1" applyBorder="1" applyAlignment="1">
      <alignment horizontal="center" vertical="center"/>
    </xf>
    <xf numFmtId="0" fontId="8" fillId="0" borderId="11" xfId="0" applyFont="1" applyBorder="1" applyAlignment="1">
      <alignment horizontal="center" vertical="center" wrapText="1"/>
    </xf>
    <xf numFmtId="0" fontId="15" fillId="0" borderId="16" xfId="0" applyFont="1" applyBorder="1" applyAlignment="1">
      <alignment horizontal="left" vertical="center" wrapText="1"/>
    </xf>
    <xf numFmtId="0" fontId="6" fillId="0" borderId="11" xfId="0" applyFont="1" applyBorder="1" applyAlignment="1">
      <alignment horizontal="center" vertical="center"/>
    </xf>
    <xf numFmtId="0" fontId="18" fillId="0" borderId="16" xfId="0" applyFont="1" applyBorder="1" applyAlignment="1">
      <alignment vertical="center" wrapText="1"/>
    </xf>
    <xf numFmtId="0" fontId="8" fillId="0" borderId="11" xfId="0" applyFont="1" applyBorder="1" applyAlignment="1">
      <alignment horizontal="left" vertical="center" wrapText="1"/>
    </xf>
    <xf numFmtId="0" fontId="15" fillId="0" borderId="16" xfId="0" applyFont="1" applyBorder="1" applyAlignment="1">
      <alignment vertical="center" wrapText="1"/>
    </xf>
    <xf numFmtId="0" fontId="8" fillId="0" borderId="11" xfId="0" applyFont="1" applyBorder="1" applyAlignment="1">
      <alignment horizontal="center" vertical="top" wrapText="1"/>
    </xf>
    <xf numFmtId="0" fontId="20" fillId="0" borderId="16" xfId="0" applyFont="1" applyBorder="1" applyAlignment="1">
      <alignment vertical="center" wrapText="1"/>
    </xf>
    <xf numFmtId="0" fontId="6" fillId="0" borderId="15" xfId="0" applyFont="1" applyBorder="1" applyAlignment="1">
      <alignment horizontal="center" vertical="top" wrapText="1"/>
    </xf>
    <xf numFmtId="0" fontId="8" fillId="0" borderId="15" xfId="0" applyFont="1" applyBorder="1" applyAlignment="1">
      <alignment horizontal="center" vertical="top" wrapText="1"/>
    </xf>
    <xf numFmtId="9" fontId="8" fillId="0" borderId="15" xfId="0" applyNumberFormat="1" applyFont="1" applyBorder="1" applyAlignment="1">
      <alignment horizontal="center" vertical="top"/>
    </xf>
    <xf numFmtId="1" fontId="8" fillId="0" borderId="15" xfId="0" applyNumberFormat="1" applyFont="1" applyBorder="1" applyAlignment="1">
      <alignment horizontal="center" vertical="top" wrapText="1"/>
    </xf>
    <xf numFmtId="3" fontId="8" fillId="0" borderId="15" xfId="0" applyNumberFormat="1" applyFont="1" applyBorder="1" applyAlignment="1">
      <alignment horizontal="center" vertical="top" wrapText="1"/>
    </xf>
    <xf numFmtId="3" fontId="6" fillId="0" borderId="15" xfId="0" applyNumberFormat="1" applyFont="1" applyBorder="1" applyAlignment="1">
      <alignment horizontal="center" vertical="top" wrapText="1"/>
    </xf>
    <xf numFmtId="0" fontId="8" fillId="6" borderId="2" xfId="0" applyFont="1" applyFill="1" applyBorder="1" applyAlignment="1">
      <alignment horizontal="left" vertical="center" wrapText="1"/>
    </xf>
    <xf numFmtId="0" fontId="6" fillId="3" borderId="12" xfId="0" applyFont="1" applyFill="1" applyBorder="1" applyAlignment="1">
      <alignment horizontal="center" vertical="top"/>
    </xf>
    <xf numFmtId="0" fontId="6" fillId="3" borderId="14" xfId="0" applyFont="1" applyFill="1" applyBorder="1" applyAlignment="1">
      <alignment horizontal="center" vertical="top"/>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0" borderId="1" xfId="0" applyFont="1" applyBorder="1" applyAlignment="1">
      <alignment horizontal="left"/>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xf>
    <xf numFmtId="0" fontId="5" fillId="0" borderId="0" xfId="0" applyFont="1" applyAlignment="1">
      <alignment horizontal="left" vertical="top"/>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 xfId="0" applyFont="1" applyFill="1" applyBorder="1" applyAlignment="1">
      <alignment horizontal="center" vertical="center"/>
    </xf>
    <xf numFmtId="41" fontId="6" fillId="3" borderId="6" xfId="0" applyNumberFormat="1" applyFont="1" applyFill="1" applyBorder="1" applyAlignment="1">
      <alignment horizontal="center" vertical="center"/>
    </xf>
    <xf numFmtId="41" fontId="6" fillId="3" borderId="15" xfId="0" applyNumberFormat="1" applyFont="1" applyFill="1" applyBorder="1" applyAlignment="1">
      <alignment horizontal="center" vertical="center"/>
    </xf>
    <xf numFmtId="0" fontId="6" fillId="3" borderId="12" xfId="0" applyFont="1" applyFill="1" applyBorder="1" applyAlignment="1">
      <alignment horizontal="center" vertical="top" wrapText="1"/>
    </xf>
    <xf numFmtId="0" fontId="6" fillId="3" borderId="13" xfId="0" applyFont="1" applyFill="1" applyBorder="1" applyAlignment="1">
      <alignment horizontal="center" vertical="top" wrapText="1"/>
    </xf>
    <xf numFmtId="0" fontId="6" fillId="3" borderId="14" xfId="0" applyFont="1" applyFill="1" applyBorder="1" applyAlignment="1">
      <alignment horizontal="center" vertical="top" wrapText="1"/>
    </xf>
    <xf numFmtId="0" fontId="8" fillId="0" borderId="0" xfId="0" applyFont="1" applyAlignment="1">
      <alignment horizontal="center"/>
    </xf>
    <xf numFmtId="0" fontId="8" fillId="0" borderId="0" xfId="0" applyFont="1" applyAlignment="1">
      <alignment horizontal="center" vertical="top"/>
    </xf>
    <xf numFmtId="0" fontId="14" fillId="0" borderId="0" xfId="0" applyFont="1" applyAlignment="1">
      <alignment horizontal="center"/>
    </xf>
    <xf numFmtId="0" fontId="13" fillId="0" borderId="0" xfId="0" applyFont="1" applyAlignment="1">
      <alignment horizontal="center"/>
    </xf>
    <xf numFmtId="165" fontId="6" fillId="7" borderId="2" xfId="1" quotePrefix="1" applyNumberFormat="1" applyFont="1" applyFill="1" applyBorder="1" applyAlignment="1">
      <alignment vertical="top"/>
    </xf>
    <xf numFmtId="1" fontId="6" fillId="7" borderId="2" xfId="0" applyNumberFormat="1" applyFont="1" applyFill="1" applyBorder="1" applyAlignment="1">
      <alignment horizontal="center" vertical="top" wrapText="1"/>
    </xf>
    <xf numFmtId="165" fontId="8" fillId="7" borderId="2" xfId="1" quotePrefix="1" applyNumberFormat="1" applyFont="1" applyFill="1" applyBorder="1" applyAlignment="1">
      <alignment vertical="top"/>
    </xf>
    <xf numFmtId="1" fontId="8" fillId="7" borderId="2" xfId="0" applyNumberFormat="1" applyFont="1" applyFill="1" applyBorder="1" applyAlignment="1">
      <alignment horizontal="center" vertical="top" wrapText="1"/>
    </xf>
    <xf numFmtId="1" fontId="6" fillId="7" borderId="15" xfId="0" applyNumberFormat="1" applyFont="1" applyFill="1" applyBorder="1" applyAlignment="1">
      <alignment horizontal="center" vertical="top" wrapText="1"/>
    </xf>
    <xf numFmtId="3" fontId="8" fillId="7" borderId="2" xfId="0" applyNumberFormat="1" applyFont="1" applyFill="1" applyBorder="1" applyAlignment="1">
      <alignment horizontal="center" vertical="top" wrapText="1"/>
    </xf>
    <xf numFmtId="0" fontId="6" fillId="7" borderId="2" xfId="0" applyFont="1" applyFill="1" applyBorder="1" applyAlignment="1">
      <alignment horizontal="center" vertical="top" wrapText="1"/>
    </xf>
    <xf numFmtId="0" fontId="8" fillId="7" borderId="2" xfId="0" applyFont="1" applyFill="1" applyBorder="1" applyAlignment="1">
      <alignment horizontal="center" vertical="top" wrapText="1"/>
    </xf>
    <xf numFmtId="0" fontId="6" fillId="7" borderId="6" xfId="0" applyFont="1" applyFill="1" applyBorder="1" applyAlignment="1">
      <alignment horizontal="center" vertical="top"/>
    </xf>
    <xf numFmtId="0" fontId="6" fillId="7" borderId="6" xfId="0" applyFont="1" applyFill="1" applyBorder="1" applyAlignment="1">
      <alignment vertical="top" wrapText="1"/>
    </xf>
    <xf numFmtId="0" fontId="6" fillId="7" borderId="6" xfId="0" applyFont="1" applyFill="1" applyBorder="1" applyAlignment="1">
      <alignment horizontal="left" vertical="top" wrapText="1"/>
    </xf>
    <xf numFmtId="0" fontId="6" fillId="7" borderId="2" xfId="0" applyFont="1" applyFill="1" applyBorder="1" applyAlignment="1">
      <alignment vertical="top" wrapText="1"/>
    </xf>
    <xf numFmtId="1" fontId="6" fillId="7" borderId="2" xfId="0" quotePrefix="1" applyNumberFormat="1" applyFont="1" applyFill="1" applyBorder="1" applyAlignment="1">
      <alignment horizontal="center" vertical="top" wrapText="1"/>
    </xf>
    <xf numFmtId="9" fontId="6" fillId="7" borderId="2" xfId="0" applyNumberFormat="1" applyFont="1" applyFill="1" applyBorder="1" applyAlignment="1">
      <alignment horizontal="center" vertical="top"/>
    </xf>
    <xf numFmtId="41" fontId="6" fillId="7" borderId="2" xfId="1" quotePrefix="1" applyNumberFormat="1" applyFont="1" applyFill="1" applyBorder="1" applyAlignment="1">
      <alignment vertical="top"/>
    </xf>
    <xf numFmtId="1" fontId="6" fillId="7" borderId="2" xfId="0" applyNumberFormat="1" applyFont="1" applyFill="1" applyBorder="1" applyAlignment="1">
      <alignment horizontal="center" vertical="top"/>
    </xf>
    <xf numFmtId="0" fontId="6" fillId="7" borderId="2" xfId="0" applyFont="1" applyFill="1" applyBorder="1" applyAlignment="1">
      <alignment horizontal="center" vertical="top"/>
    </xf>
    <xf numFmtId="41" fontId="6" fillId="7" borderId="2" xfId="0" applyNumberFormat="1" applyFont="1" applyFill="1" applyBorder="1" applyAlignment="1">
      <alignment vertical="top"/>
    </xf>
    <xf numFmtId="2" fontId="6" fillId="7" borderId="2" xfId="0" applyNumberFormat="1" applyFont="1" applyFill="1" applyBorder="1" applyAlignment="1">
      <alignment horizontal="center" vertical="top"/>
    </xf>
    <xf numFmtId="2" fontId="6" fillId="7" borderId="12" xfId="0" applyNumberFormat="1" applyFont="1" applyFill="1" applyBorder="1" applyAlignment="1">
      <alignment horizontal="center" vertical="top"/>
    </xf>
    <xf numFmtId="0" fontId="4" fillId="7" borderId="0" xfId="0" applyFont="1" applyFill="1"/>
    <xf numFmtId="165" fontId="8" fillId="7" borderId="0" xfId="1" quotePrefix="1" applyNumberFormat="1" applyFont="1" applyFill="1" applyBorder="1" applyAlignment="1">
      <alignment vertical="top"/>
    </xf>
    <xf numFmtId="0" fontId="6" fillId="7" borderId="11" xfId="0" applyFont="1" applyFill="1" applyBorder="1" applyAlignment="1">
      <alignment horizontal="center" vertical="top"/>
    </xf>
    <xf numFmtId="0" fontId="6" fillId="7" borderId="11" xfId="0" applyFont="1" applyFill="1" applyBorder="1" applyAlignment="1">
      <alignment vertical="top" wrapText="1"/>
    </xf>
    <xf numFmtId="0" fontId="6" fillId="7" borderId="11" xfId="0" applyFont="1" applyFill="1" applyBorder="1" applyAlignment="1">
      <alignment horizontal="left" vertical="top" wrapText="1"/>
    </xf>
    <xf numFmtId="0" fontId="6" fillId="7" borderId="15" xfId="0" applyFont="1" applyFill="1" applyBorder="1" applyAlignment="1">
      <alignment horizontal="center" vertical="top"/>
    </xf>
    <xf numFmtId="0" fontId="6" fillId="7" borderId="15" xfId="0" applyFont="1" applyFill="1" applyBorder="1" applyAlignment="1">
      <alignment vertical="top" wrapText="1"/>
    </xf>
    <xf numFmtId="0" fontId="6" fillId="7" borderId="15" xfId="0" applyFont="1" applyFill="1" applyBorder="1" applyAlignment="1">
      <alignment horizontal="left" vertical="top" wrapText="1"/>
    </xf>
    <xf numFmtId="0" fontId="6" fillId="7" borderId="11" xfId="0" applyFont="1" applyFill="1" applyBorder="1" applyAlignment="1">
      <alignment horizontal="center" vertical="top"/>
    </xf>
    <xf numFmtId="0" fontId="6" fillId="7" borderId="11" xfId="0" applyFont="1" applyFill="1" applyBorder="1" applyAlignment="1">
      <alignment horizontal="left" vertical="top" wrapText="1"/>
    </xf>
    <xf numFmtId="0" fontId="6" fillId="7" borderId="2" xfId="0" applyFont="1" applyFill="1" applyBorder="1" applyAlignment="1">
      <alignment horizontal="left" vertical="top" wrapText="1"/>
    </xf>
    <xf numFmtId="0" fontId="8" fillId="7" borderId="2" xfId="0" applyFont="1" applyFill="1" applyBorder="1" applyAlignment="1">
      <alignment horizontal="left" vertical="top" wrapText="1"/>
    </xf>
    <xf numFmtId="9" fontId="8" fillId="7" borderId="2" xfId="0" applyNumberFormat="1" applyFont="1" applyFill="1" applyBorder="1" applyAlignment="1">
      <alignment horizontal="center" vertical="top"/>
    </xf>
    <xf numFmtId="41" fontId="8" fillId="7" borderId="2" xfId="1" quotePrefix="1" applyNumberFormat="1" applyFont="1" applyFill="1" applyBorder="1" applyAlignment="1">
      <alignment vertical="top"/>
    </xf>
    <xf numFmtId="1" fontId="8" fillId="7" borderId="2" xfId="0" applyNumberFormat="1" applyFont="1" applyFill="1" applyBorder="1" applyAlignment="1">
      <alignment horizontal="center" vertical="top"/>
    </xf>
    <xf numFmtId="2" fontId="8" fillId="7" borderId="2" xfId="0" applyNumberFormat="1" applyFont="1" applyFill="1" applyBorder="1" applyAlignment="1">
      <alignment horizontal="center" vertical="top"/>
    </xf>
    <xf numFmtId="0" fontId="8" fillId="7" borderId="2" xfId="0" applyFont="1" applyFill="1" applyBorder="1" applyAlignment="1">
      <alignment horizontal="center" vertical="top"/>
    </xf>
    <xf numFmtId="41" fontId="8" fillId="7" borderId="2" xfId="0" applyNumberFormat="1" applyFont="1" applyFill="1" applyBorder="1" applyAlignment="1">
      <alignment vertical="top"/>
    </xf>
    <xf numFmtId="2" fontId="8" fillId="7" borderId="12" xfId="0" applyNumberFormat="1" applyFont="1" applyFill="1" applyBorder="1" applyAlignment="1">
      <alignment horizontal="center" vertical="top"/>
    </xf>
    <xf numFmtId="0" fontId="15" fillId="7" borderId="16" xfId="0" applyFont="1" applyFill="1" applyBorder="1" applyAlignment="1">
      <alignment vertical="top" wrapText="1"/>
    </xf>
    <xf numFmtId="9" fontId="8" fillId="7" borderId="2" xfId="0" applyNumberFormat="1" applyFont="1" applyFill="1" applyBorder="1" applyAlignment="1">
      <alignment horizontal="center" vertical="top" wrapText="1"/>
    </xf>
    <xf numFmtId="0" fontId="8" fillId="7" borderId="6" xfId="0" applyFont="1" applyFill="1" applyBorder="1" applyAlignment="1">
      <alignment horizontal="left" vertical="top" wrapText="1"/>
    </xf>
    <xf numFmtId="0" fontId="8" fillId="7" borderId="6" xfId="0" applyFont="1" applyFill="1" applyBorder="1" applyAlignment="1">
      <alignment horizontal="center" vertical="top" wrapText="1"/>
    </xf>
    <xf numFmtId="9" fontId="8" fillId="7" borderId="6" xfId="0" applyNumberFormat="1" applyFont="1" applyFill="1" applyBorder="1" applyAlignment="1">
      <alignment horizontal="center" vertical="top" wrapText="1"/>
    </xf>
    <xf numFmtId="165" fontId="8" fillId="7" borderId="6" xfId="1" quotePrefix="1" applyNumberFormat="1" applyFont="1" applyFill="1" applyBorder="1" applyAlignment="1">
      <alignment vertical="top"/>
    </xf>
    <xf numFmtId="41" fontId="8" fillId="7" borderId="6" xfId="1" quotePrefix="1" applyNumberFormat="1" applyFont="1" applyFill="1" applyBorder="1" applyAlignment="1">
      <alignment vertical="top"/>
    </xf>
    <xf numFmtId="1" fontId="8" fillId="7" borderId="6" xfId="0" applyNumberFormat="1" applyFont="1" applyFill="1" applyBorder="1" applyAlignment="1">
      <alignment horizontal="center" vertical="top"/>
    </xf>
    <xf numFmtId="0" fontId="8" fillId="7" borderId="6" xfId="0" applyFont="1" applyFill="1" applyBorder="1" applyAlignment="1">
      <alignment horizontal="center" vertical="top"/>
    </xf>
    <xf numFmtId="41" fontId="8" fillId="7" borderId="6" xfId="0" applyNumberFormat="1" applyFont="1" applyFill="1" applyBorder="1" applyAlignment="1">
      <alignment vertical="top"/>
    </xf>
    <xf numFmtId="2" fontId="8" fillId="7" borderId="6" xfId="0" applyNumberFormat="1" applyFont="1" applyFill="1" applyBorder="1" applyAlignment="1">
      <alignment horizontal="center" vertical="top"/>
    </xf>
    <xf numFmtId="1" fontId="6" fillId="7" borderId="6" xfId="0" applyNumberFormat="1" applyFont="1" applyFill="1" applyBorder="1" applyAlignment="1">
      <alignment horizontal="center" vertical="top"/>
    </xf>
    <xf numFmtId="41" fontId="6" fillId="7" borderId="6" xfId="0" applyNumberFormat="1" applyFont="1" applyFill="1" applyBorder="1" applyAlignment="1">
      <alignment vertical="top"/>
    </xf>
    <xf numFmtId="2" fontId="8" fillId="7" borderId="3" xfId="0" applyNumberFormat="1" applyFont="1" applyFill="1" applyBorder="1" applyAlignment="1">
      <alignment horizontal="center" vertical="top"/>
    </xf>
    <xf numFmtId="0" fontId="6" fillId="7" borderId="2" xfId="0" applyFont="1" applyFill="1" applyBorder="1" applyAlignment="1">
      <alignment vertical="center" wrapText="1"/>
    </xf>
    <xf numFmtId="41" fontId="6" fillId="7" borderId="2" xfId="0" applyNumberFormat="1" applyFont="1" applyFill="1" applyBorder="1" applyAlignment="1">
      <alignment horizontal="center" vertical="top"/>
    </xf>
    <xf numFmtId="41" fontId="6" fillId="7" borderId="2" xfId="0" applyNumberFormat="1" applyFont="1" applyFill="1" applyBorder="1" applyAlignment="1">
      <alignment horizontal="center" vertical="top" wrapText="1"/>
    </xf>
    <xf numFmtId="0" fontId="6" fillId="7" borderId="6" xfId="0" applyFont="1" applyFill="1" applyBorder="1" applyAlignment="1">
      <alignment horizontal="center" vertical="top"/>
    </xf>
    <xf numFmtId="2" fontId="6" fillId="7" borderId="6" xfId="0" applyNumberFormat="1" applyFont="1" applyFill="1" applyBorder="1" applyAlignment="1">
      <alignment horizontal="center" vertical="top"/>
    </xf>
    <xf numFmtId="0" fontId="19" fillId="7" borderId="0" xfId="0" applyFont="1" applyFill="1"/>
    <xf numFmtId="165" fontId="6" fillId="7" borderId="0" xfId="1" quotePrefix="1" applyNumberFormat="1" applyFont="1" applyFill="1" applyBorder="1" applyAlignment="1">
      <alignment vertical="top"/>
    </xf>
    <xf numFmtId="41" fontId="8" fillId="7" borderId="2" xfId="0" applyNumberFormat="1" applyFont="1" applyFill="1" applyBorder="1" applyAlignment="1">
      <alignment horizontal="center" vertical="top"/>
    </xf>
    <xf numFmtId="41" fontId="6" fillId="7" borderId="2" xfId="0" applyNumberFormat="1" applyFont="1" applyFill="1" applyBorder="1" applyAlignment="1">
      <alignment horizontal="center" vertical="center"/>
    </xf>
    <xf numFmtId="1" fontId="6" fillId="0" borderId="2" xfId="0" applyNumberFormat="1" applyFont="1" applyBorder="1" applyAlignment="1">
      <alignment horizontal="right" vertical="top" wrapText="1"/>
    </xf>
    <xf numFmtId="0" fontId="6" fillId="0" borderId="2" xfId="0" applyFont="1" applyBorder="1" applyAlignment="1">
      <alignment horizontal="right" vertical="top" wrapText="1"/>
    </xf>
    <xf numFmtId="41" fontId="6" fillId="0" borderId="15" xfId="1" quotePrefix="1" applyNumberFormat="1" applyFont="1" applyFill="1" applyBorder="1" applyAlignment="1">
      <alignment vertical="top"/>
    </xf>
    <xf numFmtId="41" fontId="6" fillId="0" borderId="2" xfId="1" quotePrefix="1" applyNumberFormat="1" applyFont="1" applyFill="1" applyBorder="1" applyAlignment="1">
      <alignment horizontal="center" vertical="top"/>
    </xf>
    <xf numFmtId="41" fontId="18" fillId="0" borderId="2" xfId="4" applyNumberFormat="1" applyFont="1" applyFill="1" applyBorder="1" applyAlignment="1">
      <alignment horizontal="right" vertical="top"/>
    </xf>
    <xf numFmtId="41" fontId="18" fillId="0" borderId="2" xfId="3" applyNumberFormat="1" applyFont="1" applyFill="1" applyBorder="1" applyAlignment="1">
      <alignment horizontal="right" vertical="top"/>
    </xf>
    <xf numFmtId="41" fontId="18" fillId="0" borderId="2" xfId="3" applyNumberFormat="1" applyFont="1" applyFill="1" applyBorder="1" applyAlignment="1">
      <alignment horizontal="right" vertical="top" wrapText="1"/>
    </xf>
    <xf numFmtId="41" fontId="8" fillId="0" borderId="2" xfId="1" quotePrefix="1" applyNumberFormat="1" applyFont="1" applyFill="1" applyBorder="1" applyAlignment="1">
      <alignment horizontal="center" vertical="top"/>
    </xf>
    <xf numFmtId="41" fontId="15" fillId="0" borderId="2" xfId="3" applyNumberFormat="1" applyFont="1" applyFill="1" applyBorder="1" applyAlignment="1">
      <alignment horizontal="right" vertical="top" wrapText="1"/>
    </xf>
    <xf numFmtId="1" fontId="8" fillId="0" borderId="2" xfId="0" applyNumberFormat="1" applyFont="1" applyBorder="1" applyAlignment="1">
      <alignment horizontal="right" vertical="top" wrapText="1"/>
    </xf>
    <xf numFmtId="0" fontId="8" fillId="0" borderId="2" xfId="0" applyFont="1" applyBorder="1" applyAlignment="1">
      <alignment horizontal="right" vertical="top" wrapText="1"/>
    </xf>
    <xf numFmtId="41" fontId="8" fillId="0" borderId="2" xfId="0" applyNumberFormat="1" applyFont="1" applyBorder="1" applyAlignment="1">
      <alignment horizontal="right" vertical="top"/>
    </xf>
    <xf numFmtId="41" fontId="6" fillId="0" borderId="6" xfId="1" quotePrefix="1" applyNumberFormat="1" applyFont="1" applyFill="1" applyBorder="1" applyAlignment="1">
      <alignment vertical="top"/>
    </xf>
    <xf numFmtId="41" fontId="6" fillId="0" borderId="2" xfId="1" quotePrefix="1" applyNumberFormat="1" applyFont="1" applyFill="1" applyBorder="1" applyAlignment="1">
      <alignment horizontal="right" vertical="top"/>
    </xf>
    <xf numFmtId="41" fontId="15" fillId="7" borderId="2" xfId="0" applyNumberFormat="1" applyFont="1" applyFill="1" applyBorder="1" applyAlignment="1">
      <alignment horizontal="right" vertical="top"/>
    </xf>
    <xf numFmtId="41" fontId="8" fillId="7" borderId="2" xfId="1" quotePrefix="1" applyNumberFormat="1" applyFont="1" applyFill="1" applyBorder="1" applyAlignment="1">
      <alignment horizontal="right" vertical="top"/>
    </xf>
    <xf numFmtId="41" fontId="15" fillId="0" borderId="2" xfId="3" applyNumberFormat="1" applyFont="1" applyFill="1" applyBorder="1" applyAlignment="1">
      <alignment horizontal="right" vertical="top"/>
    </xf>
    <xf numFmtId="41" fontId="8" fillId="0" borderId="2" xfId="1" quotePrefix="1" applyNumberFormat="1" applyFont="1" applyFill="1" applyBorder="1" applyAlignment="1">
      <alignment horizontal="right" vertical="top"/>
    </xf>
    <xf numFmtId="41" fontId="6" fillId="0" borderId="2" xfId="1" quotePrefix="1" applyNumberFormat="1" applyFont="1" applyFill="1" applyBorder="1" applyAlignment="1">
      <alignment horizontal="left" vertical="top"/>
    </xf>
  </cellXfs>
  <cellStyles count="5">
    <cellStyle name="Comma" xfId="1" builtinId="3"/>
    <cellStyle name="Comma [0]" xfId="4" builtinId="6"/>
    <cellStyle name="Currency [0]" xfId="3" builtinId="7"/>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P757"/>
  <sheetViews>
    <sheetView tabSelected="1" showRuler="0" zoomScale="70" zoomScaleNormal="70" zoomScaleSheetLayoutView="70" zoomScalePageLayoutView="55" workbookViewId="0">
      <selection activeCell="I13" sqref="I13"/>
    </sheetView>
  </sheetViews>
  <sheetFormatPr defaultColWidth="9.140625" defaultRowHeight="14.25" x14ac:dyDescent="0.2"/>
  <cols>
    <col min="1" max="1" width="6.42578125" style="1" customWidth="1"/>
    <col min="2" max="2" width="18" style="1" customWidth="1"/>
    <col min="3" max="3" width="23.28515625" style="1" customWidth="1"/>
    <col min="4" max="4" width="29.5703125" style="1" customWidth="1"/>
    <col min="5" max="5" width="10.7109375" style="1" customWidth="1"/>
    <col min="6" max="6" width="7.7109375" style="1" customWidth="1"/>
    <col min="7" max="7" width="18.28515625" style="1" customWidth="1"/>
    <col min="8" max="8" width="7.28515625" style="1" customWidth="1"/>
    <col min="9" max="9" width="21.42578125" style="1" customWidth="1"/>
    <col min="10" max="10" width="9" style="1" customWidth="1"/>
    <col min="11" max="11" width="23.42578125" style="68" customWidth="1"/>
    <col min="12" max="12" width="17.7109375" style="1" customWidth="1"/>
    <col min="13" max="13" width="24" style="68" customWidth="1"/>
    <col min="14" max="14" width="7.7109375" style="47" customWidth="1"/>
    <col min="15" max="15" width="18.7109375" style="68" customWidth="1"/>
    <col min="16" max="16" width="7.7109375" style="1" customWidth="1"/>
    <col min="17" max="17" width="18.28515625" style="68" customWidth="1"/>
    <col min="18" max="18" width="9" style="1" customWidth="1"/>
    <col min="19" max="19" width="17.85546875" style="68" customWidth="1"/>
    <col min="20" max="20" width="8" style="1" customWidth="1"/>
    <col min="21" max="21" width="12.85546875" style="1" customWidth="1"/>
    <col min="22" max="22" width="5.5703125" style="2" customWidth="1"/>
    <col min="23" max="23" width="21.85546875" style="1" customWidth="1"/>
    <col min="24" max="24" width="15.5703125" style="1" customWidth="1"/>
    <col min="25" max="25" width="5.5703125" style="2" customWidth="1"/>
    <col min="26" max="26" width="8" style="1" customWidth="1"/>
    <col min="27" max="27" width="19.140625" style="1" customWidth="1"/>
    <col min="28" max="28" width="8" style="1" customWidth="1"/>
    <col min="29" max="29" width="5.5703125" style="2" customWidth="1"/>
    <col min="30" max="30" width="10.7109375" style="1" customWidth="1"/>
    <col min="31" max="31" width="18.7109375" style="39" customWidth="1"/>
    <col min="32" max="32" width="9.140625" style="1"/>
    <col min="33" max="37" width="19.5703125" style="1" customWidth="1"/>
    <col min="38" max="16384" width="9.140625" style="1"/>
  </cols>
  <sheetData>
    <row r="1" spans="1:37" ht="23.25" x14ac:dyDescent="0.35">
      <c r="A1" s="168" t="s">
        <v>0</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57"/>
    </row>
    <row r="2" spans="1:37" ht="23.25" x14ac:dyDescent="0.35">
      <c r="A2" s="168" t="s">
        <v>1</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58"/>
    </row>
    <row r="3" spans="1:37" ht="23.25" x14ac:dyDescent="0.35">
      <c r="A3" s="168" t="s">
        <v>138</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58"/>
    </row>
    <row r="4" spans="1:37" ht="23.25" x14ac:dyDescent="0.35">
      <c r="A4" s="169" t="s">
        <v>211</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57"/>
    </row>
    <row r="5" spans="1:37" ht="18" x14ac:dyDescent="0.2">
      <c r="A5" s="170" t="s">
        <v>2</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row>
    <row r="6" spans="1:37" ht="18" x14ac:dyDescent="0.25">
      <c r="A6" s="157" t="s">
        <v>138</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row>
    <row r="7" spans="1:37" ht="81" customHeight="1" x14ac:dyDescent="0.2">
      <c r="A7" s="161" t="s">
        <v>3</v>
      </c>
      <c r="B7" s="161" t="s">
        <v>4</v>
      </c>
      <c r="C7" s="162" t="s">
        <v>5</v>
      </c>
      <c r="D7" s="162" t="s">
        <v>6</v>
      </c>
      <c r="E7" s="151" t="s">
        <v>7</v>
      </c>
      <c r="F7" s="163"/>
      <c r="G7" s="152"/>
      <c r="H7" s="151" t="s">
        <v>73</v>
      </c>
      <c r="I7" s="152"/>
      <c r="J7" s="151" t="s">
        <v>70</v>
      </c>
      <c r="K7" s="163"/>
      <c r="L7" s="151" t="s">
        <v>8</v>
      </c>
      <c r="M7" s="163"/>
      <c r="N7" s="163"/>
      <c r="O7" s="163"/>
      <c r="P7" s="163"/>
      <c r="Q7" s="163"/>
      <c r="R7" s="163"/>
      <c r="S7" s="152"/>
      <c r="T7" s="151" t="s">
        <v>45</v>
      </c>
      <c r="U7" s="163"/>
      <c r="V7" s="163"/>
      <c r="W7" s="163"/>
      <c r="X7" s="163"/>
      <c r="Y7" s="152"/>
      <c r="Z7" s="151" t="s">
        <v>71</v>
      </c>
      <c r="AA7" s="152"/>
      <c r="AB7" s="151" t="s">
        <v>72</v>
      </c>
      <c r="AC7" s="163"/>
      <c r="AD7" s="163"/>
      <c r="AE7" s="162" t="s">
        <v>9</v>
      </c>
      <c r="AG7" s="2"/>
      <c r="AH7" s="2"/>
      <c r="AI7" s="2"/>
      <c r="AJ7" s="2"/>
      <c r="AK7" s="2"/>
    </row>
    <row r="8" spans="1:37" ht="18" customHeight="1" x14ac:dyDescent="0.2">
      <c r="A8" s="161"/>
      <c r="B8" s="161"/>
      <c r="C8" s="162"/>
      <c r="D8" s="162"/>
      <c r="E8" s="153"/>
      <c r="F8" s="164"/>
      <c r="G8" s="154"/>
      <c r="H8" s="153"/>
      <c r="I8" s="154"/>
      <c r="J8" s="155"/>
      <c r="K8" s="165"/>
      <c r="L8" s="155"/>
      <c r="M8" s="165"/>
      <c r="N8" s="165"/>
      <c r="O8" s="165"/>
      <c r="P8" s="165"/>
      <c r="Q8" s="165"/>
      <c r="R8" s="165"/>
      <c r="S8" s="156"/>
      <c r="T8" s="155"/>
      <c r="U8" s="165"/>
      <c r="V8" s="165"/>
      <c r="W8" s="165"/>
      <c r="X8" s="165"/>
      <c r="Y8" s="156"/>
      <c r="Z8" s="155"/>
      <c r="AA8" s="156"/>
      <c r="AB8" s="155"/>
      <c r="AC8" s="165"/>
      <c r="AD8" s="165"/>
      <c r="AE8" s="162"/>
    </row>
    <row r="9" spans="1:37" ht="15.75" customHeight="1" x14ac:dyDescent="0.2">
      <c r="A9" s="161"/>
      <c r="B9" s="161"/>
      <c r="C9" s="162"/>
      <c r="D9" s="162"/>
      <c r="E9" s="155"/>
      <c r="F9" s="165"/>
      <c r="G9" s="156"/>
      <c r="H9" s="155"/>
      <c r="I9" s="156"/>
      <c r="J9" s="166">
        <v>2022</v>
      </c>
      <c r="K9" s="167"/>
      <c r="L9" s="158" t="s">
        <v>10</v>
      </c>
      <c r="M9" s="160"/>
      <c r="N9" s="158" t="s">
        <v>11</v>
      </c>
      <c r="O9" s="160"/>
      <c r="P9" s="158" t="s">
        <v>12</v>
      </c>
      <c r="Q9" s="160"/>
      <c r="R9" s="158" t="s">
        <v>13</v>
      </c>
      <c r="S9" s="160"/>
      <c r="T9" s="158">
        <v>2022</v>
      </c>
      <c r="U9" s="159"/>
      <c r="V9" s="159"/>
      <c r="W9" s="159"/>
      <c r="X9" s="159"/>
      <c r="Y9" s="160"/>
      <c r="Z9" s="158">
        <v>2022</v>
      </c>
      <c r="AA9" s="160"/>
      <c r="AB9" s="158">
        <v>2022</v>
      </c>
      <c r="AC9" s="159"/>
      <c r="AD9" s="160"/>
      <c r="AE9" s="59"/>
    </row>
    <row r="10" spans="1:37" ht="15.75" x14ac:dyDescent="0.25">
      <c r="A10" s="174">
        <v>1</v>
      </c>
      <c r="B10" s="174">
        <v>2</v>
      </c>
      <c r="C10" s="174">
        <v>3</v>
      </c>
      <c r="D10" s="174">
        <v>4</v>
      </c>
      <c r="E10" s="184">
        <v>5</v>
      </c>
      <c r="F10" s="185"/>
      <c r="G10" s="186"/>
      <c r="H10" s="184">
        <v>6</v>
      </c>
      <c r="I10" s="186"/>
      <c r="J10" s="149">
        <v>7</v>
      </c>
      <c r="K10" s="150"/>
      <c r="L10" s="149">
        <v>8</v>
      </c>
      <c r="M10" s="150"/>
      <c r="N10" s="149">
        <v>9</v>
      </c>
      <c r="O10" s="150"/>
      <c r="P10" s="149">
        <v>10</v>
      </c>
      <c r="Q10" s="150"/>
      <c r="R10" s="149">
        <v>11</v>
      </c>
      <c r="S10" s="150"/>
      <c r="T10" s="171">
        <v>12</v>
      </c>
      <c r="U10" s="172"/>
      <c r="V10" s="172"/>
      <c r="W10" s="172"/>
      <c r="X10" s="172"/>
      <c r="Y10" s="173"/>
      <c r="Z10" s="171">
        <v>13</v>
      </c>
      <c r="AA10" s="173"/>
      <c r="AB10" s="171">
        <v>14</v>
      </c>
      <c r="AC10" s="172"/>
      <c r="AD10" s="173"/>
      <c r="AE10" s="3">
        <v>15</v>
      </c>
    </row>
    <row r="11" spans="1:37" ht="87" customHeight="1" x14ac:dyDescent="0.2">
      <c r="A11" s="175"/>
      <c r="B11" s="175"/>
      <c r="C11" s="175"/>
      <c r="D11" s="175"/>
      <c r="E11" s="177" t="s">
        <v>14</v>
      </c>
      <c r="F11" s="179"/>
      <c r="G11" s="176" t="s">
        <v>15</v>
      </c>
      <c r="H11" s="177" t="s">
        <v>14</v>
      </c>
      <c r="I11" s="176" t="s">
        <v>15</v>
      </c>
      <c r="J11" s="177" t="s">
        <v>14</v>
      </c>
      <c r="K11" s="182" t="s">
        <v>15</v>
      </c>
      <c r="L11" s="177" t="s">
        <v>14</v>
      </c>
      <c r="M11" s="182" t="s">
        <v>15</v>
      </c>
      <c r="N11" s="177" t="s">
        <v>14</v>
      </c>
      <c r="O11" s="182" t="s">
        <v>15</v>
      </c>
      <c r="P11" s="177" t="s">
        <v>14</v>
      </c>
      <c r="Q11" s="182" t="s">
        <v>15</v>
      </c>
      <c r="R11" s="177" t="s">
        <v>14</v>
      </c>
      <c r="S11" s="182" t="s">
        <v>15</v>
      </c>
      <c r="T11" s="27" t="s">
        <v>16</v>
      </c>
      <c r="U11" s="184" t="s">
        <v>46</v>
      </c>
      <c r="V11" s="186"/>
      <c r="W11" s="4" t="s">
        <v>17</v>
      </c>
      <c r="X11" s="184" t="s">
        <v>47</v>
      </c>
      <c r="Y11" s="186"/>
      <c r="Z11" s="27" t="s">
        <v>18</v>
      </c>
      <c r="AA11" s="4" t="s">
        <v>19</v>
      </c>
      <c r="AB11" s="184" t="s">
        <v>20</v>
      </c>
      <c r="AC11" s="186"/>
      <c r="AD11" s="27" t="s">
        <v>21</v>
      </c>
      <c r="AE11" s="60"/>
    </row>
    <row r="12" spans="1:37" ht="15.75" x14ac:dyDescent="0.2">
      <c r="A12" s="176"/>
      <c r="B12" s="176"/>
      <c r="C12" s="176"/>
      <c r="D12" s="176"/>
      <c r="E12" s="178"/>
      <c r="F12" s="180"/>
      <c r="G12" s="181"/>
      <c r="H12" s="178"/>
      <c r="I12" s="181"/>
      <c r="J12" s="178"/>
      <c r="K12" s="183"/>
      <c r="L12" s="178"/>
      <c r="M12" s="183"/>
      <c r="N12" s="178"/>
      <c r="O12" s="183"/>
      <c r="P12" s="178"/>
      <c r="Q12" s="183"/>
      <c r="R12" s="178"/>
      <c r="S12" s="183"/>
      <c r="T12" s="28" t="s">
        <v>14</v>
      </c>
      <c r="U12" s="178" t="s">
        <v>14</v>
      </c>
      <c r="V12" s="180"/>
      <c r="W12" s="29" t="s">
        <v>15</v>
      </c>
      <c r="X12" s="178" t="s">
        <v>15</v>
      </c>
      <c r="Y12" s="180"/>
      <c r="Z12" s="28" t="s">
        <v>14</v>
      </c>
      <c r="AA12" s="29" t="s">
        <v>15</v>
      </c>
      <c r="AB12" s="178" t="s">
        <v>14</v>
      </c>
      <c r="AC12" s="180"/>
      <c r="AD12" s="56" t="s">
        <v>15</v>
      </c>
      <c r="AE12" s="60"/>
    </row>
    <row r="13" spans="1:37" ht="125.25" customHeight="1" x14ac:dyDescent="0.2">
      <c r="A13" s="83">
        <v>1</v>
      </c>
      <c r="B13" s="84" t="s">
        <v>139</v>
      </c>
      <c r="C13" s="85" t="s">
        <v>55</v>
      </c>
      <c r="D13" s="84" t="s">
        <v>69</v>
      </c>
      <c r="E13" s="18">
        <v>100</v>
      </c>
      <c r="F13" s="86" t="s">
        <v>68</v>
      </c>
      <c r="G13" s="17">
        <f>SUM(G14,G15,G19,G24,G26,G31,G35,G40,G42)</f>
        <v>27055945142</v>
      </c>
      <c r="H13" s="18">
        <v>100</v>
      </c>
      <c r="I13" s="17"/>
      <c r="J13" s="18">
        <v>100</v>
      </c>
      <c r="K13" s="62">
        <f>SUM(K14,K15,K19,K24,K26,K31,K35,K40,K42)</f>
        <v>159949939690</v>
      </c>
      <c r="L13" s="26">
        <v>100</v>
      </c>
      <c r="M13" s="205">
        <f>SUM(M14,M19,M24,M26,M31,M35,M40,M42)</f>
        <v>3497911266</v>
      </c>
      <c r="N13" s="192">
        <v>100</v>
      </c>
      <c r="O13" s="205">
        <f>SUM(O14,O19,O24,O26,O31,O35,O40,O42)</f>
        <v>8407552871</v>
      </c>
      <c r="P13" s="192">
        <v>100</v>
      </c>
      <c r="Q13" s="205">
        <f>SUM(Q14,Q19,Q24,Q26,Q31,Q35,Q40,Q42)</f>
        <v>5723049579</v>
      </c>
      <c r="R13" s="26">
        <v>100</v>
      </c>
      <c r="S13" s="62">
        <f>S14+S15+S19+S24+S26+S31+S35+S40+S42</f>
        <v>6276807222</v>
      </c>
      <c r="T13" s="116">
        <f>SUM(L13,N13,P13,R13)</f>
        <v>400</v>
      </c>
      <c r="U13" s="116">
        <f>T13/J13*100</f>
        <v>400</v>
      </c>
      <c r="V13" s="83" t="s">
        <v>68</v>
      </c>
      <c r="W13" s="101">
        <f>SUM(M13,O13,Q13,S13)</f>
        <v>23905320938</v>
      </c>
      <c r="X13" s="100">
        <f>W13/K13*100</f>
        <v>14.945501689047871</v>
      </c>
      <c r="Y13" s="83" t="s">
        <v>68</v>
      </c>
      <c r="Z13" s="116">
        <f>H13+T13</f>
        <v>500</v>
      </c>
      <c r="AA13" s="101">
        <f>I13+W13</f>
        <v>23905320938</v>
      </c>
      <c r="AB13" s="116">
        <f>Z13/E13*100</f>
        <v>500</v>
      </c>
      <c r="AC13" s="83" t="s">
        <v>68</v>
      </c>
      <c r="AD13" s="121">
        <f>AA13/G13*100</f>
        <v>88.355150088217897</v>
      </c>
      <c r="AE13" s="85" t="s">
        <v>44</v>
      </c>
      <c r="AH13" s="9"/>
    </row>
    <row r="14" spans="1:37" ht="81" customHeight="1" x14ac:dyDescent="0.2">
      <c r="A14" s="5"/>
      <c r="B14" s="48"/>
      <c r="C14" s="71" t="s">
        <v>89</v>
      </c>
      <c r="D14" s="87" t="s">
        <v>90</v>
      </c>
      <c r="E14" s="142">
        <f>E16</f>
        <v>10</v>
      </c>
      <c r="F14" s="75" t="s">
        <v>115</v>
      </c>
      <c r="G14" s="17">
        <v>2948500</v>
      </c>
      <c r="H14" s="142">
        <f>H16</f>
        <v>10</v>
      </c>
      <c r="I14" s="17"/>
      <c r="J14" s="142">
        <f>J16</f>
        <v>10</v>
      </c>
      <c r="K14" s="62">
        <f>K16+K17</f>
        <v>5043500</v>
      </c>
      <c r="L14" s="76">
        <v>10</v>
      </c>
      <c r="M14" s="205">
        <v>1587500</v>
      </c>
      <c r="N14" s="192">
        <v>10</v>
      </c>
      <c r="O14" s="205">
        <f>SUM(O16:O17)</f>
        <v>0</v>
      </c>
      <c r="P14" s="192">
        <v>10</v>
      </c>
      <c r="Q14" s="205">
        <f>SUM(Q16:Q17)</f>
        <v>1507500</v>
      </c>
      <c r="R14" s="26">
        <v>10</v>
      </c>
      <c r="S14" s="62">
        <v>1504500</v>
      </c>
      <c r="T14" s="116">
        <f t="shared" ref="T14:T48" si="0">SUM(L14,N14,P14,R14)</f>
        <v>40</v>
      </c>
      <c r="U14" s="116">
        <f t="shared" ref="U14:U43" si="1">T14/J14*100</f>
        <v>400</v>
      </c>
      <c r="V14" s="83" t="s">
        <v>68</v>
      </c>
      <c r="W14" s="101">
        <f t="shared" ref="W14:W25" si="2">SUM(M14,O14,Q14,S14)</f>
        <v>4599500</v>
      </c>
      <c r="X14" s="100">
        <f t="shared" ref="X14:X43" si="3">W14/K14*100</f>
        <v>91.196589669872111</v>
      </c>
      <c r="Y14" s="83" t="s">
        <v>68</v>
      </c>
      <c r="Z14" s="116">
        <f t="shared" ref="Z14:Z43" si="4">H14+T14</f>
        <v>50</v>
      </c>
      <c r="AA14" s="101">
        <f t="shared" ref="AA14:AA43" si="5">I14+W14</f>
        <v>4599500</v>
      </c>
      <c r="AB14" s="116">
        <f t="shared" ref="AB14:AB43" si="6">Z14/E14*100</f>
        <v>500</v>
      </c>
      <c r="AC14" s="83" t="s">
        <v>68</v>
      </c>
      <c r="AD14" s="121">
        <f t="shared" ref="AD14:AD43" si="7">AA14/G14*100</f>
        <v>155.99457351195522</v>
      </c>
      <c r="AE14" s="18"/>
      <c r="AH14" s="9"/>
    </row>
    <row r="15" spans="1:37" ht="83.25" customHeight="1" x14ac:dyDescent="0.2">
      <c r="A15" s="5"/>
      <c r="B15" s="6"/>
      <c r="C15" s="30"/>
      <c r="D15" s="32" t="s">
        <v>91</v>
      </c>
      <c r="E15" s="142">
        <f>E17</f>
        <v>5</v>
      </c>
      <c r="F15" s="75" t="s">
        <v>115</v>
      </c>
      <c r="G15" s="17">
        <v>2095000</v>
      </c>
      <c r="H15" s="142">
        <f>H17</f>
        <v>5</v>
      </c>
      <c r="I15" s="17"/>
      <c r="J15" s="142">
        <f>J17</f>
        <v>5</v>
      </c>
      <c r="K15" s="62">
        <v>2095000</v>
      </c>
      <c r="L15" s="76">
        <v>5</v>
      </c>
      <c r="M15" s="224">
        <v>0</v>
      </c>
      <c r="N15" s="192">
        <v>5</v>
      </c>
      <c r="O15" s="205">
        <v>0</v>
      </c>
      <c r="P15" s="192">
        <v>5</v>
      </c>
      <c r="Q15" s="205">
        <v>2590000</v>
      </c>
      <c r="R15" s="26">
        <v>5</v>
      </c>
      <c r="S15" s="62">
        <v>649700</v>
      </c>
      <c r="T15" s="116">
        <f t="shared" si="0"/>
        <v>20</v>
      </c>
      <c r="U15" s="116">
        <f t="shared" si="1"/>
        <v>400</v>
      </c>
      <c r="V15" s="83" t="s">
        <v>68</v>
      </c>
      <c r="W15" s="101">
        <f t="shared" si="2"/>
        <v>3239700</v>
      </c>
      <c r="X15" s="100">
        <f t="shared" si="3"/>
        <v>154.63961813842482</v>
      </c>
      <c r="Y15" s="83" t="s">
        <v>68</v>
      </c>
      <c r="Z15" s="116">
        <f t="shared" si="4"/>
        <v>25</v>
      </c>
      <c r="AA15" s="101">
        <f t="shared" si="5"/>
        <v>3239700</v>
      </c>
      <c r="AB15" s="116">
        <f t="shared" si="6"/>
        <v>500</v>
      </c>
      <c r="AC15" s="83" t="s">
        <v>68</v>
      </c>
      <c r="AD15" s="121">
        <f t="shared" si="7"/>
        <v>154.63961813842482</v>
      </c>
      <c r="AE15" s="18"/>
      <c r="AH15" s="9"/>
    </row>
    <row r="16" spans="1:37" ht="63.75" customHeight="1" x14ac:dyDescent="0.2">
      <c r="A16" s="5"/>
      <c r="B16" s="6"/>
      <c r="C16" s="88" t="s">
        <v>92</v>
      </c>
      <c r="D16" s="88" t="s">
        <v>90</v>
      </c>
      <c r="E16" s="143">
        <v>10</v>
      </c>
      <c r="F16" s="144" t="s">
        <v>115</v>
      </c>
      <c r="G16" s="8">
        <v>2948500</v>
      </c>
      <c r="H16" s="143">
        <v>10</v>
      </c>
      <c r="I16" s="17"/>
      <c r="J16" s="143">
        <v>10</v>
      </c>
      <c r="K16" s="63">
        <v>2948500</v>
      </c>
      <c r="L16" s="145">
        <v>10</v>
      </c>
      <c r="M16" s="224">
        <v>887500</v>
      </c>
      <c r="N16" s="194">
        <v>10</v>
      </c>
      <c r="O16" s="205">
        <v>0</v>
      </c>
      <c r="P16" s="194">
        <v>10</v>
      </c>
      <c r="Q16" s="205">
        <v>507500</v>
      </c>
      <c r="R16" s="26">
        <v>10</v>
      </c>
      <c r="S16" s="62">
        <v>1504500</v>
      </c>
      <c r="T16" s="116">
        <f t="shared" si="0"/>
        <v>40</v>
      </c>
      <c r="U16" s="116">
        <f t="shared" si="1"/>
        <v>400</v>
      </c>
      <c r="V16" s="83" t="s">
        <v>68</v>
      </c>
      <c r="W16" s="101">
        <f t="shared" si="2"/>
        <v>2899500</v>
      </c>
      <c r="X16" s="100">
        <f t="shared" si="3"/>
        <v>98.338138036289635</v>
      </c>
      <c r="Y16" s="83" t="s">
        <v>68</v>
      </c>
      <c r="Z16" s="116">
        <f t="shared" si="4"/>
        <v>50</v>
      </c>
      <c r="AA16" s="101">
        <f t="shared" si="5"/>
        <v>2899500</v>
      </c>
      <c r="AB16" s="116">
        <f t="shared" si="6"/>
        <v>500</v>
      </c>
      <c r="AC16" s="83" t="s">
        <v>68</v>
      </c>
      <c r="AD16" s="121">
        <f t="shared" si="7"/>
        <v>98.338138036289635</v>
      </c>
      <c r="AE16" s="18"/>
      <c r="AH16" s="9"/>
    </row>
    <row r="17" spans="1:34" ht="53.25" customHeight="1" x14ac:dyDescent="0.2">
      <c r="A17" s="5"/>
      <c r="B17" s="6"/>
      <c r="C17" s="31" t="s">
        <v>93</v>
      </c>
      <c r="D17" s="31" t="s">
        <v>91</v>
      </c>
      <c r="E17" s="143">
        <v>5</v>
      </c>
      <c r="F17" s="144" t="s">
        <v>115</v>
      </c>
      <c r="G17" s="8">
        <v>2095000</v>
      </c>
      <c r="H17" s="143">
        <v>5</v>
      </c>
      <c r="I17" s="17"/>
      <c r="J17" s="143">
        <v>5</v>
      </c>
      <c r="K17" s="63">
        <v>2095000</v>
      </c>
      <c r="L17" s="145">
        <v>1</v>
      </c>
      <c r="M17" s="224">
        <v>195000</v>
      </c>
      <c r="N17" s="194">
        <v>0</v>
      </c>
      <c r="O17" s="205">
        <v>0</v>
      </c>
      <c r="P17" s="194">
        <v>2</v>
      </c>
      <c r="Q17" s="205">
        <v>1000000</v>
      </c>
      <c r="R17" s="26">
        <v>2</v>
      </c>
      <c r="S17" s="62">
        <v>649700</v>
      </c>
      <c r="T17" s="116">
        <f t="shared" si="0"/>
        <v>5</v>
      </c>
      <c r="U17" s="116">
        <f t="shared" si="1"/>
        <v>100</v>
      </c>
      <c r="V17" s="83" t="s">
        <v>68</v>
      </c>
      <c r="W17" s="101">
        <f t="shared" si="2"/>
        <v>1844700</v>
      </c>
      <c r="X17" s="100">
        <f t="shared" si="3"/>
        <v>88.05250596658712</v>
      </c>
      <c r="Y17" s="83" t="s">
        <v>68</v>
      </c>
      <c r="Z17" s="116">
        <f t="shared" si="4"/>
        <v>10</v>
      </c>
      <c r="AA17" s="101">
        <f t="shared" si="5"/>
        <v>1844700</v>
      </c>
      <c r="AB17" s="116">
        <f t="shared" si="6"/>
        <v>200</v>
      </c>
      <c r="AC17" s="83" t="s">
        <v>68</v>
      </c>
      <c r="AD17" s="121">
        <f t="shared" si="7"/>
        <v>88.05250596658712</v>
      </c>
      <c r="AE17" s="18"/>
      <c r="AH17" s="9"/>
    </row>
    <row r="18" spans="1:34" ht="84.75" customHeight="1" x14ac:dyDescent="0.2">
      <c r="A18" s="5"/>
      <c r="B18" s="6"/>
      <c r="C18" s="148" t="s">
        <v>122</v>
      </c>
      <c r="D18" s="148" t="s">
        <v>123</v>
      </c>
      <c r="E18" s="7">
        <v>15</v>
      </c>
      <c r="F18" s="99" t="s">
        <v>115</v>
      </c>
      <c r="G18" s="8"/>
      <c r="H18" s="7">
        <v>15</v>
      </c>
      <c r="I18" s="8">
        <v>2250000</v>
      </c>
      <c r="J18" s="143"/>
      <c r="K18" s="63"/>
      <c r="L18" s="76"/>
      <c r="M18" s="224"/>
      <c r="N18" s="192"/>
      <c r="O18" s="205"/>
      <c r="P18" s="192"/>
      <c r="Q18" s="205"/>
      <c r="R18" s="26"/>
      <c r="S18" s="62"/>
      <c r="T18" s="116"/>
      <c r="U18" s="116"/>
      <c r="V18" s="83"/>
      <c r="W18" s="101"/>
      <c r="X18" s="100"/>
      <c r="Y18" s="83"/>
      <c r="Z18" s="116"/>
      <c r="AA18" s="101"/>
      <c r="AB18" s="116"/>
      <c r="AC18" s="83"/>
      <c r="AD18" s="121"/>
      <c r="AE18" s="18"/>
      <c r="AH18" s="9"/>
    </row>
    <row r="19" spans="1:34" ht="78" customHeight="1" x14ac:dyDescent="0.2">
      <c r="A19" s="5"/>
      <c r="B19" s="36"/>
      <c r="C19" s="32" t="s">
        <v>94</v>
      </c>
      <c r="D19" s="32" t="s">
        <v>95</v>
      </c>
      <c r="E19" s="142">
        <v>14</v>
      </c>
      <c r="F19" s="75" t="s">
        <v>115</v>
      </c>
      <c r="G19" s="17">
        <f>SUM(G20:G23)</f>
        <v>14047695575</v>
      </c>
      <c r="H19" s="142">
        <v>14</v>
      </c>
      <c r="I19" s="17">
        <f>SUM(I20:I23)</f>
        <v>11656314000</v>
      </c>
      <c r="J19" s="142">
        <v>14</v>
      </c>
      <c r="K19" s="62">
        <f>SUM(K20:K23)</f>
        <v>148362543560</v>
      </c>
      <c r="L19" s="76">
        <v>14</v>
      </c>
      <c r="M19" s="205">
        <f>SUM(M20:M23)</f>
        <v>2229331205</v>
      </c>
      <c r="N19" s="192">
        <v>14</v>
      </c>
      <c r="O19" s="205">
        <f>SUM(O20:O23)</f>
        <v>6274891252</v>
      </c>
      <c r="P19" s="192">
        <v>14</v>
      </c>
      <c r="Q19" s="205">
        <f>SUM(Q20:Q23)</f>
        <v>3613989987</v>
      </c>
      <c r="R19" s="26">
        <v>14</v>
      </c>
      <c r="S19" s="62">
        <f>S20+S21+S22+S23</f>
        <v>3072657802</v>
      </c>
      <c r="T19" s="116">
        <f t="shared" si="0"/>
        <v>56</v>
      </c>
      <c r="U19" s="116">
        <f t="shared" si="1"/>
        <v>400</v>
      </c>
      <c r="V19" s="83" t="s">
        <v>68</v>
      </c>
      <c r="W19" s="101">
        <f t="shared" si="2"/>
        <v>15190870246</v>
      </c>
      <c r="X19" s="100">
        <f t="shared" si="3"/>
        <v>10.239019823663638</v>
      </c>
      <c r="Y19" s="83" t="s">
        <v>68</v>
      </c>
      <c r="Z19" s="116">
        <f t="shared" si="4"/>
        <v>70</v>
      </c>
      <c r="AA19" s="101">
        <f t="shared" si="5"/>
        <v>26847184246</v>
      </c>
      <c r="AB19" s="116">
        <f t="shared" si="6"/>
        <v>500</v>
      </c>
      <c r="AC19" s="83" t="s">
        <v>68</v>
      </c>
      <c r="AD19" s="121">
        <f t="shared" si="7"/>
        <v>191.11450773305927</v>
      </c>
      <c r="AE19" s="18"/>
      <c r="AH19" s="9"/>
    </row>
    <row r="20" spans="1:34" ht="53.25" customHeight="1" x14ac:dyDescent="0.2">
      <c r="A20" s="5"/>
      <c r="B20" s="6"/>
      <c r="C20" s="31" t="s">
        <v>96</v>
      </c>
      <c r="D20" s="31" t="s">
        <v>116</v>
      </c>
      <c r="E20" s="143">
        <v>112</v>
      </c>
      <c r="F20" s="144" t="s">
        <v>87</v>
      </c>
      <c r="G20" s="8">
        <v>14042587875</v>
      </c>
      <c r="H20" s="143">
        <v>103</v>
      </c>
      <c r="I20" s="8">
        <v>11648571000</v>
      </c>
      <c r="J20" s="143">
        <v>112</v>
      </c>
      <c r="K20" s="63">
        <v>148357435560</v>
      </c>
      <c r="L20" s="145">
        <v>112</v>
      </c>
      <c r="M20" s="224">
        <v>2228858205</v>
      </c>
      <c r="N20" s="194">
        <v>112</v>
      </c>
      <c r="O20" s="224">
        <v>6274891252</v>
      </c>
      <c r="P20" s="194">
        <v>112</v>
      </c>
      <c r="Q20" s="224">
        <v>3613089987</v>
      </c>
      <c r="R20" s="26">
        <v>112</v>
      </c>
      <c r="S20" s="62">
        <v>3069196802</v>
      </c>
      <c r="T20" s="116">
        <f>AVERAGE(L20,N20,P20,R20)</f>
        <v>112</v>
      </c>
      <c r="U20" s="116">
        <f t="shared" si="1"/>
        <v>100</v>
      </c>
      <c r="V20" s="83" t="s">
        <v>68</v>
      </c>
      <c r="W20" s="101">
        <f t="shared" si="2"/>
        <v>15186036246</v>
      </c>
      <c r="X20" s="100">
        <f t="shared" si="3"/>
        <v>10.236114009842352</v>
      </c>
      <c r="Y20" s="83" t="s">
        <v>68</v>
      </c>
      <c r="Z20" s="116">
        <f t="shared" si="4"/>
        <v>215</v>
      </c>
      <c r="AA20" s="101">
        <f t="shared" si="5"/>
        <v>26834607246</v>
      </c>
      <c r="AB20" s="116">
        <f t="shared" si="6"/>
        <v>191.96428571428572</v>
      </c>
      <c r="AC20" s="83" t="s">
        <v>68</v>
      </c>
      <c r="AD20" s="121">
        <f t="shared" si="7"/>
        <v>191.09445840658483</v>
      </c>
      <c r="AE20" s="18"/>
      <c r="AH20" s="9"/>
    </row>
    <row r="21" spans="1:34" ht="114" customHeight="1" x14ac:dyDescent="0.2">
      <c r="A21" s="5"/>
      <c r="B21" s="6"/>
      <c r="C21" s="31" t="s">
        <v>97</v>
      </c>
      <c r="D21" s="31" t="s">
        <v>117</v>
      </c>
      <c r="E21" s="143">
        <v>1</v>
      </c>
      <c r="F21" s="144" t="s">
        <v>115</v>
      </c>
      <c r="G21" s="8">
        <v>1575000</v>
      </c>
      <c r="H21" s="143">
        <v>1</v>
      </c>
      <c r="I21" s="8">
        <v>1950000</v>
      </c>
      <c r="J21" s="143">
        <v>1</v>
      </c>
      <c r="K21" s="63">
        <v>1575000</v>
      </c>
      <c r="L21" s="145">
        <v>1</v>
      </c>
      <c r="M21" s="224">
        <v>0</v>
      </c>
      <c r="N21" s="192">
        <v>1</v>
      </c>
      <c r="O21" s="205">
        <v>0</v>
      </c>
      <c r="P21" s="192">
        <v>1</v>
      </c>
      <c r="Q21" s="224">
        <v>375000</v>
      </c>
      <c r="R21" s="26">
        <v>1</v>
      </c>
      <c r="S21" s="62">
        <v>1200000</v>
      </c>
      <c r="T21" s="116">
        <f t="shared" si="0"/>
        <v>4</v>
      </c>
      <c r="U21" s="116">
        <f t="shared" si="1"/>
        <v>400</v>
      </c>
      <c r="V21" s="83" t="s">
        <v>68</v>
      </c>
      <c r="W21" s="101">
        <f t="shared" si="2"/>
        <v>1575000</v>
      </c>
      <c r="X21" s="100">
        <f t="shared" si="3"/>
        <v>100</v>
      </c>
      <c r="Y21" s="83" t="s">
        <v>68</v>
      </c>
      <c r="Z21" s="116">
        <f t="shared" si="4"/>
        <v>5</v>
      </c>
      <c r="AA21" s="101">
        <f t="shared" si="5"/>
        <v>3525000</v>
      </c>
      <c r="AB21" s="116">
        <f t="shared" si="6"/>
        <v>500</v>
      </c>
      <c r="AC21" s="83" t="s">
        <v>68</v>
      </c>
      <c r="AD21" s="121">
        <f t="shared" si="7"/>
        <v>223.80952380952382</v>
      </c>
      <c r="AE21" s="18"/>
      <c r="AH21" s="9"/>
    </row>
    <row r="22" spans="1:34" ht="112.5" customHeight="1" x14ac:dyDescent="0.2">
      <c r="A22" s="5"/>
      <c r="B22" s="6"/>
      <c r="C22" s="31" t="s">
        <v>98</v>
      </c>
      <c r="D22" s="31" t="s">
        <v>118</v>
      </c>
      <c r="E22" s="143">
        <v>12</v>
      </c>
      <c r="F22" s="144" t="s">
        <v>81</v>
      </c>
      <c r="G22" s="8">
        <v>2138950</v>
      </c>
      <c r="H22" s="143">
        <v>12</v>
      </c>
      <c r="I22" s="8">
        <v>5793000</v>
      </c>
      <c r="J22" s="143">
        <v>12</v>
      </c>
      <c r="K22" s="63">
        <v>2139250</v>
      </c>
      <c r="L22" s="145">
        <v>3</v>
      </c>
      <c r="M22" s="224">
        <v>473000</v>
      </c>
      <c r="N22" s="192">
        <v>0</v>
      </c>
      <c r="O22" s="205">
        <v>0</v>
      </c>
      <c r="P22" s="192">
        <v>0</v>
      </c>
      <c r="Q22" s="224">
        <v>0</v>
      </c>
      <c r="R22" s="26">
        <v>9</v>
      </c>
      <c r="S22" s="62">
        <v>1665000</v>
      </c>
      <c r="T22" s="116">
        <f t="shared" si="0"/>
        <v>12</v>
      </c>
      <c r="U22" s="116">
        <f t="shared" si="1"/>
        <v>100</v>
      </c>
      <c r="V22" s="83" t="s">
        <v>68</v>
      </c>
      <c r="W22" s="101">
        <f t="shared" si="2"/>
        <v>2138000</v>
      </c>
      <c r="X22" s="100">
        <f t="shared" si="3"/>
        <v>99.941568306649529</v>
      </c>
      <c r="Y22" s="83" t="s">
        <v>68</v>
      </c>
      <c r="Z22" s="116">
        <f t="shared" si="4"/>
        <v>24</v>
      </c>
      <c r="AA22" s="101">
        <f t="shared" si="5"/>
        <v>7931000</v>
      </c>
      <c r="AB22" s="116">
        <f t="shared" si="6"/>
        <v>200</v>
      </c>
      <c r="AC22" s="83" t="s">
        <v>68</v>
      </c>
      <c r="AD22" s="121">
        <f t="shared" si="7"/>
        <v>370.78940601697093</v>
      </c>
      <c r="AE22" s="18"/>
      <c r="AH22" s="9"/>
    </row>
    <row r="23" spans="1:34" ht="73.5" customHeight="1" x14ac:dyDescent="0.2">
      <c r="A23" s="5"/>
      <c r="B23" s="6"/>
      <c r="C23" s="31" t="s">
        <v>99</v>
      </c>
      <c r="D23" s="31" t="s">
        <v>100</v>
      </c>
      <c r="E23" s="143">
        <v>3</v>
      </c>
      <c r="F23" s="144" t="s">
        <v>115</v>
      </c>
      <c r="G23" s="8">
        <v>1393750</v>
      </c>
      <c r="H23" s="143">
        <v>1</v>
      </c>
      <c r="I23" s="17"/>
      <c r="J23" s="143">
        <v>1</v>
      </c>
      <c r="K23" s="63">
        <v>1393750</v>
      </c>
      <c r="L23" s="145">
        <v>0</v>
      </c>
      <c r="M23" s="224">
        <v>0</v>
      </c>
      <c r="N23" s="192">
        <v>0</v>
      </c>
      <c r="O23" s="205">
        <v>0</v>
      </c>
      <c r="P23" s="192">
        <v>0.5</v>
      </c>
      <c r="Q23" s="224">
        <v>525000</v>
      </c>
      <c r="R23" s="26">
        <v>1</v>
      </c>
      <c r="S23" s="62">
        <v>596000</v>
      </c>
      <c r="T23" s="116">
        <f t="shared" si="0"/>
        <v>1.5</v>
      </c>
      <c r="U23" s="116">
        <f t="shared" si="1"/>
        <v>150</v>
      </c>
      <c r="V23" s="83" t="s">
        <v>68</v>
      </c>
      <c r="W23" s="101">
        <f t="shared" si="2"/>
        <v>1121000</v>
      </c>
      <c r="X23" s="100">
        <f t="shared" si="3"/>
        <v>80.430493273542609</v>
      </c>
      <c r="Y23" s="83" t="s">
        <v>68</v>
      </c>
      <c r="Z23" s="116">
        <f t="shared" si="4"/>
        <v>2.5</v>
      </c>
      <c r="AA23" s="101">
        <f t="shared" si="5"/>
        <v>1121000</v>
      </c>
      <c r="AB23" s="116">
        <f t="shared" si="6"/>
        <v>83.333333333333343</v>
      </c>
      <c r="AC23" s="83" t="s">
        <v>68</v>
      </c>
      <c r="AD23" s="121">
        <f t="shared" si="7"/>
        <v>80.430493273542609</v>
      </c>
      <c r="AE23" s="18"/>
      <c r="AH23" s="9"/>
    </row>
    <row r="24" spans="1:34" ht="69" customHeight="1" x14ac:dyDescent="0.2">
      <c r="A24" s="5"/>
      <c r="B24" s="6"/>
      <c r="C24" s="32" t="s">
        <v>101</v>
      </c>
      <c r="D24" s="32" t="s">
        <v>102</v>
      </c>
      <c r="E24" s="142">
        <v>12</v>
      </c>
      <c r="F24" s="75" t="s">
        <v>43</v>
      </c>
      <c r="G24" s="62">
        <f>SUM(G25)</f>
        <v>170167380</v>
      </c>
      <c r="H24" s="142">
        <v>12</v>
      </c>
      <c r="I24" s="62">
        <f>SUM(I25)</f>
        <v>224250000</v>
      </c>
      <c r="J24" s="142">
        <v>12</v>
      </c>
      <c r="K24" s="62">
        <f>SUM(K25)</f>
        <v>361737300</v>
      </c>
      <c r="L24" s="76">
        <v>12</v>
      </c>
      <c r="M24" s="205">
        <f>SUM(M25)</f>
        <v>0</v>
      </c>
      <c r="N24" s="192">
        <v>12</v>
      </c>
      <c r="O24" s="205">
        <f>SUM(O25)</f>
        <v>38650000</v>
      </c>
      <c r="P24" s="192">
        <v>12</v>
      </c>
      <c r="Q24" s="205">
        <f>SUM(Q25)</f>
        <v>29090000</v>
      </c>
      <c r="R24" s="26">
        <v>12</v>
      </c>
      <c r="S24" s="62">
        <v>181800000</v>
      </c>
      <c r="T24" s="116">
        <f t="shared" si="0"/>
        <v>48</v>
      </c>
      <c r="U24" s="116">
        <f t="shared" si="1"/>
        <v>400</v>
      </c>
      <c r="V24" s="83" t="s">
        <v>68</v>
      </c>
      <c r="W24" s="101">
        <f t="shared" si="2"/>
        <v>249540000</v>
      </c>
      <c r="X24" s="100">
        <f t="shared" si="3"/>
        <v>68.983762526009897</v>
      </c>
      <c r="Y24" s="83" t="s">
        <v>68</v>
      </c>
      <c r="Z24" s="116">
        <f t="shared" si="4"/>
        <v>60</v>
      </c>
      <c r="AA24" s="101">
        <f t="shared" si="5"/>
        <v>473790000</v>
      </c>
      <c r="AB24" s="116">
        <f t="shared" si="6"/>
        <v>500</v>
      </c>
      <c r="AC24" s="83" t="s">
        <v>68</v>
      </c>
      <c r="AD24" s="121">
        <f t="shared" si="7"/>
        <v>278.42586516875326</v>
      </c>
      <c r="AE24" s="18"/>
      <c r="AH24" s="9"/>
    </row>
    <row r="25" spans="1:34" ht="78.75" customHeight="1" x14ac:dyDescent="0.2">
      <c r="A25" s="5"/>
      <c r="B25" s="6"/>
      <c r="C25" s="31" t="s">
        <v>103</v>
      </c>
      <c r="D25" s="31" t="s">
        <v>119</v>
      </c>
      <c r="E25" s="143">
        <v>12</v>
      </c>
      <c r="F25" s="144" t="s">
        <v>77</v>
      </c>
      <c r="G25" s="8">
        <v>170167380</v>
      </c>
      <c r="H25" s="143">
        <v>316</v>
      </c>
      <c r="I25" s="8">
        <v>224250000</v>
      </c>
      <c r="J25" s="143">
        <v>12</v>
      </c>
      <c r="K25" s="63">
        <v>361737300</v>
      </c>
      <c r="L25" s="145">
        <v>0</v>
      </c>
      <c r="M25" s="224">
        <v>0</v>
      </c>
      <c r="N25" s="194">
        <v>2</v>
      </c>
      <c r="O25" s="224">
        <v>38650000</v>
      </c>
      <c r="P25" s="194">
        <v>2</v>
      </c>
      <c r="Q25" s="224">
        <v>29090000</v>
      </c>
      <c r="R25" s="26"/>
      <c r="S25" s="63">
        <v>181800000</v>
      </c>
      <c r="T25" s="116">
        <f t="shared" si="0"/>
        <v>4</v>
      </c>
      <c r="U25" s="116">
        <f t="shared" si="1"/>
        <v>33.333333333333329</v>
      </c>
      <c r="V25" s="83" t="s">
        <v>68</v>
      </c>
      <c r="W25" s="101">
        <f t="shared" si="2"/>
        <v>249540000</v>
      </c>
      <c r="X25" s="100">
        <f t="shared" si="3"/>
        <v>68.983762526009897</v>
      </c>
      <c r="Y25" s="83" t="s">
        <v>68</v>
      </c>
      <c r="Z25" s="116">
        <f t="shared" si="4"/>
        <v>320</v>
      </c>
      <c r="AA25" s="101">
        <f t="shared" si="5"/>
        <v>473790000</v>
      </c>
      <c r="AB25" s="116">
        <f t="shared" si="6"/>
        <v>2666.666666666667</v>
      </c>
      <c r="AC25" s="83" t="s">
        <v>68</v>
      </c>
      <c r="AD25" s="121">
        <f t="shared" si="7"/>
        <v>278.42586516875326</v>
      </c>
      <c r="AE25" s="18"/>
      <c r="AH25" s="9"/>
    </row>
    <row r="26" spans="1:34" ht="72" customHeight="1" x14ac:dyDescent="0.2">
      <c r="A26" s="5"/>
      <c r="B26" s="6"/>
      <c r="C26" s="32" t="s">
        <v>56</v>
      </c>
      <c r="D26" s="32" t="s">
        <v>104</v>
      </c>
      <c r="E26" s="76">
        <v>12</v>
      </c>
      <c r="F26" s="75" t="s">
        <v>43</v>
      </c>
      <c r="G26" s="17">
        <f>SUM(G27:G30)</f>
        <v>4784970515</v>
      </c>
      <c r="H26" s="76">
        <v>12</v>
      </c>
      <c r="I26" s="17">
        <f>SUM(I27:I30)</f>
        <v>4392555474</v>
      </c>
      <c r="J26" s="76">
        <v>12</v>
      </c>
      <c r="K26" s="62">
        <f>SUM(K27:K30)</f>
        <v>4909662750</v>
      </c>
      <c r="L26" s="76">
        <v>12</v>
      </c>
      <c r="M26" s="205">
        <f>SUM(M27:M30)</f>
        <v>571942407</v>
      </c>
      <c r="N26" s="192">
        <v>12</v>
      </c>
      <c r="O26" s="205">
        <f>SUM(O27:O30)</f>
        <v>835967675</v>
      </c>
      <c r="P26" s="192">
        <v>12</v>
      </c>
      <c r="Q26" s="205">
        <f>SUM(Q27:Q30)</f>
        <v>963064787</v>
      </c>
      <c r="R26" s="26">
        <v>12</v>
      </c>
      <c r="S26" s="62">
        <f>S27+S28+S29+S30</f>
        <v>1953433091</v>
      </c>
      <c r="T26" s="116">
        <f t="shared" si="0"/>
        <v>48</v>
      </c>
      <c r="U26" s="116">
        <f t="shared" si="1"/>
        <v>400</v>
      </c>
      <c r="V26" s="83" t="s">
        <v>68</v>
      </c>
      <c r="W26" s="101">
        <f>SUM(M26,O26,Q26,S26)</f>
        <v>4324407960</v>
      </c>
      <c r="X26" s="100">
        <f t="shared" si="3"/>
        <v>88.079531735657397</v>
      </c>
      <c r="Y26" s="83" t="s">
        <v>68</v>
      </c>
      <c r="Z26" s="116">
        <f t="shared" si="4"/>
        <v>60</v>
      </c>
      <c r="AA26" s="101">
        <f t="shared" si="5"/>
        <v>8716963434</v>
      </c>
      <c r="AB26" s="116">
        <f t="shared" si="6"/>
        <v>500</v>
      </c>
      <c r="AC26" s="83" t="s">
        <v>68</v>
      </c>
      <c r="AD26" s="121">
        <f t="shared" si="7"/>
        <v>182.17381709404324</v>
      </c>
      <c r="AE26" s="7"/>
      <c r="AH26" s="9"/>
    </row>
    <row r="27" spans="1:34" ht="72.75" customHeight="1" x14ac:dyDescent="0.2">
      <c r="A27" s="5"/>
      <c r="B27" s="6"/>
      <c r="C27" s="31" t="s">
        <v>57</v>
      </c>
      <c r="D27" s="31" t="s">
        <v>76</v>
      </c>
      <c r="E27" s="25">
        <v>12</v>
      </c>
      <c r="F27" s="99" t="s">
        <v>77</v>
      </c>
      <c r="G27" s="8">
        <v>788641915</v>
      </c>
      <c r="H27" s="143">
        <v>12</v>
      </c>
      <c r="I27" s="8">
        <f>1309592014+280313914</f>
        <v>1589905928</v>
      </c>
      <c r="J27" s="25">
        <v>12</v>
      </c>
      <c r="K27" s="63">
        <v>1186061150</v>
      </c>
      <c r="L27" s="89">
        <v>3</v>
      </c>
      <c r="M27" s="224">
        <v>16879500</v>
      </c>
      <c r="N27" s="194">
        <v>3</v>
      </c>
      <c r="O27" s="224">
        <v>177767200</v>
      </c>
      <c r="P27" s="194">
        <v>3</v>
      </c>
      <c r="Q27" s="224">
        <v>64920700</v>
      </c>
      <c r="R27" s="25">
        <v>3</v>
      </c>
      <c r="S27" s="63">
        <v>816418300</v>
      </c>
      <c r="T27" s="116">
        <f t="shared" si="0"/>
        <v>12</v>
      </c>
      <c r="U27" s="116">
        <f t="shared" si="1"/>
        <v>100</v>
      </c>
      <c r="V27" s="83" t="s">
        <v>68</v>
      </c>
      <c r="W27" s="101">
        <f t="shared" ref="W27:W43" si="8">SUM(M27,O27,Q27,S27)</f>
        <v>1075985700</v>
      </c>
      <c r="X27" s="100">
        <f t="shared" si="3"/>
        <v>90.719243270045553</v>
      </c>
      <c r="Y27" s="83" t="s">
        <v>68</v>
      </c>
      <c r="Z27" s="116">
        <f t="shared" si="4"/>
        <v>24</v>
      </c>
      <c r="AA27" s="101">
        <f t="shared" si="5"/>
        <v>2665891628</v>
      </c>
      <c r="AB27" s="116">
        <f t="shared" si="6"/>
        <v>200</v>
      </c>
      <c r="AC27" s="83" t="s">
        <v>68</v>
      </c>
      <c r="AD27" s="121">
        <f t="shared" si="7"/>
        <v>338.03575200539524</v>
      </c>
      <c r="AE27" s="7"/>
      <c r="AH27" s="9"/>
    </row>
    <row r="28" spans="1:34" ht="52.5" customHeight="1" x14ac:dyDescent="0.2">
      <c r="A28" s="5"/>
      <c r="B28" s="6"/>
      <c r="C28" s="31" t="s">
        <v>58</v>
      </c>
      <c r="D28" s="31" t="s">
        <v>78</v>
      </c>
      <c r="E28" s="25">
        <v>12</v>
      </c>
      <c r="F28" s="99" t="s">
        <v>77</v>
      </c>
      <c r="G28" s="8">
        <v>1120160000</v>
      </c>
      <c r="H28" s="143">
        <v>12</v>
      </c>
      <c r="I28" s="8">
        <f>977690000+20000000</f>
        <v>997690000</v>
      </c>
      <c r="J28" s="7">
        <v>12</v>
      </c>
      <c r="K28" s="63">
        <v>1082610000</v>
      </c>
      <c r="L28" s="89">
        <v>2</v>
      </c>
      <c r="M28" s="224">
        <v>76630000</v>
      </c>
      <c r="N28" s="194">
        <v>3</v>
      </c>
      <c r="O28" s="224">
        <v>176657500</v>
      </c>
      <c r="P28" s="194">
        <v>4</v>
      </c>
      <c r="Q28" s="224">
        <v>266057500</v>
      </c>
      <c r="R28" s="25">
        <v>3</v>
      </c>
      <c r="S28" s="63">
        <v>452645500</v>
      </c>
      <c r="T28" s="116">
        <f t="shared" si="0"/>
        <v>12</v>
      </c>
      <c r="U28" s="116">
        <f t="shared" si="1"/>
        <v>100</v>
      </c>
      <c r="V28" s="83" t="s">
        <v>68</v>
      </c>
      <c r="W28" s="101">
        <f t="shared" si="8"/>
        <v>971990500</v>
      </c>
      <c r="X28" s="100">
        <f t="shared" si="3"/>
        <v>89.782146848819053</v>
      </c>
      <c r="Y28" s="83" t="s">
        <v>68</v>
      </c>
      <c r="Z28" s="116">
        <f t="shared" si="4"/>
        <v>24</v>
      </c>
      <c r="AA28" s="101">
        <f t="shared" si="5"/>
        <v>1969680500</v>
      </c>
      <c r="AB28" s="116">
        <f t="shared" si="6"/>
        <v>200</v>
      </c>
      <c r="AC28" s="83" t="s">
        <v>68</v>
      </c>
      <c r="AD28" s="121">
        <f t="shared" si="7"/>
        <v>175.83921046993288</v>
      </c>
      <c r="AH28" s="9"/>
    </row>
    <row r="29" spans="1:34" ht="67.5" customHeight="1" x14ac:dyDescent="0.2">
      <c r="A29" s="5"/>
      <c r="B29" s="6"/>
      <c r="C29" s="31" t="s">
        <v>74</v>
      </c>
      <c r="D29" s="31" t="s">
        <v>79</v>
      </c>
      <c r="E29" s="145">
        <v>12</v>
      </c>
      <c r="F29" s="99" t="s">
        <v>77</v>
      </c>
      <c r="G29" s="8">
        <v>26168600</v>
      </c>
      <c r="H29" s="143">
        <v>12</v>
      </c>
      <c r="I29" s="8">
        <v>60337500</v>
      </c>
      <c r="J29" s="145">
        <v>12</v>
      </c>
      <c r="K29" s="63">
        <v>81991600</v>
      </c>
      <c r="L29" s="146">
        <v>3</v>
      </c>
      <c r="M29" s="224">
        <v>3760000</v>
      </c>
      <c r="N29" s="194">
        <v>0</v>
      </c>
      <c r="O29" s="224">
        <v>0</v>
      </c>
      <c r="P29" s="194">
        <v>2</v>
      </c>
      <c r="Q29" s="224">
        <v>2093000</v>
      </c>
      <c r="R29" s="25">
        <v>5</v>
      </c>
      <c r="S29" s="63">
        <v>37237500</v>
      </c>
      <c r="T29" s="116">
        <f t="shared" si="0"/>
        <v>10</v>
      </c>
      <c r="U29" s="116">
        <f t="shared" si="1"/>
        <v>83.333333333333343</v>
      </c>
      <c r="V29" s="83" t="s">
        <v>68</v>
      </c>
      <c r="W29" s="101">
        <f t="shared" si="8"/>
        <v>43090500</v>
      </c>
      <c r="X29" s="100">
        <f t="shared" si="3"/>
        <v>52.554773903668185</v>
      </c>
      <c r="Y29" s="83" t="s">
        <v>68</v>
      </c>
      <c r="Z29" s="116">
        <f t="shared" si="4"/>
        <v>22</v>
      </c>
      <c r="AA29" s="101">
        <f t="shared" si="5"/>
        <v>103428000</v>
      </c>
      <c r="AB29" s="116">
        <f t="shared" si="6"/>
        <v>183.33333333333331</v>
      </c>
      <c r="AC29" s="83" t="s">
        <v>68</v>
      </c>
      <c r="AD29" s="121">
        <f t="shared" si="7"/>
        <v>395.23703981107133</v>
      </c>
      <c r="AH29" s="9"/>
    </row>
    <row r="30" spans="1:34" ht="68.25" customHeight="1" x14ac:dyDescent="0.2">
      <c r="A30" s="5"/>
      <c r="B30" s="6"/>
      <c r="C30" s="31" t="s">
        <v>75</v>
      </c>
      <c r="D30" s="31" t="s">
        <v>80</v>
      </c>
      <c r="E30" s="145">
        <v>12</v>
      </c>
      <c r="F30" s="99" t="s">
        <v>81</v>
      </c>
      <c r="G30" s="8">
        <v>2850000000</v>
      </c>
      <c r="H30" s="143">
        <v>12</v>
      </c>
      <c r="I30" s="8">
        <v>1744622046</v>
      </c>
      <c r="J30" s="145">
        <v>12</v>
      </c>
      <c r="K30" s="63">
        <v>2559000000</v>
      </c>
      <c r="L30" s="146">
        <v>3</v>
      </c>
      <c r="M30" s="224">
        <v>474672907</v>
      </c>
      <c r="N30" s="194">
        <v>3</v>
      </c>
      <c r="O30" s="224">
        <v>481542975</v>
      </c>
      <c r="P30" s="194">
        <v>3</v>
      </c>
      <c r="Q30" s="224">
        <v>629993587</v>
      </c>
      <c r="R30" s="25">
        <v>3</v>
      </c>
      <c r="S30" s="63">
        <v>647131791</v>
      </c>
      <c r="T30" s="116">
        <f t="shared" si="0"/>
        <v>12</v>
      </c>
      <c r="U30" s="116">
        <f t="shared" si="1"/>
        <v>100</v>
      </c>
      <c r="V30" s="83" t="s">
        <v>68</v>
      </c>
      <c r="W30" s="101">
        <f t="shared" si="8"/>
        <v>2233341260</v>
      </c>
      <c r="X30" s="100">
        <f t="shared" si="3"/>
        <v>87.273984368894091</v>
      </c>
      <c r="Y30" s="83" t="s">
        <v>68</v>
      </c>
      <c r="Z30" s="116">
        <f t="shared" si="4"/>
        <v>24</v>
      </c>
      <c r="AA30" s="101">
        <f t="shared" si="5"/>
        <v>3977963306</v>
      </c>
      <c r="AB30" s="116">
        <f t="shared" si="6"/>
        <v>200</v>
      </c>
      <c r="AC30" s="83" t="s">
        <v>68</v>
      </c>
      <c r="AD30" s="121">
        <f t="shared" si="7"/>
        <v>139.57765985964912</v>
      </c>
      <c r="AH30" s="9"/>
    </row>
    <row r="31" spans="1:34" ht="86.25" customHeight="1" x14ac:dyDescent="0.2">
      <c r="A31" s="5"/>
      <c r="B31" s="6"/>
      <c r="C31" s="32" t="s">
        <v>105</v>
      </c>
      <c r="D31" s="32" t="s">
        <v>109</v>
      </c>
      <c r="E31" s="76">
        <v>12</v>
      </c>
      <c r="F31" s="75" t="s">
        <v>43</v>
      </c>
      <c r="G31" s="17">
        <f>SUM(G32:G34)</f>
        <v>1804096000</v>
      </c>
      <c r="H31" s="142">
        <v>12</v>
      </c>
      <c r="I31" s="17">
        <f>SUM(I32:I34)</f>
        <v>1842931500</v>
      </c>
      <c r="J31" s="76">
        <v>12</v>
      </c>
      <c r="K31" s="62">
        <f>SUM(K32:K34)</f>
        <v>1518109000</v>
      </c>
      <c r="L31" s="147">
        <v>12</v>
      </c>
      <c r="M31" s="205">
        <f>SUM(M32:M34)</f>
        <v>283757647</v>
      </c>
      <c r="N31" s="192">
        <v>12</v>
      </c>
      <c r="O31" s="205">
        <f>SUM(O32:O34)</f>
        <v>303198667</v>
      </c>
      <c r="P31" s="192">
        <v>12</v>
      </c>
      <c r="Q31" s="205">
        <f>Q32+Q33+Q34</f>
        <v>327336175</v>
      </c>
      <c r="R31" s="26">
        <v>12</v>
      </c>
      <c r="S31" s="62">
        <f>S32+S33+S34</f>
        <v>276388656</v>
      </c>
      <c r="T31" s="116">
        <f t="shared" si="0"/>
        <v>48</v>
      </c>
      <c r="U31" s="116">
        <f t="shared" si="1"/>
        <v>400</v>
      </c>
      <c r="V31" s="83" t="s">
        <v>68</v>
      </c>
      <c r="W31" s="101">
        <f t="shared" si="8"/>
        <v>1190681145</v>
      </c>
      <c r="X31" s="100">
        <f t="shared" si="3"/>
        <v>78.431861282687862</v>
      </c>
      <c r="Y31" s="83" t="s">
        <v>68</v>
      </c>
      <c r="Z31" s="116">
        <f t="shared" si="4"/>
        <v>60</v>
      </c>
      <c r="AA31" s="101">
        <f t="shared" si="5"/>
        <v>3033612645</v>
      </c>
      <c r="AB31" s="116">
        <f t="shared" si="6"/>
        <v>500</v>
      </c>
      <c r="AC31" s="83" t="s">
        <v>68</v>
      </c>
      <c r="AD31" s="121">
        <f t="shared" si="7"/>
        <v>168.15139798547304</v>
      </c>
      <c r="AH31" s="9"/>
    </row>
    <row r="32" spans="1:34" ht="53.25" customHeight="1" x14ac:dyDescent="0.2">
      <c r="A32" s="5"/>
      <c r="B32" s="6"/>
      <c r="C32" s="31" t="s">
        <v>106</v>
      </c>
      <c r="D32" s="33" t="s">
        <v>113</v>
      </c>
      <c r="E32" s="145">
        <v>12</v>
      </c>
      <c r="F32" s="99" t="s">
        <v>81</v>
      </c>
      <c r="G32" s="8">
        <v>6000000</v>
      </c>
      <c r="H32" s="143">
        <v>12</v>
      </c>
      <c r="I32" s="8">
        <v>13087500</v>
      </c>
      <c r="J32" s="145">
        <v>12</v>
      </c>
      <c r="K32" s="63">
        <v>12560000</v>
      </c>
      <c r="L32" s="146">
        <v>0</v>
      </c>
      <c r="M32" s="224">
        <v>0</v>
      </c>
      <c r="N32" s="194">
        <v>0</v>
      </c>
      <c r="O32" s="224">
        <v>0</v>
      </c>
      <c r="P32" s="194">
        <v>4</v>
      </c>
      <c r="Q32" s="224">
        <v>3000000</v>
      </c>
      <c r="R32" s="25">
        <v>0</v>
      </c>
      <c r="S32" s="63">
        <v>0</v>
      </c>
      <c r="T32" s="116">
        <f t="shared" si="0"/>
        <v>4</v>
      </c>
      <c r="U32" s="116">
        <f t="shared" si="1"/>
        <v>33.333333333333329</v>
      </c>
      <c r="V32" s="83" t="s">
        <v>68</v>
      </c>
      <c r="W32" s="101">
        <f t="shared" si="8"/>
        <v>3000000</v>
      </c>
      <c r="X32" s="100">
        <f t="shared" si="3"/>
        <v>23.885350318471339</v>
      </c>
      <c r="Y32" s="83" t="s">
        <v>68</v>
      </c>
      <c r="Z32" s="116">
        <f t="shared" si="4"/>
        <v>16</v>
      </c>
      <c r="AA32" s="101">
        <f t="shared" si="5"/>
        <v>16087500</v>
      </c>
      <c r="AB32" s="116">
        <f t="shared" si="6"/>
        <v>133.33333333333331</v>
      </c>
      <c r="AC32" s="83" t="s">
        <v>68</v>
      </c>
      <c r="AD32" s="121">
        <f t="shared" si="7"/>
        <v>268.125</v>
      </c>
      <c r="AH32" s="9"/>
    </row>
    <row r="33" spans="1:42" ht="84" customHeight="1" x14ac:dyDescent="0.2">
      <c r="A33" s="5"/>
      <c r="B33" s="6"/>
      <c r="C33" s="31" t="s">
        <v>107</v>
      </c>
      <c r="D33" s="33" t="s">
        <v>114</v>
      </c>
      <c r="E33" s="145">
        <v>12</v>
      </c>
      <c r="F33" s="99" t="s">
        <v>81</v>
      </c>
      <c r="G33" s="8">
        <v>1257120000</v>
      </c>
      <c r="H33" s="143">
        <v>12</v>
      </c>
      <c r="I33" s="8">
        <v>1335420000</v>
      </c>
      <c r="J33" s="145">
        <v>12</v>
      </c>
      <c r="K33" s="63">
        <v>992255000</v>
      </c>
      <c r="L33" s="146">
        <v>3</v>
      </c>
      <c r="M33" s="224">
        <v>200347864</v>
      </c>
      <c r="N33" s="194">
        <v>3</v>
      </c>
      <c r="O33" s="224">
        <v>213813181</v>
      </c>
      <c r="P33" s="194">
        <v>3</v>
      </c>
      <c r="Q33" s="224">
        <v>240650689</v>
      </c>
      <c r="R33" s="25">
        <v>3</v>
      </c>
      <c r="S33" s="63">
        <v>185298332</v>
      </c>
      <c r="T33" s="116">
        <f t="shared" si="0"/>
        <v>12</v>
      </c>
      <c r="U33" s="116">
        <f t="shared" si="1"/>
        <v>100</v>
      </c>
      <c r="V33" s="83" t="s">
        <v>68</v>
      </c>
      <c r="W33" s="101">
        <f t="shared" si="8"/>
        <v>840110066</v>
      </c>
      <c r="X33" s="100">
        <f t="shared" si="3"/>
        <v>84.666750583267401</v>
      </c>
      <c r="Y33" s="83" t="s">
        <v>68</v>
      </c>
      <c r="Z33" s="116">
        <f t="shared" si="4"/>
        <v>24</v>
      </c>
      <c r="AA33" s="101">
        <f t="shared" si="5"/>
        <v>2175530066</v>
      </c>
      <c r="AB33" s="116">
        <f t="shared" si="6"/>
        <v>200</v>
      </c>
      <c r="AC33" s="83" t="s">
        <v>68</v>
      </c>
      <c r="AD33" s="121">
        <f t="shared" si="7"/>
        <v>173.05667446226295</v>
      </c>
      <c r="AH33" s="9"/>
    </row>
    <row r="34" spans="1:42" ht="57.75" customHeight="1" x14ac:dyDescent="0.2">
      <c r="A34" s="5"/>
      <c r="B34" s="6"/>
      <c r="C34" s="31" t="s">
        <v>108</v>
      </c>
      <c r="D34" s="33" t="s">
        <v>120</v>
      </c>
      <c r="E34" s="145">
        <v>12</v>
      </c>
      <c r="F34" s="99" t="s">
        <v>81</v>
      </c>
      <c r="G34" s="8">
        <v>540976000</v>
      </c>
      <c r="H34" s="143">
        <v>12</v>
      </c>
      <c r="I34" s="8">
        <v>494424000</v>
      </c>
      <c r="J34" s="145">
        <v>12</v>
      </c>
      <c r="K34" s="63">
        <v>513294000</v>
      </c>
      <c r="L34" s="146">
        <v>3</v>
      </c>
      <c r="M34" s="224">
        <v>83409783</v>
      </c>
      <c r="N34" s="194">
        <v>3</v>
      </c>
      <c r="O34" s="224">
        <v>89385486</v>
      </c>
      <c r="P34" s="194">
        <v>3</v>
      </c>
      <c r="Q34" s="224">
        <v>83685486</v>
      </c>
      <c r="R34" s="25">
        <v>3</v>
      </c>
      <c r="S34" s="63">
        <v>91090324</v>
      </c>
      <c r="T34" s="116">
        <f t="shared" si="0"/>
        <v>12</v>
      </c>
      <c r="U34" s="116">
        <f t="shared" si="1"/>
        <v>100</v>
      </c>
      <c r="V34" s="83" t="s">
        <v>68</v>
      </c>
      <c r="W34" s="101">
        <f t="shared" si="8"/>
        <v>347571079</v>
      </c>
      <c r="X34" s="100">
        <f t="shared" si="3"/>
        <v>67.713840216328265</v>
      </c>
      <c r="Y34" s="83" t="s">
        <v>68</v>
      </c>
      <c r="Z34" s="116">
        <f t="shared" si="4"/>
        <v>24</v>
      </c>
      <c r="AA34" s="101">
        <f t="shared" si="5"/>
        <v>841995079</v>
      </c>
      <c r="AB34" s="116">
        <f t="shared" si="6"/>
        <v>200</v>
      </c>
      <c r="AC34" s="83" t="s">
        <v>68</v>
      </c>
      <c r="AD34" s="121">
        <f t="shared" si="7"/>
        <v>155.64370304782466</v>
      </c>
      <c r="AH34" s="9"/>
    </row>
    <row r="35" spans="1:42" ht="80.25" customHeight="1" x14ac:dyDescent="0.2">
      <c r="A35" s="5"/>
      <c r="B35" s="6"/>
      <c r="C35" s="32" t="s">
        <v>59</v>
      </c>
      <c r="D35" s="32" t="s">
        <v>110</v>
      </c>
      <c r="E35" s="76">
        <v>12</v>
      </c>
      <c r="F35" s="75" t="s">
        <v>43</v>
      </c>
      <c r="G35" s="17">
        <f>SUM(G36:G39)</f>
        <v>3706018172</v>
      </c>
      <c r="H35" s="76">
        <v>100</v>
      </c>
      <c r="I35" s="62">
        <f>SUM(I36:I39)</f>
        <v>2755190250</v>
      </c>
      <c r="J35" s="76">
        <v>12</v>
      </c>
      <c r="K35" s="62">
        <f>SUM(K36:K39)</f>
        <v>2222794580</v>
      </c>
      <c r="L35" s="76">
        <v>12</v>
      </c>
      <c r="M35" s="205">
        <f>SUM(M36:M39)</f>
        <v>104465223</v>
      </c>
      <c r="N35" s="195">
        <v>12</v>
      </c>
      <c r="O35" s="205">
        <f>SUM(O36:O39)</f>
        <v>635270043</v>
      </c>
      <c r="P35" s="195">
        <v>12</v>
      </c>
      <c r="Q35" s="205">
        <f>SUM(Q36:Q39)</f>
        <v>453842596</v>
      </c>
      <c r="R35" s="76">
        <v>12</v>
      </c>
      <c r="S35" s="62">
        <f>S36+S37+S38+S39</f>
        <v>673805517</v>
      </c>
      <c r="T35" s="116">
        <f t="shared" si="0"/>
        <v>48</v>
      </c>
      <c r="U35" s="116">
        <f t="shared" si="1"/>
        <v>400</v>
      </c>
      <c r="V35" s="83" t="s">
        <v>68</v>
      </c>
      <c r="W35" s="101">
        <f t="shared" si="8"/>
        <v>1867383379</v>
      </c>
      <c r="X35" s="100">
        <f t="shared" si="3"/>
        <v>84.010614197196759</v>
      </c>
      <c r="Y35" s="83" t="s">
        <v>68</v>
      </c>
      <c r="Z35" s="116">
        <f t="shared" si="4"/>
        <v>148</v>
      </c>
      <c r="AA35" s="101">
        <f t="shared" si="5"/>
        <v>4622573629</v>
      </c>
      <c r="AB35" s="116">
        <f t="shared" si="6"/>
        <v>1233.3333333333335</v>
      </c>
      <c r="AC35" s="83" t="s">
        <v>68</v>
      </c>
      <c r="AD35" s="121">
        <f t="shared" si="7"/>
        <v>124.73154243885882</v>
      </c>
      <c r="AH35" s="9"/>
    </row>
    <row r="36" spans="1:42" ht="104.25" customHeight="1" x14ac:dyDescent="0.2">
      <c r="A36" s="5"/>
      <c r="B36" s="6"/>
      <c r="C36" s="31" t="s">
        <v>60</v>
      </c>
      <c r="D36" s="33" t="s">
        <v>121</v>
      </c>
      <c r="E36" s="25">
        <v>8</v>
      </c>
      <c r="F36" s="99" t="s">
        <v>83</v>
      </c>
      <c r="G36" s="8">
        <v>469839400</v>
      </c>
      <c r="H36" s="7">
        <v>8</v>
      </c>
      <c r="I36" s="8">
        <v>216000000</v>
      </c>
      <c r="J36" s="7">
        <v>8</v>
      </c>
      <c r="K36" s="63">
        <v>280365680</v>
      </c>
      <c r="L36" s="89">
        <v>1</v>
      </c>
      <c r="M36" s="224">
        <v>15839594</v>
      </c>
      <c r="N36" s="196">
        <v>3</v>
      </c>
      <c r="O36" s="224">
        <v>56481058</v>
      </c>
      <c r="P36" s="196">
        <v>2</v>
      </c>
      <c r="Q36" s="224">
        <v>49999043</v>
      </c>
      <c r="R36" s="89">
        <v>2</v>
      </c>
      <c r="S36" s="63">
        <v>98930217</v>
      </c>
      <c r="T36" s="116">
        <f t="shared" si="0"/>
        <v>8</v>
      </c>
      <c r="U36" s="116">
        <f t="shared" si="1"/>
        <v>100</v>
      </c>
      <c r="V36" s="83" t="s">
        <v>68</v>
      </c>
      <c r="W36" s="101">
        <f t="shared" si="8"/>
        <v>221249912</v>
      </c>
      <c r="X36" s="100">
        <f t="shared" si="3"/>
        <v>78.91476303376362</v>
      </c>
      <c r="Y36" s="83" t="s">
        <v>68</v>
      </c>
      <c r="Z36" s="116">
        <f t="shared" si="4"/>
        <v>16</v>
      </c>
      <c r="AA36" s="101">
        <f t="shared" si="5"/>
        <v>437249912</v>
      </c>
      <c r="AB36" s="116">
        <f t="shared" si="6"/>
        <v>200</v>
      </c>
      <c r="AC36" s="83" t="s">
        <v>68</v>
      </c>
      <c r="AD36" s="121">
        <f t="shared" si="7"/>
        <v>93.063696233223524</v>
      </c>
      <c r="AH36" s="9"/>
    </row>
    <row r="37" spans="1:42" ht="113.25" customHeight="1" x14ac:dyDescent="0.2">
      <c r="A37" s="5"/>
      <c r="B37" s="6"/>
      <c r="C37" s="31" t="s">
        <v>61</v>
      </c>
      <c r="D37" s="33" t="s">
        <v>82</v>
      </c>
      <c r="E37" s="25">
        <v>28</v>
      </c>
      <c r="F37" s="99" t="s">
        <v>83</v>
      </c>
      <c r="G37" s="8">
        <v>538050000</v>
      </c>
      <c r="H37" s="7">
        <v>8</v>
      </c>
      <c r="I37" s="8">
        <v>770125250</v>
      </c>
      <c r="J37" s="7">
        <v>28</v>
      </c>
      <c r="K37" s="63">
        <v>548725500</v>
      </c>
      <c r="L37" s="89">
        <v>5</v>
      </c>
      <c r="M37" s="224">
        <v>69964629</v>
      </c>
      <c r="N37" s="196">
        <v>6</v>
      </c>
      <c r="O37" s="224">
        <v>115396635</v>
      </c>
      <c r="P37" s="196">
        <v>7</v>
      </c>
      <c r="Q37" s="224">
        <v>117654363</v>
      </c>
      <c r="R37" s="89">
        <v>7</v>
      </c>
      <c r="S37" s="63">
        <v>112600250</v>
      </c>
      <c r="T37" s="116">
        <f t="shared" si="0"/>
        <v>25</v>
      </c>
      <c r="U37" s="116">
        <f t="shared" si="1"/>
        <v>89.285714285714292</v>
      </c>
      <c r="V37" s="83" t="s">
        <v>68</v>
      </c>
      <c r="W37" s="101">
        <f t="shared" si="8"/>
        <v>415615877</v>
      </c>
      <c r="X37" s="100">
        <f t="shared" si="3"/>
        <v>75.742038049990384</v>
      </c>
      <c r="Y37" s="83" t="s">
        <v>68</v>
      </c>
      <c r="Z37" s="116">
        <f t="shared" si="4"/>
        <v>33</v>
      </c>
      <c r="AA37" s="101">
        <f t="shared" si="5"/>
        <v>1185741127</v>
      </c>
      <c r="AB37" s="116">
        <f t="shared" si="6"/>
        <v>117.85714285714286</v>
      </c>
      <c r="AC37" s="83" t="s">
        <v>68</v>
      </c>
      <c r="AD37" s="121">
        <f t="shared" si="7"/>
        <v>220.37749781618808</v>
      </c>
      <c r="AH37" s="9"/>
    </row>
    <row r="38" spans="1:42" ht="80.25" customHeight="1" x14ac:dyDescent="0.2">
      <c r="A38" s="5"/>
      <c r="B38" s="6"/>
      <c r="C38" s="31" t="s">
        <v>62</v>
      </c>
      <c r="D38" s="33" t="s">
        <v>84</v>
      </c>
      <c r="E38" s="25">
        <v>65</v>
      </c>
      <c r="F38" s="99" t="s">
        <v>83</v>
      </c>
      <c r="G38" s="8">
        <v>2515928272</v>
      </c>
      <c r="H38" s="7">
        <v>65</v>
      </c>
      <c r="I38" s="8">
        <v>1627565000</v>
      </c>
      <c r="J38" s="7">
        <v>65</v>
      </c>
      <c r="K38" s="63">
        <v>1238065000</v>
      </c>
      <c r="L38" s="89">
        <v>15</v>
      </c>
      <c r="M38" s="224">
        <v>0</v>
      </c>
      <c r="N38" s="196">
        <v>16</v>
      </c>
      <c r="O38" s="224">
        <v>439952350</v>
      </c>
      <c r="P38" s="196">
        <v>17</v>
      </c>
      <c r="Q38" s="224">
        <v>258297190</v>
      </c>
      <c r="R38" s="89">
        <v>17</v>
      </c>
      <c r="S38" s="63">
        <v>441060050</v>
      </c>
      <c r="T38" s="116">
        <f t="shared" si="0"/>
        <v>65</v>
      </c>
      <c r="U38" s="116">
        <f t="shared" si="1"/>
        <v>100</v>
      </c>
      <c r="V38" s="83" t="s">
        <v>68</v>
      </c>
      <c r="W38" s="101">
        <f t="shared" si="8"/>
        <v>1139309590</v>
      </c>
      <c r="X38" s="100">
        <f t="shared" si="3"/>
        <v>92.023406687047938</v>
      </c>
      <c r="Y38" s="83" t="s">
        <v>68</v>
      </c>
      <c r="Z38" s="116">
        <f t="shared" si="4"/>
        <v>130</v>
      </c>
      <c r="AA38" s="101">
        <f t="shared" si="5"/>
        <v>2766874590</v>
      </c>
      <c r="AB38" s="116">
        <f t="shared" si="6"/>
        <v>200</v>
      </c>
      <c r="AC38" s="83" t="s">
        <v>68</v>
      </c>
      <c r="AD38" s="121">
        <f t="shared" si="7"/>
        <v>109.97430335327142</v>
      </c>
      <c r="AH38" s="9"/>
    </row>
    <row r="39" spans="1:42" ht="91.5" customHeight="1" x14ac:dyDescent="0.2">
      <c r="A39" s="5"/>
      <c r="B39" s="6"/>
      <c r="C39" s="31" t="s">
        <v>63</v>
      </c>
      <c r="D39" s="34" t="s">
        <v>85</v>
      </c>
      <c r="E39" s="25">
        <v>65</v>
      </c>
      <c r="F39" s="99" t="s">
        <v>83</v>
      </c>
      <c r="G39" s="8">
        <v>182200500</v>
      </c>
      <c r="H39" s="7">
        <v>65</v>
      </c>
      <c r="I39" s="8">
        <v>141500000</v>
      </c>
      <c r="J39" s="7">
        <v>65</v>
      </c>
      <c r="K39" s="63">
        <v>155638400</v>
      </c>
      <c r="L39" s="89">
        <v>15</v>
      </c>
      <c r="M39" s="224">
        <v>18661000</v>
      </c>
      <c r="N39" s="196">
        <v>16</v>
      </c>
      <c r="O39" s="224">
        <v>23440000</v>
      </c>
      <c r="P39" s="196">
        <v>17</v>
      </c>
      <c r="Q39" s="224">
        <v>27892000</v>
      </c>
      <c r="R39" s="89">
        <v>17</v>
      </c>
      <c r="S39" s="63">
        <v>21215000</v>
      </c>
      <c r="T39" s="116">
        <f t="shared" si="0"/>
        <v>65</v>
      </c>
      <c r="U39" s="116">
        <f t="shared" si="1"/>
        <v>100</v>
      </c>
      <c r="V39" s="83" t="s">
        <v>68</v>
      </c>
      <c r="W39" s="101">
        <f t="shared" si="8"/>
        <v>91208000</v>
      </c>
      <c r="X39" s="100">
        <f t="shared" si="3"/>
        <v>58.602504266299313</v>
      </c>
      <c r="Y39" s="83" t="s">
        <v>68</v>
      </c>
      <c r="Z39" s="116">
        <f t="shared" si="4"/>
        <v>130</v>
      </c>
      <c r="AA39" s="101">
        <f t="shared" si="5"/>
        <v>232708000</v>
      </c>
      <c r="AB39" s="116">
        <f t="shared" si="6"/>
        <v>200</v>
      </c>
      <c r="AC39" s="83" t="s">
        <v>68</v>
      </c>
      <c r="AD39" s="121">
        <f t="shared" si="7"/>
        <v>127.72083501417396</v>
      </c>
      <c r="AH39" s="9"/>
    </row>
    <row r="40" spans="1:42" ht="114" customHeight="1" x14ac:dyDescent="0.2">
      <c r="A40" s="38"/>
      <c r="B40" s="37"/>
      <c r="C40" s="32" t="s">
        <v>64</v>
      </c>
      <c r="D40" s="32" t="s">
        <v>111</v>
      </c>
      <c r="E40" s="76">
        <v>12</v>
      </c>
      <c r="F40" s="75" t="s">
        <v>43</v>
      </c>
      <c r="G40" s="62">
        <f>SUM(G41)</f>
        <v>2037954000</v>
      </c>
      <c r="H40" s="76">
        <v>12</v>
      </c>
      <c r="I40" s="62">
        <f>SUM(I41)</f>
        <v>3741917000</v>
      </c>
      <c r="J40" s="76">
        <v>12</v>
      </c>
      <c r="K40" s="62">
        <f>SUM(K41)</f>
        <v>2037954000</v>
      </c>
      <c r="L40" s="26">
        <v>12</v>
      </c>
      <c r="M40" s="205">
        <f>SUM(M41)</f>
        <v>185671584</v>
      </c>
      <c r="N40" s="197">
        <v>12</v>
      </c>
      <c r="O40" s="205">
        <f>SUM(O41)</f>
        <v>197330234</v>
      </c>
      <c r="P40" s="197">
        <v>12</v>
      </c>
      <c r="Q40" s="205">
        <f>SUM(Q41)</f>
        <v>197330234</v>
      </c>
      <c r="R40" s="18">
        <v>12</v>
      </c>
      <c r="S40" s="62">
        <f>S41</f>
        <v>23781056</v>
      </c>
      <c r="T40" s="116">
        <f t="shared" si="0"/>
        <v>48</v>
      </c>
      <c r="U40" s="116">
        <f t="shared" si="1"/>
        <v>400</v>
      </c>
      <c r="V40" s="83" t="s">
        <v>68</v>
      </c>
      <c r="W40" s="101">
        <f t="shared" si="8"/>
        <v>604113108</v>
      </c>
      <c r="X40" s="100">
        <f t="shared" si="3"/>
        <v>29.643117950650506</v>
      </c>
      <c r="Y40" s="83" t="s">
        <v>68</v>
      </c>
      <c r="Z40" s="116">
        <f t="shared" si="4"/>
        <v>60</v>
      </c>
      <c r="AA40" s="101">
        <f t="shared" si="5"/>
        <v>4346030108</v>
      </c>
      <c r="AB40" s="116">
        <f t="shared" si="6"/>
        <v>500</v>
      </c>
      <c r="AC40" s="83" t="s">
        <v>68</v>
      </c>
      <c r="AD40" s="121">
        <f t="shared" si="7"/>
        <v>213.2545733613222</v>
      </c>
      <c r="AH40" s="9"/>
    </row>
    <row r="41" spans="1:42" ht="75" customHeight="1" x14ac:dyDescent="0.2">
      <c r="A41" s="19"/>
      <c r="B41" s="20"/>
      <c r="C41" s="31" t="s">
        <v>65</v>
      </c>
      <c r="D41" s="35" t="s">
        <v>86</v>
      </c>
      <c r="E41" s="25">
        <v>2</v>
      </c>
      <c r="F41" s="99" t="s">
        <v>87</v>
      </c>
      <c r="G41" s="8">
        <v>2037954000</v>
      </c>
      <c r="H41" s="7">
        <v>2</v>
      </c>
      <c r="I41" s="8">
        <v>3741917000</v>
      </c>
      <c r="J41" s="7">
        <v>2</v>
      </c>
      <c r="K41" s="63">
        <v>2037954000</v>
      </c>
      <c r="L41" s="7">
        <v>2</v>
      </c>
      <c r="M41" s="224">
        <v>185671584</v>
      </c>
      <c r="N41" s="198">
        <v>2</v>
      </c>
      <c r="O41" s="224">
        <v>197330234</v>
      </c>
      <c r="P41" s="198">
        <v>2</v>
      </c>
      <c r="Q41" s="224">
        <v>197330234</v>
      </c>
      <c r="R41" s="25">
        <v>2</v>
      </c>
      <c r="S41" s="63">
        <v>23781056</v>
      </c>
      <c r="T41" s="116">
        <f t="shared" si="0"/>
        <v>8</v>
      </c>
      <c r="U41" s="116">
        <f t="shared" si="1"/>
        <v>400</v>
      </c>
      <c r="V41" s="83" t="s">
        <v>68</v>
      </c>
      <c r="W41" s="101">
        <f t="shared" si="8"/>
        <v>604113108</v>
      </c>
      <c r="X41" s="100">
        <f t="shared" si="3"/>
        <v>29.643117950650506</v>
      </c>
      <c r="Y41" s="83" t="s">
        <v>68</v>
      </c>
      <c r="Z41" s="116">
        <f t="shared" si="4"/>
        <v>10</v>
      </c>
      <c r="AA41" s="101">
        <f t="shared" si="5"/>
        <v>4346030108</v>
      </c>
      <c r="AB41" s="116">
        <f t="shared" si="6"/>
        <v>500</v>
      </c>
      <c r="AC41" s="83" t="s">
        <v>68</v>
      </c>
      <c r="AD41" s="121">
        <f t="shared" si="7"/>
        <v>213.2545733613222</v>
      </c>
      <c r="AH41" s="9"/>
    </row>
    <row r="42" spans="1:42" ht="79.5" customHeight="1" x14ac:dyDescent="0.2">
      <c r="A42" s="5"/>
      <c r="B42" s="6"/>
      <c r="C42" s="32" t="s">
        <v>66</v>
      </c>
      <c r="D42" s="32" t="s">
        <v>112</v>
      </c>
      <c r="E42" s="18">
        <v>12</v>
      </c>
      <c r="F42" s="86" t="s">
        <v>43</v>
      </c>
      <c r="G42" s="62">
        <f>SUM(G43)</f>
        <v>500000000</v>
      </c>
      <c r="H42" s="18">
        <v>12</v>
      </c>
      <c r="I42" s="62">
        <f>SUM(I43)</f>
        <v>505000000</v>
      </c>
      <c r="J42" s="18">
        <v>12</v>
      </c>
      <c r="K42" s="62">
        <f>SUM(K43)</f>
        <v>530000000</v>
      </c>
      <c r="L42" s="18">
        <v>12</v>
      </c>
      <c r="M42" s="205">
        <f>SUM(M43)</f>
        <v>121155700</v>
      </c>
      <c r="N42" s="197">
        <v>12</v>
      </c>
      <c r="O42" s="205">
        <f>SUM(O43)</f>
        <v>122245000</v>
      </c>
      <c r="P42" s="197">
        <v>12</v>
      </c>
      <c r="Q42" s="205">
        <f>SUM(Q43)</f>
        <v>136888300</v>
      </c>
      <c r="R42" s="18">
        <v>12</v>
      </c>
      <c r="S42" s="62">
        <f>S43</f>
        <v>92786900</v>
      </c>
      <c r="T42" s="116">
        <f t="shared" si="0"/>
        <v>48</v>
      </c>
      <c r="U42" s="116">
        <f t="shared" si="1"/>
        <v>400</v>
      </c>
      <c r="V42" s="83" t="s">
        <v>68</v>
      </c>
      <c r="W42" s="101">
        <f t="shared" si="8"/>
        <v>473075900</v>
      </c>
      <c r="X42" s="100">
        <f t="shared" si="3"/>
        <v>89.259603773584899</v>
      </c>
      <c r="Y42" s="83" t="s">
        <v>68</v>
      </c>
      <c r="Z42" s="116">
        <f t="shared" si="4"/>
        <v>60</v>
      </c>
      <c r="AA42" s="101">
        <f t="shared" si="5"/>
        <v>978075900</v>
      </c>
      <c r="AB42" s="116">
        <f t="shared" si="6"/>
        <v>500</v>
      </c>
      <c r="AC42" s="83" t="s">
        <v>68</v>
      </c>
      <c r="AD42" s="121">
        <f t="shared" si="7"/>
        <v>195.61518000000001</v>
      </c>
      <c r="AH42" s="9"/>
    </row>
    <row r="43" spans="1:42" ht="100.5" customHeight="1" x14ac:dyDescent="0.2">
      <c r="A43" s="5"/>
      <c r="B43" s="6"/>
      <c r="C43" s="31" t="s">
        <v>67</v>
      </c>
      <c r="D43" s="35" t="s">
        <v>88</v>
      </c>
      <c r="E43" s="25">
        <v>12</v>
      </c>
      <c r="F43" s="99" t="s">
        <v>77</v>
      </c>
      <c r="G43" s="8">
        <v>500000000</v>
      </c>
      <c r="H43" s="7">
        <v>12</v>
      </c>
      <c r="I43" s="8">
        <v>505000000</v>
      </c>
      <c r="J43" s="7">
        <v>12</v>
      </c>
      <c r="K43" s="63">
        <v>530000000</v>
      </c>
      <c r="L43" s="7">
        <v>3</v>
      </c>
      <c r="M43" s="224">
        <v>121155700</v>
      </c>
      <c r="N43" s="198">
        <v>3</v>
      </c>
      <c r="O43" s="224">
        <v>122245000</v>
      </c>
      <c r="P43" s="198">
        <v>3</v>
      </c>
      <c r="Q43" s="224">
        <v>136888300</v>
      </c>
      <c r="R43" s="7">
        <v>3</v>
      </c>
      <c r="S43" s="63">
        <v>92786900</v>
      </c>
      <c r="T43" s="116">
        <f t="shared" si="0"/>
        <v>12</v>
      </c>
      <c r="U43" s="116">
        <f t="shared" si="1"/>
        <v>100</v>
      </c>
      <c r="V43" s="83" t="s">
        <v>68</v>
      </c>
      <c r="W43" s="101">
        <f t="shared" si="8"/>
        <v>473075900</v>
      </c>
      <c r="X43" s="100">
        <f t="shared" si="3"/>
        <v>89.259603773584899</v>
      </c>
      <c r="Y43" s="83" t="s">
        <v>68</v>
      </c>
      <c r="Z43" s="116">
        <f t="shared" si="4"/>
        <v>24</v>
      </c>
      <c r="AA43" s="101">
        <f t="shared" si="5"/>
        <v>978075900</v>
      </c>
      <c r="AB43" s="116">
        <f t="shared" si="6"/>
        <v>200</v>
      </c>
      <c r="AC43" s="83" t="s">
        <v>68</v>
      </c>
      <c r="AD43" s="121">
        <f t="shared" si="7"/>
        <v>195.61518000000001</v>
      </c>
      <c r="AH43" s="9"/>
    </row>
    <row r="44" spans="1:42" ht="116.25" customHeight="1" x14ac:dyDescent="0.2">
      <c r="A44" s="83"/>
      <c r="B44" s="85" t="s">
        <v>160</v>
      </c>
      <c r="C44" s="85" t="s">
        <v>55</v>
      </c>
      <c r="D44" s="84" t="s">
        <v>69</v>
      </c>
      <c r="E44" s="26">
        <v>100</v>
      </c>
      <c r="F44" s="86" t="s">
        <v>68</v>
      </c>
      <c r="G44" s="17">
        <f>G45</f>
        <v>232525062</v>
      </c>
      <c r="H44" s="26">
        <v>100</v>
      </c>
      <c r="I44" s="90">
        <f>I45</f>
        <v>0</v>
      </c>
      <c r="J44" s="91">
        <v>100</v>
      </c>
      <c r="K44" s="92">
        <f>K45</f>
        <v>2427242600</v>
      </c>
      <c r="L44" s="120">
        <f>(11+4)/15*100</f>
        <v>100</v>
      </c>
      <c r="M44" s="62">
        <v>116262531</v>
      </c>
      <c r="N44" s="120">
        <v>100</v>
      </c>
      <c r="O44" s="62">
        <v>435605006</v>
      </c>
      <c r="P44" s="120">
        <v>100</v>
      </c>
      <c r="Q44" s="62">
        <v>925979143</v>
      </c>
      <c r="R44" s="120">
        <v>100</v>
      </c>
      <c r="S44" s="62">
        <v>2069779635</v>
      </c>
      <c r="T44" s="116">
        <f>AVERAGE(L44,N44,P44,R44)</f>
        <v>100</v>
      </c>
      <c r="U44" s="116">
        <f t="shared" ref="U44:U53" si="9">T44/J44*100</f>
        <v>100</v>
      </c>
      <c r="V44" s="83" t="s">
        <v>68</v>
      </c>
      <c r="W44" s="101">
        <f t="shared" ref="W44:W48" si="10">SUM(M44,O44,Q44,S44)</f>
        <v>3547626315</v>
      </c>
      <c r="X44" s="100">
        <f t="shared" ref="X44:X48" si="11">W44/K44*100</f>
        <v>146.15870350166068</v>
      </c>
      <c r="Y44" s="83" t="s">
        <v>68</v>
      </c>
      <c r="Z44" s="116">
        <f t="shared" ref="Z44:Z51" si="12">H44+T44</f>
        <v>200</v>
      </c>
      <c r="AA44" s="101">
        <f t="shared" ref="AA44:AA48" si="13">I44+W44</f>
        <v>3547626315</v>
      </c>
      <c r="AB44" s="116">
        <f t="shared" ref="AB44:AB48" si="14">Z44/E44*100</f>
        <v>200</v>
      </c>
      <c r="AC44" s="83" t="s">
        <v>68</v>
      </c>
      <c r="AD44" s="121">
        <f t="shared" ref="AD44:AD48" si="15">AA44/G44*100</f>
        <v>1525.6963204250217</v>
      </c>
      <c r="AE44" s="93" t="s">
        <v>161</v>
      </c>
      <c r="AF44" s="94"/>
      <c r="AG44" s="95"/>
      <c r="AH44" s="96"/>
      <c r="AI44" s="97"/>
      <c r="AJ44" s="95"/>
      <c r="AK44" s="94"/>
      <c r="AL44" s="95"/>
      <c r="AM44" s="98"/>
      <c r="AP44" s="9"/>
    </row>
    <row r="45" spans="1:42" ht="63" x14ac:dyDescent="0.2">
      <c r="A45" s="5"/>
      <c r="B45" s="6"/>
      <c r="C45" s="85" t="s">
        <v>151</v>
      </c>
      <c r="D45" s="85" t="s">
        <v>152</v>
      </c>
      <c r="E45" s="26">
        <v>100</v>
      </c>
      <c r="F45" s="86" t="s">
        <v>68</v>
      </c>
      <c r="G45" s="17">
        <f>SUM(G46:G48)</f>
        <v>232525062</v>
      </c>
      <c r="H45" s="25">
        <v>100</v>
      </c>
      <c r="I45" s="99"/>
      <c r="J45" s="26">
        <v>100</v>
      </c>
      <c r="K45" s="62">
        <v>2427242600</v>
      </c>
      <c r="L45" s="120">
        <v>100</v>
      </c>
      <c r="M45" s="62">
        <v>116262531</v>
      </c>
      <c r="N45" s="120">
        <v>100</v>
      </c>
      <c r="O45" s="62">
        <v>435605006</v>
      </c>
      <c r="P45" s="120">
        <v>100</v>
      </c>
      <c r="Q45" s="62">
        <v>925979143</v>
      </c>
      <c r="R45" s="120">
        <v>100</v>
      </c>
      <c r="S45" s="62">
        <v>2069779635</v>
      </c>
      <c r="T45" s="116">
        <f>AVERAGE(L45,N45,P45,R45)</f>
        <v>100</v>
      </c>
      <c r="U45" s="116">
        <f t="shared" si="9"/>
        <v>100</v>
      </c>
      <c r="V45" s="83" t="s">
        <v>68</v>
      </c>
      <c r="W45" s="101">
        <f t="shared" si="10"/>
        <v>3547626315</v>
      </c>
      <c r="X45" s="100">
        <f t="shared" si="11"/>
        <v>146.15870350166068</v>
      </c>
      <c r="Y45" s="83" t="s">
        <v>68</v>
      </c>
      <c r="Z45" s="116">
        <f t="shared" si="12"/>
        <v>200</v>
      </c>
      <c r="AA45" s="101">
        <f t="shared" si="13"/>
        <v>3547626315</v>
      </c>
      <c r="AB45" s="116">
        <f t="shared" si="14"/>
        <v>200</v>
      </c>
      <c r="AC45" s="83" t="s">
        <v>68</v>
      </c>
      <c r="AD45" s="121">
        <f t="shared" si="15"/>
        <v>1525.6963204250217</v>
      </c>
      <c r="AE45" s="100"/>
      <c r="AF45" s="83"/>
      <c r="AG45" s="100"/>
      <c r="AH45" s="86"/>
      <c r="AI45" s="101"/>
      <c r="AJ45" s="100"/>
      <c r="AK45" s="83" t="str">
        <f t="shared" ref="AK45:AK48" si="16">AC45</f>
        <v>%</v>
      </c>
      <c r="AL45" s="100"/>
      <c r="AP45" s="9"/>
    </row>
    <row r="46" spans="1:42" ht="45" x14ac:dyDescent="0.2">
      <c r="A46" s="5"/>
      <c r="B46" s="6"/>
      <c r="C46" s="102" t="s">
        <v>153</v>
      </c>
      <c r="D46" s="102" t="s">
        <v>154</v>
      </c>
      <c r="E46" s="25">
        <v>250</v>
      </c>
      <c r="F46" s="99" t="s">
        <v>155</v>
      </c>
      <c r="G46" s="8">
        <f>M46*2</f>
        <v>113126108</v>
      </c>
      <c r="H46" s="25">
        <v>250</v>
      </c>
      <c r="I46" s="99"/>
      <c r="J46" s="25">
        <v>250</v>
      </c>
      <c r="K46" s="63">
        <v>526782700</v>
      </c>
      <c r="L46" s="120">
        <v>153</v>
      </c>
      <c r="M46" s="63">
        <v>56563054</v>
      </c>
      <c r="N46" s="120">
        <v>132</v>
      </c>
      <c r="O46" s="63">
        <v>174062258</v>
      </c>
      <c r="P46" s="26">
        <v>0</v>
      </c>
      <c r="Q46" s="63">
        <v>277815412</v>
      </c>
      <c r="R46" s="17"/>
      <c r="S46" s="63">
        <v>473531148</v>
      </c>
      <c r="T46" s="116">
        <f t="shared" si="0"/>
        <v>285</v>
      </c>
      <c r="U46" s="116">
        <f t="shared" si="9"/>
        <v>113.99999999999999</v>
      </c>
      <c r="V46" s="83" t="s">
        <v>68</v>
      </c>
      <c r="W46" s="101">
        <f t="shared" si="10"/>
        <v>981971872</v>
      </c>
      <c r="X46" s="100">
        <f t="shared" si="11"/>
        <v>186.40928640974732</v>
      </c>
      <c r="Y46" s="83" t="s">
        <v>68</v>
      </c>
      <c r="Z46" s="116">
        <f t="shared" si="12"/>
        <v>535</v>
      </c>
      <c r="AA46" s="101">
        <f t="shared" si="13"/>
        <v>981971872</v>
      </c>
      <c r="AB46" s="116">
        <f t="shared" si="14"/>
        <v>214</v>
      </c>
      <c r="AC46" s="83" t="s">
        <v>68</v>
      </c>
      <c r="AD46" s="121">
        <f t="shared" si="15"/>
        <v>868.03293188518433</v>
      </c>
      <c r="AE46" s="103"/>
      <c r="AF46" s="104"/>
      <c r="AG46" s="105"/>
      <c r="AH46" s="99"/>
      <c r="AI46" s="106"/>
      <c r="AJ46" s="103"/>
      <c r="AK46" s="104" t="str">
        <f t="shared" si="16"/>
        <v>%</v>
      </c>
      <c r="AL46" s="103"/>
      <c r="AP46" s="9"/>
    </row>
    <row r="47" spans="1:42" ht="85.5" customHeight="1" x14ac:dyDescent="0.2">
      <c r="A47" s="5"/>
      <c r="B47" s="6"/>
      <c r="C47" s="102" t="s">
        <v>156</v>
      </c>
      <c r="D47" s="102" t="s">
        <v>157</v>
      </c>
      <c r="E47" s="25">
        <v>250</v>
      </c>
      <c r="F47" s="99" t="s">
        <v>155</v>
      </c>
      <c r="G47" s="8">
        <f>M47*2</f>
        <v>71287400</v>
      </c>
      <c r="H47" s="25">
        <v>250</v>
      </c>
      <c r="I47" s="99"/>
      <c r="J47" s="25">
        <v>250</v>
      </c>
      <c r="K47" s="63">
        <v>851247000</v>
      </c>
      <c r="L47" s="120">
        <v>153</v>
      </c>
      <c r="M47" s="63">
        <v>35643700</v>
      </c>
      <c r="N47" s="120">
        <v>132</v>
      </c>
      <c r="O47" s="63">
        <v>132106047</v>
      </c>
      <c r="P47" s="25">
        <v>0</v>
      </c>
      <c r="Q47" s="63">
        <v>368559700</v>
      </c>
      <c r="R47" s="25"/>
      <c r="S47" s="63">
        <v>738484200</v>
      </c>
      <c r="T47" s="116">
        <f t="shared" si="0"/>
        <v>285</v>
      </c>
      <c r="U47" s="116">
        <f t="shared" si="9"/>
        <v>113.99999999999999</v>
      </c>
      <c r="V47" s="83" t="s">
        <v>68</v>
      </c>
      <c r="W47" s="101">
        <f t="shared" si="10"/>
        <v>1274793647</v>
      </c>
      <c r="X47" s="100">
        <f t="shared" si="11"/>
        <v>149.75602228260422</v>
      </c>
      <c r="Y47" s="83" t="s">
        <v>68</v>
      </c>
      <c r="Z47" s="116">
        <f t="shared" si="12"/>
        <v>535</v>
      </c>
      <c r="AA47" s="101">
        <f t="shared" si="13"/>
        <v>1274793647</v>
      </c>
      <c r="AB47" s="116">
        <f t="shared" si="14"/>
        <v>214</v>
      </c>
      <c r="AC47" s="83" t="s">
        <v>68</v>
      </c>
      <c r="AD47" s="121">
        <f t="shared" si="15"/>
        <v>1788.2453939966949</v>
      </c>
      <c r="AE47" s="103"/>
      <c r="AF47" s="104"/>
      <c r="AG47" s="105"/>
      <c r="AH47" s="99"/>
      <c r="AI47" s="106"/>
      <c r="AJ47" s="103"/>
      <c r="AK47" s="104" t="str">
        <f t="shared" si="16"/>
        <v>%</v>
      </c>
      <c r="AL47" s="103"/>
      <c r="AP47" s="9"/>
    </row>
    <row r="48" spans="1:42" ht="45" x14ac:dyDescent="0.2">
      <c r="A48" s="5"/>
      <c r="B48" s="6"/>
      <c r="C48" s="102" t="s">
        <v>158</v>
      </c>
      <c r="D48" s="102" t="s">
        <v>159</v>
      </c>
      <c r="E48" s="25">
        <v>250</v>
      </c>
      <c r="F48" s="99" t="s">
        <v>155</v>
      </c>
      <c r="G48" s="8">
        <f>M48*2</f>
        <v>48111554</v>
      </c>
      <c r="H48" s="25">
        <v>250</v>
      </c>
      <c r="I48" s="99"/>
      <c r="J48" s="25">
        <v>250</v>
      </c>
      <c r="K48" s="63">
        <v>1049212900</v>
      </c>
      <c r="L48" s="120">
        <v>153</v>
      </c>
      <c r="M48" s="63">
        <v>24055777</v>
      </c>
      <c r="N48" s="120">
        <v>132</v>
      </c>
      <c r="O48" s="63">
        <v>129436701</v>
      </c>
      <c r="P48" s="7">
        <v>0</v>
      </c>
      <c r="Q48" s="63">
        <v>279604031</v>
      </c>
      <c r="R48" s="7"/>
      <c r="S48" s="63">
        <v>857764287</v>
      </c>
      <c r="T48" s="116">
        <f t="shared" si="0"/>
        <v>285</v>
      </c>
      <c r="U48" s="116">
        <f t="shared" si="9"/>
        <v>113.99999999999999</v>
      </c>
      <c r="V48" s="83" t="s">
        <v>68</v>
      </c>
      <c r="W48" s="101">
        <f t="shared" si="10"/>
        <v>1290860796</v>
      </c>
      <c r="X48" s="100">
        <f t="shared" si="11"/>
        <v>123.03135007203971</v>
      </c>
      <c r="Y48" s="83" t="s">
        <v>68</v>
      </c>
      <c r="Z48" s="116">
        <f t="shared" si="12"/>
        <v>535</v>
      </c>
      <c r="AA48" s="101">
        <f t="shared" si="13"/>
        <v>1290860796</v>
      </c>
      <c r="AB48" s="116">
        <f t="shared" si="14"/>
        <v>214</v>
      </c>
      <c r="AC48" s="83" t="s">
        <v>68</v>
      </c>
      <c r="AD48" s="121">
        <f t="shared" si="15"/>
        <v>2683.0577869091489</v>
      </c>
      <c r="AE48" s="103"/>
      <c r="AF48" s="104"/>
      <c r="AG48" s="105"/>
      <c r="AH48" s="99"/>
      <c r="AI48" s="106"/>
      <c r="AJ48" s="103"/>
      <c r="AK48" s="104" t="str">
        <f t="shared" si="16"/>
        <v>%</v>
      </c>
      <c r="AL48" s="103"/>
      <c r="AP48" s="9"/>
    </row>
    <row r="49" spans="1:34" ht="123.75" customHeight="1" x14ac:dyDescent="0.2">
      <c r="A49" s="19">
        <v>19</v>
      </c>
      <c r="B49" s="20" t="s">
        <v>22</v>
      </c>
      <c r="C49" s="20" t="s">
        <v>55</v>
      </c>
      <c r="D49" s="107" t="s">
        <v>192</v>
      </c>
      <c r="E49" s="108">
        <v>100</v>
      </c>
      <c r="F49" s="109" t="s">
        <v>68</v>
      </c>
      <c r="G49" s="110">
        <f>SUM(G51)</f>
        <v>1617405000</v>
      </c>
      <c r="H49" s="111">
        <v>94.73684210526315</v>
      </c>
      <c r="I49" s="110">
        <f>SUM(I51)</f>
        <v>383792000</v>
      </c>
      <c r="J49" s="108">
        <v>100</v>
      </c>
      <c r="K49" s="265">
        <f>SUM(K51)</f>
        <v>672983700</v>
      </c>
      <c r="L49" s="112">
        <v>100</v>
      </c>
      <c r="M49" s="255">
        <f>M51</f>
        <v>68788454</v>
      </c>
      <c r="N49" s="26">
        <v>100</v>
      </c>
      <c r="O49" s="255">
        <f>O51</f>
        <v>113857746</v>
      </c>
      <c r="P49" s="26">
        <v>100</v>
      </c>
      <c r="Q49" s="255">
        <f>Q51</f>
        <v>59750854</v>
      </c>
      <c r="R49" s="26">
        <v>100</v>
      </c>
      <c r="S49" s="255">
        <f>S51</f>
        <v>248227004</v>
      </c>
      <c r="T49" s="113">
        <f>N49</f>
        <v>100</v>
      </c>
      <c r="U49" s="113">
        <f t="shared" si="9"/>
        <v>100</v>
      </c>
      <c r="V49" s="19" t="s">
        <v>68</v>
      </c>
      <c r="W49" s="114">
        <f>SUM(M49,O49,Q49,S49)</f>
        <v>490624058</v>
      </c>
      <c r="X49" s="113">
        <f>W49/K49*100</f>
        <v>72.90281443666467</v>
      </c>
      <c r="Y49" s="19" t="s">
        <v>68</v>
      </c>
      <c r="Z49" s="113">
        <f t="shared" si="12"/>
        <v>194.73684210526315</v>
      </c>
      <c r="AA49" s="114">
        <f>I49+W49</f>
        <v>874416058</v>
      </c>
      <c r="AB49" s="113"/>
      <c r="AC49" s="19" t="str">
        <f>V49</f>
        <v>%</v>
      </c>
      <c r="AD49" s="113"/>
      <c r="AE49" s="115" t="s">
        <v>209</v>
      </c>
      <c r="AH49" s="9"/>
    </row>
    <row r="50" spans="1:34" ht="84.75" customHeight="1" x14ac:dyDescent="0.2">
      <c r="A50" s="5"/>
      <c r="B50" s="6"/>
      <c r="C50" s="73"/>
      <c r="D50" s="85" t="s">
        <v>163</v>
      </c>
      <c r="E50" s="26">
        <v>100</v>
      </c>
      <c r="F50" s="86" t="s">
        <v>68</v>
      </c>
      <c r="G50" s="70"/>
      <c r="H50" s="26">
        <v>0</v>
      </c>
      <c r="I50" s="70"/>
      <c r="J50" s="26">
        <v>100</v>
      </c>
      <c r="K50" s="255"/>
      <c r="L50" s="112">
        <v>100</v>
      </c>
      <c r="M50" s="255"/>
      <c r="N50" s="26">
        <v>100</v>
      </c>
      <c r="O50" s="255"/>
      <c r="P50" s="26">
        <v>100</v>
      </c>
      <c r="Q50" s="255"/>
      <c r="R50" s="26">
        <v>100</v>
      </c>
      <c r="S50" s="255"/>
      <c r="T50" s="100">
        <f>SUM(L50,N50,P50,R50)</f>
        <v>400</v>
      </c>
      <c r="U50" s="100">
        <f>T50/J50*100</f>
        <v>400</v>
      </c>
      <c r="V50" s="83" t="s">
        <v>68</v>
      </c>
      <c r="W50" s="78"/>
      <c r="X50" s="100"/>
      <c r="Y50" s="83"/>
      <c r="Z50" s="116">
        <f t="shared" si="12"/>
        <v>400</v>
      </c>
      <c r="AA50" s="78"/>
      <c r="AB50" s="100"/>
      <c r="AC50" s="83" t="s">
        <v>68</v>
      </c>
      <c r="AD50" s="79"/>
      <c r="AE50" s="117"/>
      <c r="AH50" s="9"/>
    </row>
    <row r="51" spans="1:34" ht="56.25" customHeight="1" x14ac:dyDescent="0.2">
      <c r="A51" s="5"/>
      <c r="B51" s="6"/>
      <c r="C51" s="85" t="s">
        <v>162</v>
      </c>
      <c r="D51" s="85" t="s">
        <v>164</v>
      </c>
      <c r="E51" s="26">
        <v>100</v>
      </c>
      <c r="F51" s="86" t="s">
        <v>68</v>
      </c>
      <c r="G51" s="17">
        <f>SUM(G52:G56)</f>
        <v>1617405000</v>
      </c>
      <c r="H51" s="26">
        <v>100</v>
      </c>
      <c r="I51" s="17">
        <f>SUM(I52:I56)</f>
        <v>383792000</v>
      </c>
      <c r="J51" s="26">
        <v>100</v>
      </c>
      <c r="K51" s="62">
        <f>SUM(K52:K56)</f>
        <v>672983700</v>
      </c>
      <c r="L51" s="112">
        <v>100</v>
      </c>
      <c r="M51" s="62">
        <f>SUM(M52:M56)</f>
        <v>68788454</v>
      </c>
      <c r="N51" s="112">
        <v>100</v>
      </c>
      <c r="O51" s="62">
        <f>SUM(O52:O56)</f>
        <v>113857746</v>
      </c>
      <c r="P51" s="26">
        <v>100</v>
      </c>
      <c r="Q51" s="62">
        <f>SUM(Q52:Q56)</f>
        <v>59750854</v>
      </c>
      <c r="R51" s="26">
        <v>100</v>
      </c>
      <c r="S51" s="62">
        <f>SUM(S52:S56)</f>
        <v>248227004</v>
      </c>
      <c r="T51" s="100">
        <f t="shared" ref="T51" si="17">SUM(L51,N51,P51,R51)</f>
        <v>400</v>
      </c>
      <c r="U51" s="100">
        <f t="shared" si="9"/>
        <v>400</v>
      </c>
      <c r="V51" s="83" t="s">
        <v>68</v>
      </c>
      <c r="W51" s="101">
        <f>SUM(M51,O51,Q51,S51)</f>
        <v>490624058</v>
      </c>
      <c r="X51" s="100">
        <f>W51/K51*100</f>
        <v>72.90281443666467</v>
      </c>
      <c r="Y51" s="83" t="s">
        <v>68</v>
      </c>
      <c r="Z51" s="116">
        <f t="shared" si="12"/>
        <v>500</v>
      </c>
      <c r="AA51" s="101">
        <f>I51+W51</f>
        <v>874416058</v>
      </c>
      <c r="AB51" s="100"/>
      <c r="AC51" s="83" t="s">
        <v>68</v>
      </c>
      <c r="AD51" s="100"/>
      <c r="AE51" s="117"/>
      <c r="AH51" s="9"/>
    </row>
    <row r="52" spans="1:34" ht="66.75" customHeight="1" x14ac:dyDescent="0.2">
      <c r="A52" s="5"/>
      <c r="B52" s="6"/>
      <c r="C52" s="102" t="s">
        <v>165</v>
      </c>
      <c r="D52" s="102" t="s">
        <v>170</v>
      </c>
      <c r="E52" s="25">
        <v>38</v>
      </c>
      <c r="F52" s="99" t="s">
        <v>115</v>
      </c>
      <c r="G52" s="8">
        <v>200841600</v>
      </c>
      <c r="H52" s="25">
        <v>38</v>
      </c>
      <c r="I52" s="8">
        <v>31653800</v>
      </c>
      <c r="J52" s="25">
        <v>38</v>
      </c>
      <c r="K52" s="63">
        <v>80578150</v>
      </c>
      <c r="L52" s="25">
        <v>38</v>
      </c>
      <c r="M52" s="63">
        <v>0</v>
      </c>
      <c r="N52" s="25">
        <v>38</v>
      </c>
      <c r="O52" s="63">
        <v>6939200</v>
      </c>
      <c r="P52" s="25">
        <v>38</v>
      </c>
      <c r="Q52" s="63">
        <v>8887200</v>
      </c>
      <c r="R52" s="25">
        <v>38</v>
      </c>
      <c r="S52" s="63">
        <v>46112500</v>
      </c>
      <c r="T52" s="105">
        <v>38</v>
      </c>
      <c r="U52" s="105">
        <f>T52/J52*100</f>
        <v>100</v>
      </c>
      <c r="V52" s="104" t="s">
        <v>68</v>
      </c>
      <c r="W52" s="106">
        <f>SUM(M52,O52,Q52,S52)</f>
        <v>61938900</v>
      </c>
      <c r="X52" s="103">
        <f>W52/K52*100</f>
        <v>76.868108786314906</v>
      </c>
      <c r="Y52" s="104" t="s">
        <v>68</v>
      </c>
      <c r="Z52" s="105">
        <v>38</v>
      </c>
      <c r="AA52" s="106">
        <f>I52+W52</f>
        <v>93592700</v>
      </c>
      <c r="AB52" s="103"/>
      <c r="AC52" s="104" t="s">
        <v>68</v>
      </c>
      <c r="AD52" s="103"/>
      <c r="AE52" s="117"/>
      <c r="AG52" s="118"/>
      <c r="AH52" s="9"/>
    </row>
    <row r="53" spans="1:34" ht="51.75" customHeight="1" x14ac:dyDescent="0.2">
      <c r="A53" s="5"/>
      <c r="B53" s="6"/>
      <c r="C53" s="102" t="s">
        <v>166</v>
      </c>
      <c r="D53" s="102" t="s">
        <v>171</v>
      </c>
      <c r="E53" s="25">
        <v>38</v>
      </c>
      <c r="F53" s="99" t="s">
        <v>81</v>
      </c>
      <c r="G53" s="8">
        <v>738638400</v>
      </c>
      <c r="H53" s="25">
        <v>38</v>
      </c>
      <c r="I53" s="8">
        <v>126163200</v>
      </c>
      <c r="J53" s="25">
        <v>38</v>
      </c>
      <c r="K53" s="63">
        <v>152626500</v>
      </c>
      <c r="L53" s="25">
        <v>38</v>
      </c>
      <c r="M53" s="62">
        <v>22090900</v>
      </c>
      <c r="N53" s="25">
        <v>38</v>
      </c>
      <c r="O53" s="63">
        <v>45337500</v>
      </c>
      <c r="P53" s="25">
        <v>38</v>
      </c>
      <c r="Q53" s="63">
        <v>6275000</v>
      </c>
      <c r="R53" s="25">
        <v>38</v>
      </c>
      <c r="S53" s="63">
        <v>21982000</v>
      </c>
      <c r="T53" s="105">
        <v>38</v>
      </c>
      <c r="U53" s="105">
        <f t="shared" si="9"/>
        <v>100</v>
      </c>
      <c r="V53" s="104" t="s">
        <v>68</v>
      </c>
      <c r="W53" s="106">
        <f>SUM(M53,O53,Q53,S53)</f>
        <v>95685400</v>
      </c>
      <c r="X53" s="103">
        <f>W53/K53*100</f>
        <v>62.692520630427872</v>
      </c>
      <c r="Y53" s="104" t="s">
        <v>68</v>
      </c>
      <c r="Z53" s="105">
        <v>38</v>
      </c>
      <c r="AA53" s="106">
        <f>I53+W53</f>
        <v>221848600</v>
      </c>
      <c r="AB53" s="103"/>
      <c r="AC53" s="104" t="s">
        <v>68</v>
      </c>
      <c r="AD53" s="103"/>
      <c r="AE53" s="117"/>
      <c r="AG53" s="118"/>
      <c r="AH53" s="9"/>
    </row>
    <row r="54" spans="1:34" ht="98.45" customHeight="1" x14ac:dyDescent="0.2">
      <c r="A54" s="5"/>
      <c r="B54" s="6"/>
      <c r="C54" s="102" t="s">
        <v>167</v>
      </c>
      <c r="D54" s="102" t="s">
        <v>193</v>
      </c>
      <c r="E54" s="25">
        <v>39</v>
      </c>
      <c r="F54" s="99" t="s">
        <v>140</v>
      </c>
      <c r="G54" s="8">
        <v>677925000</v>
      </c>
      <c r="H54" s="25">
        <v>38</v>
      </c>
      <c r="I54" s="8">
        <v>225975000</v>
      </c>
      <c r="J54" s="25">
        <v>38</v>
      </c>
      <c r="K54" s="63">
        <v>280415950</v>
      </c>
      <c r="L54" s="25">
        <v>38</v>
      </c>
      <c r="M54" s="62">
        <v>36083654</v>
      </c>
      <c r="N54" s="25">
        <v>38</v>
      </c>
      <c r="O54" s="63">
        <v>39943546</v>
      </c>
      <c r="P54" s="25">
        <v>38</v>
      </c>
      <c r="Q54" s="63">
        <v>21876154</v>
      </c>
      <c r="R54" s="25">
        <v>38</v>
      </c>
      <c r="S54" s="63">
        <v>143446004</v>
      </c>
      <c r="T54" s="105">
        <v>38</v>
      </c>
      <c r="U54" s="105">
        <f>T54/J54*100</f>
        <v>100</v>
      </c>
      <c r="V54" s="104" t="s">
        <v>68</v>
      </c>
      <c r="W54" s="106">
        <f>SUM(M54,O54,Q54,S54)</f>
        <v>241349358</v>
      </c>
      <c r="X54" s="103">
        <f>W54/K54*100</f>
        <v>86.068341690264049</v>
      </c>
      <c r="Y54" s="104" t="s">
        <v>68</v>
      </c>
      <c r="Z54" s="105">
        <v>38</v>
      </c>
      <c r="AA54" s="106">
        <f>I54+W54</f>
        <v>467324358</v>
      </c>
      <c r="AB54" s="103"/>
      <c r="AC54" s="104" t="s">
        <v>68</v>
      </c>
      <c r="AD54" s="103"/>
      <c r="AE54" s="117"/>
      <c r="AG54" s="118"/>
      <c r="AH54" s="9"/>
    </row>
    <row r="55" spans="1:34" ht="81.75" customHeight="1" x14ac:dyDescent="0.2">
      <c r="A55" s="5"/>
      <c r="B55" s="6"/>
      <c r="C55" s="119" t="s">
        <v>168</v>
      </c>
      <c r="D55" s="102" t="s">
        <v>172</v>
      </c>
      <c r="E55" s="25">
        <v>38</v>
      </c>
      <c r="F55" s="99" t="s">
        <v>115</v>
      </c>
      <c r="G55" s="8"/>
      <c r="H55" s="25"/>
      <c r="I55" s="8"/>
      <c r="J55" s="25">
        <v>38</v>
      </c>
      <c r="K55" s="63">
        <v>69244100</v>
      </c>
      <c r="L55" s="25">
        <v>38</v>
      </c>
      <c r="M55" s="62">
        <v>476400</v>
      </c>
      <c r="N55" s="25">
        <v>38</v>
      </c>
      <c r="O55" s="63">
        <v>19525000</v>
      </c>
      <c r="P55" s="25">
        <v>38</v>
      </c>
      <c r="Q55" s="63">
        <v>4575000</v>
      </c>
      <c r="R55" s="25">
        <v>38</v>
      </c>
      <c r="S55" s="63">
        <v>3909000</v>
      </c>
      <c r="T55" s="105">
        <v>38</v>
      </c>
      <c r="U55" s="105">
        <f>T55/J55*100</f>
        <v>100</v>
      </c>
      <c r="V55" s="104" t="s">
        <v>68</v>
      </c>
      <c r="W55" s="106">
        <f t="shared" ref="W55:W56" si="18">SUM(M55,O55,Q55,S55)</f>
        <v>28485400</v>
      </c>
      <c r="X55" s="103">
        <f t="shared" ref="X55:X56" si="19">W55/K55*100</f>
        <v>41.137656493477422</v>
      </c>
      <c r="Y55" s="104" t="s">
        <v>68</v>
      </c>
      <c r="Z55" s="105">
        <v>38</v>
      </c>
      <c r="AA55" s="106">
        <f t="shared" ref="AA55:AA56" si="20">I55+W55</f>
        <v>28485400</v>
      </c>
      <c r="AB55" s="103"/>
      <c r="AC55" s="104" t="s">
        <v>68</v>
      </c>
      <c r="AD55" s="103"/>
      <c r="AE55" s="117"/>
      <c r="AG55" s="118"/>
      <c r="AH55" s="9"/>
    </row>
    <row r="56" spans="1:34" ht="78.75" customHeight="1" x14ac:dyDescent="0.2">
      <c r="A56" s="5"/>
      <c r="B56" s="6"/>
      <c r="C56" s="102" t="s">
        <v>169</v>
      </c>
      <c r="D56" s="102" t="s">
        <v>193</v>
      </c>
      <c r="E56" s="25">
        <v>39</v>
      </c>
      <c r="F56" s="99" t="s">
        <v>115</v>
      </c>
      <c r="G56" s="8"/>
      <c r="H56" s="25"/>
      <c r="I56" s="8"/>
      <c r="J56" s="25">
        <v>38</v>
      </c>
      <c r="K56" s="63">
        <v>90119000</v>
      </c>
      <c r="L56" s="25">
        <v>38</v>
      </c>
      <c r="M56" s="62">
        <v>10137500</v>
      </c>
      <c r="N56" s="25">
        <v>38</v>
      </c>
      <c r="O56" s="63">
        <v>2112500</v>
      </c>
      <c r="P56" s="25">
        <v>38</v>
      </c>
      <c r="Q56" s="63">
        <v>18137500</v>
      </c>
      <c r="R56" s="25">
        <v>38</v>
      </c>
      <c r="S56" s="63">
        <v>32777500</v>
      </c>
      <c r="T56" s="105">
        <v>38</v>
      </c>
      <c r="U56" s="105">
        <f t="shared" ref="U56" si="21">T56/J56*100</f>
        <v>100</v>
      </c>
      <c r="V56" s="104" t="s">
        <v>68</v>
      </c>
      <c r="W56" s="106">
        <f t="shared" si="18"/>
        <v>63165000</v>
      </c>
      <c r="X56" s="103">
        <f t="shared" si="19"/>
        <v>70.090657907877358</v>
      </c>
      <c r="Y56" s="104" t="s">
        <v>68</v>
      </c>
      <c r="Z56" s="105">
        <v>38</v>
      </c>
      <c r="AA56" s="106">
        <f t="shared" si="20"/>
        <v>63165000</v>
      </c>
      <c r="AB56" s="103"/>
      <c r="AC56" s="104" t="s">
        <v>68</v>
      </c>
      <c r="AD56" s="103"/>
      <c r="AE56" s="117"/>
      <c r="AG56" s="118"/>
      <c r="AH56" s="9"/>
    </row>
    <row r="57" spans="1:34" s="211" customFormat="1" ht="198.75" customHeight="1" x14ac:dyDescent="0.2">
      <c r="A57" s="199">
        <v>2</v>
      </c>
      <c r="B57" s="200" t="s">
        <v>124</v>
      </c>
      <c r="C57" s="201" t="s">
        <v>125</v>
      </c>
      <c r="D57" s="202" t="s">
        <v>126</v>
      </c>
      <c r="E57" s="203">
        <v>100</v>
      </c>
      <c r="F57" s="204" t="s">
        <v>68</v>
      </c>
      <c r="G57" s="191">
        <f>G60</f>
        <v>546107000</v>
      </c>
      <c r="H57" s="203">
        <v>100</v>
      </c>
      <c r="I57" s="191">
        <f>I60</f>
        <v>1463497768</v>
      </c>
      <c r="J57" s="203">
        <v>100</v>
      </c>
      <c r="K57" s="205">
        <f>K60</f>
        <v>1448540200</v>
      </c>
      <c r="L57" s="203">
        <v>100</v>
      </c>
      <c r="M57" s="205">
        <f>M60</f>
        <v>311843000</v>
      </c>
      <c r="N57" s="203">
        <v>100</v>
      </c>
      <c r="O57" s="205">
        <f>O60</f>
        <v>354035300</v>
      </c>
      <c r="P57" s="203">
        <v>0</v>
      </c>
      <c r="Q57" s="205">
        <f>Q60</f>
        <v>251662500</v>
      </c>
      <c r="R57" s="203"/>
      <c r="S57" s="205"/>
      <c r="T57" s="206">
        <f>AVERAGE(L57,N57,P57,R57)</f>
        <v>66.666666666666671</v>
      </c>
      <c r="U57" s="206">
        <f>T57/J57*100</f>
        <v>66.666666666666671</v>
      </c>
      <c r="V57" s="207" t="s">
        <v>68</v>
      </c>
      <c r="W57" s="208">
        <f>SUM(M57,O57,Q57,S57)</f>
        <v>917540800</v>
      </c>
      <c r="X57" s="209">
        <f>W57/K57*100</f>
        <v>63.342446416053896</v>
      </c>
      <c r="Y57" s="207" t="s">
        <v>68</v>
      </c>
      <c r="Z57" s="206">
        <f>H57+T57</f>
        <v>166.66666666666669</v>
      </c>
      <c r="AA57" s="208">
        <f>I57+W57</f>
        <v>2381038568</v>
      </c>
      <c r="AB57" s="209"/>
      <c r="AC57" s="207"/>
      <c r="AD57" s="210"/>
      <c r="AE57" s="201" t="s">
        <v>127</v>
      </c>
      <c r="AH57" s="212"/>
    </row>
    <row r="58" spans="1:34" s="211" customFormat="1" ht="63.75" customHeight="1" x14ac:dyDescent="0.2">
      <c r="A58" s="213"/>
      <c r="B58" s="214"/>
      <c r="C58" s="215"/>
      <c r="D58" s="202" t="s">
        <v>128</v>
      </c>
      <c r="E58" s="203">
        <v>39</v>
      </c>
      <c r="F58" s="204" t="s">
        <v>140</v>
      </c>
      <c r="G58" s="191">
        <f>G63</f>
        <v>198892500</v>
      </c>
      <c r="H58" s="203">
        <v>100</v>
      </c>
      <c r="I58" s="191">
        <f>I63</f>
        <v>277676250</v>
      </c>
      <c r="J58" s="203">
        <v>100</v>
      </c>
      <c r="K58" s="205">
        <v>1448540200</v>
      </c>
      <c r="L58" s="203">
        <v>100</v>
      </c>
      <c r="M58" s="205">
        <f>M63</f>
        <v>80340000</v>
      </c>
      <c r="N58" s="203">
        <v>100</v>
      </c>
      <c r="O58" s="205">
        <f>O63</f>
        <v>98960000</v>
      </c>
      <c r="P58" s="203">
        <v>0</v>
      </c>
      <c r="Q58" s="205">
        <f>Q63</f>
        <v>6000000</v>
      </c>
      <c r="R58" s="203"/>
      <c r="S58" s="205"/>
      <c r="T58" s="206">
        <f>AVERAGE(L58,N58,P58,R58)</f>
        <v>66.666666666666671</v>
      </c>
      <c r="U58" s="206">
        <f t="shared" ref="U58:U59" si="22">T58/J58*100</f>
        <v>66.666666666666671</v>
      </c>
      <c r="V58" s="207" t="s">
        <v>68</v>
      </c>
      <c r="W58" s="208">
        <f t="shared" ref="W58:W59" si="23">SUM(M58,O58,Q58,S58)</f>
        <v>185300000</v>
      </c>
      <c r="X58" s="209">
        <f t="shared" ref="X58:X59" si="24">W58/K58*100</f>
        <v>12.792188991372141</v>
      </c>
      <c r="Y58" s="207" t="s">
        <v>68</v>
      </c>
      <c r="Z58" s="206">
        <f t="shared" ref="Z58:Z59" si="25">H58+T58</f>
        <v>166.66666666666669</v>
      </c>
      <c r="AA58" s="208">
        <f t="shared" ref="AA58:AA59" si="26">I58+W58</f>
        <v>462976250</v>
      </c>
      <c r="AB58" s="209"/>
      <c r="AC58" s="207"/>
      <c r="AD58" s="210"/>
      <c r="AE58" s="215"/>
      <c r="AH58" s="212"/>
    </row>
    <row r="59" spans="1:34" s="211" customFormat="1" ht="57" customHeight="1" x14ac:dyDescent="0.2">
      <c r="A59" s="216"/>
      <c r="B59" s="217"/>
      <c r="C59" s="218"/>
      <c r="D59" s="202" t="s">
        <v>129</v>
      </c>
      <c r="E59" s="203">
        <v>39</v>
      </c>
      <c r="F59" s="204" t="s">
        <v>140</v>
      </c>
      <c r="G59" s="191">
        <f>G63</f>
        <v>198892500</v>
      </c>
      <c r="H59" s="203">
        <v>100</v>
      </c>
      <c r="I59" s="191">
        <f>I63</f>
        <v>277676250</v>
      </c>
      <c r="J59" s="203">
        <v>100</v>
      </c>
      <c r="K59" s="205">
        <v>1448540200</v>
      </c>
      <c r="L59" s="203">
        <v>100</v>
      </c>
      <c r="M59" s="205">
        <f>M63</f>
        <v>80340000</v>
      </c>
      <c r="N59" s="203">
        <v>100</v>
      </c>
      <c r="O59" s="205">
        <f>O63</f>
        <v>98960000</v>
      </c>
      <c r="P59" s="203">
        <v>0</v>
      </c>
      <c r="Q59" s="205">
        <f>Q63</f>
        <v>6000000</v>
      </c>
      <c r="R59" s="203"/>
      <c r="S59" s="205"/>
      <c r="T59" s="206">
        <f>AVERAGE(L59,N59,P59,R59)</f>
        <v>66.666666666666671</v>
      </c>
      <c r="U59" s="206">
        <f t="shared" si="22"/>
        <v>66.666666666666671</v>
      </c>
      <c r="V59" s="207" t="s">
        <v>68</v>
      </c>
      <c r="W59" s="208">
        <f t="shared" si="23"/>
        <v>185300000</v>
      </c>
      <c r="X59" s="209">
        <f t="shared" si="24"/>
        <v>12.792188991372141</v>
      </c>
      <c r="Y59" s="207" t="s">
        <v>68</v>
      </c>
      <c r="Z59" s="206">
        <f t="shared" si="25"/>
        <v>166.66666666666669</v>
      </c>
      <c r="AA59" s="208">
        <f t="shared" si="26"/>
        <v>462976250</v>
      </c>
      <c r="AB59" s="209"/>
      <c r="AC59" s="207"/>
      <c r="AD59" s="210"/>
      <c r="AE59" s="218"/>
      <c r="AH59" s="212"/>
    </row>
    <row r="60" spans="1:34" s="211" customFormat="1" ht="86.25" customHeight="1" x14ac:dyDescent="0.2">
      <c r="A60" s="219"/>
      <c r="B60" s="220"/>
      <c r="C60" s="221" t="s">
        <v>130</v>
      </c>
      <c r="D60" s="221" t="s">
        <v>131</v>
      </c>
      <c r="E60" s="203">
        <v>100</v>
      </c>
      <c r="F60" s="204" t="s">
        <v>68</v>
      </c>
      <c r="G60" s="191">
        <f>SUM(G61:G63)</f>
        <v>546107000</v>
      </c>
      <c r="H60" s="192">
        <v>200</v>
      </c>
      <c r="I60" s="191">
        <f>SUM(I61:I63)</f>
        <v>1463497768</v>
      </c>
      <c r="J60" s="192">
        <v>100</v>
      </c>
      <c r="K60" s="205">
        <f>SUM(K61:K63)</f>
        <v>1448540200</v>
      </c>
      <c r="L60" s="192">
        <v>100</v>
      </c>
      <c r="M60" s="205">
        <f>SUM(M61:M63)</f>
        <v>311843000</v>
      </c>
      <c r="N60" s="192">
        <v>100</v>
      </c>
      <c r="O60" s="205">
        <f>SUM(O61:O63)</f>
        <v>354035300</v>
      </c>
      <c r="P60" s="192">
        <v>100</v>
      </c>
      <c r="Q60" s="205">
        <f>SUM(Q61:Q63)</f>
        <v>251662500</v>
      </c>
      <c r="R60" s="191"/>
      <c r="S60" s="205">
        <f>SUM(S61:S63)</f>
        <v>223233900</v>
      </c>
      <c r="T60" s="206">
        <f>SUM(L60,N60,P60,R60)</f>
        <v>300</v>
      </c>
      <c r="U60" s="206">
        <f>T60/J60*100</f>
        <v>300</v>
      </c>
      <c r="V60" s="207" t="s">
        <v>68</v>
      </c>
      <c r="W60" s="208">
        <f>SUM(M60,O60,Q60,S60)</f>
        <v>1140774700</v>
      </c>
      <c r="X60" s="209">
        <f>W60/K60*100</f>
        <v>78.75340290866626</v>
      </c>
      <c r="Y60" s="207" t="s">
        <v>68</v>
      </c>
      <c r="Z60" s="206">
        <f>H60+T60</f>
        <v>500</v>
      </c>
      <c r="AA60" s="208">
        <f>I60+W60</f>
        <v>2604272468</v>
      </c>
      <c r="AB60" s="209"/>
      <c r="AC60" s="207"/>
      <c r="AD60" s="210"/>
      <c r="AE60" s="197"/>
      <c r="AH60" s="212"/>
    </row>
    <row r="61" spans="1:34" s="211" customFormat="1" ht="45" x14ac:dyDescent="0.2">
      <c r="A61" s="219"/>
      <c r="B61" s="220"/>
      <c r="C61" s="222" t="s">
        <v>132</v>
      </c>
      <c r="D61" s="222" t="s">
        <v>133</v>
      </c>
      <c r="E61" s="194">
        <f>J61*3</f>
        <v>36</v>
      </c>
      <c r="F61" s="223" t="s">
        <v>115</v>
      </c>
      <c r="G61" s="193">
        <v>271695500</v>
      </c>
      <c r="H61" s="194">
        <v>24</v>
      </c>
      <c r="I61" s="193">
        <v>1028614218</v>
      </c>
      <c r="J61" s="194">
        <v>12</v>
      </c>
      <c r="K61" s="224">
        <v>1078080200</v>
      </c>
      <c r="L61" s="194">
        <v>3</v>
      </c>
      <c r="M61" s="224">
        <v>222458000</v>
      </c>
      <c r="N61" s="194">
        <v>3</v>
      </c>
      <c r="O61" s="224">
        <v>249450300</v>
      </c>
      <c r="P61" s="194">
        <v>3</v>
      </c>
      <c r="Q61" s="224">
        <v>234825000</v>
      </c>
      <c r="R61" s="194">
        <v>3</v>
      </c>
      <c r="S61" s="224">
        <v>214514100</v>
      </c>
      <c r="T61" s="225">
        <f>SUM(L61,N61,P61,R61)</f>
        <v>12</v>
      </c>
      <c r="U61" s="226">
        <f>T61/J61*100</f>
        <v>100</v>
      </c>
      <c r="V61" s="227" t="s">
        <v>68</v>
      </c>
      <c r="W61" s="228">
        <f>SUM(M61,O61,Q61,S61)</f>
        <v>921247400</v>
      </c>
      <c r="X61" s="226">
        <f>W61/K61*100</f>
        <v>85.452585067418923</v>
      </c>
      <c r="Y61" s="227" t="s">
        <v>68</v>
      </c>
      <c r="Z61" s="206">
        <f>H61+T61</f>
        <v>36</v>
      </c>
      <c r="AA61" s="208">
        <f>I61+W61</f>
        <v>1949861618</v>
      </c>
      <c r="AB61" s="226"/>
      <c r="AC61" s="227"/>
      <c r="AD61" s="229"/>
      <c r="AE61" s="197"/>
      <c r="AH61" s="212"/>
    </row>
    <row r="62" spans="1:34" s="211" customFormat="1" ht="45" x14ac:dyDescent="0.2">
      <c r="A62" s="219"/>
      <c r="B62" s="220"/>
      <c r="C62" s="222" t="s">
        <v>134</v>
      </c>
      <c r="D62" s="230" t="s">
        <v>135</v>
      </c>
      <c r="E62" s="198">
        <f>J62*3</f>
        <v>9</v>
      </c>
      <c r="F62" s="231" t="s">
        <v>115</v>
      </c>
      <c r="G62" s="193">
        <v>75519000</v>
      </c>
      <c r="H62" s="198">
        <v>5</v>
      </c>
      <c r="I62" s="193">
        <v>157207300</v>
      </c>
      <c r="J62" s="198">
        <v>3</v>
      </c>
      <c r="K62" s="224">
        <v>132797500</v>
      </c>
      <c r="L62" s="198">
        <v>1</v>
      </c>
      <c r="M62" s="224">
        <v>9045000</v>
      </c>
      <c r="N62" s="198">
        <v>1</v>
      </c>
      <c r="O62" s="224">
        <v>5625000</v>
      </c>
      <c r="P62" s="198">
        <v>1</v>
      </c>
      <c r="Q62" s="224">
        <v>10837500</v>
      </c>
      <c r="R62" s="198">
        <v>0</v>
      </c>
      <c r="S62" s="224">
        <v>6657300</v>
      </c>
      <c r="T62" s="225">
        <f>SUM(L62,N62,P62,R62)</f>
        <v>3</v>
      </c>
      <c r="U62" s="226">
        <f>T62/J62*100</f>
        <v>100</v>
      </c>
      <c r="V62" s="227" t="s">
        <v>68</v>
      </c>
      <c r="W62" s="228">
        <f>SUM(M62,O62,Q62,S62)</f>
        <v>32164800</v>
      </c>
      <c r="X62" s="226">
        <f>W62/K62*100</f>
        <v>24.220937894162166</v>
      </c>
      <c r="Y62" s="227" t="s">
        <v>68</v>
      </c>
      <c r="Z62" s="206">
        <f>H62+T62</f>
        <v>8</v>
      </c>
      <c r="AA62" s="208">
        <f>I62+W62</f>
        <v>189372100</v>
      </c>
      <c r="AB62" s="226"/>
      <c r="AC62" s="227"/>
      <c r="AD62" s="229"/>
      <c r="AE62" s="197"/>
      <c r="AH62" s="212"/>
    </row>
    <row r="63" spans="1:34" s="211" customFormat="1" ht="65.25" customHeight="1" x14ac:dyDescent="0.2">
      <c r="A63" s="219"/>
      <c r="B63" s="220"/>
      <c r="C63" s="232" t="s">
        <v>136</v>
      </c>
      <c r="D63" s="232" t="s">
        <v>137</v>
      </c>
      <c r="E63" s="233">
        <f>J63*3</f>
        <v>9</v>
      </c>
      <c r="F63" s="234" t="s">
        <v>115</v>
      </c>
      <c r="G63" s="235">
        <v>198892500</v>
      </c>
      <c r="H63" s="233">
        <v>6</v>
      </c>
      <c r="I63" s="235">
        <v>277676250</v>
      </c>
      <c r="J63" s="233">
        <v>3</v>
      </c>
      <c r="K63" s="236">
        <v>237662500</v>
      </c>
      <c r="L63" s="233">
        <v>3</v>
      </c>
      <c r="M63" s="236">
        <v>80340000</v>
      </c>
      <c r="N63" s="233">
        <v>0</v>
      </c>
      <c r="O63" s="236">
        <v>98960000</v>
      </c>
      <c r="P63" s="198">
        <v>0</v>
      </c>
      <c r="Q63" s="224">
        <v>6000000</v>
      </c>
      <c r="R63" s="233">
        <v>0</v>
      </c>
      <c r="S63" s="236">
        <v>2062500</v>
      </c>
      <c r="T63" s="237">
        <f>SUM(L63,N63,P63,R63)</f>
        <v>3</v>
      </c>
      <c r="U63" s="237">
        <f>T63/J63*100</f>
        <v>100</v>
      </c>
      <c r="V63" s="238" t="s">
        <v>68</v>
      </c>
      <c r="W63" s="239">
        <f>SUM(M63,O63,Q63,S63)</f>
        <v>187362500</v>
      </c>
      <c r="X63" s="240">
        <f>W63/K63*100</f>
        <v>78.835533582285805</v>
      </c>
      <c r="Y63" s="238" t="s">
        <v>68</v>
      </c>
      <c r="Z63" s="241">
        <f>H63+T63</f>
        <v>9</v>
      </c>
      <c r="AA63" s="242">
        <f>I63+W63</f>
        <v>465038750</v>
      </c>
      <c r="AB63" s="240"/>
      <c r="AC63" s="238"/>
      <c r="AD63" s="243"/>
      <c r="AE63" s="197"/>
      <c r="AH63" s="212"/>
    </row>
    <row r="64" spans="1:34" s="249" customFormat="1" ht="65.25" customHeight="1" x14ac:dyDescent="0.25">
      <c r="A64" s="207"/>
      <c r="B64" s="221" t="s">
        <v>22</v>
      </c>
      <c r="C64" s="221" t="s">
        <v>141</v>
      </c>
      <c r="D64" s="244" t="s">
        <v>142</v>
      </c>
      <c r="E64" s="192">
        <v>100</v>
      </c>
      <c r="F64" s="204" t="s">
        <v>68</v>
      </c>
      <c r="G64" s="191">
        <f>G65</f>
        <v>906669000</v>
      </c>
      <c r="H64" s="192">
        <v>100</v>
      </c>
      <c r="I64" s="245">
        <f>I65</f>
        <v>447337200</v>
      </c>
      <c r="J64" s="192">
        <v>100</v>
      </c>
      <c r="K64" s="246">
        <f>K65</f>
        <v>856907100</v>
      </c>
      <c r="L64" s="252">
        <v>25</v>
      </c>
      <c r="M64" s="205">
        <f>SUM(M65)</f>
        <v>75516250</v>
      </c>
      <c r="N64" s="197">
        <v>25</v>
      </c>
      <c r="O64" s="205">
        <f>O65</f>
        <v>230280000</v>
      </c>
      <c r="P64" s="197">
        <v>50</v>
      </c>
      <c r="Q64" s="205">
        <f>Q65</f>
        <v>431818000</v>
      </c>
      <c r="R64" s="197">
        <v>16</v>
      </c>
      <c r="S64" s="205">
        <f>S65</f>
        <v>789814555</v>
      </c>
      <c r="T64" s="241">
        <f t="shared" ref="T64:T68" si="27">SUM(L64,N64,P64,R64)</f>
        <v>116</v>
      </c>
      <c r="U64" s="241">
        <f t="shared" ref="U64:U68" si="28">T64/J64*100</f>
        <v>115.99999999999999</v>
      </c>
      <c r="V64" s="247" t="s">
        <v>68</v>
      </c>
      <c r="W64" s="242">
        <f>W65</f>
        <v>1527428805</v>
      </c>
      <c r="X64" s="248">
        <f t="shared" ref="X64:X68" si="29">W64/K64*100</f>
        <v>178.24905465248219</v>
      </c>
      <c r="Y64" s="247" t="s">
        <v>68</v>
      </c>
      <c r="Z64" s="241">
        <f t="shared" ref="Z64:Z68" si="30">H64+T64</f>
        <v>216</v>
      </c>
      <c r="AA64" s="242">
        <f t="shared" ref="AA64:AA68" si="31">I64+W64</f>
        <v>1974766005</v>
      </c>
      <c r="AB64" s="209"/>
      <c r="AC64" s="207"/>
      <c r="AD64" s="210"/>
      <c r="AE64" s="197"/>
      <c r="AH64" s="250"/>
    </row>
    <row r="65" spans="1:34" s="249" customFormat="1" ht="65.25" customHeight="1" x14ac:dyDescent="0.25">
      <c r="A65" s="207"/>
      <c r="B65" s="221"/>
      <c r="C65" s="221" t="s">
        <v>143</v>
      </c>
      <c r="D65" s="221" t="s">
        <v>144</v>
      </c>
      <c r="E65" s="192">
        <v>100</v>
      </c>
      <c r="F65" s="204" t="s">
        <v>68</v>
      </c>
      <c r="G65" s="191">
        <f>SUM(G66:G68)</f>
        <v>906669000</v>
      </c>
      <c r="H65" s="192">
        <v>100</v>
      </c>
      <c r="I65" s="245">
        <f>SUM(I66:I68)</f>
        <v>447337200</v>
      </c>
      <c r="J65" s="192">
        <v>100</v>
      </c>
      <c r="K65" s="246">
        <f>SUM(K66:K68)</f>
        <v>856907100</v>
      </c>
      <c r="L65" s="192">
        <v>100</v>
      </c>
      <c r="M65" s="205">
        <f>SUM(M66:M68)</f>
        <v>75516250</v>
      </c>
      <c r="N65" s="192">
        <v>100</v>
      </c>
      <c r="O65" s="205">
        <f>SUM(O66:O68)</f>
        <v>230280000</v>
      </c>
      <c r="P65" s="192">
        <v>100</v>
      </c>
      <c r="Q65" s="205">
        <f>SUM(Q66:Q68)</f>
        <v>431818000</v>
      </c>
      <c r="R65" s="197"/>
      <c r="S65" s="205">
        <v>789814555</v>
      </c>
      <c r="T65" s="241">
        <f t="shared" si="27"/>
        <v>300</v>
      </c>
      <c r="U65" s="241">
        <f t="shared" si="28"/>
        <v>300</v>
      </c>
      <c r="V65" s="247" t="s">
        <v>68</v>
      </c>
      <c r="W65" s="242">
        <f t="shared" ref="W64:W72" si="32">SUM(M65,O65,Q65,S65)</f>
        <v>1527428805</v>
      </c>
      <c r="X65" s="248">
        <f t="shared" si="29"/>
        <v>178.24905465248219</v>
      </c>
      <c r="Y65" s="247" t="s">
        <v>68</v>
      </c>
      <c r="Z65" s="241">
        <f t="shared" si="30"/>
        <v>400</v>
      </c>
      <c r="AA65" s="242">
        <f t="shared" si="31"/>
        <v>1974766005</v>
      </c>
      <c r="AB65" s="209"/>
      <c r="AC65" s="207"/>
      <c r="AD65" s="210"/>
      <c r="AE65" s="197"/>
      <c r="AH65" s="250"/>
    </row>
    <row r="66" spans="1:34" s="211" customFormat="1" ht="65.25" customHeight="1" x14ac:dyDescent="0.2">
      <c r="A66" s="207"/>
      <c r="B66" s="221"/>
      <c r="C66" s="222" t="s">
        <v>145</v>
      </c>
      <c r="D66" s="222" t="s">
        <v>146</v>
      </c>
      <c r="E66" s="194">
        <v>100</v>
      </c>
      <c r="F66" s="204" t="s">
        <v>68</v>
      </c>
      <c r="G66" s="193">
        <v>285650000</v>
      </c>
      <c r="H66" s="192">
        <v>100</v>
      </c>
      <c r="I66" s="251">
        <v>119143900</v>
      </c>
      <c r="J66" s="194">
        <v>60</v>
      </c>
      <c r="K66" s="224">
        <v>297602000</v>
      </c>
      <c r="L66" s="25">
        <v>17</v>
      </c>
      <c r="M66" s="63">
        <v>15764750</v>
      </c>
      <c r="N66" s="25">
        <v>17</v>
      </c>
      <c r="O66" s="63">
        <v>69002250</v>
      </c>
      <c r="P66" s="25">
        <v>50</v>
      </c>
      <c r="Q66" s="63">
        <v>167864750</v>
      </c>
      <c r="R66" s="25">
        <v>16</v>
      </c>
      <c r="S66" s="63">
        <v>257820000</v>
      </c>
      <c r="T66" s="237">
        <f t="shared" si="27"/>
        <v>100</v>
      </c>
      <c r="U66" s="237">
        <f t="shared" si="28"/>
        <v>166.66666666666669</v>
      </c>
      <c r="V66" s="238" t="s">
        <v>68</v>
      </c>
      <c r="W66" s="239">
        <f t="shared" si="32"/>
        <v>510451750</v>
      </c>
      <c r="X66" s="240">
        <f t="shared" si="29"/>
        <v>171.52161275797877</v>
      </c>
      <c r="Y66" s="238" t="s">
        <v>68</v>
      </c>
      <c r="Z66" s="241">
        <f t="shared" si="30"/>
        <v>200</v>
      </c>
      <c r="AA66" s="242">
        <f t="shared" si="31"/>
        <v>629595650</v>
      </c>
      <c r="AB66" s="226"/>
      <c r="AC66" s="227"/>
      <c r="AD66" s="229"/>
      <c r="AE66" s="197"/>
      <c r="AH66" s="212"/>
    </row>
    <row r="67" spans="1:34" s="211" customFormat="1" ht="65.25" customHeight="1" x14ac:dyDescent="0.2">
      <c r="A67" s="207"/>
      <c r="B67" s="221"/>
      <c r="C67" s="222" t="s">
        <v>147</v>
      </c>
      <c r="D67" s="222" t="s">
        <v>148</v>
      </c>
      <c r="E67" s="194">
        <v>100</v>
      </c>
      <c r="F67" s="204" t="s">
        <v>68</v>
      </c>
      <c r="G67" s="193">
        <v>413050000</v>
      </c>
      <c r="H67" s="192">
        <v>100</v>
      </c>
      <c r="I67" s="251">
        <v>160625600</v>
      </c>
      <c r="J67" s="194">
        <v>100</v>
      </c>
      <c r="K67" s="224">
        <v>394875000</v>
      </c>
      <c r="L67" s="7">
        <v>20</v>
      </c>
      <c r="M67" s="63">
        <v>19551500</v>
      </c>
      <c r="N67" s="7">
        <v>20</v>
      </c>
      <c r="O67" s="63">
        <v>110627750</v>
      </c>
      <c r="P67" s="7">
        <v>40</v>
      </c>
      <c r="Q67" s="63">
        <v>173127750</v>
      </c>
      <c r="R67" s="7">
        <v>20</v>
      </c>
      <c r="S67" s="63">
        <v>373003055</v>
      </c>
      <c r="T67" s="237">
        <f t="shared" si="27"/>
        <v>100</v>
      </c>
      <c r="U67" s="237">
        <f t="shared" si="28"/>
        <v>100</v>
      </c>
      <c r="V67" s="238" t="s">
        <v>68</v>
      </c>
      <c r="W67" s="239">
        <f t="shared" si="32"/>
        <v>676310055</v>
      </c>
      <c r="X67" s="240">
        <f t="shared" si="29"/>
        <v>171.2719354226021</v>
      </c>
      <c r="Y67" s="238" t="s">
        <v>68</v>
      </c>
      <c r="Z67" s="241">
        <f t="shared" si="30"/>
        <v>200</v>
      </c>
      <c r="AA67" s="242">
        <f t="shared" si="31"/>
        <v>836935655</v>
      </c>
      <c r="AB67" s="226"/>
      <c r="AC67" s="227"/>
      <c r="AD67" s="229"/>
      <c r="AE67" s="197"/>
      <c r="AH67" s="212"/>
    </row>
    <row r="68" spans="1:34" s="211" customFormat="1" ht="60" x14ac:dyDescent="0.2">
      <c r="A68" s="207"/>
      <c r="B68" s="221"/>
      <c r="C68" s="222" t="s">
        <v>149</v>
      </c>
      <c r="D68" s="222" t="s">
        <v>150</v>
      </c>
      <c r="E68" s="198">
        <v>100</v>
      </c>
      <c r="F68" s="204" t="s">
        <v>68</v>
      </c>
      <c r="G68" s="193">
        <v>207969000</v>
      </c>
      <c r="H68" s="192">
        <v>100</v>
      </c>
      <c r="I68" s="251">
        <v>167567700</v>
      </c>
      <c r="J68" s="198">
        <v>60</v>
      </c>
      <c r="K68" s="224">
        <v>164430100</v>
      </c>
      <c r="L68" s="7">
        <v>17</v>
      </c>
      <c r="M68" s="63">
        <v>40200000</v>
      </c>
      <c r="N68" s="7">
        <v>17</v>
      </c>
      <c r="O68" s="63">
        <v>50650000</v>
      </c>
      <c r="P68" s="7">
        <v>50</v>
      </c>
      <c r="Q68" s="63">
        <v>90825500</v>
      </c>
      <c r="R68" s="7">
        <v>16</v>
      </c>
      <c r="S68" s="63">
        <v>158991500</v>
      </c>
      <c r="T68" s="225">
        <f t="shared" si="27"/>
        <v>100</v>
      </c>
      <c r="U68" s="225">
        <f t="shared" si="28"/>
        <v>166.66666666666669</v>
      </c>
      <c r="V68" s="227" t="s">
        <v>68</v>
      </c>
      <c r="W68" s="228">
        <f t="shared" si="32"/>
        <v>340667000</v>
      </c>
      <c r="X68" s="226">
        <f t="shared" si="29"/>
        <v>207.18043715840349</v>
      </c>
      <c r="Y68" s="227" t="s">
        <v>68</v>
      </c>
      <c r="Z68" s="206">
        <f t="shared" si="30"/>
        <v>200</v>
      </c>
      <c r="AA68" s="208">
        <f t="shared" si="31"/>
        <v>508234700</v>
      </c>
      <c r="AB68" s="226"/>
      <c r="AC68" s="227"/>
      <c r="AD68" s="229"/>
      <c r="AE68" s="197"/>
      <c r="AH68" s="212"/>
    </row>
    <row r="69" spans="1:34" s="132" customFormat="1" ht="78.75" x14ac:dyDescent="0.25">
      <c r="A69" s="126"/>
      <c r="B69" s="36"/>
      <c r="C69" s="127" t="s">
        <v>194</v>
      </c>
      <c r="D69" s="32"/>
      <c r="E69" s="120">
        <f>SUM(E70:E72)</f>
        <v>9</v>
      </c>
      <c r="F69" s="86" t="s">
        <v>68</v>
      </c>
      <c r="G69" s="82">
        <f>SUM(G70:G72)</f>
        <v>11126537500</v>
      </c>
      <c r="H69" s="26">
        <v>9</v>
      </c>
      <c r="I69" s="82">
        <f>SUM(I70:I72)</f>
        <v>0</v>
      </c>
      <c r="J69" s="26">
        <v>9</v>
      </c>
      <c r="K69" s="256">
        <f>SUM(K70:K72)</f>
        <v>10745713500</v>
      </c>
      <c r="L69" s="26">
        <v>1</v>
      </c>
      <c r="M69" s="256">
        <f>M70+M71+M72</f>
        <v>1688063200</v>
      </c>
      <c r="N69" s="26">
        <v>1</v>
      </c>
      <c r="O69" s="256">
        <f>O70+O71+O72</f>
        <v>2723643812</v>
      </c>
      <c r="P69" s="26">
        <v>0</v>
      </c>
      <c r="Q69" s="256">
        <f>Q70+Q71+Q72</f>
        <v>1970999505</v>
      </c>
      <c r="R69" s="128"/>
      <c r="S69" s="271">
        <f>S70+S71+S72</f>
        <v>3506157483</v>
      </c>
      <c r="T69" s="116">
        <f>SUM(L69,N69,P69,R69)</f>
        <v>2</v>
      </c>
      <c r="U69" s="116">
        <f>T69/J69*100</f>
        <v>22.222222222222221</v>
      </c>
      <c r="V69" s="129" t="s">
        <v>68</v>
      </c>
      <c r="W69" s="124">
        <f t="shared" si="32"/>
        <v>9888864000</v>
      </c>
      <c r="X69" s="130">
        <f>W69/K69*100</f>
        <v>92.026127441421181</v>
      </c>
      <c r="Y69" s="129" t="s">
        <v>68</v>
      </c>
      <c r="Z69" s="131">
        <f>H69+T69</f>
        <v>11</v>
      </c>
      <c r="AA69" s="124">
        <f>I69+W69</f>
        <v>9888864000</v>
      </c>
      <c r="AB69" s="130"/>
      <c r="AC69" s="129"/>
      <c r="AD69" s="130"/>
      <c r="AE69" s="6" t="s">
        <v>201</v>
      </c>
      <c r="AH69" s="81"/>
    </row>
    <row r="70" spans="1:34" s="2" customFormat="1" ht="45" x14ac:dyDescent="0.2">
      <c r="A70" s="133"/>
      <c r="B70" s="134"/>
      <c r="C70" s="135" t="s">
        <v>195</v>
      </c>
      <c r="D70" s="135" t="s">
        <v>196</v>
      </c>
      <c r="E70" s="25">
        <v>5</v>
      </c>
      <c r="F70" s="99" t="s">
        <v>115</v>
      </c>
      <c r="G70" s="72">
        <v>10184425000</v>
      </c>
      <c r="H70" s="25"/>
      <c r="I70" s="72">
        <v>0</v>
      </c>
      <c r="J70" s="25">
        <v>5</v>
      </c>
      <c r="K70" s="266">
        <v>9764717000</v>
      </c>
      <c r="L70" s="253">
        <v>1</v>
      </c>
      <c r="M70" s="257">
        <v>1687563200</v>
      </c>
      <c r="N70" s="253">
        <v>1</v>
      </c>
      <c r="O70" s="266">
        <v>2118568812</v>
      </c>
      <c r="P70" s="253">
        <v>1</v>
      </c>
      <c r="Q70" s="266">
        <v>1967624505</v>
      </c>
      <c r="R70" s="253">
        <v>2</v>
      </c>
      <c r="S70" s="266">
        <v>3316324983</v>
      </c>
      <c r="T70" s="116">
        <f>SUM(L70,N70,P70,R70)</f>
        <v>5</v>
      </c>
      <c r="U70" s="100">
        <f>T70/J70*100</f>
        <v>100</v>
      </c>
      <c r="V70" s="83" t="s">
        <v>68</v>
      </c>
      <c r="W70" s="90">
        <f t="shared" si="32"/>
        <v>9090081500</v>
      </c>
      <c r="X70" s="100">
        <f>W70/K70*100</f>
        <v>93.091090095084169</v>
      </c>
      <c r="Y70" s="83" t="s">
        <v>68</v>
      </c>
      <c r="Z70" s="116">
        <f>H70+T70</f>
        <v>5</v>
      </c>
      <c r="AA70" s="90">
        <f>I70+W70</f>
        <v>9090081500</v>
      </c>
      <c r="AB70" s="100"/>
      <c r="AC70" s="83"/>
      <c r="AD70" s="100"/>
      <c r="AE70" s="115"/>
      <c r="AH70" s="80"/>
    </row>
    <row r="71" spans="1:34" s="2" customFormat="1" ht="255" x14ac:dyDescent="0.2">
      <c r="A71" s="133"/>
      <c r="B71" s="134"/>
      <c r="C71" s="135" t="s">
        <v>197</v>
      </c>
      <c r="D71" s="135" t="s">
        <v>198</v>
      </c>
      <c r="E71" s="7">
        <v>2</v>
      </c>
      <c r="F71" s="123" t="s">
        <v>115</v>
      </c>
      <c r="G71" s="72">
        <v>915925000</v>
      </c>
      <c r="H71" s="7"/>
      <c r="I71" s="72">
        <v>0</v>
      </c>
      <c r="J71" s="7">
        <v>2</v>
      </c>
      <c r="K71" s="266">
        <v>961920000</v>
      </c>
      <c r="L71" s="254">
        <v>0</v>
      </c>
      <c r="M71" s="258">
        <v>0</v>
      </c>
      <c r="N71" s="254">
        <v>1</v>
      </c>
      <c r="O71" s="266">
        <v>603200000</v>
      </c>
      <c r="P71" s="254">
        <v>0</v>
      </c>
      <c r="Q71" s="266">
        <v>0</v>
      </c>
      <c r="R71" s="253">
        <v>1</v>
      </c>
      <c r="S71" s="266">
        <v>176525000</v>
      </c>
      <c r="T71" s="116">
        <f>SUM(L71,N71,P71,R71)</f>
        <v>2</v>
      </c>
      <c r="U71" s="100">
        <v>2</v>
      </c>
      <c r="V71" s="83" t="s">
        <v>68</v>
      </c>
      <c r="W71" s="90">
        <f t="shared" si="32"/>
        <v>779725000</v>
      </c>
      <c r="X71" s="100">
        <f>W71/K71*100</f>
        <v>81.059235695276115</v>
      </c>
      <c r="Y71" s="83" t="s">
        <v>68</v>
      </c>
      <c r="Z71" s="116">
        <f>H71+T71</f>
        <v>2</v>
      </c>
      <c r="AA71" s="90">
        <f>I71+W71</f>
        <v>779725000</v>
      </c>
      <c r="AB71" s="100"/>
      <c r="AC71" s="83"/>
      <c r="AD71" s="100"/>
      <c r="AE71" s="115"/>
      <c r="AH71" s="80"/>
    </row>
    <row r="72" spans="1:34" s="2" customFormat="1" ht="165" x14ac:dyDescent="0.2">
      <c r="A72" s="133"/>
      <c r="B72" s="134"/>
      <c r="C72" s="135" t="s">
        <v>199</v>
      </c>
      <c r="D72" s="135" t="s">
        <v>200</v>
      </c>
      <c r="E72" s="7">
        <v>2</v>
      </c>
      <c r="F72" s="123" t="s">
        <v>115</v>
      </c>
      <c r="G72" s="72">
        <v>26187500</v>
      </c>
      <c r="H72" s="7"/>
      <c r="I72" s="72">
        <v>0</v>
      </c>
      <c r="J72" s="7">
        <v>2</v>
      </c>
      <c r="K72" s="266">
        <v>19076500</v>
      </c>
      <c r="L72" s="254">
        <v>0</v>
      </c>
      <c r="M72" s="259">
        <v>500000</v>
      </c>
      <c r="N72" s="254">
        <v>1</v>
      </c>
      <c r="O72" s="266">
        <v>1875000</v>
      </c>
      <c r="P72" s="254">
        <v>0</v>
      </c>
      <c r="Q72" s="266">
        <v>3375000</v>
      </c>
      <c r="R72" s="253">
        <v>1</v>
      </c>
      <c r="S72" s="266">
        <v>13307500</v>
      </c>
      <c r="T72" s="116">
        <f>SUM(L72,N72,P72,R72)</f>
        <v>2</v>
      </c>
      <c r="U72" s="116">
        <f>T72/J72*100</f>
        <v>100</v>
      </c>
      <c r="V72" s="83" t="s">
        <v>68</v>
      </c>
      <c r="W72" s="90">
        <f t="shared" si="32"/>
        <v>19057500</v>
      </c>
      <c r="X72" s="100">
        <f>W72/K72*100</f>
        <v>99.900401016958043</v>
      </c>
      <c r="Y72" s="83" t="s">
        <v>68</v>
      </c>
      <c r="Z72" s="116">
        <f>H72+T72</f>
        <v>2</v>
      </c>
      <c r="AA72" s="90">
        <f>I72+W72</f>
        <v>19057500</v>
      </c>
      <c r="AB72" s="100"/>
      <c r="AC72" s="83"/>
      <c r="AD72" s="100"/>
      <c r="AE72" s="115"/>
      <c r="AH72" s="80"/>
    </row>
    <row r="73" spans="1:34" ht="94.5" x14ac:dyDescent="0.2">
      <c r="A73" s="83">
        <v>3</v>
      </c>
      <c r="B73" s="85" t="s">
        <v>22</v>
      </c>
      <c r="C73" s="85" t="s">
        <v>173</v>
      </c>
      <c r="D73" s="84" t="s">
        <v>190</v>
      </c>
      <c r="E73" s="120">
        <v>9</v>
      </c>
      <c r="F73" s="86" t="s">
        <v>68</v>
      </c>
      <c r="G73" s="17"/>
      <c r="H73" s="120">
        <v>9</v>
      </c>
      <c r="I73" s="17">
        <f>I74</f>
        <v>121437500</v>
      </c>
      <c r="J73" s="120">
        <v>9</v>
      </c>
      <c r="K73" s="62">
        <f>K74</f>
        <v>190719000</v>
      </c>
      <c r="L73" s="120">
        <v>3</v>
      </c>
      <c r="M73" s="62">
        <f>M74</f>
        <v>0</v>
      </c>
      <c r="N73" s="120">
        <v>3</v>
      </c>
      <c r="O73" s="62">
        <f>O74</f>
        <v>37420000</v>
      </c>
      <c r="P73" s="120">
        <v>0</v>
      </c>
      <c r="Q73" s="62">
        <f>Q74</f>
        <v>0</v>
      </c>
      <c r="R73" s="120"/>
      <c r="S73" s="62"/>
      <c r="T73" s="116">
        <f t="shared" ref="T73:T81" si="33">SUM(L73,N73,P73,R73)</f>
        <v>6</v>
      </c>
      <c r="U73" s="116">
        <f t="shared" ref="U73:U81" si="34">T73/J73*100</f>
        <v>66.666666666666657</v>
      </c>
      <c r="V73" s="83" t="s">
        <v>68</v>
      </c>
      <c r="W73" s="101">
        <f t="shared" ref="W73:W85" si="35">SUM(M73,O73,Q73,S73)</f>
        <v>37420000</v>
      </c>
      <c r="X73" s="100">
        <f t="shared" ref="X73:X81" si="36">W73/K73*100</f>
        <v>19.620488781925243</v>
      </c>
      <c r="Y73" s="83" t="s">
        <v>68</v>
      </c>
      <c r="Z73" s="116">
        <f t="shared" ref="Z73:Z81" si="37">H73+T73</f>
        <v>15</v>
      </c>
      <c r="AA73" s="101">
        <f t="shared" ref="AA73:AA81" si="38">I73+W73</f>
        <v>158857500</v>
      </c>
      <c r="AB73" s="100"/>
      <c r="AC73" s="83"/>
      <c r="AD73" s="100"/>
      <c r="AE73" s="84" t="s">
        <v>188</v>
      </c>
      <c r="AH73" s="9"/>
    </row>
    <row r="74" spans="1:34" ht="47.25" x14ac:dyDescent="0.2">
      <c r="A74" s="5"/>
      <c r="B74" s="6"/>
      <c r="C74" s="73" t="s">
        <v>174</v>
      </c>
      <c r="D74" s="73" t="s">
        <v>189</v>
      </c>
      <c r="E74" s="74">
        <v>100</v>
      </c>
      <c r="F74" s="75" t="s">
        <v>68</v>
      </c>
      <c r="G74" s="70">
        <f>SUM(G75:G77)</f>
        <v>273193100</v>
      </c>
      <c r="H74" s="76">
        <v>9</v>
      </c>
      <c r="I74" s="70">
        <f>SUM(I75:I77)</f>
        <v>121437500</v>
      </c>
      <c r="J74" s="76">
        <v>9</v>
      </c>
      <c r="K74" s="255">
        <f>SUM(K75:K77)</f>
        <v>190719000</v>
      </c>
      <c r="L74" s="76">
        <v>3</v>
      </c>
      <c r="M74" s="255">
        <f>SUM(M75:M77)</f>
        <v>0</v>
      </c>
      <c r="N74" s="76">
        <v>3</v>
      </c>
      <c r="O74" s="255">
        <f>SUM(O75:O77)</f>
        <v>37420000</v>
      </c>
      <c r="P74" s="76">
        <v>0</v>
      </c>
      <c r="Q74" s="255">
        <f>SUM(Q75:Q77)</f>
        <v>0</v>
      </c>
      <c r="R74" s="76"/>
      <c r="S74" s="255"/>
      <c r="T74" s="77">
        <f t="shared" si="33"/>
        <v>6</v>
      </c>
      <c r="U74" s="77">
        <f t="shared" si="34"/>
        <v>66.666666666666657</v>
      </c>
      <c r="V74" s="40" t="s">
        <v>68</v>
      </c>
      <c r="W74" s="78">
        <f t="shared" si="35"/>
        <v>37420000</v>
      </c>
      <c r="X74" s="79">
        <f t="shared" si="36"/>
        <v>19.620488781925243</v>
      </c>
      <c r="Y74" s="40" t="s">
        <v>68</v>
      </c>
      <c r="Z74" s="77">
        <f t="shared" si="37"/>
        <v>15</v>
      </c>
      <c r="AA74" s="78">
        <f t="shared" si="38"/>
        <v>158857500</v>
      </c>
      <c r="AB74" s="79"/>
      <c r="AC74" s="40"/>
      <c r="AD74" s="79"/>
      <c r="AE74" s="69"/>
      <c r="AH74" s="9"/>
    </row>
    <row r="75" spans="1:34" ht="60" x14ac:dyDescent="0.2">
      <c r="A75" s="5"/>
      <c r="B75" s="6"/>
      <c r="C75" s="102" t="s">
        <v>175</v>
      </c>
      <c r="D75" s="102" t="s">
        <v>176</v>
      </c>
      <c r="E75" s="25">
        <v>4</v>
      </c>
      <c r="F75" s="99" t="s">
        <v>115</v>
      </c>
      <c r="G75" s="8">
        <v>185000000</v>
      </c>
      <c r="H75" s="25">
        <v>4</v>
      </c>
      <c r="I75" s="8">
        <v>71187500</v>
      </c>
      <c r="J75" s="25">
        <v>4</v>
      </c>
      <c r="K75" s="63">
        <v>143600000</v>
      </c>
      <c r="L75" s="25">
        <v>1</v>
      </c>
      <c r="M75" s="63">
        <v>0</v>
      </c>
      <c r="N75" s="25">
        <v>1</v>
      </c>
      <c r="O75" s="63">
        <v>3000000</v>
      </c>
      <c r="P75" s="25">
        <v>0</v>
      </c>
      <c r="Q75" s="63">
        <v>0</v>
      </c>
      <c r="R75" s="25"/>
      <c r="S75" s="63"/>
      <c r="T75" s="105">
        <f t="shared" si="33"/>
        <v>2</v>
      </c>
      <c r="U75" s="103">
        <f t="shared" si="34"/>
        <v>50</v>
      </c>
      <c r="V75" s="104" t="s">
        <v>68</v>
      </c>
      <c r="W75" s="106">
        <f t="shared" si="35"/>
        <v>3000000</v>
      </c>
      <c r="X75" s="103">
        <f t="shared" si="36"/>
        <v>2.0891364902506964</v>
      </c>
      <c r="Y75" s="104" t="s">
        <v>68</v>
      </c>
      <c r="Z75" s="116">
        <f t="shared" si="37"/>
        <v>6</v>
      </c>
      <c r="AA75" s="101">
        <f t="shared" si="38"/>
        <v>74187500</v>
      </c>
      <c r="AB75" s="103"/>
      <c r="AC75" s="104"/>
      <c r="AD75" s="103"/>
      <c r="AE75" s="115"/>
      <c r="AH75" s="9"/>
    </row>
    <row r="76" spans="1:34" ht="45" x14ac:dyDescent="0.2">
      <c r="A76" s="5"/>
      <c r="B76" s="6"/>
      <c r="C76" s="102" t="s">
        <v>177</v>
      </c>
      <c r="D76" s="122" t="s">
        <v>178</v>
      </c>
      <c r="E76" s="7">
        <v>4</v>
      </c>
      <c r="F76" s="123" t="s">
        <v>115</v>
      </c>
      <c r="G76" s="8">
        <v>66293100</v>
      </c>
      <c r="H76" s="7">
        <v>4</v>
      </c>
      <c r="I76" s="8">
        <v>48000000</v>
      </c>
      <c r="J76" s="7">
        <v>4</v>
      </c>
      <c r="K76" s="63">
        <v>43839000</v>
      </c>
      <c r="L76" s="7">
        <v>1</v>
      </c>
      <c r="M76" s="63">
        <f>-AF76</f>
        <v>0</v>
      </c>
      <c r="N76" s="7">
        <v>1</v>
      </c>
      <c r="O76" s="63">
        <v>30857500</v>
      </c>
      <c r="P76" s="7">
        <v>0</v>
      </c>
      <c r="Q76" s="63">
        <v>0</v>
      </c>
      <c r="R76" s="7"/>
      <c r="S76" s="63"/>
      <c r="T76" s="105">
        <f t="shared" si="33"/>
        <v>2</v>
      </c>
      <c r="U76" s="103">
        <v>2</v>
      </c>
      <c r="V76" s="104" t="s">
        <v>68</v>
      </c>
      <c r="W76" s="106">
        <f t="shared" si="35"/>
        <v>30857500</v>
      </c>
      <c r="X76" s="103">
        <f t="shared" si="36"/>
        <v>70.388238782818945</v>
      </c>
      <c r="Y76" s="104" t="s">
        <v>68</v>
      </c>
      <c r="Z76" s="116">
        <f t="shared" si="37"/>
        <v>6</v>
      </c>
      <c r="AA76" s="101">
        <f t="shared" si="38"/>
        <v>78857500</v>
      </c>
      <c r="AB76" s="103"/>
      <c r="AC76" s="104"/>
      <c r="AD76" s="103"/>
      <c r="AE76" s="115"/>
      <c r="AH76" s="9"/>
    </row>
    <row r="77" spans="1:34" ht="60" x14ac:dyDescent="0.2">
      <c r="A77" s="5"/>
      <c r="B77" s="6"/>
      <c r="C77" s="102" t="s">
        <v>179</v>
      </c>
      <c r="D77" s="102" t="s">
        <v>180</v>
      </c>
      <c r="E77" s="7">
        <v>1</v>
      </c>
      <c r="F77" s="123" t="s">
        <v>115</v>
      </c>
      <c r="G77" s="8">
        <v>21900000</v>
      </c>
      <c r="H77" s="7">
        <v>1</v>
      </c>
      <c r="I77" s="8">
        <v>2250000</v>
      </c>
      <c r="J77" s="7">
        <v>1</v>
      </c>
      <c r="K77" s="63">
        <v>3280000</v>
      </c>
      <c r="L77" s="7"/>
      <c r="M77" s="260">
        <v>0</v>
      </c>
      <c r="N77" s="7"/>
      <c r="O77" s="63">
        <v>3562500</v>
      </c>
      <c r="P77" s="7"/>
      <c r="Q77" s="63">
        <v>0</v>
      </c>
      <c r="R77" s="7"/>
      <c r="S77" s="63"/>
      <c r="T77" s="105">
        <f t="shared" si="33"/>
        <v>0</v>
      </c>
      <c r="U77" s="105">
        <f t="shared" si="34"/>
        <v>0</v>
      </c>
      <c r="V77" s="104" t="s">
        <v>68</v>
      </c>
      <c r="W77" s="106">
        <f t="shared" si="35"/>
        <v>3562500</v>
      </c>
      <c r="X77" s="103">
        <f t="shared" si="36"/>
        <v>108.61280487804879</v>
      </c>
      <c r="Y77" s="104" t="s">
        <v>68</v>
      </c>
      <c r="Z77" s="116">
        <f t="shared" si="37"/>
        <v>1</v>
      </c>
      <c r="AA77" s="101">
        <f t="shared" si="38"/>
        <v>5812500</v>
      </c>
      <c r="AB77" s="103"/>
      <c r="AC77" s="104"/>
      <c r="AD77" s="103"/>
      <c r="AE77" s="115"/>
      <c r="AH77" s="9"/>
    </row>
    <row r="78" spans="1:34" s="125" customFormat="1" ht="60" customHeight="1" x14ac:dyDescent="0.25">
      <c r="A78" s="5"/>
      <c r="B78" s="6"/>
      <c r="C78" s="85" t="s">
        <v>181</v>
      </c>
      <c r="D78" s="85" t="s">
        <v>191</v>
      </c>
      <c r="E78" s="120">
        <v>100</v>
      </c>
      <c r="F78" s="86" t="s">
        <v>68</v>
      </c>
      <c r="G78" s="17">
        <f>SUM(G79:G81)</f>
        <v>113417400</v>
      </c>
      <c r="H78" s="26">
        <v>6</v>
      </c>
      <c r="I78" s="17">
        <f>SUM(I79:I81)</f>
        <v>19869800</v>
      </c>
      <c r="J78" s="26">
        <v>6</v>
      </c>
      <c r="K78" s="62">
        <f>SUM(K79:K81)</f>
        <v>88208650</v>
      </c>
      <c r="L78" s="26">
        <v>1</v>
      </c>
      <c r="M78" s="62">
        <f>SUM(M79:M81)</f>
        <v>4366500</v>
      </c>
      <c r="N78" s="26">
        <v>1</v>
      </c>
      <c r="O78" s="62">
        <f>SUM(O79:O81)</f>
        <v>27409100</v>
      </c>
      <c r="P78" s="26">
        <v>1</v>
      </c>
      <c r="Q78" s="62">
        <f>SUM(Q79:Q81)</f>
        <v>38585000</v>
      </c>
      <c r="R78" s="26"/>
      <c r="S78" s="62">
        <f>S79+S80+S81</f>
        <v>187754700</v>
      </c>
      <c r="T78" s="116">
        <f t="shared" si="33"/>
        <v>3</v>
      </c>
      <c r="U78" s="116">
        <f t="shared" si="34"/>
        <v>50</v>
      </c>
      <c r="V78" s="83" t="s">
        <v>68</v>
      </c>
      <c r="W78" s="101">
        <f t="shared" si="35"/>
        <v>258115300</v>
      </c>
      <c r="X78" s="100">
        <f t="shared" si="36"/>
        <v>292.61903452779291</v>
      </c>
      <c r="Y78" s="83" t="s">
        <v>68</v>
      </c>
      <c r="Z78" s="116">
        <f t="shared" si="37"/>
        <v>9</v>
      </c>
      <c r="AA78" s="101">
        <f t="shared" si="38"/>
        <v>277985100</v>
      </c>
      <c r="AB78" s="100"/>
      <c r="AC78" s="83"/>
      <c r="AD78" s="100"/>
      <c r="AE78" s="115"/>
      <c r="AH78" s="61"/>
    </row>
    <row r="79" spans="1:34" ht="60" x14ac:dyDescent="0.2">
      <c r="A79" s="5"/>
      <c r="B79" s="6"/>
      <c r="C79" s="102" t="s">
        <v>182</v>
      </c>
      <c r="D79" s="102" t="s">
        <v>183</v>
      </c>
      <c r="E79" s="25">
        <v>4</v>
      </c>
      <c r="F79" s="99" t="s">
        <v>115</v>
      </c>
      <c r="G79" s="8">
        <v>88950000</v>
      </c>
      <c r="H79" s="25">
        <v>4</v>
      </c>
      <c r="I79" s="8">
        <v>10875000</v>
      </c>
      <c r="J79" s="25">
        <v>4</v>
      </c>
      <c r="K79" s="63">
        <v>69899800</v>
      </c>
      <c r="L79" s="25">
        <v>1</v>
      </c>
      <c r="M79" s="63">
        <v>2062500</v>
      </c>
      <c r="N79" s="25">
        <v>1</v>
      </c>
      <c r="O79" s="63">
        <v>16287500</v>
      </c>
      <c r="P79" s="25">
        <v>1</v>
      </c>
      <c r="Q79" s="63">
        <v>2062500</v>
      </c>
      <c r="R79" s="25"/>
      <c r="S79" s="63">
        <v>143600000</v>
      </c>
      <c r="T79" s="105">
        <f t="shared" si="33"/>
        <v>3</v>
      </c>
      <c r="U79" s="103">
        <f t="shared" si="34"/>
        <v>75</v>
      </c>
      <c r="V79" s="104" t="s">
        <v>68</v>
      </c>
      <c r="W79" s="106">
        <f t="shared" si="35"/>
        <v>164012500</v>
      </c>
      <c r="X79" s="103">
        <f t="shared" si="36"/>
        <v>234.63944102844357</v>
      </c>
      <c r="Y79" s="104" t="s">
        <v>68</v>
      </c>
      <c r="Z79" s="116">
        <f t="shared" si="37"/>
        <v>7</v>
      </c>
      <c r="AA79" s="101">
        <f t="shared" si="38"/>
        <v>174887500</v>
      </c>
      <c r="AB79" s="103"/>
      <c r="AC79" s="104"/>
      <c r="AD79" s="103"/>
      <c r="AE79" s="115"/>
      <c r="AH79" s="9"/>
    </row>
    <row r="80" spans="1:34" ht="45" x14ac:dyDescent="0.2">
      <c r="A80" s="5"/>
      <c r="B80" s="6"/>
      <c r="C80" s="102" t="s">
        <v>184</v>
      </c>
      <c r="D80" s="122" t="s">
        <v>185</v>
      </c>
      <c r="E80" s="7">
        <v>1</v>
      </c>
      <c r="F80" s="123" t="s">
        <v>115</v>
      </c>
      <c r="G80" s="8">
        <v>11825000</v>
      </c>
      <c r="H80" s="7">
        <v>1</v>
      </c>
      <c r="I80" s="8">
        <v>3005000</v>
      </c>
      <c r="J80" s="7">
        <v>1</v>
      </c>
      <c r="K80" s="63">
        <v>6689900</v>
      </c>
      <c r="L80" s="7">
        <v>1</v>
      </c>
      <c r="M80" s="63">
        <v>0</v>
      </c>
      <c r="N80" s="7">
        <v>1</v>
      </c>
      <c r="O80" s="63">
        <v>2250000</v>
      </c>
      <c r="P80" s="7">
        <v>0</v>
      </c>
      <c r="Q80" s="63">
        <v>33522500</v>
      </c>
      <c r="R80" s="7"/>
      <c r="S80" s="63">
        <v>41154700</v>
      </c>
      <c r="T80" s="105">
        <f t="shared" si="33"/>
        <v>2</v>
      </c>
      <c r="U80" s="103">
        <f t="shared" si="34"/>
        <v>200</v>
      </c>
      <c r="V80" s="104" t="s">
        <v>68</v>
      </c>
      <c r="W80" s="106">
        <f t="shared" si="35"/>
        <v>76927200</v>
      </c>
      <c r="X80" s="103">
        <f t="shared" si="36"/>
        <v>1149.9005964214712</v>
      </c>
      <c r="Y80" s="104" t="s">
        <v>68</v>
      </c>
      <c r="Z80" s="116">
        <f t="shared" si="37"/>
        <v>3</v>
      </c>
      <c r="AA80" s="101">
        <f t="shared" si="38"/>
        <v>79932200</v>
      </c>
      <c r="AB80" s="103"/>
      <c r="AC80" s="104"/>
      <c r="AD80" s="103"/>
      <c r="AE80" s="115"/>
      <c r="AH80" s="9"/>
    </row>
    <row r="81" spans="1:34" ht="60" x14ac:dyDescent="0.2">
      <c r="A81" s="5"/>
      <c r="B81" s="6"/>
      <c r="C81" s="102" t="s">
        <v>186</v>
      </c>
      <c r="D81" s="122" t="s">
        <v>187</v>
      </c>
      <c r="E81" s="7">
        <v>1</v>
      </c>
      <c r="F81" s="123" t="s">
        <v>115</v>
      </c>
      <c r="G81" s="8">
        <v>12642400</v>
      </c>
      <c r="H81" s="7">
        <v>1</v>
      </c>
      <c r="I81" s="8">
        <v>5989800</v>
      </c>
      <c r="J81" s="7">
        <v>1</v>
      </c>
      <c r="K81" s="63">
        <v>11618950</v>
      </c>
      <c r="L81" s="7">
        <v>1</v>
      </c>
      <c r="M81" s="63">
        <v>2304000</v>
      </c>
      <c r="N81" s="7">
        <v>1</v>
      </c>
      <c r="O81" s="63">
        <v>8871600</v>
      </c>
      <c r="P81" s="7">
        <v>0</v>
      </c>
      <c r="Q81" s="63">
        <v>3000000</v>
      </c>
      <c r="R81" s="7"/>
      <c r="S81" s="63">
        <v>3000000</v>
      </c>
      <c r="T81" s="105">
        <f t="shared" si="33"/>
        <v>2</v>
      </c>
      <c r="U81" s="103">
        <f t="shared" si="34"/>
        <v>200</v>
      </c>
      <c r="V81" s="104" t="s">
        <v>68</v>
      </c>
      <c r="W81" s="106">
        <f t="shared" si="35"/>
        <v>17175600</v>
      </c>
      <c r="X81" s="103">
        <f t="shared" si="36"/>
        <v>147.82402884942272</v>
      </c>
      <c r="Y81" s="104" t="s">
        <v>68</v>
      </c>
      <c r="Z81" s="116">
        <f t="shared" si="37"/>
        <v>3</v>
      </c>
      <c r="AA81" s="101">
        <f t="shared" si="38"/>
        <v>23165400</v>
      </c>
      <c r="AB81" s="103"/>
      <c r="AC81" s="104"/>
      <c r="AD81" s="103"/>
      <c r="AE81" s="115"/>
      <c r="AH81" s="9"/>
    </row>
    <row r="82" spans="1:34" ht="94.5" x14ac:dyDescent="0.2">
      <c r="A82" s="136"/>
      <c r="B82" s="37" t="s">
        <v>22</v>
      </c>
      <c r="C82" s="137" t="s">
        <v>202</v>
      </c>
      <c r="D82" s="32"/>
      <c r="E82" s="120">
        <v>100</v>
      </c>
      <c r="F82" s="86" t="s">
        <v>68</v>
      </c>
      <c r="G82" s="17">
        <f>SUM(G83:G85)</f>
        <v>1025683700</v>
      </c>
      <c r="H82" s="26">
        <v>100</v>
      </c>
      <c r="I82" s="17">
        <f>SUM(I83:I85)</f>
        <v>565057653</v>
      </c>
      <c r="J82" s="26">
        <v>100</v>
      </c>
      <c r="K82" s="62">
        <f>SUM(K83:K85)</f>
        <v>555845550</v>
      </c>
      <c r="L82" s="26">
        <v>100</v>
      </c>
      <c r="M82" s="62">
        <f>SUM(M83:M85)</f>
        <v>297010399</v>
      </c>
      <c r="N82" s="26">
        <v>100</v>
      </c>
      <c r="O82" s="62">
        <f>SUM(O83:O85)</f>
        <v>17537680</v>
      </c>
      <c r="P82" s="26">
        <v>100</v>
      </c>
      <c r="Q82" s="62">
        <f>SUM(Q83:Q85)</f>
        <v>79689309</v>
      </c>
      <c r="R82" s="26">
        <v>100</v>
      </c>
      <c r="S82" s="62">
        <f>S83+S84+S85</f>
        <v>118400880</v>
      </c>
      <c r="T82" s="116">
        <f>AVERAGE(L82,N82,P82,R82)</f>
        <v>100</v>
      </c>
      <c r="U82" s="116">
        <f>T82/J82*100</f>
        <v>100</v>
      </c>
      <c r="V82" s="83" t="s">
        <v>68</v>
      </c>
      <c r="W82" s="101">
        <f t="shared" si="35"/>
        <v>512638268</v>
      </c>
      <c r="X82" s="100">
        <f>W82/K82*100</f>
        <v>92.226746800437638</v>
      </c>
      <c r="Y82" s="83" t="s">
        <v>68</v>
      </c>
      <c r="Z82" s="116">
        <f>H82+T82</f>
        <v>200</v>
      </c>
      <c r="AA82" s="101">
        <f>I82+W82</f>
        <v>1077695921</v>
      </c>
      <c r="AB82" s="100"/>
      <c r="AC82" s="83"/>
      <c r="AD82" s="100"/>
      <c r="AE82" s="85" t="s">
        <v>208</v>
      </c>
      <c r="AH82" s="9"/>
    </row>
    <row r="83" spans="1:34" ht="45" x14ac:dyDescent="0.2">
      <c r="A83" s="133"/>
      <c r="B83" s="138"/>
      <c r="C83" s="139" t="s">
        <v>202</v>
      </c>
      <c r="D83" s="139" t="s">
        <v>203</v>
      </c>
      <c r="E83" s="25">
        <v>12</v>
      </c>
      <c r="F83" s="99" t="s">
        <v>115</v>
      </c>
      <c r="G83" s="8">
        <v>273345000</v>
      </c>
      <c r="H83" s="25">
        <v>12</v>
      </c>
      <c r="I83" s="8">
        <v>168914553</v>
      </c>
      <c r="J83" s="262">
        <v>12</v>
      </c>
      <c r="K83" s="267">
        <v>53682900</v>
      </c>
      <c r="L83" s="262">
        <v>3</v>
      </c>
      <c r="M83" s="269">
        <v>2630000</v>
      </c>
      <c r="N83" s="262">
        <v>3</v>
      </c>
      <c r="O83" s="270">
        <v>12384200</v>
      </c>
      <c r="P83" s="262">
        <v>3</v>
      </c>
      <c r="Q83" s="264">
        <v>18784636</v>
      </c>
      <c r="R83" s="262">
        <v>3</v>
      </c>
      <c r="S83" s="264">
        <v>13000000</v>
      </c>
      <c r="T83" s="105">
        <f>SUM(L83,N83,P83,R83)</f>
        <v>12</v>
      </c>
      <c r="U83" s="103">
        <f>T83/J83*100</f>
        <v>100</v>
      </c>
      <c r="V83" s="104" t="s">
        <v>68</v>
      </c>
      <c r="W83" s="106">
        <f t="shared" si="35"/>
        <v>46798836</v>
      </c>
      <c r="X83" s="103">
        <f>W83/K83*100</f>
        <v>87.176430483450034</v>
      </c>
      <c r="Y83" s="104" t="s">
        <v>68</v>
      </c>
      <c r="Z83" s="105">
        <f>H83+T83</f>
        <v>24</v>
      </c>
      <c r="AA83" s="106">
        <f>I83+W83</f>
        <v>215713389</v>
      </c>
      <c r="AB83" s="103"/>
      <c r="AC83" s="104"/>
      <c r="AD83" s="103"/>
      <c r="AE83" s="140"/>
      <c r="AH83" s="9"/>
    </row>
    <row r="84" spans="1:34" ht="60" x14ac:dyDescent="0.2">
      <c r="A84" s="133"/>
      <c r="B84" s="138"/>
      <c r="C84" s="139" t="s">
        <v>204</v>
      </c>
      <c r="D84" s="139" t="s">
        <v>205</v>
      </c>
      <c r="E84" s="7">
        <v>17</v>
      </c>
      <c r="F84" s="123" t="s">
        <v>115</v>
      </c>
      <c r="G84" s="8">
        <v>693311200</v>
      </c>
      <c r="H84" s="7">
        <v>17</v>
      </c>
      <c r="I84" s="8">
        <v>351175800</v>
      </c>
      <c r="J84" s="263">
        <v>17</v>
      </c>
      <c r="K84" s="267">
        <v>442154150</v>
      </c>
      <c r="L84" s="263">
        <v>10</v>
      </c>
      <c r="M84" s="269">
        <v>290330399</v>
      </c>
      <c r="N84" s="263">
        <v>2</v>
      </c>
      <c r="O84" s="270">
        <v>1103480</v>
      </c>
      <c r="P84" s="263">
        <v>0</v>
      </c>
      <c r="Q84" s="264">
        <v>60904673</v>
      </c>
      <c r="R84" s="263">
        <v>0</v>
      </c>
      <c r="S84" s="264">
        <v>81543380</v>
      </c>
      <c r="T84" s="105">
        <f>SUM(L84,N84,P84,R84)</f>
        <v>12</v>
      </c>
      <c r="U84" s="103">
        <v>2</v>
      </c>
      <c r="V84" s="104" t="s">
        <v>68</v>
      </c>
      <c r="W84" s="106">
        <f t="shared" si="35"/>
        <v>433881932</v>
      </c>
      <c r="X84" s="103">
        <f>W84/K84*100</f>
        <v>98.129109949550397</v>
      </c>
      <c r="Y84" s="104" t="s">
        <v>68</v>
      </c>
      <c r="Z84" s="105">
        <f>H84+T84</f>
        <v>29</v>
      </c>
      <c r="AA84" s="106">
        <f>I84+W84</f>
        <v>785057732</v>
      </c>
      <c r="AB84" s="103"/>
      <c r="AC84" s="104"/>
      <c r="AD84" s="103"/>
      <c r="AE84" s="140"/>
      <c r="AH84" s="9"/>
    </row>
    <row r="85" spans="1:34" ht="75" x14ac:dyDescent="0.2">
      <c r="A85" s="133"/>
      <c r="B85" s="138"/>
      <c r="C85" s="141" t="s">
        <v>210</v>
      </c>
      <c r="D85" s="139" t="s">
        <v>206</v>
      </c>
      <c r="E85" s="7">
        <v>60</v>
      </c>
      <c r="F85" s="123" t="s">
        <v>207</v>
      </c>
      <c r="G85" s="8">
        <v>59027500</v>
      </c>
      <c r="H85" s="7">
        <v>60</v>
      </c>
      <c r="I85" s="8">
        <v>44967300</v>
      </c>
      <c r="J85" s="263">
        <v>30</v>
      </c>
      <c r="K85" s="268">
        <v>60008500</v>
      </c>
      <c r="L85" s="263">
        <v>0</v>
      </c>
      <c r="M85" s="261">
        <v>4050000</v>
      </c>
      <c r="N85" s="263">
        <v>0</v>
      </c>
      <c r="O85" s="270">
        <v>4050000</v>
      </c>
      <c r="P85" s="263">
        <v>0</v>
      </c>
      <c r="Q85" s="270">
        <v>0</v>
      </c>
      <c r="R85" s="263">
        <v>30</v>
      </c>
      <c r="S85" s="264">
        <v>23857500</v>
      </c>
      <c r="T85" s="105">
        <f>SUM(L85,N85,P85,R85)</f>
        <v>30</v>
      </c>
      <c r="U85" s="105">
        <f>T85/J85*100</f>
        <v>100</v>
      </c>
      <c r="V85" s="104" t="s">
        <v>68</v>
      </c>
      <c r="W85" s="106">
        <f t="shared" si="35"/>
        <v>31957500</v>
      </c>
      <c r="X85" s="103">
        <f>W85/K85*100</f>
        <v>53.25495554796403</v>
      </c>
      <c r="Y85" s="104" t="s">
        <v>68</v>
      </c>
      <c r="Z85" s="105">
        <f>H85+T85</f>
        <v>90</v>
      </c>
      <c r="AA85" s="106">
        <f>I85+W85</f>
        <v>76924800</v>
      </c>
      <c r="AB85" s="103"/>
      <c r="AC85" s="104"/>
      <c r="AD85" s="103"/>
      <c r="AE85" s="140"/>
      <c r="AH85" s="9"/>
    </row>
    <row r="86" spans="1:34" ht="15" x14ac:dyDescent="0.2">
      <c r="A86" s="49" t="s">
        <v>23</v>
      </c>
      <c r="B86" s="50"/>
      <c r="C86" s="50"/>
      <c r="D86" s="50"/>
      <c r="E86" s="50"/>
      <c r="F86" s="50"/>
      <c r="G86" s="50"/>
      <c r="H86" s="50"/>
      <c r="I86" s="50"/>
      <c r="J86" s="50"/>
      <c r="K86" s="64"/>
      <c r="L86" s="50"/>
      <c r="M86" s="64"/>
      <c r="N86" s="50"/>
      <c r="O86" s="64"/>
      <c r="P86" s="50"/>
      <c r="Q86" s="64"/>
      <c r="R86" s="50"/>
      <c r="S86" s="64"/>
      <c r="T86" s="51"/>
      <c r="U86" s="52">
        <f>AVERAGE(U13:U85)</f>
        <v>161.34964726631387</v>
      </c>
      <c r="V86" s="53"/>
      <c r="W86" s="54"/>
      <c r="X86" s="52">
        <f>AVERAGE(X13:X85)</f>
        <v>104.43957803371084</v>
      </c>
      <c r="Y86" s="55"/>
      <c r="Z86" s="54"/>
      <c r="AA86" s="54"/>
      <c r="AB86" s="54"/>
      <c r="AC86" s="55"/>
      <c r="AD86" s="54"/>
    </row>
    <row r="87" spans="1:34" ht="15" x14ac:dyDescent="0.2">
      <c r="A87" s="43" t="s">
        <v>24</v>
      </c>
      <c r="B87" s="44"/>
      <c r="C87" s="44"/>
      <c r="D87" s="44"/>
      <c r="E87" s="44"/>
      <c r="F87" s="44"/>
      <c r="G87" s="44"/>
      <c r="H87" s="44"/>
      <c r="I87" s="44"/>
      <c r="J87" s="44"/>
      <c r="K87" s="65"/>
      <c r="L87" s="44"/>
      <c r="M87" s="65"/>
      <c r="N87" s="44"/>
      <c r="O87" s="65"/>
      <c r="P87" s="44"/>
      <c r="Q87" s="65"/>
      <c r="R87" s="44"/>
      <c r="S87" s="65"/>
      <c r="T87" s="45"/>
      <c r="U87" s="10" t="str">
        <f>IF(U86&gt;=91,"Sangat Tinggi",IF(U86&gt;=76,"Tinggi",IF(U86&gt;=66,"Sedang",IF(U86&gt;=51,"Rendah",IF(U86&lt;=50,"Sangat Rendah")))))</f>
        <v>Sangat Tinggi</v>
      </c>
      <c r="V87" s="24"/>
      <c r="W87" s="23"/>
      <c r="X87" s="10" t="str">
        <f>IF(X86&gt;=91,"Sangat Tinggi",IF(X86&gt;=76,"Tinggi",IF(X86&gt;=66,"Sedang",IF(X86&gt;=51,"Rendah",IF(X86&lt;=50,"Sangat Rendah")))))</f>
        <v>Sangat Tinggi</v>
      </c>
      <c r="Y87" s="21"/>
      <c r="Z87" s="22"/>
      <c r="AA87" s="23"/>
      <c r="AB87" s="22"/>
      <c r="AC87" s="21"/>
      <c r="AD87" s="23"/>
    </row>
    <row r="88" spans="1:34" ht="15" x14ac:dyDescent="0.2">
      <c r="A88" s="41" t="s">
        <v>51</v>
      </c>
      <c r="B88" s="42"/>
      <c r="C88" s="42"/>
      <c r="D88" s="42"/>
      <c r="E88" s="42"/>
      <c r="F88" s="42"/>
      <c r="G88" s="42"/>
      <c r="H88" s="42"/>
      <c r="I88" s="42"/>
      <c r="J88" s="42"/>
      <c r="K88" s="66"/>
      <c r="L88" s="42"/>
      <c r="M88" s="66"/>
      <c r="N88" s="42"/>
      <c r="O88" s="66"/>
      <c r="P88" s="42"/>
      <c r="Q88" s="66"/>
      <c r="R88" s="42"/>
      <c r="S88" s="66"/>
      <c r="T88" s="42"/>
      <c r="U88" s="42"/>
      <c r="V88" s="42"/>
      <c r="W88" s="42"/>
      <c r="X88" s="42"/>
      <c r="Y88" s="42"/>
      <c r="Z88" s="42"/>
      <c r="AA88" s="42"/>
      <c r="AB88" s="42"/>
      <c r="AC88" s="42"/>
      <c r="AD88" s="42"/>
    </row>
    <row r="89" spans="1:34" ht="15" x14ac:dyDescent="0.2">
      <c r="A89" s="41" t="s">
        <v>52</v>
      </c>
      <c r="B89" s="42"/>
      <c r="C89" s="42"/>
      <c r="D89" s="42"/>
      <c r="E89" s="42"/>
      <c r="F89" s="42"/>
      <c r="G89" s="42"/>
      <c r="H89" s="42"/>
      <c r="I89" s="42"/>
      <c r="J89" s="42"/>
      <c r="K89" s="66"/>
      <c r="L89" s="42"/>
      <c r="M89" s="66"/>
      <c r="N89" s="42"/>
      <c r="O89" s="66"/>
      <c r="P89" s="42"/>
      <c r="Q89" s="66"/>
      <c r="R89" s="42"/>
      <c r="S89" s="66"/>
      <c r="T89" s="42"/>
      <c r="U89" s="42"/>
      <c r="V89" s="42"/>
      <c r="W89" s="42"/>
      <c r="X89" s="42"/>
      <c r="Y89" s="42"/>
      <c r="Z89" s="42"/>
      <c r="AA89" s="42"/>
      <c r="AB89" s="42"/>
      <c r="AC89" s="42"/>
      <c r="AD89" s="42"/>
    </row>
    <row r="90" spans="1:34" ht="15" x14ac:dyDescent="0.2">
      <c r="A90" s="41" t="s">
        <v>53</v>
      </c>
      <c r="B90" s="42"/>
      <c r="C90" s="42"/>
      <c r="D90" s="42"/>
      <c r="E90" s="42"/>
      <c r="F90" s="42"/>
      <c r="G90" s="42"/>
      <c r="H90" s="42"/>
      <c r="I90" s="42"/>
      <c r="J90" s="42"/>
      <c r="K90" s="66"/>
      <c r="L90" s="42"/>
      <c r="M90" s="66"/>
      <c r="N90" s="42"/>
      <c r="O90" s="66"/>
      <c r="P90" s="42"/>
      <c r="Q90" s="66"/>
      <c r="R90" s="42"/>
      <c r="S90" s="66"/>
      <c r="T90" s="42"/>
      <c r="U90" s="42"/>
      <c r="V90" s="42"/>
      <c r="W90" s="42"/>
      <c r="X90" s="42"/>
      <c r="Y90" s="42"/>
      <c r="Z90" s="42"/>
      <c r="AA90" s="42"/>
      <c r="AB90" s="42"/>
      <c r="AC90" s="42"/>
      <c r="AD90" s="42"/>
    </row>
    <row r="91" spans="1:34" ht="15" x14ac:dyDescent="0.2">
      <c r="A91" s="41" t="s">
        <v>54</v>
      </c>
      <c r="B91" s="42"/>
      <c r="C91" s="42"/>
      <c r="D91" s="42"/>
      <c r="E91" s="42"/>
      <c r="F91" s="42"/>
      <c r="G91" s="42"/>
      <c r="H91" s="42"/>
      <c r="I91" s="42"/>
      <c r="J91" s="42"/>
      <c r="K91" s="66"/>
      <c r="L91" s="42"/>
      <c r="M91" s="66"/>
      <c r="N91" s="42"/>
      <c r="O91" s="66"/>
      <c r="P91" s="42"/>
      <c r="Q91" s="66"/>
      <c r="R91" s="42"/>
      <c r="S91" s="66"/>
      <c r="T91" s="42"/>
      <c r="U91" s="42"/>
      <c r="V91" s="42"/>
      <c r="W91" s="42"/>
      <c r="X91" s="42"/>
      <c r="Y91" s="42"/>
      <c r="Z91" s="42"/>
      <c r="AA91" s="42"/>
      <c r="AB91" s="42"/>
      <c r="AC91" s="42"/>
      <c r="AD91" s="42"/>
    </row>
    <row r="92" spans="1:34" ht="15" x14ac:dyDescent="0.2">
      <c r="A92" s="11"/>
      <c r="B92" s="11"/>
      <c r="C92" s="11"/>
      <c r="D92" s="11"/>
      <c r="E92" s="11"/>
      <c r="F92" s="11"/>
      <c r="G92" s="11"/>
      <c r="H92" s="11"/>
      <c r="I92" s="11"/>
      <c r="J92" s="11"/>
      <c r="K92" s="67"/>
      <c r="L92" s="11"/>
      <c r="M92" s="67"/>
      <c r="N92" s="46"/>
      <c r="O92" s="67"/>
      <c r="P92" s="11"/>
      <c r="Q92" s="67"/>
      <c r="R92" s="11"/>
      <c r="S92" s="67"/>
      <c r="T92" s="11"/>
      <c r="U92" s="11"/>
      <c r="V92" s="12"/>
      <c r="W92" s="11"/>
      <c r="X92" s="11"/>
      <c r="Y92" s="12"/>
      <c r="Z92" s="11"/>
      <c r="AA92" s="11"/>
      <c r="AB92" s="11"/>
      <c r="AC92" s="12"/>
      <c r="AD92" s="11"/>
      <c r="AE92" s="1"/>
    </row>
    <row r="93" spans="1:34" ht="15" x14ac:dyDescent="0.2">
      <c r="A93" s="11"/>
      <c r="B93" s="11"/>
      <c r="C93" s="11"/>
      <c r="D93" s="11"/>
      <c r="E93" s="11"/>
      <c r="F93" s="11"/>
      <c r="G93" s="11"/>
      <c r="H93" s="11"/>
      <c r="I93" s="11"/>
      <c r="J93" s="11"/>
      <c r="K93" s="67"/>
      <c r="L93" s="11"/>
      <c r="M93" s="67"/>
      <c r="N93" s="46"/>
      <c r="O93" s="67"/>
      <c r="P93" s="11"/>
      <c r="Q93" s="67"/>
      <c r="R93" s="11"/>
      <c r="S93" s="67"/>
      <c r="T93" s="187" t="s">
        <v>48</v>
      </c>
      <c r="U93" s="187"/>
      <c r="V93" s="187"/>
      <c r="W93" s="187"/>
      <c r="X93" s="187"/>
      <c r="Y93" s="12"/>
      <c r="Z93" s="11"/>
      <c r="AA93" s="187"/>
      <c r="AB93" s="187"/>
      <c r="AC93" s="187"/>
      <c r="AD93" s="187"/>
      <c r="AE93" s="187"/>
    </row>
    <row r="94" spans="1:34" ht="15.75" x14ac:dyDescent="0.25">
      <c r="A94" s="16"/>
      <c r="B94" s="11"/>
      <c r="C94" s="11"/>
      <c r="D94" s="11"/>
      <c r="E94" s="11"/>
      <c r="F94" s="11"/>
      <c r="G94" s="11"/>
      <c r="H94" s="11"/>
      <c r="I94" s="11"/>
      <c r="J94" s="11"/>
      <c r="K94" s="67"/>
      <c r="L94" s="11"/>
      <c r="M94" s="67"/>
      <c r="N94" s="46"/>
      <c r="O94" s="67"/>
      <c r="P94" s="11"/>
      <c r="Q94" s="67"/>
      <c r="R94" s="11"/>
      <c r="S94" s="67"/>
      <c r="T94" s="187" t="s">
        <v>212</v>
      </c>
      <c r="U94" s="187"/>
      <c r="V94" s="187"/>
      <c r="W94" s="187"/>
      <c r="X94" s="187"/>
      <c r="Y94" s="12"/>
      <c r="Z94" s="11"/>
      <c r="AA94" s="187"/>
      <c r="AB94" s="187"/>
      <c r="AC94" s="187"/>
      <c r="AD94" s="187"/>
      <c r="AE94" s="187"/>
    </row>
    <row r="95" spans="1:34" ht="15" x14ac:dyDescent="0.2">
      <c r="T95" s="187" t="s">
        <v>50</v>
      </c>
      <c r="U95" s="187"/>
      <c r="V95" s="187"/>
      <c r="W95" s="187"/>
      <c r="X95" s="187"/>
      <c r="AA95" s="187"/>
      <c r="AB95" s="187"/>
      <c r="AC95" s="187"/>
      <c r="AD95" s="187"/>
      <c r="AE95" s="187"/>
    </row>
    <row r="96" spans="1:34" ht="15" x14ac:dyDescent="0.2">
      <c r="T96" s="187" t="s">
        <v>49</v>
      </c>
      <c r="U96" s="187"/>
      <c r="V96" s="187"/>
      <c r="W96" s="187"/>
      <c r="X96" s="187"/>
      <c r="AA96" s="187"/>
      <c r="AB96" s="187"/>
      <c r="AC96" s="187"/>
      <c r="AD96" s="187"/>
      <c r="AE96" s="187"/>
    </row>
    <row r="97" spans="1:31" ht="37.5" customHeight="1" x14ac:dyDescent="0.2">
      <c r="A97" s="13" t="s">
        <v>25</v>
      </c>
      <c r="B97" s="13" t="s">
        <v>26</v>
      </c>
      <c r="C97" s="13" t="s">
        <v>27</v>
      </c>
      <c r="T97" s="11"/>
      <c r="U97" s="11"/>
      <c r="V97" s="12"/>
      <c r="W97" s="11"/>
      <c r="AA97" s="12"/>
      <c r="AB97" s="11"/>
      <c r="AC97" s="12"/>
      <c r="AD97" s="11"/>
      <c r="AE97" s="1"/>
    </row>
    <row r="98" spans="1:31" ht="25.5" x14ac:dyDescent="0.25">
      <c r="A98" s="14" t="s">
        <v>28</v>
      </c>
      <c r="B98" s="14" t="s">
        <v>29</v>
      </c>
      <c r="C98" s="14" t="s">
        <v>30</v>
      </c>
      <c r="T98" s="189" t="s">
        <v>213</v>
      </c>
      <c r="U98" s="190"/>
      <c r="V98" s="190"/>
      <c r="W98" s="190"/>
      <c r="X98" s="190"/>
      <c r="AA98" s="189"/>
      <c r="AB98" s="189"/>
      <c r="AC98" s="189"/>
      <c r="AD98" s="189"/>
      <c r="AE98" s="189"/>
    </row>
    <row r="99" spans="1:31" ht="25.5" x14ac:dyDescent="0.2">
      <c r="A99" s="14" t="s">
        <v>31</v>
      </c>
      <c r="B99" s="14" t="s">
        <v>32</v>
      </c>
      <c r="C99" s="14" t="s">
        <v>33</v>
      </c>
      <c r="T99" s="188" t="s">
        <v>214</v>
      </c>
      <c r="U99" s="188"/>
      <c r="V99" s="188"/>
      <c r="W99" s="188"/>
      <c r="X99" s="188"/>
      <c r="AA99" s="188"/>
      <c r="AB99" s="188"/>
      <c r="AC99" s="188"/>
      <c r="AD99" s="188"/>
      <c r="AE99" s="188"/>
    </row>
    <row r="100" spans="1:31" ht="25.5" x14ac:dyDescent="0.2">
      <c r="A100" s="14" t="s">
        <v>34</v>
      </c>
      <c r="B100" s="14" t="s">
        <v>35</v>
      </c>
      <c r="C100" s="14" t="s">
        <v>36</v>
      </c>
      <c r="AE100" s="1"/>
    </row>
    <row r="101" spans="1:31" ht="25.5" x14ac:dyDescent="0.2">
      <c r="A101" s="14" t="s">
        <v>37</v>
      </c>
      <c r="B101" s="14" t="s">
        <v>38</v>
      </c>
      <c r="C101" s="14" t="s">
        <v>39</v>
      </c>
      <c r="AE101" s="1"/>
    </row>
    <row r="102" spans="1:31" ht="25.5" x14ac:dyDescent="0.2">
      <c r="A102" s="14" t="s">
        <v>40</v>
      </c>
      <c r="B102" s="15" t="s">
        <v>41</v>
      </c>
      <c r="C102" s="14" t="s">
        <v>42</v>
      </c>
      <c r="AE102" s="1"/>
    </row>
    <row r="103" spans="1:31" x14ac:dyDescent="0.2">
      <c r="AE103" s="1"/>
    </row>
    <row r="104" spans="1:31" x14ac:dyDescent="0.2">
      <c r="AE104" s="1"/>
    </row>
    <row r="105" spans="1:31" x14ac:dyDescent="0.2">
      <c r="AE105" s="1"/>
    </row>
    <row r="106" spans="1:31" x14ac:dyDescent="0.2">
      <c r="AE106" s="1"/>
    </row>
    <row r="107" spans="1:31" x14ac:dyDescent="0.2">
      <c r="AE107" s="1"/>
    </row>
    <row r="108" spans="1:31" x14ac:dyDescent="0.2">
      <c r="AE108" s="1"/>
    </row>
    <row r="109" spans="1:31" x14ac:dyDescent="0.2">
      <c r="AE109" s="1"/>
    </row>
    <row r="110" spans="1:31" x14ac:dyDescent="0.2">
      <c r="AE110" s="1"/>
    </row>
    <row r="111" spans="1:31" x14ac:dyDescent="0.2">
      <c r="AE111" s="1"/>
    </row>
    <row r="112" spans="1:31" x14ac:dyDescent="0.2">
      <c r="AE112" s="1"/>
    </row>
    <row r="113" spans="31:31" x14ac:dyDescent="0.2">
      <c r="AE113" s="1"/>
    </row>
    <row r="114" spans="31:31" x14ac:dyDescent="0.2">
      <c r="AE114" s="1"/>
    </row>
    <row r="115" spans="31:31" x14ac:dyDescent="0.2">
      <c r="AE115" s="1"/>
    </row>
    <row r="116" spans="31:31" x14ac:dyDescent="0.2">
      <c r="AE116" s="1"/>
    </row>
    <row r="117" spans="31:31" x14ac:dyDescent="0.2">
      <c r="AE117" s="1"/>
    </row>
    <row r="118" spans="31:31" x14ac:dyDescent="0.2">
      <c r="AE118" s="1"/>
    </row>
    <row r="119" spans="31:31" x14ac:dyDescent="0.2">
      <c r="AE119" s="1"/>
    </row>
    <row r="120" spans="31:31" x14ac:dyDescent="0.2">
      <c r="AE120" s="1"/>
    </row>
    <row r="121" spans="31:31" x14ac:dyDescent="0.2">
      <c r="AE121" s="1"/>
    </row>
    <row r="122" spans="31:31" x14ac:dyDescent="0.2">
      <c r="AE122" s="1"/>
    </row>
    <row r="123" spans="31:31" x14ac:dyDescent="0.2">
      <c r="AE123" s="1"/>
    </row>
    <row r="124" spans="31:31" x14ac:dyDescent="0.2">
      <c r="AE124" s="1"/>
    </row>
    <row r="125" spans="31:31" x14ac:dyDescent="0.2">
      <c r="AE125" s="1"/>
    </row>
    <row r="126" spans="31:31" x14ac:dyDescent="0.2">
      <c r="AE126" s="1"/>
    </row>
    <row r="127" spans="31:31" x14ac:dyDescent="0.2">
      <c r="AE127" s="1"/>
    </row>
    <row r="128" spans="31:31" x14ac:dyDescent="0.2">
      <c r="AE128" s="1"/>
    </row>
    <row r="129" spans="31:31" x14ac:dyDescent="0.2">
      <c r="AE129" s="1"/>
    </row>
    <row r="130" spans="31:31" x14ac:dyDescent="0.2">
      <c r="AE130" s="1"/>
    </row>
    <row r="131" spans="31:31" x14ac:dyDescent="0.2">
      <c r="AE131" s="1"/>
    </row>
    <row r="132" spans="31:31" x14ac:dyDescent="0.2">
      <c r="AE132" s="1"/>
    </row>
    <row r="133" spans="31:31" x14ac:dyDescent="0.2">
      <c r="AE133" s="1"/>
    </row>
    <row r="134" spans="31:31" x14ac:dyDescent="0.2">
      <c r="AE134" s="1"/>
    </row>
    <row r="135" spans="31:31" x14ac:dyDescent="0.2">
      <c r="AE135" s="1"/>
    </row>
    <row r="136" spans="31:31" x14ac:dyDescent="0.2">
      <c r="AE136" s="1"/>
    </row>
    <row r="137" spans="31:31" x14ac:dyDescent="0.2">
      <c r="AE137" s="1"/>
    </row>
    <row r="138" spans="31:31" x14ac:dyDescent="0.2">
      <c r="AE138" s="1"/>
    </row>
    <row r="139" spans="31:31" x14ac:dyDescent="0.2">
      <c r="AE139" s="1"/>
    </row>
    <row r="140" spans="31:31" x14ac:dyDescent="0.2">
      <c r="AE140" s="1"/>
    </row>
    <row r="141" spans="31:31" x14ac:dyDescent="0.2">
      <c r="AE141" s="1"/>
    </row>
    <row r="142" spans="31:31" x14ac:dyDescent="0.2">
      <c r="AE142" s="1"/>
    </row>
    <row r="143" spans="31:31" x14ac:dyDescent="0.2">
      <c r="AE143" s="1"/>
    </row>
    <row r="144" spans="31:31" x14ac:dyDescent="0.2">
      <c r="AE144" s="1"/>
    </row>
    <row r="145" spans="31:31" x14ac:dyDescent="0.2">
      <c r="AE145" s="1"/>
    </row>
    <row r="146" spans="31:31" x14ac:dyDescent="0.2">
      <c r="AE146" s="1"/>
    </row>
    <row r="147" spans="31:31" x14ac:dyDescent="0.2">
      <c r="AE147" s="1"/>
    </row>
    <row r="148" spans="31:31" x14ac:dyDescent="0.2">
      <c r="AE148" s="1"/>
    </row>
    <row r="149" spans="31:31" x14ac:dyDescent="0.2">
      <c r="AE149" s="1"/>
    </row>
    <row r="150" spans="31:31" x14ac:dyDescent="0.2">
      <c r="AE150" s="1"/>
    </row>
    <row r="151" spans="31:31" x14ac:dyDescent="0.2">
      <c r="AE151" s="1"/>
    </row>
    <row r="152" spans="31:31" x14ac:dyDescent="0.2">
      <c r="AE152" s="1"/>
    </row>
    <row r="153" spans="31:31" x14ac:dyDescent="0.2">
      <c r="AE153" s="1"/>
    </row>
    <row r="154" spans="31:31" x14ac:dyDescent="0.2">
      <c r="AE154" s="1"/>
    </row>
    <row r="155" spans="31:31" x14ac:dyDescent="0.2">
      <c r="AE155" s="1"/>
    </row>
    <row r="156" spans="31:31" x14ac:dyDescent="0.2">
      <c r="AE156" s="1"/>
    </row>
    <row r="157" spans="31:31" x14ac:dyDescent="0.2">
      <c r="AE157" s="1"/>
    </row>
    <row r="158" spans="31:31" x14ac:dyDescent="0.2">
      <c r="AE158" s="1"/>
    </row>
    <row r="159" spans="31:31" x14ac:dyDescent="0.2">
      <c r="AE159" s="1"/>
    </row>
    <row r="160" spans="31:31" x14ac:dyDescent="0.2">
      <c r="AE160" s="1"/>
    </row>
    <row r="161" spans="31:31" x14ac:dyDescent="0.2">
      <c r="AE161" s="1"/>
    </row>
    <row r="162" spans="31:31" x14ac:dyDescent="0.2">
      <c r="AE162" s="1"/>
    </row>
    <row r="163" spans="31:31" x14ac:dyDescent="0.2">
      <c r="AE163" s="1"/>
    </row>
    <row r="164" spans="31:31" x14ac:dyDescent="0.2">
      <c r="AE164" s="1"/>
    </row>
    <row r="165" spans="31:31" x14ac:dyDescent="0.2">
      <c r="AE165" s="1"/>
    </row>
    <row r="166" spans="31:31" x14ac:dyDescent="0.2">
      <c r="AE166" s="1"/>
    </row>
    <row r="167" spans="31:31" x14ac:dyDescent="0.2">
      <c r="AE167" s="1"/>
    </row>
    <row r="168" spans="31:31" x14ac:dyDescent="0.2">
      <c r="AE168" s="1"/>
    </row>
    <row r="169" spans="31:31" x14ac:dyDescent="0.2">
      <c r="AE169" s="1"/>
    </row>
    <row r="170" spans="31:31" x14ac:dyDescent="0.2">
      <c r="AE170" s="1"/>
    </row>
    <row r="171" spans="31:31" x14ac:dyDescent="0.2">
      <c r="AE171" s="1"/>
    </row>
    <row r="172" spans="31:31" x14ac:dyDescent="0.2">
      <c r="AE172" s="1"/>
    </row>
    <row r="173" spans="31:31" x14ac:dyDescent="0.2">
      <c r="AE173" s="1"/>
    </row>
    <row r="174" spans="31:31" x14ac:dyDescent="0.2">
      <c r="AE174" s="1"/>
    </row>
    <row r="175" spans="31:31" x14ac:dyDescent="0.2">
      <c r="AE175" s="1"/>
    </row>
    <row r="176" spans="31:31" x14ac:dyDescent="0.2">
      <c r="AE176" s="1"/>
    </row>
    <row r="177" spans="31:31" x14ac:dyDescent="0.2">
      <c r="AE177" s="1"/>
    </row>
    <row r="178" spans="31:31" x14ac:dyDescent="0.2">
      <c r="AE178" s="1"/>
    </row>
    <row r="179" spans="31:31" x14ac:dyDescent="0.2">
      <c r="AE179" s="1"/>
    </row>
    <row r="180" spans="31:31" x14ac:dyDescent="0.2">
      <c r="AE180" s="1"/>
    </row>
    <row r="181" spans="31:31" x14ac:dyDescent="0.2">
      <c r="AE181" s="1"/>
    </row>
    <row r="182" spans="31:31" x14ac:dyDescent="0.2">
      <c r="AE182" s="1"/>
    </row>
    <row r="183" spans="31:31" x14ac:dyDescent="0.2">
      <c r="AE183" s="1"/>
    </row>
    <row r="184" spans="31:31" x14ac:dyDescent="0.2">
      <c r="AE184" s="1"/>
    </row>
    <row r="185" spans="31:31" x14ac:dyDescent="0.2">
      <c r="AE185" s="1"/>
    </row>
    <row r="186" spans="31:31" x14ac:dyDescent="0.2">
      <c r="AE186" s="1"/>
    </row>
    <row r="187" spans="31:31" x14ac:dyDescent="0.2">
      <c r="AE187" s="1"/>
    </row>
    <row r="188" spans="31:31" x14ac:dyDescent="0.2">
      <c r="AE188" s="1"/>
    </row>
    <row r="189" spans="31:31" x14ac:dyDescent="0.2">
      <c r="AE189" s="1"/>
    </row>
    <row r="190" spans="31:31" x14ac:dyDescent="0.2">
      <c r="AE190" s="1"/>
    </row>
    <row r="191" spans="31:31" x14ac:dyDescent="0.2">
      <c r="AE191" s="1"/>
    </row>
    <row r="192" spans="31:31" x14ac:dyDescent="0.2">
      <c r="AE192" s="1"/>
    </row>
    <row r="193" spans="31:31" x14ac:dyDescent="0.2">
      <c r="AE193" s="1"/>
    </row>
    <row r="194" spans="31:31" x14ac:dyDescent="0.2">
      <c r="AE194" s="1"/>
    </row>
    <row r="195" spans="31:31" x14ac:dyDescent="0.2">
      <c r="AE195" s="1"/>
    </row>
    <row r="196" spans="31:31" x14ac:dyDescent="0.2">
      <c r="AE196" s="1"/>
    </row>
    <row r="197" spans="31:31" x14ac:dyDescent="0.2">
      <c r="AE197" s="1"/>
    </row>
    <row r="198" spans="31:31" x14ac:dyDescent="0.2">
      <c r="AE198" s="1"/>
    </row>
    <row r="199" spans="31:31" x14ac:dyDescent="0.2">
      <c r="AE199" s="1"/>
    </row>
    <row r="200" spans="31:31" x14ac:dyDescent="0.2">
      <c r="AE200" s="1"/>
    </row>
    <row r="201" spans="31:31" x14ac:dyDescent="0.2">
      <c r="AE201" s="1"/>
    </row>
    <row r="202" spans="31:31" x14ac:dyDescent="0.2">
      <c r="AE202" s="1"/>
    </row>
    <row r="203" spans="31:31" x14ac:dyDescent="0.2">
      <c r="AE203" s="1"/>
    </row>
    <row r="204" spans="31:31" x14ac:dyDescent="0.2">
      <c r="AE204" s="1"/>
    </row>
    <row r="205" spans="31:31" x14ac:dyDescent="0.2">
      <c r="AE205" s="1"/>
    </row>
    <row r="206" spans="31:31" x14ac:dyDescent="0.2">
      <c r="AE206" s="1"/>
    </row>
    <row r="207" spans="31:31" x14ac:dyDescent="0.2">
      <c r="AE207" s="1"/>
    </row>
    <row r="208" spans="31:31" x14ac:dyDescent="0.2">
      <c r="AE208" s="1"/>
    </row>
    <row r="209" spans="31:31" x14ac:dyDescent="0.2">
      <c r="AE209" s="1"/>
    </row>
    <row r="210" spans="31:31" x14ac:dyDescent="0.2">
      <c r="AE210" s="1"/>
    </row>
    <row r="211" spans="31:31" x14ac:dyDescent="0.2">
      <c r="AE211" s="1"/>
    </row>
    <row r="212" spans="31:31" x14ac:dyDescent="0.2">
      <c r="AE212" s="1"/>
    </row>
    <row r="213" spans="31:31" x14ac:dyDescent="0.2">
      <c r="AE213" s="1"/>
    </row>
    <row r="214" spans="31:31" x14ac:dyDescent="0.2">
      <c r="AE214" s="1"/>
    </row>
    <row r="215" spans="31:31" x14ac:dyDescent="0.2">
      <c r="AE215" s="1"/>
    </row>
    <row r="216" spans="31:31" x14ac:dyDescent="0.2">
      <c r="AE216" s="1"/>
    </row>
    <row r="217" spans="31:31" x14ac:dyDescent="0.2">
      <c r="AE217" s="1"/>
    </row>
    <row r="218" spans="31:31" x14ac:dyDescent="0.2">
      <c r="AE218" s="1"/>
    </row>
    <row r="219" spans="31:31" x14ac:dyDescent="0.2">
      <c r="AE219" s="1"/>
    </row>
    <row r="220" spans="31:31" x14ac:dyDescent="0.2">
      <c r="AE220" s="1"/>
    </row>
    <row r="221" spans="31:31" x14ac:dyDescent="0.2">
      <c r="AE221" s="1"/>
    </row>
    <row r="222" spans="31:31" x14ac:dyDescent="0.2">
      <c r="AE222" s="1"/>
    </row>
    <row r="223" spans="31:31" x14ac:dyDescent="0.2">
      <c r="AE223" s="1"/>
    </row>
    <row r="224" spans="31:31" x14ac:dyDescent="0.2">
      <c r="AE224" s="1"/>
    </row>
    <row r="225" spans="31:31" x14ac:dyDescent="0.2">
      <c r="AE225" s="1"/>
    </row>
    <row r="226" spans="31:31" x14ac:dyDescent="0.2">
      <c r="AE226" s="1"/>
    </row>
    <row r="227" spans="31:31" x14ac:dyDescent="0.2">
      <c r="AE227" s="1"/>
    </row>
    <row r="228" spans="31:31" x14ac:dyDescent="0.2">
      <c r="AE228" s="1"/>
    </row>
    <row r="229" spans="31:31" x14ac:dyDescent="0.2">
      <c r="AE229" s="1"/>
    </row>
    <row r="230" spans="31:31" x14ac:dyDescent="0.2">
      <c r="AE230" s="1"/>
    </row>
    <row r="231" spans="31:31" x14ac:dyDescent="0.2">
      <c r="AE231" s="1"/>
    </row>
    <row r="232" spans="31:31" x14ac:dyDescent="0.2">
      <c r="AE232" s="1"/>
    </row>
    <row r="233" spans="31:31" x14ac:dyDescent="0.2">
      <c r="AE233" s="1"/>
    </row>
    <row r="234" spans="31:31" x14ac:dyDescent="0.2">
      <c r="AE234" s="1"/>
    </row>
    <row r="235" spans="31:31" x14ac:dyDescent="0.2">
      <c r="AE235" s="1"/>
    </row>
    <row r="236" spans="31:31" x14ac:dyDescent="0.2">
      <c r="AE236" s="1"/>
    </row>
    <row r="237" spans="31:31" x14ac:dyDescent="0.2">
      <c r="AE237" s="1"/>
    </row>
    <row r="238" spans="31:31" x14ac:dyDescent="0.2">
      <c r="AE238" s="1"/>
    </row>
    <row r="239" spans="31:31" x14ac:dyDescent="0.2">
      <c r="AE239" s="1"/>
    </row>
    <row r="240" spans="31:31" x14ac:dyDescent="0.2">
      <c r="AE240" s="1"/>
    </row>
    <row r="241" spans="31:31" x14ac:dyDescent="0.2">
      <c r="AE241" s="1"/>
    </row>
    <row r="242" spans="31:31" x14ac:dyDescent="0.2">
      <c r="AE242" s="1"/>
    </row>
    <row r="243" spans="31:31" x14ac:dyDescent="0.2">
      <c r="AE243" s="1"/>
    </row>
    <row r="244" spans="31:31" x14ac:dyDescent="0.2">
      <c r="AE244" s="1"/>
    </row>
    <row r="245" spans="31:31" x14ac:dyDescent="0.2">
      <c r="AE245" s="1"/>
    </row>
    <row r="246" spans="31:31" x14ac:dyDescent="0.2">
      <c r="AE246" s="1"/>
    </row>
    <row r="247" spans="31:31" x14ac:dyDescent="0.2">
      <c r="AE247" s="1"/>
    </row>
    <row r="248" spans="31:31" x14ac:dyDescent="0.2">
      <c r="AE248" s="1"/>
    </row>
    <row r="249" spans="31:31" x14ac:dyDescent="0.2">
      <c r="AE249" s="1"/>
    </row>
    <row r="250" spans="31:31" x14ac:dyDescent="0.2">
      <c r="AE250" s="1"/>
    </row>
    <row r="251" spans="31:31" x14ac:dyDescent="0.2">
      <c r="AE251" s="1"/>
    </row>
    <row r="252" spans="31:31" x14ac:dyDescent="0.2">
      <c r="AE252" s="1"/>
    </row>
    <row r="253" spans="31:31" x14ac:dyDescent="0.2">
      <c r="AE253" s="1"/>
    </row>
    <row r="254" spans="31:31" x14ac:dyDescent="0.2">
      <c r="AE254" s="1"/>
    </row>
    <row r="255" spans="31:31" x14ac:dyDescent="0.2">
      <c r="AE255" s="1"/>
    </row>
    <row r="256" spans="31:31" x14ac:dyDescent="0.2">
      <c r="AE256" s="1"/>
    </row>
    <row r="257" spans="31:31" x14ac:dyDescent="0.2">
      <c r="AE257" s="1"/>
    </row>
    <row r="258" spans="31:31" x14ac:dyDescent="0.2">
      <c r="AE258" s="1"/>
    </row>
    <row r="259" spans="31:31" x14ac:dyDescent="0.2">
      <c r="AE259" s="1"/>
    </row>
    <row r="260" spans="31:31" x14ac:dyDescent="0.2">
      <c r="AE260" s="1"/>
    </row>
    <row r="261" spans="31:31" x14ac:dyDescent="0.2">
      <c r="AE261" s="1"/>
    </row>
    <row r="262" spans="31:31" x14ac:dyDescent="0.2">
      <c r="AE262" s="1"/>
    </row>
    <row r="263" spans="31:31" x14ac:dyDescent="0.2">
      <c r="AE263" s="1"/>
    </row>
    <row r="264" spans="31:31" x14ac:dyDescent="0.2">
      <c r="AE264" s="1"/>
    </row>
    <row r="265" spans="31:31" x14ac:dyDescent="0.2">
      <c r="AE265" s="1"/>
    </row>
    <row r="266" spans="31:31" x14ac:dyDescent="0.2">
      <c r="AE266" s="1"/>
    </row>
    <row r="267" spans="31:31" x14ac:dyDescent="0.2">
      <c r="AE267" s="1"/>
    </row>
    <row r="268" spans="31:31" x14ac:dyDescent="0.2">
      <c r="AE268" s="1"/>
    </row>
    <row r="269" spans="31:31" x14ac:dyDescent="0.2">
      <c r="AE269" s="1"/>
    </row>
    <row r="270" spans="31:31" x14ac:dyDescent="0.2">
      <c r="AE270" s="1"/>
    </row>
    <row r="271" spans="31:31" x14ac:dyDescent="0.2">
      <c r="AE271" s="1"/>
    </row>
    <row r="272" spans="31:31" x14ac:dyDescent="0.2">
      <c r="AE272" s="1"/>
    </row>
    <row r="273" spans="31:31" x14ac:dyDescent="0.2">
      <c r="AE273" s="1"/>
    </row>
    <row r="274" spans="31:31" x14ac:dyDescent="0.2">
      <c r="AE274" s="1"/>
    </row>
    <row r="275" spans="31:31" x14ac:dyDescent="0.2">
      <c r="AE275" s="1"/>
    </row>
    <row r="276" spans="31:31" x14ac:dyDescent="0.2">
      <c r="AE276" s="1"/>
    </row>
    <row r="277" spans="31:31" x14ac:dyDescent="0.2">
      <c r="AE277" s="1"/>
    </row>
    <row r="278" spans="31:31" x14ac:dyDescent="0.2">
      <c r="AE278" s="1"/>
    </row>
    <row r="279" spans="31:31" x14ac:dyDescent="0.2">
      <c r="AE279" s="1"/>
    </row>
    <row r="280" spans="31:31" x14ac:dyDescent="0.2">
      <c r="AE280" s="1"/>
    </row>
    <row r="281" spans="31:31" x14ac:dyDescent="0.2">
      <c r="AE281" s="1"/>
    </row>
    <row r="282" spans="31:31" x14ac:dyDescent="0.2">
      <c r="AE282" s="1"/>
    </row>
    <row r="283" spans="31:31" x14ac:dyDescent="0.2">
      <c r="AE283" s="1"/>
    </row>
    <row r="284" spans="31:31" x14ac:dyDescent="0.2">
      <c r="AE284" s="1"/>
    </row>
    <row r="285" spans="31:31" x14ac:dyDescent="0.2">
      <c r="AE285" s="1"/>
    </row>
    <row r="286" spans="31:31" x14ac:dyDescent="0.2">
      <c r="AE286" s="1"/>
    </row>
    <row r="287" spans="31:31" x14ac:dyDescent="0.2">
      <c r="AE287" s="1"/>
    </row>
    <row r="288" spans="31:31" x14ac:dyDescent="0.2">
      <c r="AE288" s="1"/>
    </row>
    <row r="289" spans="31:31" x14ac:dyDescent="0.2">
      <c r="AE289" s="1"/>
    </row>
    <row r="290" spans="31:31" x14ac:dyDescent="0.2">
      <c r="AE290" s="1"/>
    </row>
    <row r="291" spans="31:31" x14ac:dyDescent="0.2">
      <c r="AE291" s="1"/>
    </row>
    <row r="292" spans="31:31" x14ac:dyDescent="0.2">
      <c r="AE292" s="1"/>
    </row>
    <row r="293" spans="31:31" x14ac:dyDescent="0.2">
      <c r="AE293" s="1"/>
    </row>
    <row r="294" spans="31:31" x14ac:dyDescent="0.2">
      <c r="AE294" s="1"/>
    </row>
    <row r="295" spans="31:31" x14ac:dyDescent="0.2">
      <c r="AE295" s="1"/>
    </row>
    <row r="296" spans="31:31" x14ac:dyDescent="0.2">
      <c r="AE296" s="1"/>
    </row>
    <row r="297" spans="31:31" x14ac:dyDescent="0.2">
      <c r="AE297" s="1"/>
    </row>
    <row r="298" spans="31:31" x14ac:dyDescent="0.2">
      <c r="AE298" s="1"/>
    </row>
    <row r="299" spans="31:31" x14ac:dyDescent="0.2">
      <c r="AE299" s="1"/>
    </row>
    <row r="300" spans="31:31" x14ac:dyDescent="0.2">
      <c r="AE300" s="1"/>
    </row>
    <row r="301" spans="31:31" x14ac:dyDescent="0.2">
      <c r="AE301" s="1"/>
    </row>
    <row r="302" spans="31:31" x14ac:dyDescent="0.2">
      <c r="AE302" s="1"/>
    </row>
    <row r="303" spans="31:31" x14ac:dyDescent="0.2">
      <c r="AE303" s="1"/>
    </row>
    <row r="304" spans="31:31" x14ac:dyDescent="0.2">
      <c r="AE304" s="1"/>
    </row>
    <row r="305" spans="31:31" x14ac:dyDescent="0.2">
      <c r="AE305" s="1"/>
    </row>
    <row r="306" spans="31:31" x14ac:dyDescent="0.2">
      <c r="AE306" s="1"/>
    </row>
    <row r="307" spans="31:31" x14ac:dyDescent="0.2">
      <c r="AE307" s="1"/>
    </row>
    <row r="308" spans="31:31" x14ac:dyDescent="0.2">
      <c r="AE308" s="1"/>
    </row>
    <row r="309" spans="31:31" x14ac:dyDescent="0.2">
      <c r="AE309" s="1"/>
    </row>
    <row r="310" spans="31:31" x14ac:dyDescent="0.2">
      <c r="AE310" s="1"/>
    </row>
    <row r="311" spans="31:31" x14ac:dyDescent="0.2">
      <c r="AE311" s="1"/>
    </row>
    <row r="312" spans="31:31" x14ac:dyDescent="0.2">
      <c r="AE312" s="1"/>
    </row>
    <row r="313" spans="31:31" x14ac:dyDescent="0.2">
      <c r="AE313" s="1"/>
    </row>
    <row r="314" spans="31:31" x14ac:dyDescent="0.2">
      <c r="AE314" s="1"/>
    </row>
    <row r="315" spans="31:31" x14ac:dyDescent="0.2">
      <c r="AE315" s="1"/>
    </row>
    <row r="316" spans="31:31" x14ac:dyDescent="0.2">
      <c r="AE316" s="1"/>
    </row>
    <row r="317" spans="31:31" x14ac:dyDescent="0.2">
      <c r="AE317" s="1"/>
    </row>
    <row r="318" spans="31:31" x14ac:dyDescent="0.2">
      <c r="AE318" s="1"/>
    </row>
    <row r="319" spans="31:31" x14ac:dyDescent="0.2">
      <c r="AE319" s="1"/>
    </row>
    <row r="320" spans="31:31" x14ac:dyDescent="0.2">
      <c r="AE320" s="1"/>
    </row>
    <row r="321" spans="31:31" x14ac:dyDescent="0.2">
      <c r="AE321" s="1"/>
    </row>
    <row r="322" spans="31:31" x14ac:dyDescent="0.2">
      <c r="AE322" s="1"/>
    </row>
    <row r="323" spans="31:31" x14ac:dyDescent="0.2">
      <c r="AE323" s="1"/>
    </row>
    <row r="324" spans="31:31" x14ac:dyDescent="0.2">
      <c r="AE324" s="1"/>
    </row>
    <row r="325" spans="31:31" x14ac:dyDescent="0.2">
      <c r="AE325" s="1"/>
    </row>
    <row r="326" spans="31:31" x14ac:dyDescent="0.2">
      <c r="AE326" s="1"/>
    </row>
    <row r="327" spans="31:31" x14ac:dyDescent="0.2">
      <c r="AE327" s="1"/>
    </row>
    <row r="328" spans="31:31" x14ac:dyDescent="0.2">
      <c r="AE328" s="1"/>
    </row>
    <row r="329" spans="31:31" x14ac:dyDescent="0.2">
      <c r="AE329" s="1"/>
    </row>
    <row r="330" spans="31:31" x14ac:dyDescent="0.2">
      <c r="AE330" s="1"/>
    </row>
    <row r="331" spans="31:31" x14ac:dyDescent="0.2">
      <c r="AE331" s="1"/>
    </row>
    <row r="332" spans="31:31" x14ac:dyDescent="0.2">
      <c r="AE332" s="1"/>
    </row>
    <row r="333" spans="31:31" x14ac:dyDescent="0.2">
      <c r="AE333" s="1"/>
    </row>
    <row r="334" spans="31:31" x14ac:dyDescent="0.2">
      <c r="AE334" s="1"/>
    </row>
    <row r="335" spans="31:31" x14ac:dyDescent="0.2">
      <c r="AE335" s="1"/>
    </row>
    <row r="336" spans="31:31" x14ac:dyDescent="0.2">
      <c r="AE336" s="1"/>
    </row>
    <row r="337" spans="31:31" x14ac:dyDescent="0.2">
      <c r="AE337" s="1"/>
    </row>
    <row r="338" spans="31:31" x14ac:dyDescent="0.2">
      <c r="AE338" s="1"/>
    </row>
    <row r="339" spans="31:31" x14ac:dyDescent="0.2">
      <c r="AE339" s="1"/>
    </row>
    <row r="340" spans="31:31" x14ac:dyDescent="0.2">
      <c r="AE340" s="1"/>
    </row>
    <row r="341" spans="31:31" x14ac:dyDescent="0.2">
      <c r="AE341" s="1"/>
    </row>
    <row r="342" spans="31:31" x14ac:dyDescent="0.2">
      <c r="AE342" s="1"/>
    </row>
    <row r="343" spans="31:31" x14ac:dyDescent="0.2">
      <c r="AE343" s="1"/>
    </row>
    <row r="344" spans="31:31" x14ac:dyDescent="0.2">
      <c r="AE344" s="1"/>
    </row>
    <row r="345" spans="31:31" x14ac:dyDescent="0.2">
      <c r="AE345" s="1"/>
    </row>
    <row r="346" spans="31:31" x14ac:dyDescent="0.2">
      <c r="AE346" s="1"/>
    </row>
    <row r="347" spans="31:31" x14ac:dyDescent="0.2">
      <c r="AE347" s="1"/>
    </row>
    <row r="348" spans="31:31" x14ac:dyDescent="0.2">
      <c r="AE348" s="1"/>
    </row>
    <row r="349" spans="31:31" x14ac:dyDescent="0.2">
      <c r="AE349" s="1"/>
    </row>
    <row r="350" spans="31:31" x14ac:dyDescent="0.2">
      <c r="AE350" s="1"/>
    </row>
    <row r="351" spans="31:31" x14ac:dyDescent="0.2">
      <c r="AE351" s="1"/>
    </row>
    <row r="352" spans="31:31" x14ac:dyDescent="0.2">
      <c r="AE352" s="1"/>
    </row>
    <row r="353" spans="31:31" x14ac:dyDescent="0.2">
      <c r="AE353" s="1"/>
    </row>
    <row r="354" spans="31:31" x14ac:dyDescent="0.2">
      <c r="AE354" s="1"/>
    </row>
    <row r="355" spans="31:31" x14ac:dyDescent="0.2">
      <c r="AE355" s="1"/>
    </row>
    <row r="356" spans="31:31" x14ac:dyDescent="0.2">
      <c r="AE356" s="1"/>
    </row>
    <row r="357" spans="31:31" x14ac:dyDescent="0.2">
      <c r="AE357" s="1"/>
    </row>
    <row r="358" spans="31:31" x14ac:dyDescent="0.2">
      <c r="AE358" s="1"/>
    </row>
    <row r="359" spans="31:31" x14ac:dyDescent="0.2">
      <c r="AE359" s="1"/>
    </row>
    <row r="360" spans="31:31" x14ac:dyDescent="0.2">
      <c r="AE360" s="1"/>
    </row>
    <row r="361" spans="31:31" x14ac:dyDescent="0.2">
      <c r="AE361" s="1"/>
    </row>
    <row r="362" spans="31:31" x14ac:dyDescent="0.2">
      <c r="AE362" s="1"/>
    </row>
    <row r="363" spans="31:31" x14ac:dyDescent="0.2">
      <c r="AE363" s="1"/>
    </row>
    <row r="364" spans="31:31" x14ac:dyDescent="0.2">
      <c r="AE364" s="1"/>
    </row>
    <row r="365" spans="31:31" x14ac:dyDescent="0.2">
      <c r="AE365" s="1"/>
    </row>
    <row r="366" spans="31:31" x14ac:dyDescent="0.2">
      <c r="AE366" s="1"/>
    </row>
    <row r="367" spans="31:31" x14ac:dyDescent="0.2">
      <c r="AE367" s="1"/>
    </row>
    <row r="368" spans="31:31" x14ac:dyDescent="0.2">
      <c r="AE368" s="1"/>
    </row>
    <row r="369" spans="31:31" x14ac:dyDescent="0.2">
      <c r="AE369" s="1"/>
    </row>
    <row r="370" spans="31:31" x14ac:dyDescent="0.2">
      <c r="AE370" s="1"/>
    </row>
    <row r="371" spans="31:31" x14ac:dyDescent="0.2">
      <c r="AE371" s="1"/>
    </row>
    <row r="372" spans="31:31" x14ac:dyDescent="0.2">
      <c r="AE372" s="1"/>
    </row>
    <row r="373" spans="31:31" x14ac:dyDescent="0.2">
      <c r="AE373" s="1"/>
    </row>
    <row r="374" spans="31:31" x14ac:dyDescent="0.2">
      <c r="AE374" s="1"/>
    </row>
    <row r="375" spans="31:31" x14ac:dyDescent="0.2">
      <c r="AE375" s="1"/>
    </row>
    <row r="376" spans="31:31" x14ac:dyDescent="0.2">
      <c r="AE376" s="1"/>
    </row>
    <row r="377" spans="31:31" x14ac:dyDescent="0.2">
      <c r="AE377" s="1"/>
    </row>
    <row r="378" spans="31:31" x14ac:dyDescent="0.2">
      <c r="AE378" s="1"/>
    </row>
    <row r="379" spans="31:31" x14ac:dyDescent="0.2">
      <c r="AE379" s="1"/>
    </row>
    <row r="380" spans="31:31" x14ac:dyDescent="0.2">
      <c r="AE380" s="1"/>
    </row>
    <row r="381" spans="31:31" x14ac:dyDescent="0.2">
      <c r="AE381" s="1"/>
    </row>
    <row r="382" spans="31:31" x14ac:dyDescent="0.2">
      <c r="AE382" s="1"/>
    </row>
    <row r="383" spans="31:31" x14ac:dyDescent="0.2">
      <c r="AE383" s="1"/>
    </row>
    <row r="384" spans="31:31" x14ac:dyDescent="0.2">
      <c r="AE384" s="1"/>
    </row>
    <row r="385" spans="31:31" x14ac:dyDescent="0.2">
      <c r="AE385" s="1"/>
    </row>
    <row r="386" spans="31:31" x14ac:dyDescent="0.2">
      <c r="AE386" s="1"/>
    </row>
    <row r="387" spans="31:31" x14ac:dyDescent="0.2">
      <c r="AE387" s="1"/>
    </row>
    <row r="388" spans="31:31" x14ac:dyDescent="0.2">
      <c r="AE388" s="1"/>
    </row>
    <row r="389" spans="31:31" x14ac:dyDescent="0.2">
      <c r="AE389" s="1"/>
    </row>
    <row r="390" spans="31:31" x14ac:dyDescent="0.2">
      <c r="AE390" s="1"/>
    </row>
    <row r="391" spans="31:31" x14ac:dyDescent="0.2">
      <c r="AE391" s="1"/>
    </row>
    <row r="392" spans="31:31" x14ac:dyDescent="0.2">
      <c r="AE392" s="1"/>
    </row>
    <row r="393" spans="31:31" x14ac:dyDescent="0.2">
      <c r="AE393" s="1"/>
    </row>
    <row r="394" spans="31:31" x14ac:dyDescent="0.2">
      <c r="AE394" s="1"/>
    </row>
    <row r="395" spans="31:31" x14ac:dyDescent="0.2">
      <c r="AE395" s="1"/>
    </row>
    <row r="396" spans="31:31" x14ac:dyDescent="0.2">
      <c r="AE396" s="1"/>
    </row>
    <row r="397" spans="31:31" x14ac:dyDescent="0.2">
      <c r="AE397" s="1"/>
    </row>
    <row r="398" spans="31:31" x14ac:dyDescent="0.2">
      <c r="AE398" s="1"/>
    </row>
    <row r="399" spans="31:31" x14ac:dyDescent="0.2">
      <c r="AE399" s="1"/>
    </row>
    <row r="400" spans="31:31" x14ac:dyDescent="0.2">
      <c r="AE400" s="1"/>
    </row>
    <row r="401" spans="31:31" x14ac:dyDescent="0.2">
      <c r="AE401" s="1"/>
    </row>
    <row r="402" spans="31:31" x14ac:dyDescent="0.2">
      <c r="AE402" s="1"/>
    </row>
    <row r="403" spans="31:31" x14ac:dyDescent="0.2">
      <c r="AE403" s="1"/>
    </row>
    <row r="404" spans="31:31" x14ac:dyDescent="0.2">
      <c r="AE404" s="1"/>
    </row>
    <row r="405" spans="31:31" x14ac:dyDescent="0.2">
      <c r="AE405" s="1"/>
    </row>
    <row r="406" spans="31:31" x14ac:dyDescent="0.2">
      <c r="AE406" s="1"/>
    </row>
    <row r="407" spans="31:31" x14ac:dyDescent="0.2">
      <c r="AE407" s="1"/>
    </row>
    <row r="408" spans="31:31" x14ac:dyDescent="0.2">
      <c r="AE408" s="1"/>
    </row>
    <row r="409" spans="31:31" x14ac:dyDescent="0.2">
      <c r="AE409" s="1"/>
    </row>
    <row r="410" spans="31:31" x14ac:dyDescent="0.2">
      <c r="AE410" s="1"/>
    </row>
    <row r="411" spans="31:31" x14ac:dyDescent="0.2">
      <c r="AE411" s="1"/>
    </row>
    <row r="412" spans="31:31" x14ac:dyDescent="0.2">
      <c r="AE412" s="1"/>
    </row>
    <row r="413" spans="31:31" x14ac:dyDescent="0.2">
      <c r="AE413" s="1"/>
    </row>
    <row r="414" spans="31:31" x14ac:dyDescent="0.2">
      <c r="AE414" s="1"/>
    </row>
    <row r="415" spans="31:31" x14ac:dyDescent="0.2">
      <c r="AE415" s="1"/>
    </row>
    <row r="416" spans="31:31" x14ac:dyDescent="0.2">
      <c r="AE416" s="1"/>
    </row>
    <row r="417" spans="31:31" x14ac:dyDescent="0.2">
      <c r="AE417" s="1"/>
    </row>
    <row r="418" spans="31:31" x14ac:dyDescent="0.2">
      <c r="AE418" s="1"/>
    </row>
    <row r="419" spans="31:31" x14ac:dyDescent="0.2">
      <c r="AE419" s="1"/>
    </row>
    <row r="420" spans="31:31" x14ac:dyDescent="0.2">
      <c r="AE420" s="1"/>
    </row>
    <row r="421" spans="31:31" x14ac:dyDescent="0.2">
      <c r="AE421" s="1"/>
    </row>
    <row r="422" spans="31:31" x14ac:dyDescent="0.2">
      <c r="AE422" s="1"/>
    </row>
    <row r="423" spans="31:31" x14ac:dyDescent="0.2">
      <c r="AE423" s="1"/>
    </row>
    <row r="424" spans="31:31" x14ac:dyDescent="0.2">
      <c r="AE424" s="1"/>
    </row>
    <row r="425" spans="31:31" x14ac:dyDescent="0.2">
      <c r="AE425" s="1"/>
    </row>
    <row r="426" spans="31:31" x14ac:dyDescent="0.2">
      <c r="AE426" s="1"/>
    </row>
    <row r="427" spans="31:31" x14ac:dyDescent="0.2">
      <c r="AE427" s="1"/>
    </row>
    <row r="428" spans="31:31" x14ac:dyDescent="0.2">
      <c r="AE428" s="1"/>
    </row>
    <row r="429" spans="31:31" x14ac:dyDescent="0.2">
      <c r="AE429" s="1"/>
    </row>
    <row r="430" spans="31:31" x14ac:dyDescent="0.2">
      <c r="AE430" s="1"/>
    </row>
    <row r="431" spans="31:31" x14ac:dyDescent="0.2">
      <c r="AE431" s="1"/>
    </row>
    <row r="432" spans="31:31" x14ac:dyDescent="0.2">
      <c r="AE432" s="1"/>
    </row>
    <row r="433" spans="31:31" x14ac:dyDescent="0.2">
      <c r="AE433" s="1"/>
    </row>
    <row r="434" spans="31:31" x14ac:dyDescent="0.2">
      <c r="AE434" s="1"/>
    </row>
    <row r="435" spans="31:31" x14ac:dyDescent="0.2">
      <c r="AE435" s="1"/>
    </row>
    <row r="436" spans="31:31" x14ac:dyDescent="0.2">
      <c r="AE436" s="1"/>
    </row>
    <row r="437" spans="31:31" x14ac:dyDescent="0.2">
      <c r="AE437" s="1"/>
    </row>
    <row r="438" spans="31:31" x14ac:dyDescent="0.2">
      <c r="AE438" s="1"/>
    </row>
    <row r="439" spans="31:31" x14ac:dyDescent="0.2">
      <c r="AE439" s="1"/>
    </row>
    <row r="440" spans="31:31" x14ac:dyDescent="0.2">
      <c r="AE440" s="1"/>
    </row>
    <row r="441" spans="31:31" x14ac:dyDescent="0.2">
      <c r="AE441" s="1"/>
    </row>
    <row r="442" spans="31:31" x14ac:dyDescent="0.2">
      <c r="AE442" s="1"/>
    </row>
    <row r="443" spans="31:31" x14ac:dyDescent="0.2">
      <c r="AE443" s="1"/>
    </row>
    <row r="444" spans="31:31" x14ac:dyDescent="0.2">
      <c r="AE444" s="1"/>
    </row>
    <row r="445" spans="31:31" x14ac:dyDescent="0.2">
      <c r="AE445" s="1"/>
    </row>
    <row r="446" spans="31:31" x14ac:dyDescent="0.2">
      <c r="AE446" s="1"/>
    </row>
    <row r="447" spans="31:31" x14ac:dyDescent="0.2">
      <c r="AE447" s="1"/>
    </row>
    <row r="448" spans="31:31" x14ac:dyDescent="0.2">
      <c r="AE448" s="1"/>
    </row>
    <row r="449" spans="31:31" x14ac:dyDescent="0.2">
      <c r="AE449" s="1"/>
    </row>
    <row r="450" spans="31:31" x14ac:dyDescent="0.2">
      <c r="AE450" s="1"/>
    </row>
    <row r="451" spans="31:31" x14ac:dyDescent="0.2">
      <c r="AE451" s="1"/>
    </row>
    <row r="452" spans="31:31" x14ac:dyDescent="0.2">
      <c r="AE452" s="1"/>
    </row>
    <row r="453" spans="31:31" x14ac:dyDescent="0.2">
      <c r="AE453" s="1"/>
    </row>
    <row r="454" spans="31:31" x14ac:dyDescent="0.2">
      <c r="AE454" s="1"/>
    </row>
    <row r="455" spans="31:31" x14ac:dyDescent="0.2">
      <c r="AE455" s="1"/>
    </row>
    <row r="456" spans="31:31" x14ac:dyDescent="0.2">
      <c r="AE456" s="1"/>
    </row>
    <row r="457" spans="31:31" x14ac:dyDescent="0.2">
      <c r="AE457" s="1"/>
    </row>
    <row r="458" spans="31:31" x14ac:dyDescent="0.2">
      <c r="AE458" s="1"/>
    </row>
    <row r="459" spans="31:31" x14ac:dyDescent="0.2">
      <c r="AE459" s="1"/>
    </row>
    <row r="460" spans="31:31" x14ac:dyDescent="0.2">
      <c r="AE460" s="1"/>
    </row>
    <row r="461" spans="31:31" x14ac:dyDescent="0.2">
      <c r="AE461" s="1"/>
    </row>
    <row r="462" spans="31:31" x14ac:dyDescent="0.2">
      <c r="AE462" s="1"/>
    </row>
    <row r="463" spans="31:31" x14ac:dyDescent="0.2">
      <c r="AE463" s="1"/>
    </row>
    <row r="464" spans="31:31" x14ac:dyDescent="0.2">
      <c r="AE464" s="1"/>
    </row>
    <row r="465" spans="31:31" x14ac:dyDescent="0.2">
      <c r="AE465" s="1"/>
    </row>
    <row r="466" spans="31:31" x14ac:dyDescent="0.2">
      <c r="AE466" s="1"/>
    </row>
    <row r="467" spans="31:31" x14ac:dyDescent="0.2">
      <c r="AE467" s="1"/>
    </row>
    <row r="468" spans="31:31" x14ac:dyDescent="0.2">
      <c r="AE468" s="1"/>
    </row>
    <row r="469" spans="31:31" x14ac:dyDescent="0.2">
      <c r="AE469" s="1"/>
    </row>
    <row r="470" spans="31:31" x14ac:dyDescent="0.2">
      <c r="AE470" s="1"/>
    </row>
    <row r="471" spans="31:31" x14ac:dyDescent="0.2">
      <c r="AE471" s="1"/>
    </row>
    <row r="472" spans="31:31" x14ac:dyDescent="0.2">
      <c r="AE472" s="1"/>
    </row>
    <row r="473" spans="31:31" x14ac:dyDescent="0.2">
      <c r="AE473" s="1"/>
    </row>
    <row r="474" spans="31:31" x14ac:dyDescent="0.2">
      <c r="AE474" s="1"/>
    </row>
    <row r="475" spans="31:31" x14ac:dyDescent="0.2">
      <c r="AE475" s="1"/>
    </row>
    <row r="476" spans="31:31" x14ac:dyDescent="0.2">
      <c r="AE476" s="1"/>
    </row>
    <row r="477" spans="31:31" x14ac:dyDescent="0.2">
      <c r="AE477" s="1"/>
    </row>
    <row r="478" spans="31:31" x14ac:dyDescent="0.2">
      <c r="AE478" s="1"/>
    </row>
    <row r="479" spans="31:31" x14ac:dyDescent="0.2">
      <c r="AE479" s="1"/>
    </row>
    <row r="480" spans="31:31" x14ac:dyDescent="0.2">
      <c r="AE480" s="1"/>
    </row>
    <row r="481" spans="31:31" x14ac:dyDescent="0.2">
      <c r="AE481" s="1"/>
    </row>
    <row r="482" spans="31:31" x14ac:dyDescent="0.2">
      <c r="AE482" s="1"/>
    </row>
    <row r="483" spans="31:31" x14ac:dyDescent="0.2">
      <c r="AE483" s="1"/>
    </row>
    <row r="484" spans="31:31" x14ac:dyDescent="0.2">
      <c r="AE484" s="1"/>
    </row>
    <row r="485" spans="31:31" x14ac:dyDescent="0.2">
      <c r="AE485" s="1"/>
    </row>
    <row r="486" spans="31:31" x14ac:dyDescent="0.2">
      <c r="AE486" s="1"/>
    </row>
    <row r="487" spans="31:31" x14ac:dyDescent="0.2">
      <c r="AE487" s="1"/>
    </row>
    <row r="488" spans="31:31" x14ac:dyDescent="0.2">
      <c r="AE488" s="1"/>
    </row>
    <row r="489" spans="31:31" x14ac:dyDescent="0.2">
      <c r="AE489" s="1"/>
    </row>
    <row r="490" spans="31:31" x14ac:dyDescent="0.2">
      <c r="AE490" s="1"/>
    </row>
    <row r="491" spans="31:31" x14ac:dyDescent="0.2">
      <c r="AE491" s="1"/>
    </row>
    <row r="492" spans="31:31" x14ac:dyDescent="0.2">
      <c r="AE492" s="1"/>
    </row>
    <row r="493" spans="31:31" x14ac:dyDescent="0.2">
      <c r="AE493" s="1"/>
    </row>
    <row r="494" spans="31:31" x14ac:dyDescent="0.2">
      <c r="AE494" s="1"/>
    </row>
    <row r="495" spans="31:31" x14ac:dyDescent="0.2">
      <c r="AE495" s="1"/>
    </row>
    <row r="496" spans="31:31" x14ac:dyDescent="0.2">
      <c r="AE496" s="1"/>
    </row>
    <row r="497" spans="31:31" x14ac:dyDescent="0.2">
      <c r="AE497" s="1"/>
    </row>
    <row r="498" spans="31:31" x14ac:dyDescent="0.2">
      <c r="AE498" s="1"/>
    </row>
    <row r="499" spans="31:31" x14ac:dyDescent="0.2">
      <c r="AE499" s="1"/>
    </row>
    <row r="500" spans="31:31" x14ac:dyDescent="0.2">
      <c r="AE500" s="1"/>
    </row>
    <row r="501" spans="31:31" x14ac:dyDescent="0.2">
      <c r="AE501" s="1"/>
    </row>
    <row r="502" spans="31:31" x14ac:dyDescent="0.2">
      <c r="AE502" s="1"/>
    </row>
    <row r="503" spans="31:31" x14ac:dyDescent="0.2">
      <c r="AE503" s="1"/>
    </row>
    <row r="504" spans="31:31" x14ac:dyDescent="0.2">
      <c r="AE504" s="1"/>
    </row>
    <row r="505" spans="31:31" x14ac:dyDescent="0.2">
      <c r="AE505" s="1"/>
    </row>
    <row r="506" spans="31:31" x14ac:dyDescent="0.2">
      <c r="AE506" s="1"/>
    </row>
    <row r="507" spans="31:31" x14ac:dyDescent="0.2">
      <c r="AE507" s="1"/>
    </row>
    <row r="508" spans="31:31" x14ac:dyDescent="0.2">
      <c r="AE508" s="1"/>
    </row>
    <row r="509" spans="31:31" x14ac:dyDescent="0.2">
      <c r="AE509" s="1"/>
    </row>
    <row r="510" spans="31:31" x14ac:dyDescent="0.2">
      <c r="AE510" s="1"/>
    </row>
    <row r="511" spans="31:31" x14ac:dyDescent="0.2">
      <c r="AE511" s="1"/>
    </row>
    <row r="512" spans="31:31" x14ac:dyDescent="0.2">
      <c r="AE512" s="1"/>
    </row>
    <row r="513" spans="31:31" x14ac:dyDescent="0.2">
      <c r="AE513" s="1"/>
    </row>
    <row r="514" spans="31:31" x14ac:dyDescent="0.2">
      <c r="AE514" s="1"/>
    </row>
    <row r="515" spans="31:31" x14ac:dyDescent="0.2">
      <c r="AE515" s="1"/>
    </row>
    <row r="516" spans="31:31" x14ac:dyDescent="0.2">
      <c r="AE516" s="1"/>
    </row>
    <row r="517" spans="31:31" x14ac:dyDescent="0.2">
      <c r="AE517" s="1"/>
    </row>
    <row r="518" spans="31:31" x14ac:dyDescent="0.2">
      <c r="AE518" s="1"/>
    </row>
    <row r="519" spans="31:31" x14ac:dyDescent="0.2">
      <c r="AE519" s="1"/>
    </row>
    <row r="520" spans="31:31" x14ac:dyDescent="0.2">
      <c r="AE520" s="1"/>
    </row>
    <row r="521" spans="31:31" x14ac:dyDescent="0.2">
      <c r="AE521" s="1"/>
    </row>
    <row r="522" spans="31:31" x14ac:dyDescent="0.2">
      <c r="AE522" s="1"/>
    </row>
    <row r="523" spans="31:31" x14ac:dyDescent="0.2">
      <c r="AE523" s="1"/>
    </row>
    <row r="524" spans="31:31" x14ac:dyDescent="0.2">
      <c r="AE524" s="1"/>
    </row>
    <row r="525" spans="31:31" x14ac:dyDescent="0.2">
      <c r="AE525" s="1"/>
    </row>
    <row r="526" spans="31:31" x14ac:dyDescent="0.2">
      <c r="AE526" s="1"/>
    </row>
    <row r="527" spans="31:31" x14ac:dyDescent="0.2">
      <c r="AE527" s="1"/>
    </row>
    <row r="528" spans="31:31" x14ac:dyDescent="0.2">
      <c r="AE528" s="1"/>
    </row>
    <row r="529" spans="31:31" x14ac:dyDescent="0.2">
      <c r="AE529" s="1"/>
    </row>
    <row r="530" spans="31:31" x14ac:dyDescent="0.2">
      <c r="AE530" s="1"/>
    </row>
    <row r="531" spans="31:31" x14ac:dyDescent="0.2">
      <c r="AE531" s="1"/>
    </row>
    <row r="532" spans="31:31" x14ac:dyDescent="0.2">
      <c r="AE532" s="1"/>
    </row>
    <row r="533" spans="31:31" x14ac:dyDescent="0.2">
      <c r="AE533" s="1"/>
    </row>
    <row r="534" spans="31:31" x14ac:dyDescent="0.2">
      <c r="AE534" s="1"/>
    </row>
    <row r="535" spans="31:31" x14ac:dyDescent="0.2">
      <c r="AE535" s="1"/>
    </row>
    <row r="536" spans="31:31" x14ac:dyDescent="0.2">
      <c r="AE536" s="1"/>
    </row>
    <row r="537" spans="31:31" x14ac:dyDescent="0.2">
      <c r="AE537" s="1"/>
    </row>
    <row r="538" spans="31:31" x14ac:dyDescent="0.2">
      <c r="AE538" s="1"/>
    </row>
    <row r="539" spans="31:31" x14ac:dyDescent="0.2">
      <c r="AE539" s="1"/>
    </row>
    <row r="540" spans="31:31" x14ac:dyDescent="0.2">
      <c r="AE540" s="1"/>
    </row>
    <row r="541" spans="31:31" x14ac:dyDescent="0.2">
      <c r="AE541" s="1"/>
    </row>
    <row r="542" spans="31:31" x14ac:dyDescent="0.2">
      <c r="AE542" s="1"/>
    </row>
    <row r="543" spans="31:31" x14ac:dyDescent="0.2">
      <c r="AE543" s="1"/>
    </row>
    <row r="544" spans="31:31" x14ac:dyDescent="0.2">
      <c r="AE544" s="1"/>
    </row>
    <row r="545" spans="31:31" x14ac:dyDescent="0.2">
      <c r="AE545" s="1"/>
    </row>
    <row r="546" spans="31:31" x14ac:dyDescent="0.2">
      <c r="AE546" s="1"/>
    </row>
    <row r="547" spans="31:31" x14ac:dyDescent="0.2">
      <c r="AE547" s="1"/>
    </row>
    <row r="548" spans="31:31" x14ac:dyDescent="0.2">
      <c r="AE548" s="1"/>
    </row>
    <row r="549" spans="31:31" x14ac:dyDescent="0.2">
      <c r="AE549" s="1"/>
    </row>
    <row r="550" spans="31:31" x14ac:dyDescent="0.2">
      <c r="AE550" s="1"/>
    </row>
    <row r="551" spans="31:31" x14ac:dyDescent="0.2">
      <c r="AE551" s="1"/>
    </row>
    <row r="552" spans="31:31" x14ac:dyDescent="0.2">
      <c r="AE552" s="1"/>
    </row>
    <row r="553" spans="31:31" x14ac:dyDescent="0.2">
      <c r="AE553" s="1"/>
    </row>
    <row r="554" spans="31:31" x14ac:dyDescent="0.2">
      <c r="AE554" s="1"/>
    </row>
    <row r="555" spans="31:31" x14ac:dyDescent="0.2">
      <c r="AE555" s="1"/>
    </row>
    <row r="556" spans="31:31" x14ac:dyDescent="0.2">
      <c r="AE556" s="1"/>
    </row>
    <row r="557" spans="31:31" x14ac:dyDescent="0.2">
      <c r="AE557" s="1"/>
    </row>
    <row r="558" spans="31:31" x14ac:dyDescent="0.2">
      <c r="AE558" s="1"/>
    </row>
    <row r="559" spans="31:31" x14ac:dyDescent="0.2">
      <c r="AE559" s="1"/>
    </row>
    <row r="560" spans="31:31" x14ac:dyDescent="0.2">
      <c r="AE560" s="1"/>
    </row>
    <row r="561" spans="31:31" x14ac:dyDescent="0.2">
      <c r="AE561" s="1"/>
    </row>
    <row r="562" spans="31:31" x14ac:dyDescent="0.2">
      <c r="AE562" s="1"/>
    </row>
    <row r="563" spans="31:31" x14ac:dyDescent="0.2">
      <c r="AE563" s="1"/>
    </row>
    <row r="564" spans="31:31" x14ac:dyDescent="0.2">
      <c r="AE564" s="1"/>
    </row>
    <row r="565" spans="31:31" x14ac:dyDescent="0.2">
      <c r="AE565" s="1"/>
    </row>
    <row r="566" spans="31:31" x14ac:dyDescent="0.2">
      <c r="AE566" s="1"/>
    </row>
    <row r="567" spans="31:31" x14ac:dyDescent="0.2">
      <c r="AE567" s="1"/>
    </row>
    <row r="568" spans="31:31" x14ac:dyDescent="0.2">
      <c r="AE568" s="1"/>
    </row>
    <row r="569" spans="31:31" x14ac:dyDescent="0.2">
      <c r="AE569" s="1"/>
    </row>
    <row r="570" spans="31:31" x14ac:dyDescent="0.2">
      <c r="AE570" s="1"/>
    </row>
    <row r="571" spans="31:31" x14ac:dyDescent="0.2">
      <c r="AE571" s="1"/>
    </row>
    <row r="572" spans="31:31" x14ac:dyDescent="0.2">
      <c r="AE572" s="1"/>
    </row>
    <row r="573" spans="31:31" x14ac:dyDescent="0.2">
      <c r="AE573" s="1"/>
    </row>
    <row r="574" spans="31:31" x14ac:dyDescent="0.2">
      <c r="AE574" s="1"/>
    </row>
    <row r="575" spans="31:31" x14ac:dyDescent="0.2">
      <c r="AE575" s="1"/>
    </row>
    <row r="576" spans="31:31" x14ac:dyDescent="0.2">
      <c r="AE576" s="1"/>
    </row>
    <row r="577" spans="31:31" x14ac:dyDescent="0.2">
      <c r="AE577" s="1"/>
    </row>
    <row r="578" spans="31:31" x14ac:dyDescent="0.2">
      <c r="AE578" s="1"/>
    </row>
    <row r="579" spans="31:31" x14ac:dyDescent="0.2">
      <c r="AE579" s="1"/>
    </row>
    <row r="580" spans="31:31" x14ac:dyDescent="0.2">
      <c r="AE580" s="1"/>
    </row>
    <row r="581" spans="31:31" x14ac:dyDescent="0.2">
      <c r="AE581" s="1"/>
    </row>
    <row r="582" spans="31:31" x14ac:dyDescent="0.2">
      <c r="AE582" s="1"/>
    </row>
    <row r="583" spans="31:31" x14ac:dyDescent="0.2">
      <c r="AE583" s="1"/>
    </row>
    <row r="584" spans="31:31" x14ac:dyDescent="0.2">
      <c r="AE584" s="1"/>
    </row>
    <row r="585" spans="31:31" x14ac:dyDescent="0.2">
      <c r="AE585" s="1"/>
    </row>
    <row r="586" spans="31:31" x14ac:dyDescent="0.2">
      <c r="AE586" s="1"/>
    </row>
    <row r="587" spans="31:31" x14ac:dyDescent="0.2">
      <c r="AE587" s="1"/>
    </row>
    <row r="588" spans="31:31" x14ac:dyDescent="0.2">
      <c r="AE588" s="1"/>
    </row>
    <row r="589" spans="31:31" x14ac:dyDescent="0.2">
      <c r="AE589" s="1"/>
    </row>
    <row r="590" spans="31:31" x14ac:dyDescent="0.2">
      <c r="AE590" s="1"/>
    </row>
    <row r="591" spans="31:31" x14ac:dyDescent="0.2">
      <c r="AE591" s="1"/>
    </row>
    <row r="592" spans="31:31" x14ac:dyDescent="0.2">
      <c r="AE592" s="1"/>
    </row>
    <row r="593" spans="31:31" x14ac:dyDescent="0.2">
      <c r="AE593" s="1"/>
    </row>
    <row r="594" spans="31:31" x14ac:dyDescent="0.2">
      <c r="AE594" s="1"/>
    </row>
    <row r="595" spans="31:31" x14ac:dyDescent="0.2">
      <c r="AE595" s="1"/>
    </row>
    <row r="596" spans="31:31" x14ac:dyDescent="0.2">
      <c r="AE596" s="1"/>
    </row>
    <row r="597" spans="31:31" x14ac:dyDescent="0.2">
      <c r="AE597" s="1"/>
    </row>
    <row r="598" spans="31:31" x14ac:dyDescent="0.2">
      <c r="AE598" s="1"/>
    </row>
    <row r="599" spans="31:31" x14ac:dyDescent="0.2">
      <c r="AE599" s="1"/>
    </row>
    <row r="600" spans="31:31" x14ac:dyDescent="0.2">
      <c r="AE600" s="1"/>
    </row>
    <row r="601" spans="31:31" x14ac:dyDescent="0.2">
      <c r="AE601" s="1"/>
    </row>
    <row r="602" spans="31:31" x14ac:dyDescent="0.2">
      <c r="AE602" s="1"/>
    </row>
    <row r="603" spans="31:31" x14ac:dyDescent="0.2">
      <c r="AE603" s="1"/>
    </row>
    <row r="604" spans="31:31" x14ac:dyDescent="0.2">
      <c r="AE604" s="1"/>
    </row>
    <row r="605" spans="31:31" x14ac:dyDescent="0.2">
      <c r="AE605" s="1"/>
    </row>
    <row r="606" spans="31:31" x14ac:dyDescent="0.2">
      <c r="AE606" s="1"/>
    </row>
    <row r="607" spans="31:31" x14ac:dyDescent="0.2">
      <c r="AE607" s="1"/>
    </row>
    <row r="608" spans="31:31" x14ac:dyDescent="0.2">
      <c r="AE608" s="1"/>
    </row>
    <row r="609" spans="31:31" x14ac:dyDescent="0.2">
      <c r="AE609" s="1"/>
    </row>
    <row r="610" spans="31:31" x14ac:dyDescent="0.2">
      <c r="AE610" s="1"/>
    </row>
    <row r="611" spans="31:31" x14ac:dyDescent="0.2">
      <c r="AE611" s="1"/>
    </row>
    <row r="612" spans="31:31" x14ac:dyDescent="0.2">
      <c r="AE612" s="1"/>
    </row>
    <row r="613" spans="31:31" x14ac:dyDescent="0.2">
      <c r="AE613" s="1"/>
    </row>
    <row r="614" spans="31:31" x14ac:dyDescent="0.2">
      <c r="AE614" s="1"/>
    </row>
    <row r="615" spans="31:31" x14ac:dyDescent="0.2">
      <c r="AE615" s="1"/>
    </row>
    <row r="616" spans="31:31" x14ac:dyDescent="0.2">
      <c r="AE616" s="1"/>
    </row>
    <row r="617" spans="31:31" x14ac:dyDescent="0.2">
      <c r="AE617" s="1"/>
    </row>
    <row r="618" spans="31:31" x14ac:dyDescent="0.2">
      <c r="AE618" s="1"/>
    </row>
    <row r="619" spans="31:31" x14ac:dyDescent="0.2">
      <c r="AE619" s="1"/>
    </row>
    <row r="620" spans="31:31" x14ac:dyDescent="0.2">
      <c r="AE620" s="1"/>
    </row>
    <row r="621" spans="31:31" x14ac:dyDescent="0.2">
      <c r="AE621" s="1"/>
    </row>
    <row r="622" spans="31:31" x14ac:dyDescent="0.2">
      <c r="AE622" s="1"/>
    </row>
    <row r="623" spans="31:31" x14ac:dyDescent="0.2">
      <c r="AE623" s="1"/>
    </row>
    <row r="624" spans="31:31" x14ac:dyDescent="0.2">
      <c r="AE624" s="1"/>
    </row>
    <row r="625" spans="31:31" x14ac:dyDescent="0.2">
      <c r="AE625" s="1"/>
    </row>
    <row r="626" spans="31:31" x14ac:dyDescent="0.2">
      <c r="AE626" s="1"/>
    </row>
    <row r="627" spans="31:31" x14ac:dyDescent="0.2">
      <c r="AE627" s="1"/>
    </row>
    <row r="628" spans="31:31" x14ac:dyDescent="0.2">
      <c r="AE628" s="1"/>
    </row>
    <row r="629" spans="31:31" x14ac:dyDescent="0.2">
      <c r="AE629" s="1"/>
    </row>
    <row r="630" spans="31:31" x14ac:dyDescent="0.2">
      <c r="AE630" s="1"/>
    </row>
    <row r="631" spans="31:31" x14ac:dyDescent="0.2">
      <c r="AE631" s="1"/>
    </row>
    <row r="632" spans="31:31" x14ac:dyDescent="0.2">
      <c r="AE632" s="1"/>
    </row>
    <row r="633" spans="31:31" x14ac:dyDescent="0.2">
      <c r="AE633" s="1"/>
    </row>
    <row r="634" spans="31:31" x14ac:dyDescent="0.2">
      <c r="AE634" s="1"/>
    </row>
    <row r="635" spans="31:31" x14ac:dyDescent="0.2">
      <c r="AE635" s="1"/>
    </row>
    <row r="636" spans="31:31" x14ac:dyDescent="0.2">
      <c r="AE636" s="1"/>
    </row>
    <row r="637" spans="31:31" x14ac:dyDescent="0.2">
      <c r="AE637" s="1"/>
    </row>
    <row r="638" spans="31:31" x14ac:dyDescent="0.2">
      <c r="AE638" s="1"/>
    </row>
    <row r="639" spans="31:31" x14ac:dyDescent="0.2">
      <c r="AE639" s="1"/>
    </row>
    <row r="640" spans="31:31" x14ac:dyDescent="0.2">
      <c r="AE640" s="1"/>
    </row>
    <row r="641" spans="31:31" x14ac:dyDescent="0.2">
      <c r="AE641" s="1"/>
    </row>
    <row r="642" spans="31:31" x14ac:dyDescent="0.2">
      <c r="AE642" s="1"/>
    </row>
    <row r="643" spans="31:31" x14ac:dyDescent="0.2">
      <c r="AE643" s="1"/>
    </row>
    <row r="644" spans="31:31" x14ac:dyDescent="0.2">
      <c r="AE644" s="1"/>
    </row>
    <row r="645" spans="31:31" x14ac:dyDescent="0.2">
      <c r="AE645" s="1"/>
    </row>
    <row r="646" spans="31:31" x14ac:dyDescent="0.2">
      <c r="AE646" s="1"/>
    </row>
    <row r="647" spans="31:31" x14ac:dyDescent="0.2">
      <c r="AE647" s="1"/>
    </row>
    <row r="648" spans="31:31" x14ac:dyDescent="0.2">
      <c r="AE648" s="1"/>
    </row>
    <row r="649" spans="31:31" x14ac:dyDescent="0.2">
      <c r="AE649" s="1"/>
    </row>
    <row r="650" spans="31:31" x14ac:dyDescent="0.2">
      <c r="AE650" s="1"/>
    </row>
    <row r="651" spans="31:31" x14ac:dyDescent="0.2">
      <c r="AE651" s="1"/>
    </row>
    <row r="652" spans="31:31" x14ac:dyDescent="0.2">
      <c r="AE652" s="1"/>
    </row>
    <row r="653" spans="31:31" x14ac:dyDescent="0.2">
      <c r="AE653" s="1"/>
    </row>
    <row r="654" spans="31:31" x14ac:dyDescent="0.2">
      <c r="AE654" s="1"/>
    </row>
    <row r="655" spans="31:31" x14ac:dyDescent="0.2">
      <c r="AE655" s="1"/>
    </row>
    <row r="656" spans="31:31" x14ac:dyDescent="0.2">
      <c r="AE656" s="1"/>
    </row>
    <row r="657" spans="31:31" x14ac:dyDescent="0.2">
      <c r="AE657" s="1"/>
    </row>
    <row r="658" spans="31:31" x14ac:dyDescent="0.2">
      <c r="AE658" s="1"/>
    </row>
    <row r="659" spans="31:31" x14ac:dyDescent="0.2">
      <c r="AE659" s="1"/>
    </row>
    <row r="660" spans="31:31" x14ac:dyDescent="0.2">
      <c r="AE660" s="1"/>
    </row>
    <row r="661" spans="31:31" x14ac:dyDescent="0.2">
      <c r="AE661" s="1"/>
    </row>
    <row r="662" spans="31:31" x14ac:dyDescent="0.2">
      <c r="AE662" s="1"/>
    </row>
    <row r="663" spans="31:31" x14ac:dyDescent="0.2">
      <c r="AE663" s="1"/>
    </row>
    <row r="664" spans="31:31" x14ac:dyDescent="0.2">
      <c r="AE664" s="1"/>
    </row>
    <row r="665" spans="31:31" x14ac:dyDescent="0.2">
      <c r="AE665" s="1"/>
    </row>
    <row r="666" spans="31:31" x14ac:dyDescent="0.2">
      <c r="AE666" s="1"/>
    </row>
    <row r="667" spans="31:31" x14ac:dyDescent="0.2">
      <c r="AE667" s="1"/>
    </row>
    <row r="668" spans="31:31" x14ac:dyDescent="0.2">
      <c r="AE668" s="1"/>
    </row>
    <row r="669" spans="31:31" x14ac:dyDescent="0.2">
      <c r="AE669" s="1"/>
    </row>
    <row r="670" spans="31:31" x14ac:dyDescent="0.2">
      <c r="AE670" s="1"/>
    </row>
    <row r="671" spans="31:31" x14ac:dyDescent="0.2">
      <c r="AE671" s="1"/>
    </row>
    <row r="672" spans="31:31" x14ac:dyDescent="0.2">
      <c r="AE672" s="1"/>
    </row>
    <row r="673" spans="31:31" x14ac:dyDescent="0.2">
      <c r="AE673" s="1"/>
    </row>
    <row r="674" spans="31:31" x14ac:dyDescent="0.2">
      <c r="AE674" s="1"/>
    </row>
    <row r="675" spans="31:31" x14ac:dyDescent="0.2">
      <c r="AE675" s="1"/>
    </row>
    <row r="676" spans="31:31" x14ac:dyDescent="0.2">
      <c r="AE676" s="1"/>
    </row>
    <row r="677" spans="31:31" x14ac:dyDescent="0.2">
      <c r="AE677" s="1"/>
    </row>
    <row r="678" spans="31:31" x14ac:dyDescent="0.2">
      <c r="AE678" s="1"/>
    </row>
    <row r="679" spans="31:31" x14ac:dyDescent="0.2">
      <c r="AE679" s="1"/>
    </row>
    <row r="680" spans="31:31" x14ac:dyDescent="0.2">
      <c r="AE680" s="1"/>
    </row>
    <row r="681" spans="31:31" x14ac:dyDescent="0.2">
      <c r="AE681" s="1"/>
    </row>
    <row r="682" spans="31:31" x14ac:dyDescent="0.2">
      <c r="AE682" s="1"/>
    </row>
    <row r="683" spans="31:31" x14ac:dyDescent="0.2">
      <c r="AE683" s="1"/>
    </row>
    <row r="684" spans="31:31" x14ac:dyDescent="0.2">
      <c r="AE684" s="1"/>
    </row>
    <row r="685" spans="31:31" x14ac:dyDescent="0.2">
      <c r="AE685" s="1"/>
    </row>
    <row r="686" spans="31:31" x14ac:dyDescent="0.2">
      <c r="AE686" s="1"/>
    </row>
    <row r="687" spans="31:31" x14ac:dyDescent="0.2">
      <c r="AE687" s="1"/>
    </row>
    <row r="688" spans="31:31" x14ac:dyDescent="0.2">
      <c r="AE688" s="1"/>
    </row>
    <row r="689" spans="31:31" x14ac:dyDescent="0.2">
      <c r="AE689" s="1"/>
    </row>
    <row r="690" spans="31:31" x14ac:dyDescent="0.2">
      <c r="AE690" s="1"/>
    </row>
    <row r="691" spans="31:31" x14ac:dyDescent="0.2">
      <c r="AE691" s="1"/>
    </row>
    <row r="692" spans="31:31" x14ac:dyDescent="0.2">
      <c r="AE692" s="1"/>
    </row>
    <row r="693" spans="31:31" x14ac:dyDescent="0.2">
      <c r="AE693" s="1"/>
    </row>
    <row r="694" spans="31:31" x14ac:dyDescent="0.2">
      <c r="AE694" s="1"/>
    </row>
    <row r="695" spans="31:31" x14ac:dyDescent="0.2">
      <c r="AE695" s="1"/>
    </row>
    <row r="696" spans="31:31" x14ac:dyDescent="0.2">
      <c r="AE696" s="1"/>
    </row>
    <row r="697" spans="31:31" x14ac:dyDescent="0.2">
      <c r="AE697" s="1"/>
    </row>
    <row r="698" spans="31:31" x14ac:dyDescent="0.2">
      <c r="AE698" s="1"/>
    </row>
    <row r="699" spans="31:31" x14ac:dyDescent="0.2">
      <c r="AE699" s="1"/>
    </row>
    <row r="700" spans="31:31" x14ac:dyDescent="0.2">
      <c r="AE700" s="1"/>
    </row>
    <row r="701" spans="31:31" x14ac:dyDescent="0.2">
      <c r="AE701" s="1"/>
    </row>
    <row r="702" spans="31:31" x14ac:dyDescent="0.2">
      <c r="AE702" s="1"/>
    </row>
    <row r="703" spans="31:31" x14ac:dyDescent="0.2">
      <c r="AE703" s="1"/>
    </row>
    <row r="704" spans="31:31" x14ac:dyDescent="0.2">
      <c r="AE704" s="1"/>
    </row>
    <row r="705" spans="31:31" x14ac:dyDescent="0.2">
      <c r="AE705" s="1"/>
    </row>
    <row r="706" spans="31:31" x14ac:dyDescent="0.2">
      <c r="AE706" s="1"/>
    </row>
    <row r="707" spans="31:31" x14ac:dyDescent="0.2">
      <c r="AE707" s="1"/>
    </row>
    <row r="708" spans="31:31" x14ac:dyDescent="0.2">
      <c r="AE708" s="1"/>
    </row>
    <row r="709" spans="31:31" x14ac:dyDescent="0.2">
      <c r="AE709" s="1"/>
    </row>
    <row r="710" spans="31:31" x14ac:dyDescent="0.2">
      <c r="AE710" s="1"/>
    </row>
    <row r="711" spans="31:31" x14ac:dyDescent="0.2">
      <c r="AE711" s="1"/>
    </row>
    <row r="712" spans="31:31" x14ac:dyDescent="0.2">
      <c r="AE712" s="1"/>
    </row>
    <row r="713" spans="31:31" x14ac:dyDescent="0.2">
      <c r="AE713" s="1"/>
    </row>
    <row r="714" spans="31:31" x14ac:dyDescent="0.2">
      <c r="AE714" s="1"/>
    </row>
    <row r="715" spans="31:31" x14ac:dyDescent="0.2">
      <c r="AE715" s="1"/>
    </row>
    <row r="716" spans="31:31" x14ac:dyDescent="0.2">
      <c r="AE716" s="1"/>
    </row>
    <row r="717" spans="31:31" x14ac:dyDescent="0.2">
      <c r="AE717" s="1"/>
    </row>
    <row r="718" spans="31:31" x14ac:dyDescent="0.2">
      <c r="AE718" s="1"/>
    </row>
    <row r="719" spans="31:31" x14ac:dyDescent="0.2">
      <c r="AE719" s="1"/>
    </row>
    <row r="720" spans="31:31" x14ac:dyDescent="0.2">
      <c r="AE720" s="1"/>
    </row>
    <row r="721" spans="31:31" x14ac:dyDescent="0.2">
      <c r="AE721" s="1"/>
    </row>
    <row r="722" spans="31:31" x14ac:dyDescent="0.2">
      <c r="AE722" s="1"/>
    </row>
    <row r="723" spans="31:31" x14ac:dyDescent="0.2">
      <c r="AE723" s="1"/>
    </row>
    <row r="724" spans="31:31" x14ac:dyDescent="0.2">
      <c r="AE724" s="1"/>
    </row>
    <row r="725" spans="31:31" x14ac:dyDescent="0.2">
      <c r="AE725" s="1"/>
    </row>
    <row r="726" spans="31:31" x14ac:dyDescent="0.2">
      <c r="AE726" s="1"/>
    </row>
    <row r="727" spans="31:31" x14ac:dyDescent="0.2">
      <c r="AE727" s="1"/>
    </row>
    <row r="728" spans="31:31" x14ac:dyDescent="0.2">
      <c r="AE728" s="1"/>
    </row>
    <row r="729" spans="31:31" x14ac:dyDescent="0.2">
      <c r="AE729" s="1"/>
    </row>
    <row r="730" spans="31:31" x14ac:dyDescent="0.2">
      <c r="AE730" s="1"/>
    </row>
    <row r="731" spans="31:31" x14ac:dyDescent="0.2">
      <c r="AE731" s="1"/>
    </row>
    <row r="732" spans="31:31" x14ac:dyDescent="0.2">
      <c r="AE732" s="1"/>
    </row>
    <row r="733" spans="31:31" x14ac:dyDescent="0.2">
      <c r="AE733" s="1"/>
    </row>
    <row r="734" spans="31:31" x14ac:dyDescent="0.2">
      <c r="AE734" s="1"/>
    </row>
    <row r="735" spans="31:31" x14ac:dyDescent="0.2">
      <c r="AE735" s="1"/>
    </row>
    <row r="736" spans="31:31" x14ac:dyDescent="0.2">
      <c r="AE736" s="1"/>
    </row>
    <row r="737" spans="31:31" x14ac:dyDescent="0.2">
      <c r="AE737" s="1"/>
    </row>
    <row r="738" spans="31:31" x14ac:dyDescent="0.2">
      <c r="AE738" s="1"/>
    </row>
    <row r="739" spans="31:31" x14ac:dyDescent="0.2">
      <c r="AE739" s="1"/>
    </row>
    <row r="740" spans="31:31" x14ac:dyDescent="0.2">
      <c r="AE740" s="1"/>
    </row>
    <row r="741" spans="31:31" x14ac:dyDescent="0.2">
      <c r="AE741" s="1"/>
    </row>
    <row r="742" spans="31:31" x14ac:dyDescent="0.2">
      <c r="AE742" s="1"/>
    </row>
    <row r="743" spans="31:31" x14ac:dyDescent="0.2">
      <c r="AE743" s="1"/>
    </row>
    <row r="744" spans="31:31" x14ac:dyDescent="0.2">
      <c r="AE744" s="1"/>
    </row>
    <row r="745" spans="31:31" x14ac:dyDescent="0.2">
      <c r="AE745" s="1"/>
    </row>
    <row r="746" spans="31:31" x14ac:dyDescent="0.2">
      <c r="AE746" s="1"/>
    </row>
    <row r="747" spans="31:31" x14ac:dyDescent="0.2">
      <c r="AE747" s="1"/>
    </row>
    <row r="748" spans="31:31" x14ac:dyDescent="0.2">
      <c r="AE748" s="1"/>
    </row>
    <row r="749" spans="31:31" x14ac:dyDescent="0.2">
      <c r="AE749" s="1"/>
    </row>
    <row r="750" spans="31:31" x14ac:dyDescent="0.2">
      <c r="AE750" s="1"/>
    </row>
    <row r="751" spans="31:31" x14ac:dyDescent="0.2">
      <c r="AE751" s="1"/>
    </row>
    <row r="752" spans="31:31" x14ac:dyDescent="0.2">
      <c r="AE752" s="1"/>
    </row>
    <row r="753" spans="31:31" x14ac:dyDescent="0.2">
      <c r="AE753" s="1"/>
    </row>
    <row r="754" spans="31:31" x14ac:dyDescent="0.2">
      <c r="AE754" s="1"/>
    </row>
    <row r="755" spans="31:31" x14ac:dyDescent="0.2">
      <c r="AE755" s="1"/>
    </row>
    <row r="756" spans="31:31" x14ac:dyDescent="0.2">
      <c r="AE756" s="1"/>
    </row>
    <row r="757" spans="31:31" x14ac:dyDescent="0.2">
      <c r="AE757" s="1"/>
    </row>
  </sheetData>
  <mergeCells count="75">
    <mergeCell ref="A57:A59"/>
    <mergeCell ref="AE57:AE59"/>
    <mergeCell ref="C57:C59"/>
    <mergeCell ref="T98:X98"/>
    <mergeCell ref="AA98:AE98"/>
    <mergeCell ref="T99:X99"/>
    <mergeCell ref="AA99:AE99"/>
    <mergeCell ref="T94:X94"/>
    <mergeCell ref="AA94:AE94"/>
    <mergeCell ref="T95:X95"/>
    <mergeCell ref="AA95:AE95"/>
    <mergeCell ref="T96:X96"/>
    <mergeCell ref="AA96:AE96"/>
    <mergeCell ref="O11:O12"/>
    <mergeCell ref="U12:V12"/>
    <mergeCell ref="X12:Y12"/>
    <mergeCell ref="T93:X93"/>
    <mergeCell ref="AA93:AE93"/>
    <mergeCell ref="AB12:AC12"/>
    <mergeCell ref="AB11:AC11"/>
    <mergeCell ref="U11:V11"/>
    <mergeCell ref="X11:Y11"/>
    <mergeCell ref="P11:P12"/>
    <mergeCell ref="Q11:Q12"/>
    <mergeCell ref="R11:R12"/>
    <mergeCell ref="S11:S12"/>
    <mergeCell ref="A10:A12"/>
    <mergeCell ref="B10:B12"/>
    <mergeCell ref="C10:C12"/>
    <mergeCell ref="D10:D12"/>
    <mergeCell ref="N11:N12"/>
    <mergeCell ref="E11:F12"/>
    <mergeCell ref="G11:G12"/>
    <mergeCell ref="H11:H12"/>
    <mergeCell ref="I11:I12"/>
    <mergeCell ref="J11:J12"/>
    <mergeCell ref="K11:K12"/>
    <mergeCell ref="L11:L12"/>
    <mergeCell ref="M11:M12"/>
    <mergeCell ref="E10:G10"/>
    <mergeCell ref="H10:I10"/>
    <mergeCell ref="L10:M10"/>
    <mergeCell ref="T10:Y10"/>
    <mergeCell ref="AE7:AE8"/>
    <mergeCell ref="Z9:AA9"/>
    <mergeCell ref="AB9:AD9"/>
    <mergeCell ref="Z10:AA10"/>
    <mergeCell ref="AB10:AD10"/>
    <mergeCell ref="N9:O9"/>
    <mergeCell ref="P9:Q9"/>
    <mergeCell ref="R9:S9"/>
    <mergeCell ref="N10:O10"/>
    <mergeCell ref="P10:Q10"/>
    <mergeCell ref="R10:S10"/>
    <mergeCell ref="A1:AD1"/>
    <mergeCell ref="A2:AD2"/>
    <mergeCell ref="A3:AD3"/>
    <mergeCell ref="A4:AD4"/>
    <mergeCell ref="A5:AD5"/>
    <mergeCell ref="J10:K10"/>
    <mergeCell ref="H7:I9"/>
    <mergeCell ref="A6:AD6"/>
    <mergeCell ref="T9:Y9"/>
    <mergeCell ref="A7:A9"/>
    <mergeCell ref="B7:B9"/>
    <mergeCell ref="C7:C9"/>
    <mergeCell ref="D7:D9"/>
    <mergeCell ref="E7:G9"/>
    <mergeCell ref="J7:K8"/>
    <mergeCell ref="L7:S8"/>
    <mergeCell ref="Z7:AA8"/>
    <mergeCell ref="AB7:AD8"/>
    <mergeCell ref="T7:Y8"/>
    <mergeCell ref="J9:K9"/>
    <mergeCell ref="L9:M9"/>
  </mergeCells>
  <printOptions horizontalCentered="1"/>
  <pageMargins left="0.23622047244094491" right="0.23622047244094491" top="3.937007874015748E-2" bottom="3.937007874015748E-2" header="0" footer="0"/>
  <pageSetup paperSize="14" scale="33" orientation="landscape"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Setda</vt:lpstr>
      <vt:lpstr>Setda!Print_Area</vt:lpstr>
      <vt:lpstr>Setda!Print_Titles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Asus</cp:lastModifiedBy>
  <dcterms:created xsi:type="dcterms:W3CDTF">2020-03-18T05:59:44Z</dcterms:created>
  <dcterms:modified xsi:type="dcterms:W3CDTF">2023-01-10T01:44:01Z</dcterms:modified>
</cp:coreProperties>
</file>