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0" yWindow="0" windowWidth="28800" windowHeight="12000"/>
  </bookViews>
  <sheets>
    <sheet name="BKPSDM" sheetId="1" r:id="rId1"/>
  </sheets>
  <definedNames>
    <definedName name="_xlnm.Print_Area" localSheetId="0">BKPSDM!$A$1:$AM$80</definedName>
    <definedName name="_xlnm.Print_Titles" localSheetId="0">BKPSDM!$7:$12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1" l="1"/>
  <c r="W17" i="1"/>
  <c r="T17" i="1"/>
  <c r="X59" i="1" l="1"/>
  <c r="X58" i="1"/>
  <c r="Y57" i="1"/>
  <c r="X57" i="1"/>
  <c r="X56" i="1"/>
  <c r="Y55" i="1"/>
  <c r="X55" i="1"/>
  <c r="X54" i="1"/>
  <c r="X53" i="1"/>
  <c r="X52" i="1"/>
  <c r="X51" i="1"/>
  <c r="Y50" i="1"/>
  <c r="X50" i="1"/>
  <c r="X49" i="1"/>
  <c r="Y48" i="1"/>
  <c r="X48" i="1"/>
  <c r="X47" i="1"/>
  <c r="X46" i="1"/>
  <c r="Y45" i="1"/>
  <c r="X45" i="1"/>
  <c r="X44" i="1"/>
  <c r="X43" i="1"/>
  <c r="X42" i="1"/>
  <c r="Y41" i="1"/>
  <c r="X41" i="1"/>
  <c r="X40" i="1"/>
  <c r="X39" i="1"/>
  <c r="X38" i="1"/>
  <c r="X37" i="1"/>
  <c r="X36" i="1"/>
  <c r="Y35" i="1"/>
  <c r="X35" i="1"/>
  <c r="X34" i="1"/>
  <c r="X33" i="1"/>
  <c r="X32" i="1"/>
  <c r="Y31" i="1"/>
  <c r="X31" i="1"/>
  <c r="X30" i="1"/>
  <c r="Y29" i="1"/>
  <c r="X29" i="1"/>
  <c r="X28" i="1"/>
  <c r="X27" i="1"/>
  <c r="X26" i="1"/>
  <c r="X25" i="1"/>
  <c r="X24" i="1"/>
  <c r="X23" i="1"/>
  <c r="X22" i="1"/>
  <c r="X21" i="1"/>
  <c r="X20" i="1"/>
  <c r="X19" i="1"/>
  <c r="X18" i="1"/>
  <c r="Y17" i="1"/>
  <c r="X17" i="1"/>
  <c r="X16" i="1"/>
  <c r="X15" i="1"/>
  <c r="Y14" i="1"/>
  <c r="X14" i="1"/>
  <c r="W14" i="1"/>
  <c r="X13" i="1"/>
  <c r="Y54" i="1" l="1"/>
  <c r="Y39" i="1"/>
  <c r="Y13" i="1"/>
  <c r="H14" i="1"/>
  <c r="V57" i="1"/>
  <c r="V55" i="1"/>
  <c r="V50" i="1"/>
  <c r="V48" i="1"/>
  <c r="V45" i="1"/>
  <c r="V41" i="1"/>
  <c r="V35" i="1"/>
  <c r="V31" i="1"/>
  <c r="V29" i="1"/>
  <c r="Z29" i="1"/>
  <c r="V22" i="1"/>
  <c r="Z18" i="1"/>
  <c r="V17" i="1"/>
  <c r="Q17" i="1"/>
  <c r="N17" i="1"/>
  <c r="T14" i="1"/>
  <c r="V14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U13" i="1"/>
  <c r="R13" i="1"/>
  <c r="O13" i="1"/>
  <c r="V54" i="1" l="1"/>
  <c r="V39" i="1"/>
  <c r="V13" i="1"/>
  <c r="G29" i="1"/>
  <c r="G57" i="1"/>
  <c r="G55" i="1"/>
  <c r="G50" i="1"/>
  <c r="G48" i="1"/>
  <c r="M48" i="1"/>
  <c r="G45" i="1"/>
  <c r="G41" i="1"/>
  <c r="G35" i="1"/>
  <c r="G31" i="1"/>
  <c r="G22" i="1"/>
  <c r="G17" i="1"/>
  <c r="G14" i="1"/>
  <c r="G54" i="1" l="1"/>
  <c r="G39" i="1"/>
  <c r="G13" i="1"/>
  <c r="E14" i="1"/>
  <c r="E50" i="1"/>
  <c r="E48" i="1"/>
  <c r="E45" i="1"/>
  <c r="E41" i="1"/>
  <c r="E40" i="1"/>
  <c r="E39" i="1"/>
  <c r="N50" i="1" l="1"/>
  <c r="K50" i="1"/>
  <c r="K48" i="1"/>
  <c r="N45" i="1"/>
  <c r="Z45" i="1" s="1"/>
  <c r="AG45" i="1" s="1"/>
  <c r="K45" i="1"/>
  <c r="N41" i="1"/>
  <c r="K41" i="1"/>
  <c r="N40" i="1"/>
  <c r="Z40" i="1" s="1"/>
  <c r="H40" i="1"/>
  <c r="K40" i="1"/>
  <c r="N39" i="1"/>
  <c r="H39" i="1"/>
  <c r="K39" i="1"/>
  <c r="AB40" i="1" l="1"/>
  <c r="AG40" i="1"/>
  <c r="Q14" i="1"/>
  <c r="N14" i="1"/>
  <c r="K14" i="1"/>
  <c r="AB18" i="1" l="1"/>
  <c r="Q54" i="1" l="1"/>
  <c r="N54" i="1"/>
  <c r="Q55" i="1" l="1"/>
  <c r="Q57" i="1"/>
  <c r="N57" i="1"/>
  <c r="K57" i="1"/>
  <c r="K55" i="1"/>
  <c r="K54" i="1"/>
  <c r="S41" i="1" l="1"/>
  <c r="S57" i="1"/>
  <c r="S55" i="1"/>
  <c r="S50" i="1"/>
  <c r="S48" i="1"/>
  <c r="S45" i="1"/>
  <c r="S35" i="1"/>
  <c r="S31" i="1"/>
  <c r="S26" i="1"/>
  <c r="S22" i="1" s="1"/>
  <c r="S17" i="1"/>
  <c r="S29" i="1"/>
  <c r="S14" i="1"/>
  <c r="S54" i="1" l="1"/>
  <c r="S39" i="1"/>
  <c r="S13" i="1"/>
  <c r="N55" i="1"/>
  <c r="Q48" i="1"/>
  <c r="AH40" i="1"/>
  <c r="AA40" i="1"/>
  <c r="Z39" i="1"/>
  <c r="AA59" i="1" l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17" i="1"/>
  <c r="AA16" i="1"/>
  <c r="AA15" i="1"/>
  <c r="AA14" i="1"/>
  <c r="AA13" i="1"/>
  <c r="AH14" i="1" l="1"/>
  <c r="AH15" i="1"/>
  <c r="AH16" i="1"/>
  <c r="AH17" i="1"/>
  <c r="AH13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C59" i="1" l="1"/>
  <c r="AD59" i="1"/>
  <c r="AD58" i="1"/>
  <c r="AI58" i="1" s="1"/>
  <c r="AD56" i="1"/>
  <c r="AI56" i="1" s="1"/>
  <c r="AD53" i="1"/>
  <c r="AD52" i="1"/>
  <c r="AI52" i="1" s="1"/>
  <c r="AD51" i="1"/>
  <c r="AD49" i="1"/>
  <c r="AD47" i="1"/>
  <c r="AE47" i="1" s="1"/>
  <c r="AD46" i="1"/>
  <c r="AI46" i="1" s="1"/>
  <c r="AD44" i="1"/>
  <c r="AI44" i="1" s="1"/>
  <c r="AD43" i="1"/>
  <c r="AD42" i="1"/>
  <c r="AI42" i="1" s="1"/>
  <c r="AD38" i="1"/>
  <c r="AD37" i="1"/>
  <c r="AI37" i="1" s="1"/>
  <c r="AD36" i="1"/>
  <c r="AD34" i="1"/>
  <c r="AD33" i="1"/>
  <c r="AI33" i="1" s="1"/>
  <c r="AD32" i="1"/>
  <c r="AD30" i="1"/>
  <c r="AD28" i="1"/>
  <c r="AD27" i="1"/>
  <c r="AI27" i="1" s="1"/>
  <c r="AD26" i="1"/>
  <c r="AD25" i="1"/>
  <c r="AI25" i="1" s="1"/>
  <c r="AD24" i="1"/>
  <c r="AD23" i="1"/>
  <c r="AI23" i="1" s="1"/>
  <c r="AD21" i="1"/>
  <c r="AI21" i="1" s="1"/>
  <c r="AD20" i="1"/>
  <c r="AD19" i="1"/>
  <c r="AI19" i="1" s="1"/>
  <c r="AD18" i="1"/>
  <c r="AD16" i="1"/>
  <c r="AD15" i="1"/>
  <c r="AI15" i="1" s="1"/>
  <c r="Z59" i="1"/>
  <c r="AB59" i="1" s="1"/>
  <c r="Z58" i="1"/>
  <c r="AB58" i="1" s="1"/>
  <c r="Z57" i="1"/>
  <c r="AB57" i="1" s="1"/>
  <c r="Z56" i="1"/>
  <c r="AB56" i="1" s="1"/>
  <c r="Z55" i="1"/>
  <c r="AB55" i="1" s="1"/>
  <c r="Z54" i="1"/>
  <c r="AG54" i="1" s="1"/>
  <c r="Z53" i="1"/>
  <c r="AB53" i="1" s="1"/>
  <c r="Z52" i="1"/>
  <c r="AB52" i="1" s="1"/>
  <c r="Z51" i="1"/>
  <c r="AB51" i="1" s="1"/>
  <c r="AB50" i="1"/>
  <c r="Z49" i="1"/>
  <c r="AB49" i="1" s="1"/>
  <c r="Z48" i="1"/>
  <c r="AB48" i="1" s="1"/>
  <c r="AB47" i="1"/>
  <c r="Z46" i="1"/>
  <c r="AB46" i="1" s="1"/>
  <c r="AB45" i="1"/>
  <c r="Z44" i="1"/>
  <c r="AB44" i="1" s="1"/>
  <c r="Z43" i="1"/>
  <c r="AB43" i="1" s="1"/>
  <c r="Z42" i="1"/>
  <c r="AB42" i="1" s="1"/>
  <c r="Z41" i="1"/>
  <c r="AB39" i="1"/>
  <c r="AG39" i="1" s="1"/>
  <c r="Z38" i="1"/>
  <c r="AB38" i="1" s="1"/>
  <c r="Z37" i="1"/>
  <c r="AB37" i="1" s="1"/>
  <c r="Z36" i="1"/>
  <c r="AB36" i="1" s="1"/>
  <c r="Z35" i="1"/>
  <c r="AB35" i="1" s="1"/>
  <c r="Z34" i="1"/>
  <c r="AB34" i="1" s="1"/>
  <c r="Z33" i="1"/>
  <c r="AB33" i="1" s="1"/>
  <c r="Z32" i="1"/>
  <c r="AB32" i="1" s="1"/>
  <c r="Z31" i="1"/>
  <c r="AB31" i="1" s="1"/>
  <c r="Z30" i="1"/>
  <c r="AB30" i="1" s="1"/>
  <c r="AB29" i="1"/>
  <c r="Z28" i="1"/>
  <c r="AB28" i="1" s="1"/>
  <c r="Z27" i="1"/>
  <c r="AB27" i="1" s="1"/>
  <c r="Z26" i="1"/>
  <c r="AB26" i="1" s="1"/>
  <c r="Z25" i="1"/>
  <c r="AB25" i="1" s="1"/>
  <c r="Z24" i="1"/>
  <c r="AB24" i="1" s="1"/>
  <c r="Z23" i="1"/>
  <c r="AB23" i="1" s="1"/>
  <c r="Z22" i="1"/>
  <c r="AB22" i="1" s="1"/>
  <c r="Z21" i="1"/>
  <c r="AB21" i="1" s="1"/>
  <c r="Z20" i="1"/>
  <c r="AB20" i="1" s="1"/>
  <c r="AB19" i="1"/>
  <c r="Z16" i="1"/>
  <c r="AB16" i="1" s="1"/>
  <c r="Z15" i="1"/>
  <c r="AB15" i="1" s="1"/>
  <c r="Z13" i="1"/>
  <c r="AG13" i="1" s="1"/>
  <c r="AB41" i="1" l="1"/>
  <c r="AG41" i="1"/>
  <c r="AG18" i="1"/>
  <c r="AG22" i="1"/>
  <c r="AG38" i="1"/>
  <c r="AB54" i="1"/>
  <c r="AG50" i="1"/>
  <c r="AG33" i="1"/>
  <c r="AG51" i="1"/>
  <c r="AG16" i="1"/>
  <c r="AG34" i="1"/>
  <c r="AG55" i="1"/>
  <c r="AG28" i="1"/>
  <c r="AE52" i="1"/>
  <c r="AG29" i="1"/>
  <c r="AG46" i="1"/>
  <c r="AG57" i="1"/>
  <c r="AG20" i="1"/>
  <c r="AG25" i="1"/>
  <c r="AG36" i="1"/>
  <c r="AG42" i="1"/>
  <c r="AG47" i="1"/>
  <c r="AG53" i="1"/>
  <c r="AG58" i="1"/>
  <c r="AG24" i="1"/>
  <c r="AG30" i="1"/>
  <c r="AB13" i="1"/>
  <c r="AE19" i="1"/>
  <c r="AE27" i="1"/>
  <c r="AE44" i="1"/>
  <c r="AG21" i="1"/>
  <c r="AG26" i="1"/>
  <c r="AG32" i="1"/>
  <c r="AG37" i="1"/>
  <c r="AG43" i="1"/>
  <c r="AG49" i="1"/>
  <c r="AG59" i="1"/>
  <c r="AE30" i="1"/>
  <c r="AI30" i="1"/>
  <c r="AE38" i="1"/>
  <c r="AI38" i="1"/>
  <c r="AI47" i="1"/>
  <c r="AE20" i="1"/>
  <c r="AI20" i="1"/>
  <c r="AE25" i="1"/>
  <c r="AE28" i="1"/>
  <c r="AI28" i="1"/>
  <c r="AE33" i="1"/>
  <c r="AE36" i="1"/>
  <c r="AI36" i="1"/>
  <c r="AE42" i="1"/>
  <c r="AE53" i="1"/>
  <c r="AI53" i="1"/>
  <c r="AE58" i="1"/>
  <c r="AE15" i="1"/>
  <c r="AE18" i="1"/>
  <c r="AI18" i="1"/>
  <c r="AE23" i="1"/>
  <c r="AE26" i="1"/>
  <c r="AI26" i="1"/>
  <c r="AE34" i="1"/>
  <c r="AI34" i="1"/>
  <c r="AE43" i="1"/>
  <c r="AI43" i="1"/>
  <c r="AE51" i="1"/>
  <c r="AI51" i="1"/>
  <c r="AE56" i="1"/>
  <c r="AE59" i="1"/>
  <c r="AI59" i="1"/>
  <c r="AE16" i="1"/>
  <c r="AI16" i="1"/>
  <c r="AE21" i="1"/>
  <c r="AE24" i="1"/>
  <c r="AI24" i="1"/>
  <c r="AE32" i="1"/>
  <c r="AI32" i="1"/>
  <c r="AE37" i="1"/>
  <c r="AE46" i="1"/>
  <c r="AE49" i="1"/>
  <c r="AI49" i="1"/>
  <c r="AG15" i="1"/>
  <c r="AG19" i="1"/>
  <c r="AG23" i="1"/>
  <c r="AG27" i="1"/>
  <c r="AG31" i="1"/>
  <c r="AG35" i="1"/>
  <c r="AG44" i="1"/>
  <c r="AG48" i="1"/>
  <c r="AG52" i="1"/>
  <c r="AG56" i="1"/>
  <c r="Z17" i="1"/>
  <c r="Z14" i="1"/>
  <c r="AB14" i="1" l="1"/>
  <c r="AG14" i="1"/>
  <c r="AB17" i="1"/>
  <c r="AG17" i="1"/>
  <c r="AB60" i="1" l="1"/>
  <c r="P55" i="1"/>
  <c r="P45" i="1"/>
  <c r="AD45" i="1" s="1"/>
  <c r="P31" i="1"/>
  <c r="AD31" i="1" s="1"/>
  <c r="P22" i="1"/>
  <c r="AD22" i="1" s="1"/>
  <c r="AI45" i="1" l="1"/>
  <c r="AD55" i="1"/>
  <c r="AI22" i="1"/>
  <c r="AI31" i="1"/>
  <c r="P50" i="1"/>
  <c r="AD50" i="1" s="1"/>
  <c r="P48" i="1"/>
  <c r="AD48" i="1" s="1"/>
  <c r="P57" i="1"/>
  <c r="AD57" i="1" s="1"/>
  <c r="P41" i="1"/>
  <c r="P35" i="1"/>
  <c r="AD35" i="1" s="1"/>
  <c r="P29" i="1"/>
  <c r="AD29" i="1" s="1"/>
  <c r="P17" i="1"/>
  <c r="P14" i="1"/>
  <c r="AD14" i="1" s="1"/>
  <c r="P39" i="1" l="1"/>
  <c r="AD39" i="1" s="1"/>
  <c r="AI39" i="1" s="1"/>
  <c r="P13" i="1"/>
  <c r="AD13" i="1" s="1"/>
  <c r="AD17" i="1"/>
  <c r="AI57" i="1"/>
  <c r="AI55" i="1"/>
  <c r="AI29" i="1"/>
  <c r="AI48" i="1"/>
  <c r="AI35" i="1"/>
  <c r="AI50" i="1"/>
  <c r="AI14" i="1"/>
  <c r="AD41" i="1"/>
  <c r="P54" i="1"/>
  <c r="AD54" i="1" s="1"/>
  <c r="M50" i="1"/>
  <c r="AE50" i="1" s="1"/>
  <c r="AE48" i="1"/>
  <c r="M57" i="1"/>
  <c r="AE57" i="1" s="1"/>
  <c r="M45" i="1"/>
  <c r="AE45" i="1" s="1"/>
  <c r="M55" i="1"/>
  <c r="M41" i="1"/>
  <c r="M35" i="1"/>
  <c r="AE35" i="1" s="1"/>
  <c r="M31" i="1"/>
  <c r="AE31" i="1" s="1"/>
  <c r="M29" i="1"/>
  <c r="AE29" i="1" s="1"/>
  <c r="M22" i="1"/>
  <c r="AE22" i="1" s="1"/>
  <c r="M17" i="1"/>
  <c r="M14" i="1"/>
  <c r="M54" i="1" l="1"/>
  <c r="M39" i="1"/>
  <c r="AE39" i="1" s="1"/>
  <c r="AE54" i="1"/>
  <c r="AI17" i="1"/>
  <c r="AE17" i="1"/>
  <c r="M13" i="1"/>
  <c r="AE13" i="1" s="1"/>
  <c r="AI54" i="1"/>
  <c r="AE14" i="1"/>
  <c r="AE41" i="1"/>
  <c r="AI41" i="1"/>
  <c r="AE55" i="1"/>
  <c r="AI13" i="1"/>
  <c r="AE60" i="1" l="1"/>
  <c r="AP20" i="1"/>
  <c r="AP19" i="1"/>
  <c r="AP18" i="1"/>
  <c r="AP17" i="1"/>
  <c r="AP13" i="1"/>
  <c r="AE61" i="1" l="1"/>
  <c r="AB61" i="1"/>
</calcChain>
</file>

<file path=xl/comments1.xml><?xml version="1.0" encoding="utf-8"?>
<comments xmlns="http://schemas.openxmlformats.org/spreadsheetml/2006/main">
  <authors>
    <author>User</author>
    <author>W10 PRO</author>
    <author>user</author>
  </authors>
  <commentList>
    <comment ref="D39" authorId="0" shapeId="0">
      <text>
        <r>
          <rPr>
            <sz val="12"/>
            <color indexed="81"/>
            <rFont val="Tahoma"/>
            <family val="2"/>
          </rPr>
          <t>Manajemen ASN pola karir yang dilaksanakan dibagi jumlah aspek seluruhnyax100</t>
        </r>
      </text>
    </comment>
    <comment ref="D40" authorId="1" shapeId="0">
      <text>
        <r>
          <rPr>
            <sz val="12"/>
            <color indexed="81"/>
            <rFont val="Tahoma"/>
            <family val="2"/>
          </rPr>
          <t>Manajemen ASN talenta yang dilaksanakan dibagi jumlah aspek seluruhnyax100</t>
        </r>
      </text>
    </comment>
    <comment ref="D41" authorId="0" shapeId="0">
      <text>
        <r>
          <rPr>
            <sz val="12"/>
            <color indexed="81"/>
            <rFont val="Tahoma"/>
            <family val="2"/>
          </rPr>
          <t>Aspek mekanisme pengisian formasi jabatan dan informasi kepegawaian/jumlah aspek seluruhnyax100</t>
        </r>
      </text>
    </comment>
    <comment ref="D43" authorId="0" shapeId="0">
      <text>
        <r>
          <rPr>
            <sz val="12"/>
            <color indexed="81"/>
            <rFont val="Tahoma"/>
            <family val="2"/>
          </rPr>
          <t xml:space="preserve">Kegiatan Korpri : 
1. Kegiatan LKBH (Lembaga Konsultasi dan Bantuan Hukum)
2. HUT Korpri
3. Rapat Koordinasi Korpri
4. Pelayanan Kesehatan
5. Cendra mata purna tugas ASN anggota </t>
        </r>
      </text>
    </comment>
    <comment ref="D45" authorId="1" shapeId="0">
      <text>
        <r>
          <rPr>
            <sz val="12"/>
            <color indexed="81"/>
            <rFont val="Tahoma"/>
            <family val="2"/>
          </rPr>
          <t>Aspek mekanisme sistem pola karir dan tata cara pelaksanaan mutasi/aspek seluruhnyax100</t>
        </r>
      </text>
    </comment>
    <comment ref="D48" authorId="2" shapeId="0">
      <text>
        <r>
          <rPr>
            <sz val="12"/>
            <color indexed="81"/>
            <rFont val="Tahoma"/>
            <family val="2"/>
          </rPr>
          <t>aspek manajemen talenta/aspek seluruhnyax100</t>
        </r>
      </text>
    </comment>
    <comment ref="D54" authorId="0" shapeId="0">
      <text>
        <r>
          <rPr>
            <sz val="12"/>
            <color indexed="81"/>
            <rFont val="Tahoma"/>
            <family val="2"/>
          </rPr>
          <t>Jumlah ASN yang sudah sesuai kompetensi jabatan dibagi jumlah ASNx100</t>
        </r>
      </text>
    </comment>
    <comment ref="D55" authorId="0" shapeId="0">
      <text>
        <r>
          <rPr>
            <sz val="12"/>
            <color indexed="81"/>
            <rFont val="Tahoma"/>
            <family val="2"/>
          </rPr>
          <t>Jumlah ASN yang mengikuti Diklat untuk memiliki sertifikat Diklat Peningkatan Kompetensi Teknis dibagi dengan jumlah seluruh ASN dikali 100</t>
        </r>
      </text>
    </comment>
    <comment ref="D57" authorId="1" shapeId="0">
      <text>
        <r>
          <rPr>
            <sz val="12"/>
            <color indexed="81"/>
            <rFont val="Tahoma"/>
            <family val="2"/>
          </rPr>
          <t>Jumlah ASN yang mengikuti Diklat untuk memiliki sertifikat Diklat Peningkatan Kompetensi Manajerial dan Fungsional/Jumlah seluruh ASNx100</t>
        </r>
      </text>
    </comment>
  </commentList>
</comments>
</file>

<file path=xl/sharedStrings.xml><?xml version="1.0" encoding="utf-8"?>
<sst xmlns="http://schemas.openxmlformats.org/spreadsheetml/2006/main" count="465" uniqueCount="177">
  <si>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</si>
  <si>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</si>
  <si>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</si>
  <si>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</si>
  <si>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</si>
  <si>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</si>
  <si>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</si>
  <si>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</si>
  <si>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</si>
  <si>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</si>
  <si>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</si>
  <si>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</si>
  <si>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</si>
  <si>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</si>
  <si>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</si>
  <si>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</si>
  <si>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</si>
  <si>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</si>
  <si>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</si>
  <si>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</si>
  <si>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</si>
  <si>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</si>
  <si>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Predikat Kinerja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</si>
  <si>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</si>
  <si>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</si>
  <si>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</si>
  <si>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</si>
  <si>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</si>
  <si>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</si>
  <si>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</si>
  <si>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</si>
  <si>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</si>
  <si>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</si>
  <si>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</si>
  <si>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</si>
  <si>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</si>
  <si>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</si>
  <si>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</si>
  <si>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</si>
  <si>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</si>
  <si>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</si>
  <si>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</si>
  <si>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</si>
  <si>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</si>
  <si>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Lap</t>
  </si>
  <si>
    <t>Org</t>
  </si>
  <si>
    <t>Jumlah buku nominatif pegawai</t>
  </si>
  <si>
    <t>Buku</t>
  </si>
  <si>
    <t>Keg</t>
  </si>
  <si>
    <t>Realisasi dan Tingkat Capaian Kinerja dan Anggaran Renja Perangkat Daerah yang Dievaluasi</t>
  </si>
  <si>
    <t>[kolom (12)(K) : kolom (7)(K)] x 100%</t>
  </si>
  <si>
    <t>[kolom (12)(Rp) : kolom (7)(Rp)] x 100%</t>
  </si>
  <si>
    <t>Rata-rata Capaian Kinerja (%)</t>
  </si>
  <si>
    <t>Disusun</t>
  </si>
  <si>
    <t>Kabupaten Hulu Sungai Selatan</t>
  </si>
  <si>
    <t>Dievaluasi</t>
  </si>
  <si>
    <t>Kepala Bappelitbangda</t>
  </si>
  <si>
    <t>NIP. 19700423 199303 1 006</t>
  </si>
  <si>
    <t>M. ARLIYAN SYAHRIAL, M.Pd</t>
  </si>
  <si>
    <t>ZULKIPLI, S.Sos, M.AP</t>
  </si>
  <si>
    <t>NIP. 19710711 199101 1 002</t>
  </si>
  <si>
    <t>Badan Kepegawaian Daerah dan Pengembangan Sumber Daya Manusia</t>
  </si>
  <si>
    <t>Kepala Badan Kepegawaian dan Pengembangan SDM</t>
  </si>
  <si>
    <t>BADAN KEPEGAWAIAN DAN PENGEMBANGAN SUMBER DAYA MANUSIA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</si>
  <si>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</si>
  <si>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</si>
  <si>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</si>
  <si>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</si>
  <si>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</si>
  <si>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</si>
  <si>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</si>
  <si>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</si>
  <si>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</si>
  <si>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</si>
  <si>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</si>
  <si>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</si>
  <si>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</si>
  <si>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</si>
  <si>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</si>
  <si>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</si>
  <si>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</si>
  <si>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</si>
  <si>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Penyelenggaraan Rapat Koordinasi dan Konsultasi SKPD</t>
  </si>
  <si>
    <t>Pengadaan Barang Milik Daerah Penunjang Urusan Pemerintah Daerah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</si>
  <si>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</si>
  <si>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</si>
  <si>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</si>
  <si>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</si>
  <si>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</si>
  <si>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</si>
  <si>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</si>
  <si>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Penyediaan Bahan Bacaan dan Peraturan Perundang-undangan</t>
  </si>
  <si>
    <t>Penyediaan Jasa Surat Menyurat</t>
  </si>
  <si>
    <t>Pengadaan, Pemberhentian dan Informasi Kepegawaian ASN</t>
  </si>
  <si>
    <t>Fasilitasi Lembaga Profesi ASN</t>
  </si>
  <si>
    <t>Jumlah kegiatan korpri yang terselenggara dengan baik</t>
  </si>
  <si>
    <t>Pengelolaan Sistem Informasi Kepegawaian</t>
  </si>
  <si>
    <t>Pengembangan Kompetensi Teknis</t>
  </si>
  <si>
    <t>Penyelenggaraan Pengembangan Kompetensi Teknis Umum, Inti, dan Pilihan bagi Jabatan Administrasi Penyelenggara Urusan Pemerintahan Konkuren, Perangkat Daerah Penunjang, dan Urusan Pemerintahan Umum</t>
  </si>
  <si>
    <t>Mutasi dan Promosi ASN</t>
  </si>
  <si>
    <t>Pengelolaan Kenaikan Pangkat ASN</t>
  </si>
  <si>
    <t>Jumlah dokumen usulan kenaikan pangkat</t>
  </si>
  <si>
    <t>Pengelolaan Promosi ASN</t>
  </si>
  <si>
    <t>Sertifikasi, Kelembagaan, Pengembangan Kompetensi Manajerial dan Fungsional</t>
  </si>
  <si>
    <t>Penyusunan Kebijakan Teknis dan Rencana Sertifikasi Kompetensi, Pengelolaan Kelembagaan, Tenaga Pengembang Kompetensi, Sumber Belajar, Kerjasama, Pengembangan Kompetensi Pimpinan Daerah, Jabatan Pimpinan Tinggi, Kepemimpinan dan Prajabatan,Serta jabatan Fungsional</t>
  </si>
  <si>
    <t>Penyelenggaraan Pengembangan Kompetensi bagi Pimpinan Daerah, Jabatan Pimpinan Tinggi, Jabatan Fungsional, Kepemimpinan, dan Prajabatan</t>
  </si>
  <si>
    <t>Pengembangan Kompetensi ASN</t>
  </si>
  <si>
    <t>Pengelolaan Pendidikan Lanjutan ASN</t>
  </si>
  <si>
    <t>Jumlah Pegawai yang mengikuti ujian dinas, ujian kenaikan pangkat penyesuaian ijazah dan tugas belajar</t>
  </si>
  <si>
    <t>Penilaian dan Evaluasi Kinerja Aparatur</t>
  </si>
  <si>
    <t>Penyusunan Kebijakan Penilaian dan Evaluasi Kinerja Aparatur</t>
  </si>
  <si>
    <t>Pembinaan Disiplin ASN</t>
  </si>
  <si>
    <t>Pengadaan Sarana dan Prasarana Gedung Kantor atau Bangunan Lainnya</t>
  </si>
  <si>
    <t>Penyusunan Rencana Kebutuhan, Jenis dan Jumlah Jabatan untuk Pelaksanaan Pengadaan ASN</t>
  </si>
  <si>
    <t>%</t>
  </si>
  <si>
    <t>Pengelolaan Pemberian Penghargaan Bagi Pegawai</t>
  </si>
  <si>
    <t>Program Kepegawaian Daerah</t>
  </si>
  <si>
    <t>Program Pengembangan Sumber Daya Manusia</t>
  </si>
  <si>
    <t>Jumlah dokumen administrasi Keuangan sesuai standar</t>
  </si>
  <si>
    <t>Tingkat kepuasan pelayanan</t>
  </si>
  <si>
    <t>Jumlah laporan rekapitulasi ASN yang diusulkan menerima penghargaan</t>
  </si>
  <si>
    <t>Jumlah laporan pelanggaran disiplin PNS</t>
  </si>
  <si>
    <t>Meningkatnya tata kelola administrasi perkantoran</t>
  </si>
  <si>
    <t>Dokumen perencanaan dan evaluasi kinerja BKPSDM yang berkualitas</t>
  </si>
  <si>
    <t xml:space="preserve">Terpenuhinya dokumen perencanaan dan evaluasi perangkat daerah </t>
  </si>
  <si>
    <t>Jumlah dokumen perencanaan kinerja BKPSDM yang berkualitas</t>
  </si>
  <si>
    <t>Jumlah dokumen evaluasi kinerja BKPSDM yang berkualitas</t>
  </si>
  <si>
    <t>Jumlah ASN yang menerima gaji dan tunjangan</t>
  </si>
  <si>
    <t>Terlaksananya pelayanan administrasi keuangan sesuai standar</t>
  </si>
  <si>
    <t>Jumlah penyediaan komponen listrik/penerangan bangunan kantor sesuai kebutuhan</t>
  </si>
  <si>
    <t>Jumlah penyediaan peralatan dan perlengkapan kantor sesuai kebutuhan</t>
  </si>
  <si>
    <t>Jumlah Penyediaan Bahan Logistik Kantor sesuai kebutuhan</t>
  </si>
  <si>
    <t>Jumlah penyediaan barang cetakan dan penggandaan sesuai kebutuhan</t>
  </si>
  <si>
    <t>Jumlah penyediaan bahan bacaan dan peraturan perundang-undangan sesuai kebutuhan</t>
  </si>
  <si>
    <t>Jumlah rapat koordinasi dan konsultasi SKDP yang diikuti sesuai kebutuhan</t>
  </si>
  <si>
    <t>Jumlah pengadaan sarana dan prasarana gedung kantor atau bangunan lainnya sesuai kebutuhan</t>
  </si>
  <si>
    <t>Jumlah penyediaan jasa surat menyurat sesuai kebutuhan</t>
  </si>
  <si>
    <t>Jumlah penyediaan jasa komunikasi, sumber daya air dan listrik sesuai kebutuhan</t>
  </si>
  <si>
    <t>Jumlah jasa pemeliharaan, biaya pemeliharaan, pajak dan perizinan kendaraan dinas operasional atau lapangan</t>
  </si>
  <si>
    <t>Jumlah pemeliharaan / rehabilitasi gedung kantor dan bangunan lainnya</t>
  </si>
  <si>
    <t>Jumlah pemeliharaan / rehabilitasi sarana dan prasarana gedung kantor atau bangunan lainnya</t>
  </si>
  <si>
    <t>Jumlah unit organisasi yang menyusun peta jabatan</t>
  </si>
  <si>
    <t>Jumlah dokumen pengelolaan mutasi dan promosi ASN</t>
  </si>
  <si>
    <t>Jumlah laporan E-Kinerja yang diterapkan pada setiap SKPD</t>
  </si>
  <si>
    <t>Jumlah ASN yang mengikuti diklat kompetensi teknis</t>
  </si>
  <si>
    <t>Jumlah Pegawai yang memiliki sertifikat Pelatihan Kepemimpinan Nasional (PKN), Pelatihan Kepemimpinan Administrator (PKA), dan Pelatihan Kepemimpinan Pengawas (PKP)</t>
  </si>
  <si>
    <t>Jumlah CPNS yang mengikui Pelatihan Dasar</t>
  </si>
  <si>
    <t>Meningkatnya pengelolaan kepegawaian daerah</t>
  </si>
  <si>
    <t>Persentase ASN yang sudah sesuai dengan standar kompetensi jabatan</t>
  </si>
  <si>
    <t>Meningkatnya kompetensi sumber daya manusia ASN sesuai dengan jabatannya masing-masing</t>
  </si>
  <si>
    <t>Terlaksananya pengembangan kompetensi teknis ASN</t>
  </si>
  <si>
    <t>Persentase ASN yang memiliki sertifikat diklat peningkatan kompetensi teknis</t>
  </si>
  <si>
    <t>Terlaksananya pengembangan kompetensi manajerial dan fungsional ASN</t>
  </si>
  <si>
    <t>Persentase ASN yang memiliki sertifikat diklat manajerial dan fungsional</t>
  </si>
  <si>
    <t>Persentase mekanisme pengisian formasi jabatan dan informasi kepegawaian yang dilaksanakan dengan baik</t>
  </si>
  <si>
    <t>Terlaksannya pengadaan, pemberhentian dan informasi kepegawaian ASN</t>
  </si>
  <si>
    <t>Terselenggaranya mutasi dan promosi ASN</t>
  </si>
  <si>
    <t>Persentase  mekanisme sistem pola karir dan tata cara pelaksanaan mutasi yang dilaksanakan dengan baik</t>
  </si>
  <si>
    <t>Meningkatnya kompetensi ASN</t>
  </si>
  <si>
    <t>Persentase manajemen talenta yang dilaksanakan dengan baik</t>
  </si>
  <si>
    <t>Terlaksananya penilaian dan evaluasi kinerja aparatur</t>
  </si>
  <si>
    <t>Persentase penegakan disiplin yang dilaksanakan dengan baik</t>
  </si>
  <si>
    <t>Terlaksananya pelayanan administrasi umum</t>
  </si>
  <si>
    <t>Persentase pelayanan administrasi umum sesuai kebutuhan</t>
  </si>
  <si>
    <t>Persentase pelayanan adminsitrasi umum sesuai kebutuhan</t>
  </si>
  <si>
    <t>unit</t>
  </si>
  <si>
    <t>Unit Organisasi</t>
  </si>
  <si>
    <t>Jumlah laporan keuangan sesuai kebutuhan</t>
  </si>
  <si>
    <t>Jumlah laporan administrasi Keuangan sesuai standar</t>
  </si>
  <si>
    <t>Jumlah dokumen keuangan akhir tahun</t>
  </si>
  <si>
    <t>Faktor pendorong keberhasilan pencapaian:   Dana tersedia, peserta tersedia dan dukungan yang kuat dari pimpinan</t>
  </si>
  <si>
    <t>Faktor penghambat pencapaian kinerja: Belum adanya penjadwalan pelaksanaan Latsar dari BPSDMD Provinsi Kalimantan Selatan</t>
  </si>
  <si>
    <t>Tindak lanjut yang diperlukan dalam triwulan berikutnya*): Koordinasi dengan instansi terkait</t>
  </si>
  <si>
    <t>Persentase manajemen ASN (mekanisme sistem pola karir, tata cara pelaksanaan mutasi, mekanisme pengisian jabatan, dan informasi kepegawaian) yang dilaksanakan dengan baik</t>
  </si>
  <si>
    <t>Persentase manajemen ASN (manajemen talenta dan tata cara penegakan disiplin) yang dilaksanakan dengan baik</t>
  </si>
  <si>
    <t>PERIODE PELAKSANAAN TRIWULAN IV TAHUN 2021</t>
  </si>
  <si>
    <t>Kandangan,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</si>
</sst>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0" fontId="12" fillId="0" borderId="0"/>
    <xf numFmtId="164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2" fillId="3" borderId="0" xfId="0" applyFont="1" applyFill="1"/>
    <xf numFmtId="0" fontId="3" fillId="3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9" fontId="5" fillId="0" borderId="2" xfId="0" applyNumberFormat="1" applyFont="1" applyFill="1" applyBorder="1" applyAlignment="1">
      <alignment horizontal="center" vertical="top"/>
    </xf>
    <xf numFmtId="166" fontId="5" fillId="0" borderId="2" xfId="1" quotePrefix="1" applyNumberFormat="1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top" wrapText="1"/>
    </xf>
    <xf numFmtId="166" fontId="5" fillId="0" borderId="0" xfId="1" quotePrefix="1" applyNumberFormat="1" applyFont="1" applyFill="1" applyBorder="1" applyAlignment="1">
      <alignment vertical="top"/>
    </xf>
    <xf numFmtId="0" fontId="5" fillId="0" borderId="15" xfId="0" applyFont="1" applyFill="1" applyBorder="1" applyAlignment="1">
      <alignment horizontal="left" vertical="top" wrapText="1"/>
    </xf>
    <xf numFmtId="9" fontId="5" fillId="0" borderId="15" xfId="0" applyNumberFormat="1" applyFont="1" applyFill="1" applyBorder="1" applyAlignment="1">
      <alignment horizontal="center" vertical="top"/>
    </xf>
    <xf numFmtId="166" fontId="5" fillId="0" borderId="15" xfId="1" quotePrefix="1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5" borderId="16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/>
    <xf numFmtId="164" fontId="5" fillId="0" borderId="2" xfId="0" applyNumberFormat="1" applyFont="1" applyFill="1" applyBorder="1" applyAlignment="1">
      <alignment vertical="top"/>
    </xf>
    <xf numFmtId="166" fontId="3" fillId="0" borderId="15" xfId="1" quotePrefix="1" applyNumberFormat="1" applyFont="1" applyFill="1" applyBorder="1" applyAlignment="1">
      <alignment vertical="top"/>
    </xf>
    <xf numFmtId="166" fontId="3" fillId="0" borderId="2" xfId="1" quotePrefix="1" applyNumberFormat="1" applyFont="1" applyFill="1" applyBorder="1" applyAlignment="1">
      <alignment vertical="top"/>
    </xf>
    <xf numFmtId="1" fontId="5" fillId="0" borderId="15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9" fontId="3" fillId="0" borderId="2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2" fontId="3" fillId="0" borderId="2" xfId="0" quotePrefix="1" applyNumberFormat="1" applyFont="1" applyFill="1" applyBorder="1" applyAlignment="1">
      <alignment horizontal="center" vertical="top" wrapText="1"/>
    </xf>
    <xf numFmtId="0" fontId="3" fillId="0" borderId="2" xfId="0" quotePrefix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9" fontId="5" fillId="0" borderId="2" xfId="0" applyNumberFormat="1" applyFont="1" applyFill="1" applyBorder="1" applyAlignment="1">
      <alignment horizontal="center" vertical="top" wrapText="1"/>
    </xf>
    <xf numFmtId="2" fontId="5" fillId="4" borderId="12" xfId="0" applyNumberFormat="1" applyFont="1" applyFill="1" applyBorder="1" applyAlignment="1">
      <alignment horizontal="right"/>
    </xf>
    <xf numFmtId="2" fontId="5" fillId="4" borderId="13" xfId="0" applyNumberFormat="1" applyFont="1" applyFill="1" applyBorder="1" applyAlignment="1">
      <alignment horizontal="right"/>
    </xf>
    <xf numFmtId="0" fontId="5" fillId="4" borderId="13" xfId="0" applyFont="1" applyFill="1" applyBorder="1" applyAlignment="1">
      <alignment horizontal="center"/>
    </xf>
    <xf numFmtId="2" fontId="5" fillId="4" borderId="14" xfId="0" applyNumberFormat="1" applyFont="1" applyFill="1" applyBorder="1" applyAlignment="1">
      <alignment horizontal="right"/>
    </xf>
    <xf numFmtId="0" fontId="5" fillId="4" borderId="12" xfId="0" applyFont="1" applyFill="1" applyBorder="1"/>
    <xf numFmtId="0" fontId="5" fillId="4" borderId="13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2" fontId="5" fillId="0" borderId="2" xfId="0" applyNumberFormat="1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vertical="top"/>
    </xf>
    <xf numFmtId="2" fontId="3" fillId="0" borderId="2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top"/>
    </xf>
    <xf numFmtId="2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left" vertical="top" wrapText="1"/>
    </xf>
    <xf numFmtId="9" fontId="3" fillId="0" borderId="15" xfId="0" applyNumberFormat="1" applyFont="1" applyFill="1" applyBorder="1" applyAlignment="1">
      <alignment horizontal="center" vertical="top"/>
    </xf>
    <xf numFmtId="1" fontId="3" fillId="0" borderId="15" xfId="0" applyNumberFormat="1" applyFont="1" applyFill="1" applyBorder="1" applyAlignment="1">
      <alignment horizontal="center" vertical="top" wrapText="1"/>
    </xf>
    <xf numFmtId="1" fontId="5" fillId="0" borderId="15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164" fontId="5" fillId="0" borderId="6" xfId="0" applyNumberFormat="1" applyFont="1" applyFill="1" applyBorder="1" applyAlignment="1">
      <alignment vertical="top"/>
    </xf>
    <xf numFmtId="0" fontId="5" fillId="0" borderId="2" xfId="0" applyNumberFormat="1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2" fontId="5" fillId="0" borderId="15" xfId="0" applyNumberFormat="1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 wrapText="1"/>
    </xf>
    <xf numFmtId="2" fontId="5" fillId="0" borderId="15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166" fontId="3" fillId="0" borderId="0" xfId="1" quotePrefix="1" applyNumberFormat="1" applyFont="1" applyFill="1" applyBorder="1" applyAlignment="1">
      <alignment vertical="top"/>
    </xf>
    <xf numFmtId="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166" fontId="3" fillId="0" borderId="6" xfId="1" quotePrefix="1" applyNumberFormat="1" applyFont="1" applyFill="1" applyBorder="1" applyAlignment="1">
      <alignment vertical="top"/>
    </xf>
    <xf numFmtId="9" fontId="3" fillId="0" borderId="6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top"/>
    </xf>
    <xf numFmtId="0" fontId="13" fillId="0" borderId="1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9" fontId="14" fillId="0" borderId="2" xfId="0" applyNumberFormat="1" applyFont="1" applyFill="1" applyBorder="1" applyAlignment="1">
      <alignment horizontal="center" vertical="top"/>
    </xf>
    <xf numFmtId="1" fontId="13" fillId="0" borderId="2" xfId="0" applyNumberFormat="1" applyFont="1" applyFill="1" applyBorder="1" applyAlignment="1">
      <alignment horizontal="center" vertical="top" wrapText="1"/>
    </xf>
    <xf numFmtId="9" fontId="13" fillId="0" borderId="2" xfId="0" applyNumberFormat="1" applyFont="1" applyFill="1" applyBorder="1" applyAlignment="1">
      <alignment horizontal="center" vertical="top"/>
    </xf>
    <xf numFmtId="166" fontId="13" fillId="0" borderId="11" xfId="1" quotePrefix="1" applyNumberFormat="1" applyFont="1" applyFill="1" applyBorder="1" applyAlignment="1">
      <alignment vertical="top"/>
    </xf>
    <xf numFmtId="2" fontId="13" fillId="0" borderId="2" xfId="0" applyNumberFormat="1" applyFont="1" applyFill="1" applyBorder="1" applyAlignment="1">
      <alignment horizontal="center" vertical="top" wrapText="1"/>
    </xf>
    <xf numFmtId="166" fontId="14" fillId="0" borderId="2" xfId="1" quotePrefix="1" applyNumberFormat="1" applyFont="1" applyFill="1" applyBorder="1" applyAlignment="1">
      <alignment vertical="top"/>
    </xf>
    <xf numFmtId="2" fontId="13" fillId="0" borderId="2" xfId="0" applyNumberFormat="1" applyFont="1" applyFill="1" applyBorder="1" applyAlignment="1">
      <alignment horizontal="center" vertical="top"/>
    </xf>
    <xf numFmtId="0" fontId="13" fillId="0" borderId="2" xfId="0" applyNumberFormat="1" applyFont="1" applyFill="1" applyBorder="1" applyAlignment="1">
      <alignment horizontal="center" vertical="top"/>
    </xf>
    <xf numFmtId="164" fontId="13" fillId="0" borderId="11" xfId="0" applyNumberFormat="1" applyFont="1" applyFill="1" applyBorder="1" applyAlignment="1">
      <alignment vertical="top"/>
    </xf>
    <xf numFmtId="2" fontId="13" fillId="0" borderId="6" xfId="0" applyNumberFormat="1" applyFont="1" applyFill="1" applyBorder="1" applyAlignment="1">
      <alignment horizontal="center" vertical="top"/>
    </xf>
    <xf numFmtId="0" fontId="15" fillId="0" borderId="0" xfId="0" applyFont="1" applyFill="1"/>
    <xf numFmtId="166" fontId="14" fillId="0" borderId="0" xfId="1" quotePrefix="1" applyNumberFormat="1" applyFont="1" applyFill="1" applyBorder="1" applyAlignment="1">
      <alignment vertical="top"/>
    </xf>
    <xf numFmtId="0" fontId="5" fillId="0" borderId="6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1" fontId="14" fillId="0" borderId="2" xfId="0" applyNumberFormat="1" applyFont="1" applyFill="1" applyBorder="1" applyAlignment="1">
      <alignment horizontal="center" vertical="top"/>
    </xf>
    <xf numFmtId="2" fontId="14" fillId="0" borderId="2" xfId="0" applyNumberFormat="1" applyFont="1" applyFill="1" applyBorder="1" applyAlignment="1">
      <alignment horizontal="center" vertical="top"/>
    </xf>
    <xf numFmtId="164" fontId="14" fillId="0" borderId="6" xfId="0" applyNumberFormat="1" applyFont="1" applyFill="1" applyBorder="1" applyAlignment="1">
      <alignment vertical="top"/>
    </xf>
    <xf numFmtId="2" fontId="14" fillId="0" borderId="6" xfId="0" applyNumberFormat="1" applyFont="1" applyFill="1" applyBorder="1" applyAlignment="1">
      <alignment horizontal="center" vertical="top"/>
    </xf>
    <xf numFmtId="164" fontId="14" fillId="0" borderId="2" xfId="0" applyNumberFormat="1" applyFont="1" applyFill="1" applyBorder="1" applyAlignment="1">
      <alignment vertical="top"/>
    </xf>
    <xf numFmtId="0" fontId="5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4" fillId="0" borderId="2" xfId="3" applyFont="1" applyFill="1" applyBorder="1" applyAlignment="1">
      <alignment vertical="top" wrapText="1"/>
    </xf>
    <xf numFmtId="0" fontId="3" fillId="0" borderId="0" xfId="0" applyFont="1" applyFill="1" applyAlignment="1"/>
    <xf numFmtId="0" fontId="5" fillId="3" borderId="11" xfId="0" applyFont="1" applyFill="1" applyBorder="1"/>
    <xf numFmtId="0" fontId="5" fillId="3" borderId="15" xfId="0" applyFont="1" applyFill="1" applyBorder="1"/>
    <xf numFmtId="0" fontId="3" fillId="0" borderId="11" xfId="0" applyFont="1" applyFill="1" applyBorder="1"/>
    <xf numFmtId="0" fontId="5" fillId="0" borderId="11" xfId="0" applyFont="1" applyFill="1" applyBorder="1"/>
    <xf numFmtId="0" fontId="14" fillId="0" borderId="11" xfId="0" applyFont="1" applyFill="1" applyBorder="1"/>
    <xf numFmtId="0" fontId="5" fillId="0" borderId="15" xfId="0" applyFont="1" applyFill="1" applyBorder="1"/>
    <xf numFmtId="0" fontId="13" fillId="0" borderId="2" xfId="3" applyFont="1" applyFill="1" applyBorder="1" applyAlignment="1">
      <alignment vertical="top" wrapText="1"/>
    </xf>
    <xf numFmtId="0" fontId="13" fillId="0" borderId="6" xfId="4" applyNumberFormat="1" applyFont="1" applyFill="1" applyBorder="1" applyAlignment="1">
      <alignment vertical="top" wrapText="1"/>
    </xf>
    <xf numFmtId="0" fontId="13" fillId="0" borderId="6" xfId="3" applyFont="1" applyFill="1" applyBorder="1" applyAlignment="1">
      <alignment vertical="top" wrapText="1"/>
    </xf>
    <xf numFmtId="0" fontId="13" fillId="0" borderId="6" xfId="4" applyNumberFormat="1" applyFont="1" applyFill="1" applyBorder="1" applyAlignment="1">
      <alignment horizontal="left" vertical="top" wrapText="1"/>
    </xf>
    <xf numFmtId="0" fontId="13" fillId="0" borderId="2" xfId="2" applyFont="1" applyFill="1" applyBorder="1" applyAlignment="1">
      <alignment vertical="top" wrapText="1"/>
    </xf>
    <xf numFmtId="0" fontId="13" fillId="0" borderId="6" xfId="2" applyFont="1" applyFill="1" applyBorder="1" applyAlignment="1">
      <alignment vertical="top" wrapText="1"/>
    </xf>
    <xf numFmtId="0" fontId="13" fillId="0" borderId="11" xfId="2" applyFont="1" applyFill="1" applyBorder="1" applyAlignment="1">
      <alignment vertical="top" wrapText="1"/>
    </xf>
    <xf numFmtId="0" fontId="13" fillId="0" borderId="11" xfId="2" quotePrefix="1" applyFont="1" applyFill="1" applyBorder="1" applyAlignment="1">
      <alignment vertical="top" wrapText="1"/>
    </xf>
    <xf numFmtId="0" fontId="13" fillId="0" borderId="6" xfId="2" quotePrefix="1" applyFont="1" applyFill="1" applyBorder="1" applyAlignment="1">
      <alignment vertical="top" wrapText="1"/>
    </xf>
    <xf numFmtId="2" fontId="3" fillId="0" borderId="15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166" fontId="5" fillId="0" borderId="0" xfId="0" applyNumberFormat="1" applyFont="1" applyFill="1"/>
    <xf numFmtId="0" fontId="5" fillId="4" borderId="12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5" fillId="4" borderId="12" xfId="0" quotePrefix="1" applyFont="1" applyFill="1" applyBorder="1" applyAlignment="1">
      <alignment horizontal="right"/>
    </xf>
    <xf numFmtId="0" fontId="5" fillId="4" borderId="13" xfId="0" quotePrefix="1" applyFont="1" applyFill="1" applyBorder="1" applyAlignment="1">
      <alignment horizontal="right"/>
    </xf>
    <xf numFmtId="0" fontId="5" fillId="4" borderId="14" xfId="0" quotePrefix="1" applyFont="1" applyFill="1" applyBorder="1" applyAlignment="1">
      <alignment horizontal="right"/>
    </xf>
    <xf numFmtId="0" fontId="3" fillId="3" borderId="13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5">
    <cellStyle name="Comma" xfId="1" builtinId="3"/>
    <cellStyle name="Comma [0] 3" xfId="4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" name="TextBox 2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" name="TextBox 3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" name="TextBox 4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6" name="TextBox 5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" name="TextBox 6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" name="TextBox 7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" name="TextBox 8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" name="TextBox 9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" name="TextBox 10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2" name="TextBox 11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3" name="TextBox 12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4" name="TextBox 13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5" name="TextBox 14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6" name="TextBox 15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7" name="TextBox 16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8" name="TextBox 17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9" name="TextBox 18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20" name="TextBox 19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1" name="TextBox 20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22" name="TextBox 21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3" name="TextBox 22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24" name="TextBox 23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5" name="TextBox 24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26" name="TextBox 25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7" name="TextBox 26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28" name="TextBox 27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29" name="TextBox 28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0" name="TextBox 29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1" name="TextBox 30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2" name="TextBox 31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3" name="TextBox 32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4" name="TextBox 33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5" name="TextBox 34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6" name="TextBox 35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7" name="TextBox 36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38" name="TextBox 37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39" name="TextBox 38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0" name="TextBox 39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1" name="TextBox 40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2" name="TextBox 41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3" name="TextBox 42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4" name="TextBox 43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5" name="TextBox 44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6" name="TextBox 45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7" name="TextBox 46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48" name="TextBox 47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49" name="TextBox 48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0" name="TextBox 49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1" name="TextBox 50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2" name="TextBox 51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3" name="TextBox 52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4" name="TextBox 53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5" name="TextBox 54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6" name="TextBox 55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7" name="TextBox 56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58" name="TextBox 57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59" name="TextBox 58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60" name="TextBox 59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1" name="TextBox 60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62" name="TextBox 61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3" name="TextBox 62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64" name="TextBox 63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5" name="TextBox 64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6" name="TextBox 65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67" name="TextBox 66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68" name="TextBox 67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69" name="TextBox 68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0" name="TextBox 69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1" name="TextBox 70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2" name="TextBox 71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3" name="TextBox 72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4" name="TextBox 73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5" name="TextBox 74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6" name="TextBox 75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7" name="TextBox 76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78" name="TextBox 77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79" name="TextBox 78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0" name="TextBox 79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1" name="TextBox 80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2" name="TextBox 81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3" name="TextBox 82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4" name="TextBox 83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5" name="TextBox 84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6" name="TextBox 85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7" name="TextBox 86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88" name="TextBox 87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89" name="TextBox 88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0" name="TextBox 89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1" name="TextBox 90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2" name="TextBox 91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3" name="TextBox 92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4" name="TextBox 93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5" name="TextBox 94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6" name="TextBox 95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7" name="TextBox 96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98" name="TextBox 97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99" name="TextBox 98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0" name="TextBox 99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1" name="TextBox 100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2" name="TextBox 101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3" name="TextBox 102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4" name="TextBox 103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5" name="TextBox 104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6" name="TextBox 105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7" name="TextBox 106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08" name="TextBox 107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09" name="TextBox 108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0" name="TextBox 109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1" name="TextBox 110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2" name="TextBox 111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3" name="TextBox 112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4" name="TextBox 113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5" name="TextBox 114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6" name="TextBox 115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7" name="TextBox 116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18" name="TextBox 117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19" name="TextBox 118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20" name="TextBox 119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21" name="TextBox 120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22" name="TextBox 121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23" name="TextBox 122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24" name="TextBox 123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25" name="TextBox 124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26" name="TextBox 125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190626" cy="504825"/>
    <xdr:sp macro="" textlink="">
      <xdr:nvSpPr>
        <xdr:cNvPr id="127" name="TextBox 126"/>
        <xdr:cNvSpPr txBox="1"/>
      </xdr:nvSpPr>
      <xdr:spPr>
        <a:xfrm>
          <a:off x="51282600" y="32289750"/>
          <a:ext cx="1190626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936626" cy="314325"/>
    <xdr:sp macro="" textlink="">
      <xdr:nvSpPr>
        <xdr:cNvPr id="128" name="TextBox 127"/>
        <xdr:cNvSpPr txBox="1"/>
      </xdr:nvSpPr>
      <xdr:spPr>
        <a:xfrm>
          <a:off x="51282600" y="32289750"/>
          <a:ext cx="936626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 i="0">
            <a:latin typeface="Cambria Math" pitchFamily="18" charset="0"/>
            <a:ea typeface="Cambria Math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76"/>
  <sheetViews>
    <sheetView tabSelected="1" showRuler="0" view="pageBreakPreview" zoomScale="70" zoomScaleNormal="40" zoomScaleSheetLayoutView="70" zoomScalePageLayoutView="55" workbookViewId="0">
      <selection activeCell="A61" sqref="A61:AA61"/>
    </sheetView>
  </sheetViews>
  <sheetFormatPr defaultColWidth="9.140625" defaultRowHeight="14.25" x14ac:dyDescent="0.2"/>
  <cols>
    <col min="1" max="1" width="6.42578125" style="1" customWidth="1"/>
    <col min="2" max="2" width="18" style="1" customWidth="1"/>
    <col min="3" max="3" width="22" style="1" bestFit="1" customWidth="1"/>
    <col min="4" max="4" width="21.42578125" style="1" bestFit="1" customWidth="1"/>
    <col min="5" max="6" width="7.7109375" style="1" customWidth="1"/>
    <col min="7" max="7" width="18.28515625" style="1" customWidth="1"/>
    <col min="8" max="8" width="7.28515625" style="1" customWidth="1"/>
    <col min="9" max="9" width="7.7109375" style="1" customWidth="1"/>
    <col min="10" max="10" width="21.42578125" style="1" customWidth="1"/>
    <col min="11" max="11" width="9" style="1" customWidth="1"/>
    <col min="12" max="12" width="7.5703125" style="1" customWidth="1"/>
    <col min="13" max="13" width="19.28515625" style="1" customWidth="1"/>
    <col min="14" max="14" width="7.7109375" style="1" customWidth="1"/>
    <col min="15" max="15" width="8" style="1" customWidth="1"/>
    <col min="16" max="16" width="18.28515625" style="1" customWidth="1"/>
    <col min="17" max="18" width="7.7109375" style="1" customWidth="1"/>
    <col min="19" max="19" width="18.7109375" style="1" customWidth="1"/>
    <col min="20" max="20" width="7.7109375" style="1" customWidth="1"/>
    <col min="21" max="21" width="8" style="1" customWidth="1"/>
    <col min="22" max="22" width="18.28515625" style="1" customWidth="1"/>
    <col min="23" max="23" width="9" style="1" customWidth="1"/>
    <col min="24" max="24" width="7.5703125" style="1" customWidth="1"/>
    <col min="25" max="25" width="17.85546875" style="1" customWidth="1"/>
    <col min="26" max="26" width="9.85546875" style="1" customWidth="1"/>
    <col min="27" max="27" width="8.140625" style="2" customWidth="1"/>
    <col min="28" max="28" width="9.5703125" style="1" customWidth="1"/>
    <col min="29" max="29" width="8.140625" style="2" customWidth="1"/>
    <col min="30" max="30" width="20.42578125" style="1" customWidth="1"/>
    <col min="31" max="31" width="9.28515625" style="1" customWidth="1"/>
    <col min="32" max="32" width="11.42578125" style="2" customWidth="1"/>
    <col min="33" max="33" width="10.140625" style="1" customWidth="1"/>
    <col min="34" max="34" width="6.85546875" style="2" customWidth="1"/>
    <col min="35" max="35" width="20.140625" style="1" customWidth="1"/>
    <col min="36" max="36" width="10.5703125" style="1" customWidth="1"/>
    <col min="37" max="37" width="5.5703125" style="2" customWidth="1"/>
    <col min="38" max="38" width="10.42578125" style="1" customWidth="1"/>
    <col min="39" max="39" width="19.140625" style="1" bestFit="1" customWidth="1"/>
    <col min="40" max="40" width="9.140625" style="1"/>
    <col min="41" max="45" width="19.5703125" style="1" customWidth="1"/>
    <col min="46" max="16384" width="9.140625" style="1"/>
  </cols>
  <sheetData>
    <row r="1" spans="1:45" ht="15.75" x14ac:dyDescent="0.2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22"/>
    </row>
    <row r="2" spans="1:45" ht="15.75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06"/>
    </row>
    <row r="3" spans="1:45" ht="15.75" x14ac:dyDescent="0.25">
      <c r="A3" s="168" t="s">
        <v>63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06"/>
    </row>
    <row r="4" spans="1:45" ht="15.75" x14ac:dyDescent="0.2">
      <c r="A4" s="169" t="s">
        <v>175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22"/>
    </row>
    <row r="5" spans="1:45" ht="15.75" x14ac:dyDescent="0.2">
      <c r="A5" s="170" t="s">
        <v>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22"/>
    </row>
    <row r="6" spans="1:45" ht="15.75" x14ac:dyDescent="0.25">
      <c r="A6" s="167" t="s">
        <v>63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22"/>
    </row>
    <row r="7" spans="1:45" ht="81" customHeight="1" x14ac:dyDescent="0.2">
      <c r="A7" s="171" t="s">
        <v>3</v>
      </c>
      <c r="B7" s="171" t="s">
        <v>4</v>
      </c>
      <c r="C7" s="172" t="s">
        <v>5</v>
      </c>
      <c r="D7" s="172" t="s">
        <v>6</v>
      </c>
      <c r="E7" s="158" t="s">
        <v>7</v>
      </c>
      <c r="F7" s="159"/>
      <c r="G7" s="162"/>
      <c r="H7" s="158" t="s">
        <v>64</v>
      </c>
      <c r="I7" s="159"/>
      <c r="J7" s="162"/>
      <c r="K7" s="158" t="s">
        <v>65</v>
      </c>
      <c r="L7" s="159"/>
      <c r="M7" s="159"/>
      <c r="N7" s="158" t="s">
        <v>8</v>
      </c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62"/>
      <c r="Z7" s="158" t="s">
        <v>49</v>
      </c>
      <c r="AA7" s="159"/>
      <c r="AB7" s="159"/>
      <c r="AC7" s="159"/>
      <c r="AD7" s="159"/>
      <c r="AE7" s="159"/>
      <c r="AF7" s="162"/>
      <c r="AG7" s="158" t="s">
        <v>66</v>
      </c>
      <c r="AH7" s="159"/>
      <c r="AI7" s="162"/>
      <c r="AJ7" s="158" t="s">
        <v>67</v>
      </c>
      <c r="AK7" s="159"/>
      <c r="AL7" s="159"/>
      <c r="AM7" s="150" t="s">
        <v>9</v>
      </c>
      <c r="AO7" s="2"/>
      <c r="AP7" s="2"/>
      <c r="AQ7" s="2"/>
      <c r="AR7" s="2"/>
      <c r="AS7" s="2"/>
    </row>
    <row r="8" spans="1:45" ht="18" customHeight="1" x14ac:dyDescent="0.2">
      <c r="A8" s="171"/>
      <c r="B8" s="171"/>
      <c r="C8" s="172"/>
      <c r="D8" s="172"/>
      <c r="E8" s="164"/>
      <c r="F8" s="165"/>
      <c r="G8" s="166"/>
      <c r="H8" s="164"/>
      <c r="I8" s="165"/>
      <c r="J8" s="166"/>
      <c r="K8" s="160"/>
      <c r="L8" s="161"/>
      <c r="M8" s="161"/>
      <c r="N8" s="160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3"/>
      <c r="Z8" s="160"/>
      <c r="AA8" s="161"/>
      <c r="AB8" s="161"/>
      <c r="AC8" s="161"/>
      <c r="AD8" s="161"/>
      <c r="AE8" s="161"/>
      <c r="AF8" s="163"/>
      <c r="AG8" s="160"/>
      <c r="AH8" s="161"/>
      <c r="AI8" s="163"/>
      <c r="AJ8" s="160"/>
      <c r="AK8" s="161"/>
      <c r="AL8" s="161"/>
      <c r="AM8" s="151"/>
    </row>
    <row r="9" spans="1:45" ht="15.75" customHeight="1" x14ac:dyDescent="0.2">
      <c r="A9" s="171"/>
      <c r="B9" s="171"/>
      <c r="C9" s="172"/>
      <c r="D9" s="172"/>
      <c r="E9" s="160"/>
      <c r="F9" s="161"/>
      <c r="G9" s="163"/>
      <c r="H9" s="160"/>
      <c r="I9" s="161"/>
      <c r="J9" s="163"/>
      <c r="K9" s="152">
        <v>2021</v>
      </c>
      <c r="L9" s="153"/>
      <c r="M9" s="154"/>
      <c r="N9" s="155" t="s">
        <v>10</v>
      </c>
      <c r="O9" s="156"/>
      <c r="P9" s="157"/>
      <c r="Q9" s="155" t="s">
        <v>11</v>
      </c>
      <c r="R9" s="156"/>
      <c r="S9" s="157"/>
      <c r="T9" s="155" t="s">
        <v>12</v>
      </c>
      <c r="U9" s="156"/>
      <c r="V9" s="157"/>
      <c r="W9" s="155" t="s">
        <v>13</v>
      </c>
      <c r="X9" s="156"/>
      <c r="Y9" s="157"/>
      <c r="Z9" s="155">
        <v>2021</v>
      </c>
      <c r="AA9" s="156"/>
      <c r="AB9" s="156"/>
      <c r="AC9" s="156"/>
      <c r="AD9" s="156"/>
      <c r="AE9" s="156"/>
      <c r="AF9" s="157"/>
      <c r="AG9" s="155">
        <v>2021</v>
      </c>
      <c r="AH9" s="156"/>
      <c r="AI9" s="157"/>
      <c r="AJ9" s="155">
        <v>2021</v>
      </c>
      <c r="AK9" s="156"/>
      <c r="AL9" s="157"/>
      <c r="AM9" s="3"/>
    </row>
    <row r="10" spans="1:45" s="5" customFormat="1" ht="15.75" x14ac:dyDescent="0.25">
      <c r="A10" s="134">
        <v>1</v>
      </c>
      <c r="B10" s="134">
        <v>2</v>
      </c>
      <c r="C10" s="134">
        <v>3</v>
      </c>
      <c r="D10" s="134">
        <v>4</v>
      </c>
      <c r="E10" s="138">
        <v>5</v>
      </c>
      <c r="F10" s="143"/>
      <c r="G10" s="139"/>
      <c r="H10" s="138">
        <v>6</v>
      </c>
      <c r="I10" s="143"/>
      <c r="J10" s="139"/>
      <c r="K10" s="147">
        <v>7</v>
      </c>
      <c r="L10" s="148"/>
      <c r="M10" s="149"/>
      <c r="N10" s="147">
        <v>8</v>
      </c>
      <c r="O10" s="148"/>
      <c r="P10" s="149"/>
      <c r="Q10" s="147">
        <v>9</v>
      </c>
      <c r="R10" s="148"/>
      <c r="S10" s="149"/>
      <c r="T10" s="147">
        <v>10</v>
      </c>
      <c r="U10" s="148"/>
      <c r="V10" s="149"/>
      <c r="W10" s="147">
        <v>11</v>
      </c>
      <c r="X10" s="148"/>
      <c r="Y10" s="149"/>
      <c r="Z10" s="144">
        <v>12</v>
      </c>
      <c r="AA10" s="145"/>
      <c r="AB10" s="145"/>
      <c r="AC10" s="145"/>
      <c r="AD10" s="145"/>
      <c r="AE10" s="145"/>
      <c r="AF10" s="146"/>
      <c r="AG10" s="144">
        <v>13</v>
      </c>
      <c r="AH10" s="145"/>
      <c r="AI10" s="146"/>
      <c r="AJ10" s="144">
        <v>14</v>
      </c>
      <c r="AK10" s="145"/>
      <c r="AL10" s="146"/>
      <c r="AM10" s="4">
        <v>15</v>
      </c>
    </row>
    <row r="11" spans="1:45" s="5" customFormat="1" ht="87" customHeight="1" x14ac:dyDescent="0.2">
      <c r="A11" s="136"/>
      <c r="B11" s="136"/>
      <c r="C11" s="136"/>
      <c r="D11" s="136"/>
      <c r="E11" s="130" t="s">
        <v>14</v>
      </c>
      <c r="F11" s="131"/>
      <c r="G11" s="135" t="s">
        <v>15</v>
      </c>
      <c r="H11" s="130" t="s">
        <v>14</v>
      </c>
      <c r="I11" s="131"/>
      <c r="J11" s="135" t="s">
        <v>15</v>
      </c>
      <c r="K11" s="130" t="s">
        <v>14</v>
      </c>
      <c r="L11" s="131"/>
      <c r="M11" s="134" t="s">
        <v>15</v>
      </c>
      <c r="N11" s="130" t="s">
        <v>14</v>
      </c>
      <c r="O11" s="131"/>
      <c r="P11" s="134" t="s">
        <v>15</v>
      </c>
      <c r="Q11" s="130" t="s">
        <v>14</v>
      </c>
      <c r="R11" s="131"/>
      <c r="S11" s="134" t="s">
        <v>15</v>
      </c>
      <c r="T11" s="130" t="s">
        <v>14</v>
      </c>
      <c r="U11" s="131"/>
      <c r="V11" s="134" t="s">
        <v>15</v>
      </c>
      <c r="W11" s="130" t="s">
        <v>14</v>
      </c>
      <c r="X11" s="131"/>
      <c r="Y11" s="134" t="s">
        <v>15</v>
      </c>
      <c r="Z11" s="138" t="s">
        <v>16</v>
      </c>
      <c r="AA11" s="139"/>
      <c r="AB11" s="138" t="s">
        <v>50</v>
      </c>
      <c r="AC11" s="139"/>
      <c r="AD11" s="6" t="s">
        <v>17</v>
      </c>
      <c r="AE11" s="138" t="s">
        <v>51</v>
      </c>
      <c r="AF11" s="139"/>
      <c r="AG11" s="138" t="s">
        <v>18</v>
      </c>
      <c r="AH11" s="139"/>
      <c r="AI11" s="6" t="s">
        <v>19</v>
      </c>
      <c r="AJ11" s="138" t="s">
        <v>20</v>
      </c>
      <c r="AK11" s="139"/>
      <c r="AL11" s="6" t="s">
        <v>21</v>
      </c>
      <c r="AM11" s="107"/>
    </row>
    <row r="12" spans="1:45" s="5" customFormat="1" ht="15.75" x14ac:dyDescent="0.2">
      <c r="A12" s="135"/>
      <c r="B12" s="135"/>
      <c r="C12" s="135"/>
      <c r="D12" s="135"/>
      <c r="E12" s="132"/>
      <c r="F12" s="133"/>
      <c r="G12" s="137"/>
      <c r="H12" s="132"/>
      <c r="I12" s="133"/>
      <c r="J12" s="137"/>
      <c r="K12" s="132"/>
      <c r="L12" s="133"/>
      <c r="M12" s="135"/>
      <c r="N12" s="132"/>
      <c r="O12" s="133"/>
      <c r="P12" s="135"/>
      <c r="Q12" s="132"/>
      <c r="R12" s="133"/>
      <c r="S12" s="135"/>
      <c r="T12" s="132"/>
      <c r="U12" s="133"/>
      <c r="V12" s="135"/>
      <c r="W12" s="132"/>
      <c r="X12" s="133"/>
      <c r="Y12" s="135"/>
      <c r="Z12" s="132" t="s">
        <v>14</v>
      </c>
      <c r="AA12" s="133"/>
      <c r="AB12" s="132" t="s">
        <v>14</v>
      </c>
      <c r="AC12" s="133"/>
      <c r="AD12" s="76" t="s">
        <v>15</v>
      </c>
      <c r="AE12" s="132" t="s">
        <v>15</v>
      </c>
      <c r="AF12" s="133"/>
      <c r="AG12" s="132" t="s">
        <v>14</v>
      </c>
      <c r="AH12" s="133"/>
      <c r="AI12" s="76" t="s">
        <v>15</v>
      </c>
      <c r="AJ12" s="132" t="s">
        <v>14</v>
      </c>
      <c r="AK12" s="133"/>
      <c r="AL12" s="76" t="s">
        <v>15</v>
      </c>
      <c r="AM12" s="108"/>
    </row>
    <row r="13" spans="1:45" ht="94.5" x14ac:dyDescent="0.2">
      <c r="A13" s="35">
        <v>1</v>
      </c>
      <c r="B13" s="8" t="s">
        <v>122</v>
      </c>
      <c r="C13" s="10" t="s">
        <v>68</v>
      </c>
      <c r="D13" s="10" t="s">
        <v>119</v>
      </c>
      <c r="E13" s="33">
        <v>100</v>
      </c>
      <c r="F13" s="34" t="s">
        <v>114</v>
      </c>
      <c r="G13" s="31">
        <f>G14+G17+G22+G29+G31+G35</f>
        <v>6710153990</v>
      </c>
      <c r="H13" s="33">
        <v>100</v>
      </c>
      <c r="I13" s="34" t="s">
        <v>114</v>
      </c>
      <c r="J13" s="31"/>
      <c r="K13" s="33">
        <v>100</v>
      </c>
      <c r="L13" s="34" t="s">
        <v>114</v>
      </c>
      <c r="M13" s="31">
        <f>M14+M17+M22+M29+M31+M35</f>
        <v>5437158748</v>
      </c>
      <c r="N13" s="33">
        <v>25</v>
      </c>
      <c r="O13" s="34" t="str">
        <f>L13</f>
        <v>%</v>
      </c>
      <c r="P13" s="31">
        <f>P14+P17+P22+P29+P31+P35</f>
        <v>1008238925</v>
      </c>
      <c r="Q13" s="33">
        <v>25</v>
      </c>
      <c r="R13" s="34" t="str">
        <f>L13</f>
        <v>%</v>
      </c>
      <c r="S13" s="31">
        <f>S14+S17+S22+S29+S31+S35</f>
        <v>1594357809</v>
      </c>
      <c r="T13" s="123">
        <v>25</v>
      </c>
      <c r="U13" s="34" t="str">
        <f>L13</f>
        <v>%</v>
      </c>
      <c r="V13" s="31">
        <f>V14+V17+V22+V29+V31+V35</f>
        <v>910277344</v>
      </c>
      <c r="W13" s="123">
        <v>25</v>
      </c>
      <c r="X13" s="34" t="str">
        <f>O13</f>
        <v>%</v>
      </c>
      <c r="Y13" s="31">
        <f>Y14+Y17+Y22+Y29+Y31+Y35</f>
        <v>1179805173</v>
      </c>
      <c r="Z13" s="51">
        <f>SUM(N13,Q13,T13,W13)</f>
        <v>100</v>
      </c>
      <c r="AA13" s="72" t="str">
        <f>L13</f>
        <v>%</v>
      </c>
      <c r="AB13" s="63">
        <f>Z13/K13*100</f>
        <v>100</v>
      </c>
      <c r="AC13" s="34" t="s">
        <v>114</v>
      </c>
      <c r="AD13" s="52">
        <f>SUM(P13,S13,V13,Y13)</f>
        <v>4692679251</v>
      </c>
      <c r="AE13" s="53">
        <f>AD13/M13*100</f>
        <v>86.307563720227066</v>
      </c>
      <c r="AF13" s="34" t="s">
        <v>114</v>
      </c>
      <c r="AG13" s="51">
        <f>SUM(H13,Z13)</f>
        <v>200</v>
      </c>
      <c r="AH13" s="72" t="str">
        <f>O13</f>
        <v>%</v>
      </c>
      <c r="AI13" s="52">
        <f>SUM(J13,AD13)</f>
        <v>4692679251</v>
      </c>
      <c r="AJ13" s="53"/>
      <c r="AK13" s="34" t="s">
        <v>114</v>
      </c>
      <c r="AL13" s="53"/>
      <c r="AM13" s="14" t="s">
        <v>61</v>
      </c>
      <c r="AP13" s="15">
        <f t="shared" ref="AP13:AP20" si="0">P13+S13+V13+Y13</f>
        <v>4692679251</v>
      </c>
    </row>
    <row r="14" spans="1:45" s="70" customFormat="1" ht="94.5" x14ac:dyDescent="0.25">
      <c r="A14" s="35"/>
      <c r="B14" s="36" t="s">
        <v>124</v>
      </c>
      <c r="C14" s="9" t="s">
        <v>69</v>
      </c>
      <c r="D14" s="10" t="s">
        <v>123</v>
      </c>
      <c r="E14" s="33">
        <f>SUM(E15:E16)</f>
        <v>45</v>
      </c>
      <c r="F14" s="34" t="s">
        <v>42</v>
      </c>
      <c r="G14" s="31">
        <f>SUM(G15:G16)</f>
        <v>9810000</v>
      </c>
      <c r="H14" s="33">
        <f>SUM(H15:H16)</f>
        <v>15</v>
      </c>
      <c r="I14" s="34" t="s">
        <v>42</v>
      </c>
      <c r="J14" s="31"/>
      <c r="K14" s="33">
        <f>SUM(K15:K16)</f>
        <v>15</v>
      </c>
      <c r="L14" s="34" t="s">
        <v>42</v>
      </c>
      <c r="M14" s="31">
        <f>SUM(M15:M16)</f>
        <v>9500000</v>
      </c>
      <c r="N14" s="33">
        <f>SUM(N15:N16)</f>
        <v>1</v>
      </c>
      <c r="O14" s="34" t="str">
        <f t="shared" ref="O14:O59" si="1">L14</f>
        <v>Dok</v>
      </c>
      <c r="P14" s="31">
        <f>SUM(P15:P16)</f>
        <v>1980000</v>
      </c>
      <c r="Q14" s="33">
        <f>SUM(Q15:Q16)</f>
        <v>3</v>
      </c>
      <c r="R14" s="34" t="str">
        <f t="shared" ref="R14:R59" si="2">L14</f>
        <v>Dok</v>
      </c>
      <c r="S14" s="31">
        <f>SUM(S15:S16)</f>
        <v>3980000</v>
      </c>
      <c r="T14" s="33">
        <f>SUM(T15:T16)</f>
        <v>3</v>
      </c>
      <c r="U14" s="34" t="str">
        <f t="shared" ref="U14:U59" si="3">L14</f>
        <v>Dok</v>
      </c>
      <c r="V14" s="31">
        <f>SUM(V15:V16)</f>
        <v>0</v>
      </c>
      <c r="W14" s="33">
        <f>SUM(W15:W16)</f>
        <v>8</v>
      </c>
      <c r="X14" s="34" t="str">
        <f t="shared" ref="X14:X59" si="4">O14</f>
        <v>Dok</v>
      </c>
      <c r="Y14" s="31">
        <f>SUM(Y15:Y16)</f>
        <v>3540000</v>
      </c>
      <c r="Z14" s="51">
        <f t="shared" ref="Z14:Z59" si="5">SUM(N14,Q14,T14,W14)</f>
        <v>15</v>
      </c>
      <c r="AA14" s="34" t="str">
        <f t="shared" ref="AA14:AA59" si="6">L14</f>
        <v>Dok</v>
      </c>
      <c r="AB14" s="63">
        <f t="shared" ref="AB14:AB59" si="7">Z14/K14*100</f>
        <v>100</v>
      </c>
      <c r="AC14" s="34" t="s">
        <v>114</v>
      </c>
      <c r="AD14" s="54">
        <f t="shared" ref="AD14:AD59" si="8">SUM(P14,S14,V14,Y14)</f>
        <v>9500000</v>
      </c>
      <c r="AE14" s="55">
        <f t="shared" ref="AE14:AE59" si="9">AD14/M14*100</f>
        <v>100</v>
      </c>
      <c r="AF14" s="34" t="s">
        <v>114</v>
      </c>
      <c r="AG14" s="51">
        <f t="shared" ref="AG14:AG59" si="10">SUM(H14,Z14)</f>
        <v>30</v>
      </c>
      <c r="AH14" s="34" t="str">
        <f t="shared" ref="AH14:AH59" si="11">O14</f>
        <v>Dok</v>
      </c>
      <c r="AI14" s="52">
        <f t="shared" ref="AI14:AI59" si="12">SUM(J14,AD14)</f>
        <v>9500000</v>
      </c>
      <c r="AJ14" s="53"/>
      <c r="AK14" s="34" t="s">
        <v>114</v>
      </c>
      <c r="AL14" s="53"/>
      <c r="AM14" s="109"/>
      <c r="AP14" s="71"/>
    </row>
    <row r="15" spans="1:45" ht="60" x14ac:dyDescent="0.2">
      <c r="A15" s="7"/>
      <c r="B15" s="8"/>
      <c r="C15" s="16" t="s">
        <v>70</v>
      </c>
      <c r="D15" s="19" t="s">
        <v>125</v>
      </c>
      <c r="E15" s="11">
        <v>15</v>
      </c>
      <c r="F15" s="12" t="s">
        <v>42</v>
      </c>
      <c r="G15" s="13">
        <v>8230000</v>
      </c>
      <c r="H15" s="11">
        <v>5</v>
      </c>
      <c r="I15" s="12" t="s">
        <v>42</v>
      </c>
      <c r="J15" s="13"/>
      <c r="K15" s="11">
        <v>5</v>
      </c>
      <c r="L15" s="12" t="s">
        <v>42</v>
      </c>
      <c r="M15" s="13">
        <v>8000000</v>
      </c>
      <c r="N15" s="11">
        <v>0</v>
      </c>
      <c r="O15" s="12" t="str">
        <f t="shared" si="1"/>
        <v>Dok</v>
      </c>
      <c r="P15" s="13">
        <v>1980000</v>
      </c>
      <c r="Q15" s="11">
        <v>1</v>
      </c>
      <c r="R15" s="12" t="str">
        <f t="shared" si="2"/>
        <v>Dok</v>
      </c>
      <c r="S15" s="13">
        <v>3980000</v>
      </c>
      <c r="T15" s="11">
        <v>1</v>
      </c>
      <c r="U15" s="12" t="str">
        <f t="shared" si="3"/>
        <v>Dok</v>
      </c>
      <c r="V15" s="13">
        <v>0</v>
      </c>
      <c r="W15" s="11">
        <v>3</v>
      </c>
      <c r="X15" s="12" t="str">
        <f t="shared" si="4"/>
        <v>Dok</v>
      </c>
      <c r="Y15" s="13">
        <v>2040000</v>
      </c>
      <c r="Z15" s="50">
        <f t="shared" si="5"/>
        <v>5</v>
      </c>
      <c r="AA15" s="12" t="str">
        <f t="shared" si="6"/>
        <v>Dok</v>
      </c>
      <c r="AB15" s="50">
        <f t="shared" si="7"/>
        <v>100</v>
      </c>
      <c r="AC15" s="12" t="s">
        <v>114</v>
      </c>
      <c r="AD15" s="64">
        <f t="shared" si="8"/>
        <v>8000000</v>
      </c>
      <c r="AE15" s="66">
        <f t="shared" si="9"/>
        <v>100</v>
      </c>
      <c r="AF15" s="12" t="s">
        <v>114</v>
      </c>
      <c r="AG15" s="51">
        <f t="shared" si="10"/>
        <v>10</v>
      </c>
      <c r="AH15" s="12" t="str">
        <f t="shared" si="11"/>
        <v>Dok</v>
      </c>
      <c r="AI15" s="52">
        <f t="shared" si="12"/>
        <v>8000000</v>
      </c>
      <c r="AJ15" s="49"/>
      <c r="AK15" s="12" t="s">
        <v>114</v>
      </c>
      <c r="AL15" s="49"/>
      <c r="AM15" s="110"/>
      <c r="AP15" s="15"/>
    </row>
    <row r="16" spans="1:45" ht="60" x14ac:dyDescent="0.2">
      <c r="A16" s="7"/>
      <c r="B16" s="8"/>
      <c r="C16" s="16" t="s">
        <v>71</v>
      </c>
      <c r="D16" s="19" t="s">
        <v>126</v>
      </c>
      <c r="E16" s="11">
        <v>30</v>
      </c>
      <c r="F16" s="12" t="s">
        <v>42</v>
      </c>
      <c r="G16" s="18">
        <v>1580000</v>
      </c>
      <c r="H16" s="11">
        <v>10</v>
      </c>
      <c r="I16" s="12" t="s">
        <v>42</v>
      </c>
      <c r="J16" s="30"/>
      <c r="K16" s="11">
        <v>10</v>
      </c>
      <c r="L16" s="12" t="s">
        <v>42</v>
      </c>
      <c r="M16" s="18">
        <v>1500000</v>
      </c>
      <c r="N16" s="11">
        <v>1</v>
      </c>
      <c r="O16" s="12" t="str">
        <f t="shared" si="1"/>
        <v>Dok</v>
      </c>
      <c r="P16" s="18">
        <v>0</v>
      </c>
      <c r="Q16" s="11">
        <v>2</v>
      </c>
      <c r="R16" s="12" t="str">
        <f t="shared" si="2"/>
        <v>Dok</v>
      </c>
      <c r="S16" s="18">
        <v>0</v>
      </c>
      <c r="T16" s="11">
        <v>2</v>
      </c>
      <c r="U16" s="12" t="str">
        <f t="shared" si="3"/>
        <v>Dok</v>
      </c>
      <c r="V16" s="30">
        <v>0</v>
      </c>
      <c r="W16" s="11">
        <v>5</v>
      </c>
      <c r="X16" s="12" t="str">
        <f t="shared" si="4"/>
        <v>Dok</v>
      </c>
      <c r="Y16" s="18">
        <v>1500000</v>
      </c>
      <c r="Z16" s="50">
        <f t="shared" si="5"/>
        <v>10</v>
      </c>
      <c r="AA16" s="12" t="str">
        <f t="shared" si="6"/>
        <v>Dok</v>
      </c>
      <c r="AB16" s="50">
        <f t="shared" si="7"/>
        <v>100</v>
      </c>
      <c r="AC16" s="12" t="s">
        <v>114</v>
      </c>
      <c r="AD16" s="64">
        <f t="shared" si="8"/>
        <v>1500000</v>
      </c>
      <c r="AE16" s="66">
        <f t="shared" si="9"/>
        <v>100</v>
      </c>
      <c r="AF16" s="12" t="s">
        <v>114</v>
      </c>
      <c r="AG16" s="51">
        <f t="shared" si="10"/>
        <v>20</v>
      </c>
      <c r="AH16" s="12" t="str">
        <f t="shared" si="11"/>
        <v>Dok</v>
      </c>
      <c r="AI16" s="52">
        <f t="shared" si="12"/>
        <v>1500000</v>
      </c>
      <c r="AJ16" s="49"/>
      <c r="AK16" s="12" t="s">
        <v>114</v>
      </c>
      <c r="AL16" s="53"/>
      <c r="AM16" s="110"/>
      <c r="AP16" s="15"/>
    </row>
    <row r="17" spans="1:42" ht="78.75" x14ac:dyDescent="0.2">
      <c r="A17" s="7"/>
      <c r="B17" s="8" t="s">
        <v>128</v>
      </c>
      <c r="C17" s="9" t="s">
        <v>72</v>
      </c>
      <c r="D17" s="10" t="s">
        <v>118</v>
      </c>
      <c r="E17" s="61">
        <v>100</v>
      </c>
      <c r="F17" s="60" t="s">
        <v>114</v>
      </c>
      <c r="G17" s="31">
        <f>SUM(G18:G21)</f>
        <v>5563763650</v>
      </c>
      <c r="H17" s="61">
        <v>100</v>
      </c>
      <c r="I17" s="60" t="s">
        <v>114</v>
      </c>
      <c r="J17" s="18"/>
      <c r="K17" s="61">
        <v>100</v>
      </c>
      <c r="L17" s="60" t="s">
        <v>114</v>
      </c>
      <c r="M17" s="31">
        <f>SUM(M18:M21)</f>
        <v>4048764998</v>
      </c>
      <c r="N17" s="122">
        <f>(N19+N20)/(K19+K20+K21)*100</f>
        <v>28.571428571428569</v>
      </c>
      <c r="O17" s="60" t="str">
        <f t="shared" si="1"/>
        <v>%</v>
      </c>
      <c r="P17" s="31">
        <f>SUM(P18:P21)</f>
        <v>825187931</v>
      </c>
      <c r="Q17" s="122">
        <f>(Q19+Q20)/(K19+K20+K21)*100</f>
        <v>21.428571428571427</v>
      </c>
      <c r="R17" s="60" t="str">
        <f t="shared" si="2"/>
        <v>%</v>
      </c>
      <c r="S17" s="31">
        <f>SUM(S18:S21)</f>
        <v>1230469552</v>
      </c>
      <c r="T17" s="122">
        <f>(T19+T20)/(K19+K20+K21)*100</f>
        <v>21.428571428571427</v>
      </c>
      <c r="U17" s="60" t="str">
        <f t="shared" si="3"/>
        <v>%</v>
      </c>
      <c r="V17" s="31">
        <f>SUM(V18:V21)</f>
        <v>816784201</v>
      </c>
      <c r="W17" s="122">
        <f>(W19+W20)/(K19+K20+K21)*100</f>
        <v>21.428571428571427</v>
      </c>
      <c r="X17" s="60" t="str">
        <f t="shared" si="4"/>
        <v>%</v>
      </c>
      <c r="Y17" s="31">
        <f>SUM(Y18:Y21)</f>
        <v>807025826</v>
      </c>
      <c r="Z17" s="51">
        <f t="shared" si="5"/>
        <v>92.857142857142861</v>
      </c>
      <c r="AA17" s="34" t="str">
        <f t="shared" si="6"/>
        <v>%</v>
      </c>
      <c r="AB17" s="53">
        <f t="shared" si="7"/>
        <v>92.857142857142861</v>
      </c>
      <c r="AC17" s="34" t="s">
        <v>114</v>
      </c>
      <c r="AD17" s="54">
        <f t="shared" si="8"/>
        <v>3679467510</v>
      </c>
      <c r="AE17" s="55">
        <f t="shared" si="9"/>
        <v>90.87876208714448</v>
      </c>
      <c r="AF17" s="34" t="s">
        <v>114</v>
      </c>
      <c r="AG17" s="51">
        <f t="shared" si="10"/>
        <v>192.85714285714286</v>
      </c>
      <c r="AH17" s="34" t="str">
        <f t="shared" si="11"/>
        <v>%</v>
      </c>
      <c r="AI17" s="52">
        <f t="shared" si="12"/>
        <v>3679467510</v>
      </c>
      <c r="AJ17" s="53"/>
      <c r="AK17" s="34" t="s">
        <v>114</v>
      </c>
      <c r="AL17" s="53"/>
      <c r="AM17" s="20"/>
      <c r="AP17" s="15">
        <f t="shared" si="0"/>
        <v>3679467510</v>
      </c>
    </row>
    <row r="18" spans="1:42" ht="45" x14ac:dyDescent="0.2">
      <c r="A18" s="58"/>
      <c r="B18" s="59"/>
      <c r="C18" s="16" t="s">
        <v>73</v>
      </c>
      <c r="D18" s="16" t="s">
        <v>127</v>
      </c>
      <c r="E18" s="32">
        <v>42</v>
      </c>
      <c r="F18" s="17" t="s">
        <v>45</v>
      </c>
      <c r="G18" s="13">
        <v>5558233650</v>
      </c>
      <c r="H18" s="32">
        <v>36</v>
      </c>
      <c r="I18" s="17" t="s">
        <v>45</v>
      </c>
      <c r="J18" s="13"/>
      <c r="K18" s="32">
        <v>36</v>
      </c>
      <c r="L18" s="17" t="s">
        <v>45</v>
      </c>
      <c r="M18" s="13">
        <v>4043764998</v>
      </c>
      <c r="N18" s="32">
        <v>36</v>
      </c>
      <c r="O18" s="17" t="str">
        <f t="shared" si="1"/>
        <v>Org</v>
      </c>
      <c r="P18" s="13">
        <v>823187931</v>
      </c>
      <c r="Q18" s="32">
        <v>36</v>
      </c>
      <c r="R18" s="17" t="str">
        <f t="shared" si="2"/>
        <v>Org</v>
      </c>
      <c r="S18" s="13">
        <v>1228969552</v>
      </c>
      <c r="T18" s="32">
        <v>36</v>
      </c>
      <c r="U18" s="17" t="str">
        <f t="shared" si="3"/>
        <v>Org</v>
      </c>
      <c r="V18" s="13">
        <v>815284201</v>
      </c>
      <c r="W18" s="32">
        <v>36</v>
      </c>
      <c r="X18" s="17" t="str">
        <f t="shared" si="4"/>
        <v>Org</v>
      </c>
      <c r="Y18" s="13">
        <v>807025826</v>
      </c>
      <c r="Z18" s="32">
        <f>AVERAGE(N18,Q18,T18,W18)</f>
        <v>36</v>
      </c>
      <c r="AA18" s="17" t="s">
        <v>45</v>
      </c>
      <c r="AB18" s="50">
        <f>Z18/K18*100</f>
        <v>100</v>
      </c>
      <c r="AC18" s="12" t="s">
        <v>114</v>
      </c>
      <c r="AD18" s="64">
        <f t="shared" si="8"/>
        <v>3674467510</v>
      </c>
      <c r="AE18" s="66">
        <f t="shared" si="9"/>
        <v>90.867483936810117</v>
      </c>
      <c r="AF18" s="12" t="s">
        <v>114</v>
      </c>
      <c r="AG18" s="50">
        <f t="shared" si="10"/>
        <v>72</v>
      </c>
      <c r="AH18" s="17" t="s">
        <v>45</v>
      </c>
      <c r="AI18" s="29">
        <f t="shared" si="12"/>
        <v>3674467510</v>
      </c>
      <c r="AJ18" s="49"/>
      <c r="AK18" s="12" t="s">
        <v>114</v>
      </c>
      <c r="AL18" s="49"/>
      <c r="AM18" s="110"/>
      <c r="AP18" s="15">
        <f t="shared" si="0"/>
        <v>3674467510</v>
      </c>
    </row>
    <row r="19" spans="1:42" ht="60" x14ac:dyDescent="0.2">
      <c r="A19" s="58"/>
      <c r="B19" s="59"/>
      <c r="C19" s="16" t="s">
        <v>74</v>
      </c>
      <c r="D19" s="19" t="s">
        <v>169</v>
      </c>
      <c r="E19" s="32">
        <v>3</v>
      </c>
      <c r="F19" s="17" t="s">
        <v>42</v>
      </c>
      <c r="G19" s="13">
        <v>2330000</v>
      </c>
      <c r="H19" s="32">
        <v>1</v>
      </c>
      <c r="I19" s="17" t="s">
        <v>42</v>
      </c>
      <c r="J19" s="13"/>
      <c r="K19" s="32">
        <v>1</v>
      </c>
      <c r="L19" s="17" t="s">
        <v>42</v>
      </c>
      <c r="M19" s="13">
        <v>2000000</v>
      </c>
      <c r="N19" s="32">
        <v>1</v>
      </c>
      <c r="O19" s="17" t="str">
        <f t="shared" si="1"/>
        <v>Dok</v>
      </c>
      <c r="P19" s="13">
        <v>2000000</v>
      </c>
      <c r="Q19" s="32">
        <v>0</v>
      </c>
      <c r="R19" s="17" t="str">
        <f t="shared" si="2"/>
        <v>Dok</v>
      </c>
      <c r="S19" s="13">
        <v>0</v>
      </c>
      <c r="T19" s="32">
        <v>0</v>
      </c>
      <c r="U19" s="17" t="str">
        <f t="shared" si="3"/>
        <v>Dok</v>
      </c>
      <c r="V19" s="13">
        <v>0</v>
      </c>
      <c r="W19" s="32">
        <v>0</v>
      </c>
      <c r="X19" s="17" t="str">
        <f t="shared" si="4"/>
        <v>Dok</v>
      </c>
      <c r="Y19" s="13">
        <v>0</v>
      </c>
      <c r="Z19" s="50">
        <v>1</v>
      </c>
      <c r="AA19" s="17" t="s">
        <v>42</v>
      </c>
      <c r="AB19" s="50">
        <f t="shared" si="7"/>
        <v>100</v>
      </c>
      <c r="AC19" s="12" t="s">
        <v>114</v>
      </c>
      <c r="AD19" s="64">
        <f t="shared" si="8"/>
        <v>2000000</v>
      </c>
      <c r="AE19" s="66">
        <f t="shared" si="9"/>
        <v>100</v>
      </c>
      <c r="AF19" s="12" t="s">
        <v>114</v>
      </c>
      <c r="AG19" s="50">
        <f t="shared" si="10"/>
        <v>2</v>
      </c>
      <c r="AH19" s="17" t="s">
        <v>42</v>
      </c>
      <c r="AI19" s="29">
        <f t="shared" si="12"/>
        <v>2000000</v>
      </c>
      <c r="AJ19" s="49"/>
      <c r="AK19" s="12" t="s">
        <v>114</v>
      </c>
      <c r="AL19" s="49"/>
      <c r="AM19" s="110"/>
      <c r="AP19" s="15">
        <f t="shared" si="0"/>
        <v>2000000</v>
      </c>
    </row>
    <row r="20" spans="1:42" ht="75" x14ac:dyDescent="0.2">
      <c r="A20" s="58"/>
      <c r="B20" s="59"/>
      <c r="C20" s="16" t="s">
        <v>75</v>
      </c>
      <c r="D20" s="19" t="s">
        <v>167</v>
      </c>
      <c r="E20" s="32">
        <v>36</v>
      </c>
      <c r="F20" s="17" t="s">
        <v>44</v>
      </c>
      <c r="G20" s="13">
        <v>1650000</v>
      </c>
      <c r="H20" s="32">
        <v>12</v>
      </c>
      <c r="I20" s="17" t="s">
        <v>44</v>
      </c>
      <c r="J20" s="13"/>
      <c r="K20" s="32">
        <v>12</v>
      </c>
      <c r="L20" s="17" t="s">
        <v>44</v>
      </c>
      <c r="M20" s="13">
        <v>1500000</v>
      </c>
      <c r="N20" s="32">
        <v>3</v>
      </c>
      <c r="O20" s="17" t="str">
        <f t="shared" si="1"/>
        <v>Lap</v>
      </c>
      <c r="P20" s="13">
        <v>0</v>
      </c>
      <c r="Q20" s="32">
        <v>3</v>
      </c>
      <c r="R20" s="17" t="str">
        <f t="shared" si="2"/>
        <v>Lap</v>
      </c>
      <c r="S20" s="13">
        <v>1500000</v>
      </c>
      <c r="T20" s="32">
        <v>3</v>
      </c>
      <c r="U20" s="17" t="str">
        <f t="shared" si="3"/>
        <v>Lap</v>
      </c>
      <c r="V20" s="13">
        <v>0</v>
      </c>
      <c r="W20" s="32">
        <v>3</v>
      </c>
      <c r="X20" s="17" t="str">
        <f t="shared" si="4"/>
        <v>Lap</v>
      </c>
      <c r="Y20" s="13">
        <v>0</v>
      </c>
      <c r="Z20" s="50">
        <f t="shared" si="5"/>
        <v>12</v>
      </c>
      <c r="AA20" s="17" t="s">
        <v>44</v>
      </c>
      <c r="AB20" s="50">
        <f t="shared" si="7"/>
        <v>100</v>
      </c>
      <c r="AC20" s="12" t="s">
        <v>114</v>
      </c>
      <c r="AD20" s="64">
        <f t="shared" si="8"/>
        <v>1500000</v>
      </c>
      <c r="AE20" s="66">
        <f t="shared" si="9"/>
        <v>100</v>
      </c>
      <c r="AF20" s="12" t="s">
        <v>114</v>
      </c>
      <c r="AG20" s="50">
        <f t="shared" si="10"/>
        <v>24</v>
      </c>
      <c r="AH20" s="17" t="s">
        <v>44</v>
      </c>
      <c r="AI20" s="29">
        <f t="shared" si="12"/>
        <v>1500000</v>
      </c>
      <c r="AJ20" s="49"/>
      <c r="AK20" s="12" t="s">
        <v>114</v>
      </c>
      <c r="AL20" s="49"/>
      <c r="AM20" s="110"/>
      <c r="AP20" s="15">
        <f t="shared" si="0"/>
        <v>1500000</v>
      </c>
    </row>
    <row r="21" spans="1:42" ht="60" x14ac:dyDescent="0.2">
      <c r="A21" s="58"/>
      <c r="B21" s="59"/>
      <c r="C21" s="16" t="s">
        <v>76</v>
      </c>
      <c r="D21" s="19" t="s">
        <v>168</v>
      </c>
      <c r="E21" s="32">
        <v>3</v>
      </c>
      <c r="F21" s="17" t="s">
        <v>44</v>
      </c>
      <c r="G21" s="13">
        <v>1550000</v>
      </c>
      <c r="H21" s="32">
        <v>1</v>
      </c>
      <c r="I21" s="17" t="s">
        <v>44</v>
      </c>
      <c r="J21" s="13"/>
      <c r="K21" s="32">
        <v>1</v>
      </c>
      <c r="L21" s="17" t="s">
        <v>44</v>
      </c>
      <c r="M21" s="13">
        <v>1500000</v>
      </c>
      <c r="N21" s="32">
        <v>0</v>
      </c>
      <c r="O21" s="17" t="str">
        <f t="shared" si="1"/>
        <v>Lap</v>
      </c>
      <c r="P21" s="13">
        <v>0</v>
      </c>
      <c r="Q21" s="32">
        <v>1</v>
      </c>
      <c r="R21" s="17" t="str">
        <f t="shared" si="2"/>
        <v>Lap</v>
      </c>
      <c r="S21" s="13">
        <v>0</v>
      </c>
      <c r="T21" s="32">
        <v>0</v>
      </c>
      <c r="U21" s="17" t="str">
        <f t="shared" si="3"/>
        <v>Lap</v>
      </c>
      <c r="V21" s="13">
        <v>1500000</v>
      </c>
      <c r="W21" s="32">
        <v>0</v>
      </c>
      <c r="X21" s="17" t="str">
        <f t="shared" si="4"/>
        <v>Lap</v>
      </c>
      <c r="Y21" s="13">
        <v>0</v>
      </c>
      <c r="Z21" s="50">
        <f t="shared" si="5"/>
        <v>1</v>
      </c>
      <c r="AA21" s="17" t="s">
        <v>44</v>
      </c>
      <c r="AB21" s="50">
        <f t="shared" si="7"/>
        <v>100</v>
      </c>
      <c r="AC21" s="12" t="s">
        <v>114</v>
      </c>
      <c r="AD21" s="64">
        <f t="shared" si="8"/>
        <v>1500000</v>
      </c>
      <c r="AE21" s="66">
        <f t="shared" si="9"/>
        <v>100</v>
      </c>
      <c r="AF21" s="12" t="s">
        <v>114</v>
      </c>
      <c r="AG21" s="50">
        <f t="shared" si="10"/>
        <v>2</v>
      </c>
      <c r="AH21" s="17" t="s">
        <v>44</v>
      </c>
      <c r="AI21" s="29">
        <f t="shared" si="12"/>
        <v>1500000</v>
      </c>
      <c r="AJ21" s="49"/>
      <c r="AK21" s="12" t="s">
        <v>114</v>
      </c>
      <c r="AL21" s="49"/>
      <c r="AM21" s="110"/>
      <c r="AP21" s="15"/>
    </row>
    <row r="22" spans="1:42" s="70" customFormat="1" ht="78.75" x14ac:dyDescent="0.25">
      <c r="A22" s="7"/>
      <c r="B22" s="104" t="s">
        <v>162</v>
      </c>
      <c r="C22" s="8" t="s">
        <v>77</v>
      </c>
      <c r="D22" s="118" t="s">
        <v>163</v>
      </c>
      <c r="E22" s="61">
        <v>100</v>
      </c>
      <c r="F22" s="60" t="s">
        <v>114</v>
      </c>
      <c r="G22" s="31">
        <f>SUM(G23:G28)</f>
        <v>658648900</v>
      </c>
      <c r="H22" s="61">
        <v>100</v>
      </c>
      <c r="I22" s="60" t="s">
        <v>114</v>
      </c>
      <c r="J22" s="30"/>
      <c r="K22" s="61">
        <v>100</v>
      </c>
      <c r="L22" s="60" t="s">
        <v>114</v>
      </c>
      <c r="M22" s="31">
        <f>SUM(M23:M28)</f>
        <v>500991750</v>
      </c>
      <c r="N22" s="61">
        <v>25</v>
      </c>
      <c r="O22" s="60" t="str">
        <f t="shared" si="1"/>
        <v>%</v>
      </c>
      <c r="P22" s="31">
        <f>SUM(P23:P28)</f>
        <v>119764000</v>
      </c>
      <c r="Q22" s="61">
        <v>25</v>
      </c>
      <c r="R22" s="60" t="str">
        <f t="shared" si="2"/>
        <v>%</v>
      </c>
      <c r="S22" s="31">
        <f>SUM(S23:S28)</f>
        <v>125817150</v>
      </c>
      <c r="T22" s="33">
        <v>25</v>
      </c>
      <c r="U22" s="34" t="str">
        <f t="shared" si="3"/>
        <v>%</v>
      </c>
      <c r="V22" s="31">
        <f>SUM(V23:V28)</f>
        <v>44783500</v>
      </c>
      <c r="W22" s="33">
        <v>25</v>
      </c>
      <c r="X22" s="34" t="str">
        <f t="shared" si="4"/>
        <v>%</v>
      </c>
      <c r="Y22" s="31">
        <f>SUM(Y23:Y28)</f>
        <v>175843150</v>
      </c>
      <c r="Z22" s="51">
        <f t="shared" si="5"/>
        <v>100</v>
      </c>
      <c r="AA22" s="34" t="str">
        <f t="shared" si="6"/>
        <v>%</v>
      </c>
      <c r="AB22" s="51">
        <f t="shared" si="7"/>
        <v>100</v>
      </c>
      <c r="AC22" s="34" t="s">
        <v>114</v>
      </c>
      <c r="AD22" s="54">
        <f t="shared" si="8"/>
        <v>466207800</v>
      </c>
      <c r="AE22" s="55">
        <f>AD22/M22*100</f>
        <v>93.056981477239901</v>
      </c>
      <c r="AF22" s="34" t="s">
        <v>114</v>
      </c>
      <c r="AG22" s="51">
        <f t="shared" si="10"/>
        <v>200</v>
      </c>
      <c r="AH22" s="34" t="str">
        <f t="shared" si="11"/>
        <v>%</v>
      </c>
      <c r="AI22" s="52">
        <f t="shared" si="12"/>
        <v>466207800</v>
      </c>
      <c r="AJ22" s="53"/>
      <c r="AK22" s="34" t="s">
        <v>114</v>
      </c>
      <c r="AL22" s="53"/>
      <c r="AM22" s="109"/>
      <c r="AP22" s="71"/>
    </row>
    <row r="23" spans="1:42" ht="75" x14ac:dyDescent="0.2">
      <c r="A23" s="58"/>
      <c r="B23" s="59"/>
      <c r="C23" s="19" t="s">
        <v>78</v>
      </c>
      <c r="D23" s="19" t="s">
        <v>129</v>
      </c>
      <c r="E23" s="32">
        <v>36</v>
      </c>
      <c r="F23" s="17" t="s">
        <v>43</v>
      </c>
      <c r="G23" s="13">
        <v>2401000</v>
      </c>
      <c r="H23" s="32">
        <v>12</v>
      </c>
      <c r="I23" s="17" t="s">
        <v>43</v>
      </c>
      <c r="J23" s="13"/>
      <c r="K23" s="32">
        <v>12</v>
      </c>
      <c r="L23" s="17" t="s">
        <v>43</v>
      </c>
      <c r="M23" s="13">
        <v>2517500</v>
      </c>
      <c r="N23" s="32">
        <v>3</v>
      </c>
      <c r="O23" s="17" t="str">
        <f t="shared" si="1"/>
        <v>Bln</v>
      </c>
      <c r="P23" s="13">
        <v>0</v>
      </c>
      <c r="Q23" s="32">
        <v>3</v>
      </c>
      <c r="R23" s="17" t="str">
        <f t="shared" si="2"/>
        <v>Bln</v>
      </c>
      <c r="S23" s="13">
        <v>2517500</v>
      </c>
      <c r="T23" s="32">
        <v>3</v>
      </c>
      <c r="U23" s="12" t="str">
        <f t="shared" si="3"/>
        <v>Bln</v>
      </c>
      <c r="V23" s="13">
        <v>0</v>
      </c>
      <c r="W23" s="32">
        <v>3</v>
      </c>
      <c r="X23" s="12" t="str">
        <f t="shared" si="4"/>
        <v>Bln</v>
      </c>
      <c r="Y23" s="13">
        <v>0</v>
      </c>
      <c r="Z23" s="50">
        <f t="shared" si="5"/>
        <v>12</v>
      </c>
      <c r="AA23" s="12" t="str">
        <f t="shared" si="6"/>
        <v>Bln</v>
      </c>
      <c r="AB23" s="50">
        <f t="shared" si="7"/>
        <v>100</v>
      </c>
      <c r="AC23" s="12" t="s">
        <v>114</v>
      </c>
      <c r="AD23" s="64">
        <f t="shared" si="8"/>
        <v>2517500</v>
      </c>
      <c r="AE23" s="66">
        <f t="shared" si="9"/>
        <v>100</v>
      </c>
      <c r="AF23" s="12" t="s">
        <v>114</v>
      </c>
      <c r="AG23" s="50">
        <f t="shared" si="10"/>
        <v>24</v>
      </c>
      <c r="AH23" s="12" t="str">
        <f t="shared" si="11"/>
        <v>Bln</v>
      </c>
      <c r="AI23" s="29">
        <f t="shared" si="12"/>
        <v>2517500</v>
      </c>
      <c r="AJ23" s="49"/>
      <c r="AK23" s="12" t="s">
        <v>114</v>
      </c>
      <c r="AL23" s="49"/>
      <c r="AM23" s="110"/>
      <c r="AP23" s="15"/>
    </row>
    <row r="24" spans="1:42" ht="79.5" customHeight="1" x14ac:dyDescent="0.2">
      <c r="A24" s="58"/>
      <c r="B24" s="59"/>
      <c r="C24" s="19" t="s">
        <v>79</v>
      </c>
      <c r="D24" s="19" t="s">
        <v>130</v>
      </c>
      <c r="E24" s="32">
        <v>36</v>
      </c>
      <c r="F24" s="17" t="s">
        <v>43</v>
      </c>
      <c r="G24" s="13">
        <v>174056600</v>
      </c>
      <c r="H24" s="32">
        <v>12</v>
      </c>
      <c r="I24" s="17" t="s">
        <v>43</v>
      </c>
      <c r="J24" s="13"/>
      <c r="K24" s="32">
        <v>12</v>
      </c>
      <c r="L24" s="17" t="s">
        <v>43</v>
      </c>
      <c r="M24" s="13">
        <v>147504250</v>
      </c>
      <c r="N24" s="32">
        <v>3</v>
      </c>
      <c r="O24" s="17" t="str">
        <f t="shared" si="1"/>
        <v>Bln</v>
      </c>
      <c r="P24" s="13">
        <v>85047000</v>
      </c>
      <c r="Q24" s="32">
        <v>3</v>
      </c>
      <c r="R24" s="17" t="str">
        <f t="shared" si="2"/>
        <v>Bln</v>
      </c>
      <c r="S24" s="13">
        <v>36496250</v>
      </c>
      <c r="T24" s="32">
        <v>3</v>
      </c>
      <c r="U24" s="12" t="str">
        <f t="shared" si="3"/>
        <v>Bln</v>
      </c>
      <c r="V24" s="13">
        <v>0</v>
      </c>
      <c r="W24" s="32">
        <v>3</v>
      </c>
      <c r="X24" s="12" t="str">
        <f t="shared" si="4"/>
        <v>Bln</v>
      </c>
      <c r="Y24" s="13">
        <v>25689500</v>
      </c>
      <c r="Z24" s="50">
        <f t="shared" si="5"/>
        <v>12</v>
      </c>
      <c r="AA24" s="12" t="str">
        <f t="shared" si="6"/>
        <v>Bln</v>
      </c>
      <c r="AB24" s="50">
        <f t="shared" si="7"/>
        <v>100</v>
      </c>
      <c r="AC24" s="12" t="s">
        <v>114</v>
      </c>
      <c r="AD24" s="64">
        <f t="shared" si="8"/>
        <v>147232750</v>
      </c>
      <c r="AE24" s="66">
        <f t="shared" si="9"/>
        <v>99.815937506885405</v>
      </c>
      <c r="AF24" s="12" t="s">
        <v>114</v>
      </c>
      <c r="AG24" s="50">
        <f t="shared" si="10"/>
        <v>24</v>
      </c>
      <c r="AH24" s="12" t="str">
        <f t="shared" si="11"/>
        <v>Bln</v>
      </c>
      <c r="AI24" s="29">
        <f t="shared" si="12"/>
        <v>147232750</v>
      </c>
      <c r="AJ24" s="49"/>
      <c r="AK24" s="12" t="s">
        <v>114</v>
      </c>
      <c r="AL24" s="49"/>
      <c r="AM24" s="110"/>
      <c r="AP24" s="15"/>
    </row>
    <row r="25" spans="1:42" ht="65.25" customHeight="1" x14ac:dyDescent="0.2">
      <c r="A25" s="58"/>
      <c r="B25" s="59"/>
      <c r="C25" s="19" t="s">
        <v>80</v>
      </c>
      <c r="D25" s="19" t="s">
        <v>131</v>
      </c>
      <c r="E25" s="32">
        <v>36</v>
      </c>
      <c r="F25" s="17" t="s">
        <v>43</v>
      </c>
      <c r="G25" s="13">
        <v>41039000</v>
      </c>
      <c r="H25" s="32">
        <v>12</v>
      </c>
      <c r="I25" s="17" t="s">
        <v>43</v>
      </c>
      <c r="J25" s="13"/>
      <c r="K25" s="32">
        <v>12</v>
      </c>
      <c r="L25" s="17" t="s">
        <v>43</v>
      </c>
      <c r="M25" s="13">
        <v>41185000</v>
      </c>
      <c r="N25" s="32">
        <v>3</v>
      </c>
      <c r="O25" s="17" t="str">
        <f t="shared" si="1"/>
        <v>Bln</v>
      </c>
      <c r="P25" s="13">
        <v>1742000</v>
      </c>
      <c r="Q25" s="32">
        <v>3</v>
      </c>
      <c r="R25" s="17" t="str">
        <f t="shared" si="2"/>
        <v>Bln</v>
      </c>
      <c r="S25" s="13">
        <v>5886500</v>
      </c>
      <c r="T25" s="32">
        <v>3</v>
      </c>
      <c r="U25" s="12" t="str">
        <f t="shared" si="3"/>
        <v>Bln</v>
      </c>
      <c r="V25" s="13">
        <v>8418500</v>
      </c>
      <c r="W25" s="32">
        <v>3</v>
      </c>
      <c r="X25" s="12" t="str">
        <f t="shared" si="4"/>
        <v>Bln</v>
      </c>
      <c r="Y25" s="13">
        <v>3875000</v>
      </c>
      <c r="Z25" s="50">
        <f t="shared" si="5"/>
        <v>12</v>
      </c>
      <c r="AA25" s="12" t="str">
        <f t="shared" si="6"/>
        <v>Bln</v>
      </c>
      <c r="AB25" s="50">
        <f t="shared" si="7"/>
        <v>100</v>
      </c>
      <c r="AC25" s="12" t="s">
        <v>114</v>
      </c>
      <c r="AD25" s="64">
        <f t="shared" si="8"/>
        <v>19922000</v>
      </c>
      <c r="AE25" s="66">
        <f t="shared" si="9"/>
        <v>48.371980089838537</v>
      </c>
      <c r="AF25" s="12" t="s">
        <v>114</v>
      </c>
      <c r="AG25" s="50">
        <f t="shared" si="10"/>
        <v>24</v>
      </c>
      <c r="AH25" s="12" t="str">
        <f t="shared" si="11"/>
        <v>Bln</v>
      </c>
      <c r="AI25" s="29">
        <f t="shared" si="12"/>
        <v>19922000</v>
      </c>
      <c r="AJ25" s="49"/>
      <c r="AK25" s="12" t="s">
        <v>114</v>
      </c>
      <c r="AL25" s="49"/>
      <c r="AM25" s="110"/>
      <c r="AP25" s="15"/>
    </row>
    <row r="26" spans="1:42" ht="66.75" customHeight="1" x14ac:dyDescent="0.2">
      <c r="A26" s="58"/>
      <c r="B26" s="59"/>
      <c r="C26" s="19" t="s">
        <v>81</v>
      </c>
      <c r="D26" s="19" t="s">
        <v>132</v>
      </c>
      <c r="E26" s="32">
        <v>36</v>
      </c>
      <c r="F26" s="17" t="s">
        <v>43</v>
      </c>
      <c r="G26" s="13">
        <v>105219500</v>
      </c>
      <c r="H26" s="32">
        <v>12</v>
      </c>
      <c r="I26" s="17" t="s">
        <v>43</v>
      </c>
      <c r="J26" s="13"/>
      <c r="K26" s="32">
        <v>12</v>
      </c>
      <c r="L26" s="17" t="s">
        <v>43</v>
      </c>
      <c r="M26" s="13">
        <v>89025000</v>
      </c>
      <c r="N26" s="32">
        <v>3</v>
      </c>
      <c r="O26" s="17" t="str">
        <f t="shared" si="1"/>
        <v>Bln</v>
      </c>
      <c r="P26" s="13">
        <v>19625000</v>
      </c>
      <c r="Q26" s="32">
        <v>3</v>
      </c>
      <c r="R26" s="17" t="str">
        <f t="shared" si="2"/>
        <v>Bln</v>
      </c>
      <c r="S26" s="13">
        <f>46880000-P26</f>
        <v>27255000</v>
      </c>
      <c r="T26" s="32">
        <v>3</v>
      </c>
      <c r="U26" s="12" t="str">
        <f t="shared" si="3"/>
        <v>Bln</v>
      </c>
      <c r="V26" s="13">
        <v>4875000</v>
      </c>
      <c r="W26" s="32">
        <v>3</v>
      </c>
      <c r="X26" s="12" t="str">
        <f t="shared" si="4"/>
        <v>Bln</v>
      </c>
      <c r="Y26" s="13">
        <v>37270000</v>
      </c>
      <c r="Z26" s="50">
        <f t="shared" si="5"/>
        <v>12</v>
      </c>
      <c r="AA26" s="12" t="str">
        <f t="shared" si="6"/>
        <v>Bln</v>
      </c>
      <c r="AB26" s="50">
        <f t="shared" si="7"/>
        <v>100</v>
      </c>
      <c r="AC26" s="12" t="s">
        <v>114</v>
      </c>
      <c r="AD26" s="64">
        <f t="shared" si="8"/>
        <v>89025000</v>
      </c>
      <c r="AE26" s="66">
        <f t="shared" si="9"/>
        <v>100</v>
      </c>
      <c r="AF26" s="12" t="s">
        <v>114</v>
      </c>
      <c r="AG26" s="50">
        <f t="shared" si="10"/>
        <v>24</v>
      </c>
      <c r="AH26" s="12" t="str">
        <f t="shared" si="11"/>
        <v>Bln</v>
      </c>
      <c r="AI26" s="29">
        <f t="shared" si="12"/>
        <v>89025000</v>
      </c>
      <c r="AJ26" s="49"/>
      <c r="AK26" s="12" t="s">
        <v>114</v>
      </c>
      <c r="AL26" s="49"/>
      <c r="AM26" s="110"/>
      <c r="AP26" s="15"/>
    </row>
    <row r="27" spans="1:42" ht="102" customHeight="1" x14ac:dyDescent="0.2">
      <c r="A27" s="58"/>
      <c r="B27" s="59"/>
      <c r="C27" s="19" t="s">
        <v>91</v>
      </c>
      <c r="D27" s="19" t="s">
        <v>133</v>
      </c>
      <c r="E27" s="32">
        <v>36</v>
      </c>
      <c r="F27" s="17" t="s">
        <v>43</v>
      </c>
      <c r="G27" s="13">
        <v>5932800</v>
      </c>
      <c r="H27" s="32">
        <v>12</v>
      </c>
      <c r="I27" s="17" t="s">
        <v>43</v>
      </c>
      <c r="J27" s="13"/>
      <c r="K27" s="32">
        <v>12</v>
      </c>
      <c r="L27" s="17" t="s">
        <v>43</v>
      </c>
      <c r="M27" s="13">
        <v>5760000</v>
      </c>
      <c r="N27" s="32">
        <v>3</v>
      </c>
      <c r="O27" s="17" t="str">
        <f t="shared" si="1"/>
        <v>Bln</v>
      </c>
      <c r="P27" s="13">
        <v>240000</v>
      </c>
      <c r="Q27" s="32">
        <v>3</v>
      </c>
      <c r="R27" s="17" t="str">
        <f t="shared" si="2"/>
        <v>Bln</v>
      </c>
      <c r="S27" s="13">
        <v>360000</v>
      </c>
      <c r="T27" s="32">
        <v>3</v>
      </c>
      <c r="U27" s="12" t="str">
        <f t="shared" si="3"/>
        <v>Bln</v>
      </c>
      <c r="V27" s="13">
        <v>240000</v>
      </c>
      <c r="W27" s="32">
        <v>3</v>
      </c>
      <c r="X27" s="12" t="str">
        <f t="shared" si="4"/>
        <v>Bln</v>
      </c>
      <c r="Y27" s="13">
        <v>4920000</v>
      </c>
      <c r="Z27" s="50">
        <f t="shared" si="5"/>
        <v>12</v>
      </c>
      <c r="AA27" s="12" t="str">
        <f t="shared" si="6"/>
        <v>Bln</v>
      </c>
      <c r="AB27" s="50">
        <f t="shared" si="7"/>
        <v>100</v>
      </c>
      <c r="AC27" s="12" t="s">
        <v>114</v>
      </c>
      <c r="AD27" s="64">
        <f t="shared" si="8"/>
        <v>5760000</v>
      </c>
      <c r="AE27" s="66">
        <f t="shared" si="9"/>
        <v>100</v>
      </c>
      <c r="AF27" s="12" t="s">
        <v>114</v>
      </c>
      <c r="AG27" s="50">
        <f t="shared" si="10"/>
        <v>24</v>
      </c>
      <c r="AH27" s="12" t="str">
        <f t="shared" si="11"/>
        <v>Bln</v>
      </c>
      <c r="AI27" s="29">
        <f t="shared" si="12"/>
        <v>5760000</v>
      </c>
      <c r="AJ27" s="49"/>
      <c r="AK27" s="12" t="s">
        <v>114</v>
      </c>
      <c r="AL27" s="49"/>
      <c r="AM27" s="110"/>
      <c r="AP27" s="15"/>
    </row>
    <row r="28" spans="1:42" ht="75" x14ac:dyDescent="0.2">
      <c r="A28" s="58"/>
      <c r="B28" s="59"/>
      <c r="C28" s="19" t="s">
        <v>82</v>
      </c>
      <c r="D28" s="93" t="s">
        <v>134</v>
      </c>
      <c r="E28" s="32">
        <v>36</v>
      </c>
      <c r="F28" s="17" t="s">
        <v>43</v>
      </c>
      <c r="G28" s="13">
        <v>330000000</v>
      </c>
      <c r="H28" s="32">
        <v>12</v>
      </c>
      <c r="I28" s="17" t="s">
        <v>43</v>
      </c>
      <c r="J28" s="13"/>
      <c r="K28" s="32">
        <v>12</v>
      </c>
      <c r="L28" s="17" t="s">
        <v>43</v>
      </c>
      <c r="M28" s="13">
        <v>215000000</v>
      </c>
      <c r="N28" s="32">
        <v>3</v>
      </c>
      <c r="O28" s="17" t="str">
        <f t="shared" si="1"/>
        <v>Bln</v>
      </c>
      <c r="P28" s="13">
        <v>13110000</v>
      </c>
      <c r="Q28" s="32">
        <v>3</v>
      </c>
      <c r="R28" s="17" t="str">
        <f t="shared" si="2"/>
        <v>Bln</v>
      </c>
      <c r="S28" s="13">
        <v>53301900</v>
      </c>
      <c r="T28" s="32">
        <v>3</v>
      </c>
      <c r="U28" s="12" t="str">
        <f t="shared" si="3"/>
        <v>Bln</v>
      </c>
      <c r="V28" s="13">
        <v>31250000</v>
      </c>
      <c r="W28" s="32">
        <v>3</v>
      </c>
      <c r="X28" s="12" t="str">
        <f t="shared" si="4"/>
        <v>Bln</v>
      </c>
      <c r="Y28" s="13">
        <v>104088650</v>
      </c>
      <c r="Z28" s="50">
        <f t="shared" si="5"/>
        <v>12</v>
      </c>
      <c r="AA28" s="12" t="str">
        <f t="shared" si="6"/>
        <v>Bln</v>
      </c>
      <c r="AB28" s="50">
        <f t="shared" si="7"/>
        <v>100</v>
      </c>
      <c r="AC28" s="12" t="s">
        <v>114</v>
      </c>
      <c r="AD28" s="64">
        <f t="shared" si="8"/>
        <v>201750550</v>
      </c>
      <c r="AE28" s="66">
        <f t="shared" si="9"/>
        <v>93.837465116279077</v>
      </c>
      <c r="AF28" s="12" t="s">
        <v>114</v>
      </c>
      <c r="AG28" s="50">
        <f t="shared" si="10"/>
        <v>24</v>
      </c>
      <c r="AH28" s="12" t="str">
        <f t="shared" si="11"/>
        <v>Bln</v>
      </c>
      <c r="AI28" s="29">
        <f t="shared" si="12"/>
        <v>201750550</v>
      </c>
      <c r="AJ28" s="49"/>
      <c r="AK28" s="12" t="s">
        <v>114</v>
      </c>
      <c r="AL28" s="49"/>
      <c r="AM28" s="110"/>
      <c r="AP28" s="15"/>
    </row>
    <row r="29" spans="1:42" s="70" customFormat="1" ht="94.5" x14ac:dyDescent="0.25">
      <c r="A29" s="7"/>
      <c r="B29" s="104" t="s">
        <v>162</v>
      </c>
      <c r="C29" s="10" t="s">
        <v>83</v>
      </c>
      <c r="D29" s="118" t="s">
        <v>163</v>
      </c>
      <c r="E29" s="61">
        <v>100</v>
      </c>
      <c r="F29" s="60" t="s">
        <v>114</v>
      </c>
      <c r="G29" s="31">
        <f>SUM(G30)</f>
        <v>21987000</v>
      </c>
      <c r="H29" s="61">
        <v>100</v>
      </c>
      <c r="I29" s="60" t="s">
        <v>114</v>
      </c>
      <c r="J29" s="30"/>
      <c r="K29" s="61">
        <v>100</v>
      </c>
      <c r="L29" s="60" t="s">
        <v>114</v>
      </c>
      <c r="M29" s="31">
        <f>SUM(M30)</f>
        <v>196500000</v>
      </c>
      <c r="N29" s="61">
        <v>100</v>
      </c>
      <c r="O29" s="60" t="str">
        <f t="shared" si="1"/>
        <v>%</v>
      </c>
      <c r="P29" s="31">
        <f>SUM(P30)</f>
        <v>25350000</v>
      </c>
      <c r="Q29" s="61">
        <v>100</v>
      </c>
      <c r="R29" s="60" t="str">
        <f t="shared" si="2"/>
        <v>%</v>
      </c>
      <c r="S29" s="31">
        <f>SUM(S30)</f>
        <v>0</v>
      </c>
      <c r="T29" s="33">
        <v>100</v>
      </c>
      <c r="U29" s="34" t="str">
        <f t="shared" si="3"/>
        <v>%</v>
      </c>
      <c r="V29" s="31">
        <f>SUM(V30)</f>
        <v>0</v>
      </c>
      <c r="W29" s="33">
        <v>100</v>
      </c>
      <c r="X29" s="34" t="str">
        <f t="shared" si="4"/>
        <v>%</v>
      </c>
      <c r="Y29" s="31">
        <f>SUM(Y30)</f>
        <v>114050000</v>
      </c>
      <c r="Z29" s="51">
        <f>AVERAGE(N29,Q29,T29,W29)</f>
        <v>100</v>
      </c>
      <c r="AA29" s="34" t="str">
        <f t="shared" si="6"/>
        <v>%</v>
      </c>
      <c r="AB29" s="51">
        <f t="shared" si="7"/>
        <v>100</v>
      </c>
      <c r="AC29" s="34" t="s">
        <v>114</v>
      </c>
      <c r="AD29" s="54">
        <f t="shared" si="8"/>
        <v>139400000</v>
      </c>
      <c r="AE29" s="55">
        <f t="shared" si="9"/>
        <v>70.94147582697201</v>
      </c>
      <c r="AF29" s="34" t="s">
        <v>114</v>
      </c>
      <c r="AG29" s="51">
        <f t="shared" si="10"/>
        <v>200</v>
      </c>
      <c r="AH29" s="34" t="str">
        <f t="shared" si="11"/>
        <v>%</v>
      </c>
      <c r="AI29" s="52">
        <f t="shared" si="12"/>
        <v>139400000</v>
      </c>
      <c r="AJ29" s="53"/>
      <c r="AK29" s="34" t="s">
        <v>114</v>
      </c>
      <c r="AL29" s="53"/>
      <c r="AM29" s="109"/>
      <c r="AP29" s="71"/>
    </row>
    <row r="30" spans="1:42" ht="90" x14ac:dyDescent="0.2">
      <c r="A30" s="58"/>
      <c r="B30" s="59"/>
      <c r="C30" s="19" t="s">
        <v>112</v>
      </c>
      <c r="D30" s="19" t="s">
        <v>135</v>
      </c>
      <c r="E30" s="32">
        <v>18</v>
      </c>
      <c r="F30" s="17" t="s">
        <v>165</v>
      </c>
      <c r="G30" s="13">
        <v>21987000</v>
      </c>
      <c r="H30" s="32">
        <v>6</v>
      </c>
      <c r="I30" s="17" t="s">
        <v>165</v>
      </c>
      <c r="J30" s="13"/>
      <c r="K30" s="32">
        <v>6</v>
      </c>
      <c r="L30" s="17" t="s">
        <v>165</v>
      </c>
      <c r="M30" s="13">
        <v>196500000</v>
      </c>
      <c r="N30" s="32">
        <v>6</v>
      </c>
      <c r="O30" s="17" t="str">
        <f t="shared" si="1"/>
        <v>unit</v>
      </c>
      <c r="P30" s="13">
        <v>25350000</v>
      </c>
      <c r="Q30" s="32">
        <v>0</v>
      </c>
      <c r="R30" s="17" t="str">
        <f t="shared" si="2"/>
        <v>unit</v>
      </c>
      <c r="S30" s="13">
        <v>0</v>
      </c>
      <c r="T30" s="11">
        <v>0</v>
      </c>
      <c r="U30" s="12" t="str">
        <f t="shared" si="3"/>
        <v>unit</v>
      </c>
      <c r="V30" s="13">
        <v>0</v>
      </c>
      <c r="W30" s="11">
        <v>0</v>
      </c>
      <c r="X30" s="12" t="str">
        <f t="shared" si="4"/>
        <v>unit</v>
      </c>
      <c r="Y30" s="13">
        <v>114050000</v>
      </c>
      <c r="Z30" s="50">
        <f t="shared" si="5"/>
        <v>6</v>
      </c>
      <c r="AA30" s="12" t="str">
        <f t="shared" si="6"/>
        <v>unit</v>
      </c>
      <c r="AB30" s="50">
        <f t="shared" si="7"/>
        <v>100</v>
      </c>
      <c r="AC30" s="12" t="s">
        <v>114</v>
      </c>
      <c r="AD30" s="64">
        <f t="shared" si="8"/>
        <v>139400000</v>
      </c>
      <c r="AE30" s="66">
        <f t="shared" si="9"/>
        <v>70.94147582697201</v>
      </c>
      <c r="AF30" s="12" t="s">
        <v>114</v>
      </c>
      <c r="AG30" s="50">
        <f t="shared" si="10"/>
        <v>12</v>
      </c>
      <c r="AH30" s="12" t="str">
        <f t="shared" si="11"/>
        <v>unit</v>
      </c>
      <c r="AI30" s="29">
        <f t="shared" si="12"/>
        <v>139400000</v>
      </c>
      <c r="AJ30" s="49"/>
      <c r="AK30" s="12" t="s">
        <v>114</v>
      </c>
      <c r="AL30" s="49"/>
      <c r="AM30" s="110"/>
      <c r="AP30" s="15"/>
    </row>
    <row r="31" spans="1:42" s="70" customFormat="1" ht="99.75" customHeight="1" x14ac:dyDescent="0.25">
      <c r="A31" s="7"/>
      <c r="B31" s="104" t="s">
        <v>162</v>
      </c>
      <c r="C31" s="10" t="s">
        <v>84</v>
      </c>
      <c r="D31" s="119" t="s">
        <v>164</v>
      </c>
      <c r="E31" s="61">
        <v>100</v>
      </c>
      <c r="F31" s="60" t="s">
        <v>114</v>
      </c>
      <c r="G31" s="31">
        <f>SUM(G32:G34)</f>
        <v>204434840</v>
      </c>
      <c r="H31" s="61">
        <v>100</v>
      </c>
      <c r="I31" s="60" t="s">
        <v>114</v>
      </c>
      <c r="J31" s="30"/>
      <c r="K31" s="61">
        <v>100</v>
      </c>
      <c r="L31" s="60" t="s">
        <v>114</v>
      </c>
      <c r="M31" s="31">
        <f>SUM(M32:M34)</f>
        <v>158414000</v>
      </c>
      <c r="N31" s="61">
        <v>25</v>
      </c>
      <c r="O31" s="60" t="str">
        <f t="shared" si="1"/>
        <v>%</v>
      </c>
      <c r="P31" s="31">
        <f>SUM(P32:P34)</f>
        <v>26940794</v>
      </c>
      <c r="Q31" s="61">
        <v>25</v>
      </c>
      <c r="R31" s="60" t="str">
        <f t="shared" si="2"/>
        <v>%</v>
      </c>
      <c r="S31" s="31">
        <f>SUM(S32:S34)</f>
        <v>31820107</v>
      </c>
      <c r="T31" s="37">
        <v>25</v>
      </c>
      <c r="U31" s="34" t="str">
        <f t="shared" si="3"/>
        <v>%</v>
      </c>
      <c r="V31" s="31">
        <f>SUM(V32:V34)</f>
        <v>21223843</v>
      </c>
      <c r="W31" s="37">
        <v>25</v>
      </c>
      <c r="X31" s="34" t="str">
        <f t="shared" si="4"/>
        <v>%</v>
      </c>
      <c r="Y31" s="31">
        <f>SUM(Y32:Y34)</f>
        <v>43359897</v>
      </c>
      <c r="Z31" s="51">
        <f t="shared" si="5"/>
        <v>100</v>
      </c>
      <c r="AA31" s="34" t="str">
        <f t="shared" si="6"/>
        <v>%</v>
      </c>
      <c r="AB31" s="51">
        <f t="shared" si="7"/>
        <v>100</v>
      </c>
      <c r="AC31" s="34" t="s">
        <v>114</v>
      </c>
      <c r="AD31" s="54">
        <f t="shared" si="8"/>
        <v>123344641</v>
      </c>
      <c r="AE31" s="55">
        <f t="shared" si="9"/>
        <v>77.862209779438686</v>
      </c>
      <c r="AF31" s="34" t="s">
        <v>114</v>
      </c>
      <c r="AG31" s="51">
        <f t="shared" si="10"/>
        <v>200</v>
      </c>
      <c r="AH31" s="34" t="str">
        <f t="shared" si="11"/>
        <v>%</v>
      </c>
      <c r="AI31" s="52">
        <f t="shared" si="12"/>
        <v>123344641</v>
      </c>
      <c r="AJ31" s="53"/>
      <c r="AK31" s="34" t="s">
        <v>114</v>
      </c>
      <c r="AL31" s="53"/>
      <c r="AM31" s="109"/>
      <c r="AP31" s="71"/>
    </row>
    <row r="32" spans="1:42" ht="45" x14ac:dyDescent="0.2">
      <c r="A32" s="58"/>
      <c r="B32" s="59"/>
      <c r="C32" s="19" t="s">
        <v>92</v>
      </c>
      <c r="D32" s="19" t="s">
        <v>136</v>
      </c>
      <c r="E32" s="57">
        <v>36</v>
      </c>
      <c r="F32" s="12" t="s">
        <v>43</v>
      </c>
      <c r="G32" s="13">
        <v>1500000</v>
      </c>
      <c r="H32" s="57">
        <v>12</v>
      </c>
      <c r="I32" s="12" t="s">
        <v>43</v>
      </c>
      <c r="J32" s="13"/>
      <c r="K32" s="57">
        <v>12</v>
      </c>
      <c r="L32" s="12" t="s">
        <v>43</v>
      </c>
      <c r="M32" s="13">
        <v>1500000</v>
      </c>
      <c r="N32" s="57">
        <v>3</v>
      </c>
      <c r="O32" s="12" t="str">
        <f t="shared" si="1"/>
        <v>Bln</v>
      </c>
      <c r="P32" s="13">
        <v>170000</v>
      </c>
      <c r="Q32" s="57">
        <v>3</v>
      </c>
      <c r="R32" s="12" t="str">
        <f t="shared" si="2"/>
        <v>Bln</v>
      </c>
      <c r="S32" s="13">
        <v>116500</v>
      </c>
      <c r="T32" s="57">
        <v>3</v>
      </c>
      <c r="U32" s="12" t="str">
        <f t="shared" si="3"/>
        <v>Bln</v>
      </c>
      <c r="V32" s="13">
        <v>151000</v>
      </c>
      <c r="W32" s="57">
        <v>3</v>
      </c>
      <c r="X32" s="12" t="str">
        <f t="shared" si="4"/>
        <v>Bln</v>
      </c>
      <c r="Y32" s="13">
        <v>1055700</v>
      </c>
      <c r="Z32" s="50">
        <f t="shared" si="5"/>
        <v>12</v>
      </c>
      <c r="AA32" s="12" t="str">
        <f t="shared" si="6"/>
        <v>Bln</v>
      </c>
      <c r="AB32" s="50">
        <f t="shared" si="7"/>
        <v>100</v>
      </c>
      <c r="AC32" s="12" t="s">
        <v>114</v>
      </c>
      <c r="AD32" s="64">
        <f t="shared" si="8"/>
        <v>1493200</v>
      </c>
      <c r="AE32" s="66">
        <f t="shared" si="9"/>
        <v>99.546666666666667</v>
      </c>
      <c r="AF32" s="12" t="s">
        <v>114</v>
      </c>
      <c r="AG32" s="50">
        <f t="shared" si="10"/>
        <v>24</v>
      </c>
      <c r="AH32" s="12" t="str">
        <f t="shared" si="11"/>
        <v>Bln</v>
      </c>
      <c r="AI32" s="29">
        <f t="shared" si="12"/>
        <v>1493200</v>
      </c>
      <c r="AJ32" s="49"/>
      <c r="AK32" s="12" t="s">
        <v>114</v>
      </c>
      <c r="AL32" s="49"/>
      <c r="AM32" s="110"/>
      <c r="AP32" s="15"/>
    </row>
    <row r="33" spans="1:42" ht="75" customHeight="1" x14ac:dyDescent="0.2">
      <c r="A33" s="58"/>
      <c r="B33" s="59"/>
      <c r="C33" s="19" t="s">
        <v>85</v>
      </c>
      <c r="D33" s="19" t="s">
        <v>136</v>
      </c>
      <c r="E33" s="57">
        <v>36</v>
      </c>
      <c r="F33" s="12" t="s">
        <v>43</v>
      </c>
      <c r="G33" s="13">
        <v>100964840</v>
      </c>
      <c r="H33" s="57">
        <v>12</v>
      </c>
      <c r="I33" s="12" t="s">
        <v>43</v>
      </c>
      <c r="J33" s="13"/>
      <c r="K33" s="57">
        <v>12</v>
      </c>
      <c r="L33" s="12" t="s">
        <v>43</v>
      </c>
      <c r="M33" s="13">
        <v>135020000</v>
      </c>
      <c r="N33" s="57">
        <v>3</v>
      </c>
      <c r="O33" s="12" t="str">
        <f t="shared" si="1"/>
        <v>Bln</v>
      </c>
      <c r="P33" s="13">
        <v>22262694</v>
      </c>
      <c r="Q33" s="57">
        <v>3</v>
      </c>
      <c r="R33" s="12" t="str">
        <f t="shared" si="2"/>
        <v>Bln</v>
      </c>
      <c r="S33" s="13">
        <v>25671207</v>
      </c>
      <c r="T33" s="57">
        <v>3</v>
      </c>
      <c r="U33" s="12" t="str">
        <f t="shared" si="3"/>
        <v>Bln</v>
      </c>
      <c r="V33" s="13">
        <v>18064743</v>
      </c>
      <c r="W33" s="57">
        <v>3</v>
      </c>
      <c r="X33" s="12" t="str">
        <f t="shared" si="4"/>
        <v>Bln</v>
      </c>
      <c r="Y33" s="13">
        <v>37013697</v>
      </c>
      <c r="Z33" s="50">
        <f t="shared" si="5"/>
        <v>12</v>
      </c>
      <c r="AA33" s="12" t="str">
        <f t="shared" si="6"/>
        <v>Bln</v>
      </c>
      <c r="AB33" s="50">
        <f t="shared" si="7"/>
        <v>100</v>
      </c>
      <c r="AC33" s="12" t="s">
        <v>114</v>
      </c>
      <c r="AD33" s="64">
        <f t="shared" si="8"/>
        <v>103012341</v>
      </c>
      <c r="AE33" s="66">
        <f t="shared" si="9"/>
        <v>76.294134942971411</v>
      </c>
      <c r="AF33" s="12" t="s">
        <v>114</v>
      </c>
      <c r="AG33" s="50">
        <f t="shared" si="10"/>
        <v>24</v>
      </c>
      <c r="AH33" s="12" t="str">
        <f t="shared" si="11"/>
        <v>Bln</v>
      </c>
      <c r="AI33" s="29">
        <f t="shared" si="12"/>
        <v>103012341</v>
      </c>
      <c r="AJ33" s="49"/>
      <c r="AK33" s="12" t="s">
        <v>114</v>
      </c>
      <c r="AL33" s="49"/>
      <c r="AM33" s="110"/>
      <c r="AP33" s="15"/>
    </row>
    <row r="34" spans="1:42" ht="75" x14ac:dyDescent="0.2">
      <c r="A34" s="58"/>
      <c r="B34" s="59"/>
      <c r="C34" s="19" t="s">
        <v>86</v>
      </c>
      <c r="D34" s="19" t="s">
        <v>137</v>
      </c>
      <c r="E34" s="57">
        <v>36</v>
      </c>
      <c r="F34" s="12" t="s">
        <v>43</v>
      </c>
      <c r="G34" s="13">
        <v>101970000</v>
      </c>
      <c r="H34" s="57">
        <v>12</v>
      </c>
      <c r="I34" s="12" t="s">
        <v>43</v>
      </c>
      <c r="J34" s="13"/>
      <c r="K34" s="57">
        <v>12</v>
      </c>
      <c r="L34" s="12" t="s">
        <v>43</v>
      </c>
      <c r="M34" s="13">
        <v>21894000</v>
      </c>
      <c r="N34" s="57">
        <v>3</v>
      </c>
      <c r="O34" s="12" t="str">
        <f t="shared" si="1"/>
        <v>Bln</v>
      </c>
      <c r="P34" s="13">
        <v>4508100</v>
      </c>
      <c r="Q34" s="57">
        <v>3</v>
      </c>
      <c r="R34" s="12" t="str">
        <f t="shared" si="2"/>
        <v>Bln</v>
      </c>
      <c r="S34" s="13">
        <v>6032400</v>
      </c>
      <c r="T34" s="57">
        <v>3</v>
      </c>
      <c r="U34" s="12" t="str">
        <f t="shared" si="3"/>
        <v>Bln</v>
      </c>
      <c r="V34" s="13">
        <v>3008100</v>
      </c>
      <c r="W34" s="57">
        <v>3</v>
      </c>
      <c r="X34" s="12" t="str">
        <f t="shared" si="4"/>
        <v>Bln</v>
      </c>
      <c r="Y34" s="13">
        <v>5290500</v>
      </c>
      <c r="Z34" s="50">
        <f t="shared" si="5"/>
        <v>12</v>
      </c>
      <c r="AA34" s="12" t="str">
        <f t="shared" si="6"/>
        <v>Bln</v>
      </c>
      <c r="AB34" s="50">
        <f t="shared" si="7"/>
        <v>100</v>
      </c>
      <c r="AC34" s="12" t="s">
        <v>114</v>
      </c>
      <c r="AD34" s="64">
        <f t="shared" si="8"/>
        <v>18839100</v>
      </c>
      <c r="AE34" s="66">
        <f t="shared" si="9"/>
        <v>86.046862154014804</v>
      </c>
      <c r="AF34" s="12" t="s">
        <v>114</v>
      </c>
      <c r="AG34" s="50">
        <f t="shared" si="10"/>
        <v>24</v>
      </c>
      <c r="AH34" s="12" t="str">
        <f t="shared" si="11"/>
        <v>Bln</v>
      </c>
      <c r="AI34" s="29">
        <f t="shared" si="12"/>
        <v>18839100</v>
      </c>
      <c r="AJ34" s="49"/>
      <c r="AK34" s="12" t="s">
        <v>114</v>
      </c>
      <c r="AL34" s="49"/>
      <c r="AM34" s="110"/>
      <c r="AP34" s="15"/>
    </row>
    <row r="35" spans="1:42" s="70" customFormat="1" ht="94.5" x14ac:dyDescent="0.25">
      <c r="A35" s="7"/>
      <c r="B35" s="104" t="s">
        <v>162</v>
      </c>
      <c r="C35" s="10" t="s">
        <v>87</v>
      </c>
      <c r="D35" s="118" t="s">
        <v>163</v>
      </c>
      <c r="E35" s="61">
        <v>100</v>
      </c>
      <c r="F35" s="60" t="s">
        <v>114</v>
      </c>
      <c r="G35" s="31">
        <f>SUM(G36:G38)</f>
        <v>251509600</v>
      </c>
      <c r="H35" s="61">
        <v>100</v>
      </c>
      <c r="I35" s="60" t="s">
        <v>114</v>
      </c>
      <c r="J35" s="30"/>
      <c r="K35" s="61">
        <v>100</v>
      </c>
      <c r="L35" s="60" t="s">
        <v>114</v>
      </c>
      <c r="M35" s="31">
        <f>SUM(M36:M38)</f>
        <v>522988000</v>
      </c>
      <c r="N35" s="61">
        <v>25</v>
      </c>
      <c r="O35" s="60" t="str">
        <f t="shared" si="1"/>
        <v>%</v>
      </c>
      <c r="P35" s="31">
        <f>SUM(P36:P38)</f>
        <v>9016200</v>
      </c>
      <c r="Q35" s="61">
        <v>25</v>
      </c>
      <c r="R35" s="60" t="str">
        <f t="shared" si="2"/>
        <v>%</v>
      </c>
      <c r="S35" s="31">
        <f>SUM(S36:S38)</f>
        <v>202271000</v>
      </c>
      <c r="T35" s="33">
        <v>25</v>
      </c>
      <c r="U35" s="34" t="str">
        <f t="shared" si="3"/>
        <v>%</v>
      </c>
      <c r="V35" s="31">
        <f>SUM(V36:V38)</f>
        <v>27485800</v>
      </c>
      <c r="W35" s="33">
        <v>25</v>
      </c>
      <c r="X35" s="34" t="str">
        <f t="shared" si="4"/>
        <v>%</v>
      </c>
      <c r="Y35" s="31">
        <f>SUM(Y36:Y38)</f>
        <v>35986300</v>
      </c>
      <c r="Z35" s="51">
        <f t="shared" si="5"/>
        <v>100</v>
      </c>
      <c r="AA35" s="34" t="str">
        <f t="shared" si="6"/>
        <v>%</v>
      </c>
      <c r="AB35" s="51">
        <f t="shared" si="7"/>
        <v>100</v>
      </c>
      <c r="AC35" s="34" t="s">
        <v>114</v>
      </c>
      <c r="AD35" s="54">
        <f t="shared" si="8"/>
        <v>274759300</v>
      </c>
      <c r="AE35" s="55">
        <f t="shared" si="9"/>
        <v>52.536444430847361</v>
      </c>
      <c r="AF35" s="34" t="s">
        <v>114</v>
      </c>
      <c r="AG35" s="51">
        <f t="shared" si="10"/>
        <v>200</v>
      </c>
      <c r="AH35" s="34" t="str">
        <f t="shared" si="11"/>
        <v>%</v>
      </c>
      <c r="AI35" s="52">
        <f t="shared" si="12"/>
        <v>274759300</v>
      </c>
      <c r="AJ35" s="53"/>
      <c r="AK35" s="34" t="s">
        <v>114</v>
      </c>
      <c r="AL35" s="53"/>
      <c r="AM35" s="109"/>
      <c r="AP35" s="71"/>
    </row>
    <row r="36" spans="1:42" ht="120" x14ac:dyDescent="0.2">
      <c r="A36" s="58"/>
      <c r="B36" s="59"/>
      <c r="C36" s="19" t="s">
        <v>88</v>
      </c>
      <c r="D36" s="19" t="s">
        <v>138</v>
      </c>
      <c r="E36" s="57">
        <v>36</v>
      </c>
      <c r="F36" s="12" t="s">
        <v>43</v>
      </c>
      <c r="G36" s="13">
        <v>29838600</v>
      </c>
      <c r="H36" s="57">
        <v>12</v>
      </c>
      <c r="I36" s="12" t="s">
        <v>43</v>
      </c>
      <c r="J36" s="13"/>
      <c r="K36" s="57">
        <v>12</v>
      </c>
      <c r="L36" s="12" t="s">
        <v>43</v>
      </c>
      <c r="M36" s="13">
        <v>29250000</v>
      </c>
      <c r="N36" s="57">
        <v>3</v>
      </c>
      <c r="O36" s="12" t="str">
        <f t="shared" si="1"/>
        <v>Bln</v>
      </c>
      <c r="P36" s="13">
        <v>0</v>
      </c>
      <c r="Q36" s="57">
        <v>3</v>
      </c>
      <c r="R36" s="12" t="str">
        <f t="shared" si="2"/>
        <v>Bln</v>
      </c>
      <c r="S36" s="13">
        <v>8986300</v>
      </c>
      <c r="T36" s="57">
        <v>3</v>
      </c>
      <c r="U36" s="12" t="str">
        <f t="shared" si="3"/>
        <v>Bln</v>
      </c>
      <c r="V36" s="13">
        <v>2085000</v>
      </c>
      <c r="W36" s="57">
        <v>3</v>
      </c>
      <c r="X36" s="12" t="str">
        <f t="shared" si="4"/>
        <v>Bln</v>
      </c>
      <c r="Y36" s="13">
        <v>10205300</v>
      </c>
      <c r="Z36" s="50">
        <f t="shared" si="5"/>
        <v>12</v>
      </c>
      <c r="AA36" s="12" t="str">
        <f t="shared" si="6"/>
        <v>Bln</v>
      </c>
      <c r="AB36" s="50">
        <f t="shared" si="7"/>
        <v>100</v>
      </c>
      <c r="AC36" s="12" t="s">
        <v>114</v>
      </c>
      <c r="AD36" s="64">
        <f t="shared" si="8"/>
        <v>21276600</v>
      </c>
      <c r="AE36" s="66">
        <f t="shared" si="9"/>
        <v>72.740512820512819</v>
      </c>
      <c r="AF36" s="12" t="s">
        <v>114</v>
      </c>
      <c r="AG36" s="50">
        <f t="shared" si="10"/>
        <v>24</v>
      </c>
      <c r="AH36" s="12" t="str">
        <f t="shared" si="11"/>
        <v>Bln</v>
      </c>
      <c r="AI36" s="29">
        <f t="shared" si="12"/>
        <v>21276600</v>
      </c>
      <c r="AJ36" s="49"/>
      <c r="AK36" s="12" t="s">
        <v>114</v>
      </c>
      <c r="AL36" s="49"/>
      <c r="AM36" s="110"/>
      <c r="AP36" s="15"/>
    </row>
    <row r="37" spans="1:42" ht="75" x14ac:dyDescent="0.2">
      <c r="A37" s="58"/>
      <c r="B37" s="59"/>
      <c r="C37" s="16" t="s">
        <v>89</v>
      </c>
      <c r="D37" s="19" t="s">
        <v>139</v>
      </c>
      <c r="E37" s="57">
        <v>36</v>
      </c>
      <c r="F37" s="12" t="s">
        <v>43</v>
      </c>
      <c r="G37" s="13">
        <v>196250000</v>
      </c>
      <c r="H37" s="57">
        <v>12</v>
      </c>
      <c r="I37" s="12" t="s">
        <v>43</v>
      </c>
      <c r="J37" s="13"/>
      <c r="K37" s="57">
        <v>12</v>
      </c>
      <c r="L37" s="12" t="s">
        <v>43</v>
      </c>
      <c r="M37" s="13">
        <v>467938000</v>
      </c>
      <c r="N37" s="57">
        <v>3</v>
      </c>
      <c r="O37" s="12" t="str">
        <f t="shared" si="1"/>
        <v>Bln</v>
      </c>
      <c r="P37" s="13">
        <v>9016200</v>
      </c>
      <c r="Q37" s="57">
        <v>3</v>
      </c>
      <c r="R37" s="12" t="str">
        <f t="shared" si="2"/>
        <v>Bln</v>
      </c>
      <c r="S37" s="13">
        <v>191984700</v>
      </c>
      <c r="T37" s="57">
        <v>3</v>
      </c>
      <c r="U37" s="12" t="str">
        <f t="shared" si="3"/>
        <v>Bln</v>
      </c>
      <c r="V37" s="13">
        <v>24000800</v>
      </c>
      <c r="W37" s="57">
        <v>3</v>
      </c>
      <c r="X37" s="12" t="str">
        <f t="shared" si="4"/>
        <v>Bln</v>
      </c>
      <c r="Y37" s="13">
        <v>9081000</v>
      </c>
      <c r="Z37" s="50">
        <f t="shared" si="5"/>
        <v>12</v>
      </c>
      <c r="AA37" s="12" t="str">
        <f t="shared" si="6"/>
        <v>Bln</v>
      </c>
      <c r="AB37" s="50">
        <f t="shared" si="7"/>
        <v>100</v>
      </c>
      <c r="AC37" s="12" t="s">
        <v>114</v>
      </c>
      <c r="AD37" s="64">
        <f t="shared" si="8"/>
        <v>234082700</v>
      </c>
      <c r="AE37" s="66">
        <f t="shared" si="9"/>
        <v>50.02429809077271</v>
      </c>
      <c r="AF37" s="12" t="s">
        <v>114</v>
      </c>
      <c r="AG37" s="50">
        <f t="shared" si="10"/>
        <v>24</v>
      </c>
      <c r="AH37" s="12" t="str">
        <f t="shared" si="11"/>
        <v>Bln</v>
      </c>
      <c r="AI37" s="29">
        <f t="shared" si="12"/>
        <v>234082700</v>
      </c>
      <c r="AJ37" s="49"/>
      <c r="AK37" s="12" t="s">
        <v>114</v>
      </c>
      <c r="AL37" s="49"/>
      <c r="AM37" s="110"/>
      <c r="AP37" s="15"/>
    </row>
    <row r="38" spans="1:42" ht="90" x14ac:dyDescent="0.2">
      <c r="A38" s="58"/>
      <c r="B38" s="59"/>
      <c r="C38" s="16" t="s">
        <v>90</v>
      </c>
      <c r="D38" s="19" t="s">
        <v>140</v>
      </c>
      <c r="E38" s="57">
        <v>36</v>
      </c>
      <c r="F38" s="12" t="s">
        <v>43</v>
      </c>
      <c r="G38" s="13">
        <v>25421000</v>
      </c>
      <c r="H38" s="57">
        <v>12</v>
      </c>
      <c r="I38" s="12" t="s">
        <v>43</v>
      </c>
      <c r="J38" s="13"/>
      <c r="K38" s="57">
        <v>12</v>
      </c>
      <c r="L38" s="12" t="s">
        <v>43</v>
      </c>
      <c r="M38" s="13">
        <v>25800000</v>
      </c>
      <c r="N38" s="57">
        <v>3</v>
      </c>
      <c r="O38" s="12" t="str">
        <f t="shared" si="1"/>
        <v>Bln</v>
      </c>
      <c r="P38" s="13">
        <v>0</v>
      </c>
      <c r="Q38" s="57">
        <v>3</v>
      </c>
      <c r="R38" s="12" t="str">
        <f t="shared" si="2"/>
        <v>Bln</v>
      </c>
      <c r="S38" s="13">
        <v>1300000</v>
      </c>
      <c r="T38" s="57">
        <v>3</v>
      </c>
      <c r="U38" s="12" t="str">
        <f t="shared" si="3"/>
        <v>Bln</v>
      </c>
      <c r="V38" s="13">
        <v>1400000</v>
      </c>
      <c r="W38" s="57">
        <v>3</v>
      </c>
      <c r="X38" s="12" t="str">
        <f t="shared" si="4"/>
        <v>Bln</v>
      </c>
      <c r="Y38" s="13">
        <v>16700000</v>
      </c>
      <c r="Z38" s="50">
        <f t="shared" si="5"/>
        <v>12</v>
      </c>
      <c r="AA38" s="12" t="str">
        <f t="shared" si="6"/>
        <v>Bln</v>
      </c>
      <c r="AB38" s="50">
        <f t="shared" si="7"/>
        <v>100</v>
      </c>
      <c r="AC38" s="12" t="s">
        <v>114</v>
      </c>
      <c r="AD38" s="64">
        <f t="shared" si="8"/>
        <v>19400000</v>
      </c>
      <c r="AE38" s="66">
        <f t="shared" si="9"/>
        <v>75.193798449612402</v>
      </c>
      <c r="AF38" s="12" t="s">
        <v>114</v>
      </c>
      <c r="AG38" s="50">
        <f t="shared" si="10"/>
        <v>24</v>
      </c>
      <c r="AH38" s="12" t="str">
        <f t="shared" si="11"/>
        <v>Bln</v>
      </c>
      <c r="AI38" s="29">
        <f t="shared" si="12"/>
        <v>19400000</v>
      </c>
      <c r="AJ38" s="49"/>
      <c r="AK38" s="12" t="s">
        <v>114</v>
      </c>
      <c r="AL38" s="49"/>
      <c r="AM38" s="110"/>
      <c r="AP38" s="15"/>
    </row>
    <row r="39" spans="1:42" s="70" customFormat="1" ht="231" customHeight="1" x14ac:dyDescent="0.25">
      <c r="A39" s="7"/>
      <c r="B39" s="104" t="s">
        <v>147</v>
      </c>
      <c r="C39" s="36" t="s">
        <v>116</v>
      </c>
      <c r="D39" s="104" t="s">
        <v>173</v>
      </c>
      <c r="E39" s="123">
        <f>12/12*100</f>
        <v>100</v>
      </c>
      <c r="F39" s="34" t="s">
        <v>114</v>
      </c>
      <c r="G39" s="74">
        <f>G41+G45+G48+G50</f>
        <v>2641565100</v>
      </c>
      <c r="H39" s="39">
        <f>10/12*100</f>
        <v>83.333333333333343</v>
      </c>
      <c r="I39" s="34" t="s">
        <v>114</v>
      </c>
      <c r="J39" s="74"/>
      <c r="K39" s="123">
        <f>12/12*100</f>
        <v>100</v>
      </c>
      <c r="L39" s="34" t="s">
        <v>114</v>
      </c>
      <c r="M39" s="74">
        <f>M41+M45+M48+M50</f>
        <v>2825042900</v>
      </c>
      <c r="N39" s="39">
        <f>10/12*100</f>
        <v>83.333333333333343</v>
      </c>
      <c r="O39" s="34" t="str">
        <f t="shared" si="1"/>
        <v>%</v>
      </c>
      <c r="P39" s="74">
        <f>P41+P45+P48+P50</f>
        <v>123371200</v>
      </c>
      <c r="Q39" s="39">
        <v>0</v>
      </c>
      <c r="R39" s="34" t="str">
        <f t="shared" si="2"/>
        <v>%</v>
      </c>
      <c r="S39" s="74">
        <f>S41+S45+S48+S50</f>
        <v>142066000</v>
      </c>
      <c r="T39" s="39">
        <v>0</v>
      </c>
      <c r="U39" s="34" t="str">
        <f t="shared" si="3"/>
        <v>%</v>
      </c>
      <c r="V39" s="74">
        <f>V41+V45+V48+V50</f>
        <v>1002634200</v>
      </c>
      <c r="W39" s="39">
        <v>0</v>
      </c>
      <c r="X39" s="34" t="str">
        <f t="shared" si="4"/>
        <v>%</v>
      </c>
      <c r="Y39" s="74">
        <f>Y41+Y45+Y48+Y50</f>
        <v>847716900</v>
      </c>
      <c r="Z39" s="53">
        <f>SUM(N39,Q39,T39,W39)</f>
        <v>83.333333333333343</v>
      </c>
      <c r="AA39" s="63" t="str">
        <f t="shared" si="6"/>
        <v>%</v>
      </c>
      <c r="AB39" s="53">
        <f t="shared" si="7"/>
        <v>83.333333333333343</v>
      </c>
      <c r="AC39" s="34" t="s">
        <v>114</v>
      </c>
      <c r="AD39" s="54">
        <f t="shared" si="8"/>
        <v>2115788300</v>
      </c>
      <c r="AE39" s="55">
        <f t="shared" si="9"/>
        <v>74.894023733232501</v>
      </c>
      <c r="AF39" s="34" t="s">
        <v>114</v>
      </c>
      <c r="AG39" s="53">
        <f>AB39</f>
        <v>83.333333333333343</v>
      </c>
      <c r="AH39" s="63" t="str">
        <f t="shared" si="11"/>
        <v>%</v>
      </c>
      <c r="AI39" s="54">
        <f>SUM(J39,AD39)</f>
        <v>2115788300</v>
      </c>
      <c r="AJ39" s="53"/>
      <c r="AK39" s="34" t="s">
        <v>114</v>
      </c>
      <c r="AL39" s="53"/>
      <c r="AM39" s="109"/>
      <c r="AP39" s="71"/>
    </row>
    <row r="40" spans="1:42" s="91" customFormat="1" ht="126" x14ac:dyDescent="0.2">
      <c r="A40" s="78"/>
      <c r="B40" s="79"/>
      <c r="C40" s="79"/>
      <c r="D40" s="77" t="s">
        <v>174</v>
      </c>
      <c r="E40" s="82">
        <f>6/6*100</f>
        <v>100</v>
      </c>
      <c r="F40" s="83" t="s">
        <v>114</v>
      </c>
      <c r="G40" s="84"/>
      <c r="H40" s="124">
        <f>3/6*100</f>
        <v>50</v>
      </c>
      <c r="I40" s="83" t="s">
        <v>114</v>
      </c>
      <c r="J40" s="84"/>
      <c r="K40" s="82">
        <f>6/6*100</f>
        <v>100</v>
      </c>
      <c r="L40" s="83" t="s">
        <v>114</v>
      </c>
      <c r="M40" s="84"/>
      <c r="N40" s="85">
        <f>3/6*100</f>
        <v>50</v>
      </c>
      <c r="O40" s="83" t="str">
        <f t="shared" si="1"/>
        <v>%</v>
      </c>
      <c r="P40" s="84"/>
      <c r="Q40" s="85">
        <v>0</v>
      </c>
      <c r="R40" s="83" t="str">
        <f t="shared" si="2"/>
        <v>%</v>
      </c>
      <c r="S40" s="84"/>
      <c r="T40" s="85">
        <v>0</v>
      </c>
      <c r="U40" s="81" t="str">
        <f t="shared" si="3"/>
        <v>%</v>
      </c>
      <c r="V40" s="84"/>
      <c r="W40" s="85">
        <v>0</v>
      </c>
      <c r="X40" s="81" t="str">
        <f t="shared" si="4"/>
        <v>%</v>
      </c>
      <c r="Y40" s="84"/>
      <c r="Z40" s="87">
        <f>SUM(N40,Q40,T40,W40)</f>
        <v>50</v>
      </c>
      <c r="AA40" s="88" t="str">
        <f t="shared" ref="AA40" si="13">L40</f>
        <v>%</v>
      </c>
      <c r="AB40" s="87">
        <f>Z40/K40*100</f>
        <v>50</v>
      </c>
      <c r="AC40" s="83" t="s">
        <v>114</v>
      </c>
      <c r="AD40" s="89"/>
      <c r="AE40" s="90"/>
      <c r="AF40" s="83"/>
      <c r="AG40" s="87">
        <f>Z40</f>
        <v>50</v>
      </c>
      <c r="AH40" s="88" t="str">
        <f t="shared" ref="AH40" si="14">O40</f>
        <v>%</v>
      </c>
      <c r="AI40" s="89"/>
      <c r="AJ40" s="87"/>
      <c r="AK40" s="83"/>
      <c r="AL40" s="87"/>
      <c r="AM40" s="111"/>
      <c r="AP40" s="92"/>
    </row>
    <row r="41" spans="1:42" s="70" customFormat="1" ht="148.5" customHeight="1" x14ac:dyDescent="0.25">
      <c r="A41" s="7"/>
      <c r="B41" s="115" t="s">
        <v>155</v>
      </c>
      <c r="C41" s="10" t="s">
        <v>93</v>
      </c>
      <c r="D41" s="8" t="s">
        <v>154</v>
      </c>
      <c r="E41" s="33">
        <f>3/3*100</f>
        <v>100</v>
      </c>
      <c r="F41" s="34" t="s">
        <v>114</v>
      </c>
      <c r="G41" s="31">
        <f>SUM(G42:G44)</f>
        <v>1219383550</v>
      </c>
      <c r="H41" s="33"/>
      <c r="I41" s="34"/>
      <c r="J41" s="31"/>
      <c r="K41" s="33">
        <f>3/3*100</f>
        <v>100</v>
      </c>
      <c r="L41" s="34" t="s">
        <v>114</v>
      </c>
      <c r="M41" s="31">
        <f>SUM(M42:M44)</f>
        <v>1976731400</v>
      </c>
      <c r="N41" s="33">
        <f>3/3*100</f>
        <v>100</v>
      </c>
      <c r="O41" s="34" t="str">
        <f t="shared" si="1"/>
        <v>%</v>
      </c>
      <c r="P41" s="31">
        <f>SUM(P42:P44)</f>
        <v>25546200</v>
      </c>
      <c r="Q41" s="33">
        <v>0</v>
      </c>
      <c r="R41" s="34" t="str">
        <f t="shared" si="2"/>
        <v>%</v>
      </c>
      <c r="S41" s="31">
        <f>SUM(S42:S44)</f>
        <v>98630000</v>
      </c>
      <c r="T41" s="33">
        <v>0</v>
      </c>
      <c r="U41" s="34" t="str">
        <f t="shared" si="3"/>
        <v>%</v>
      </c>
      <c r="V41" s="31">
        <f>SUM(V42:V44)</f>
        <v>928644200</v>
      </c>
      <c r="W41" s="33">
        <v>0</v>
      </c>
      <c r="X41" s="34" t="str">
        <f t="shared" si="4"/>
        <v>%</v>
      </c>
      <c r="Y41" s="31">
        <f>SUM(Y42:Y44)</f>
        <v>570312600</v>
      </c>
      <c r="Z41" s="51">
        <f t="shared" si="5"/>
        <v>100</v>
      </c>
      <c r="AA41" s="63" t="str">
        <f t="shared" si="6"/>
        <v>%</v>
      </c>
      <c r="AB41" s="51">
        <f t="shared" si="7"/>
        <v>100</v>
      </c>
      <c r="AC41" s="34" t="s">
        <v>114</v>
      </c>
      <c r="AD41" s="54">
        <f t="shared" si="8"/>
        <v>1623133000</v>
      </c>
      <c r="AE41" s="55">
        <f t="shared" si="9"/>
        <v>82.111965237158685</v>
      </c>
      <c r="AF41" s="34" t="s">
        <v>114</v>
      </c>
      <c r="AG41" s="51">
        <f>Z41</f>
        <v>100</v>
      </c>
      <c r="AH41" s="63" t="str">
        <f t="shared" si="11"/>
        <v>%</v>
      </c>
      <c r="AI41" s="52">
        <f t="shared" si="12"/>
        <v>1623133000</v>
      </c>
      <c r="AJ41" s="53"/>
      <c r="AK41" s="34" t="s">
        <v>114</v>
      </c>
      <c r="AL41" s="53"/>
      <c r="AM41" s="109"/>
      <c r="AP41" s="71"/>
    </row>
    <row r="42" spans="1:42" ht="90" x14ac:dyDescent="0.2">
      <c r="A42" s="58"/>
      <c r="B42" s="59"/>
      <c r="C42" s="16" t="s">
        <v>113</v>
      </c>
      <c r="D42" s="19" t="s">
        <v>141</v>
      </c>
      <c r="E42" s="11">
        <v>44</v>
      </c>
      <c r="F42" s="40" t="s">
        <v>166</v>
      </c>
      <c r="G42" s="13">
        <v>199550300</v>
      </c>
      <c r="H42" s="11"/>
      <c r="I42" s="40"/>
      <c r="J42" s="13"/>
      <c r="K42" s="11">
        <v>44</v>
      </c>
      <c r="L42" s="40" t="s">
        <v>166</v>
      </c>
      <c r="M42" s="13">
        <v>1015346900</v>
      </c>
      <c r="N42" s="11">
        <v>0</v>
      </c>
      <c r="O42" s="40" t="str">
        <f t="shared" si="1"/>
        <v>Unit Organisasi</v>
      </c>
      <c r="P42" s="13">
        <v>0</v>
      </c>
      <c r="Q42" s="11">
        <v>44</v>
      </c>
      <c r="R42" s="40" t="str">
        <f t="shared" si="2"/>
        <v>Unit Organisasi</v>
      </c>
      <c r="S42" s="13">
        <v>7095000</v>
      </c>
      <c r="T42" s="11">
        <v>0</v>
      </c>
      <c r="U42" s="40" t="str">
        <f t="shared" si="3"/>
        <v>Unit Organisasi</v>
      </c>
      <c r="V42" s="13">
        <v>882087500</v>
      </c>
      <c r="W42" s="11">
        <v>0</v>
      </c>
      <c r="X42" s="40" t="str">
        <f t="shared" si="4"/>
        <v>Unit Organisasi</v>
      </c>
      <c r="Y42" s="13">
        <v>124704400</v>
      </c>
      <c r="Z42" s="50">
        <f t="shared" si="5"/>
        <v>44</v>
      </c>
      <c r="AA42" s="40" t="str">
        <f t="shared" si="6"/>
        <v>Unit Organisasi</v>
      </c>
      <c r="AB42" s="50">
        <f t="shared" si="7"/>
        <v>100</v>
      </c>
      <c r="AC42" s="12" t="s">
        <v>114</v>
      </c>
      <c r="AD42" s="64">
        <f t="shared" si="8"/>
        <v>1013886900</v>
      </c>
      <c r="AE42" s="66">
        <f t="shared" si="9"/>
        <v>99.856206780165479</v>
      </c>
      <c r="AF42" s="12" t="s">
        <v>114</v>
      </c>
      <c r="AG42" s="50">
        <f t="shared" si="10"/>
        <v>44</v>
      </c>
      <c r="AH42" s="40" t="str">
        <f t="shared" si="11"/>
        <v>Unit Organisasi</v>
      </c>
      <c r="AI42" s="29">
        <f t="shared" si="12"/>
        <v>1013886900</v>
      </c>
      <c r="AJ42" s="49"/>
      <c r="AK42" s="12" t="s">
        <v>114</v>
      </c>
      <c r="AL42" s="49"/>
      <c r="AM42" s="110"/>
      <c r="AP42" s="15"/>
    </row>
    <row r="43" spans="1:42" ht="60" x14ac:dyDescent="0.2">
      <c r="A43" s="58"/>
      <c r="B43" s="59"/>
      <c r="C43" s="16" t="s">
        <v>94</v>
      </c>
      <c r="D43" s="103" t="s">
        <v>95</v>
      </c>
      <c r="E43" s="11">
        <v>15</v>
      </c>
      <c r="F43" s="12" t="s">
        <v>48</v>
      </c>
      <c r="G43" s="13">
        <v>962821850</v>
      </c>
      <c r="H43" s="11"/>
      <c r="I43" s="40"/>
      <c r="J43" s="13"/>
      <c r="K43" s="11">
        <v>5</v>
      </c>
      <c r="L43" s="12" t="s">
        <v>48</v>
      </c>
      <c r="M43" s="13">
        <v>862029100</v>
      </c>
      <c r="N43" s="11">
        <v>1</v>
      </c>
      <c r="O43" s="12" t="str">
        <f t="shared" si="1"/>
        <v>Keg</v>
      </c>
      <c r="P43" s="13">
        <v>5280000</v>
      </c>
      <c r="Q43" s="11">
        <v>1</v>
      </c>
      <c r="R43" s="12" t="str">
        <f t="shared" si="2"/>
        <v>Keg</v>
      </c>
      <c r="S43" s="13">
        <v>66824000</v>
      </c>
      <c r="T43" s="11">
        <v>1</v>
      </c>
      <c r="U43" s="12" t="str">
        <f t="shared" si="3"/>
        <v>Keg</v>
      </c>
      <c r="V43" s="13">
        <v>31165500</v>
      </c>
      <c r="W43" s="11">
        <v>2</v>
      </c>
      <c r="X43" s="12" t="str">
        <f t="shared" si="4"/>
        <v>Keg</v>
      </c>
      <c r="Y43" s="13">
        <v>425193500</v>
      </c>
      <c r="Z43" s="50">
        <f t="shared" si="5"/>
        <v>5</v>
      </c>
      <c r="AA43" s="12" t="str">
        <f t="shared" si="6"/>
        <v>Keg</v>
      </c>
      <c r="AB43" s="50">
        <f t="shared" si="7"/>
        <v>100</v>
      </c>
      <c r="AC43" s="12" t="s">
        <v>114</v>
      </c>
      <c r="AD43" s="64">
        <f t="shared" si="8"/>
        <v>528463000</v>
      </c>
      <c r="AE43" s="66">
        <f t="shared" si="9"/>
        <v>61.304542967284981</v>
      </c>
      <c r="AF43" s="12" t="s">
        <v>114</v>
      </c>
      <c r="AG43" s="50">
        <f t="shared" si="10"/>
        <v>5</v>
      </c>
      <c r="AH43" s="12" t="str">
        <f t="shared" si="11"/>
        <v>Keg</v>
      </c>
      <c r="AI43" s="29">
        <f t="shared" si="12"/>
        <v>528463000</v>
      </c>
      <c r="AJ43" s="49"/>
      <c r="AK43" s="12" t="s">
        <v>114</v>
      </c>
      <c r="AL43" s="49"/>
      <c r="AM43" s="110"/>
      <c r="AP43" s="15"/>
    </row>
    <row r="44" spans="1:42" ht="66.75" customHeight="1" x14ac:dyDescent="0.2">
      <c r="A44" s="58"/>
      <c r="B44" s="59"/>
      <c r="C44" s="16" t="s">
        <v>96</v>
      </c>
      <c r="D44" s="19" t="s">
        <v>46</v>
      </c>
      <c r="E44" s="11">
        <v>36</v>
      </c>
      <c r="F44" s="12" t="s">
        <v>47</v>
      </c>
      <c r="G44" s="13">
        <v>57011400</v>
      </c>
      <c r="H44" s="11"/>
      <c r="I44" s="12"/>
      <c r="J44" s="13"/>
      <c r="K44" s="11">
        <v>12</v>
      </c>
      <c r="L44" s="12" t="s">
        <v>47</v>
      </c>
      <c r="M44" s="13">
        <v>99355400</v>
      </c>
      <c r="N44" s="11">
        <v>3</v>
      </c>
      <c r="O44" s="12" t="str">
        <f t="shared" si="1"/>
        <v>Buku</v>
      </c>
      <c r="P44" s="13">
        <v>20266200</v>
      </c>
      <c r="Q44" s="11">
        <v>3</v>
      </c>
      <c r="R44" s="12" t="str">
        <f t="shared" si="2"/>
        <v>Buku</v>
      </c>
      <c r="S44" s="13">
        <v>24711000</v>
      </c>
      <c r="T44" s="11">
        <v>3</v>
      </c>
      <c r="U44" s="12" t="str">
        <f t="shared" si="3"/>
        <v>Buku</v>
      </c>
      <c r="V44" s="13">
        <v>15391200</v>
      </c>
      <c r="W44" s="11">
        <v>3</v>
      </c>
      <c r="X44" s="12" t="str">
        <f t="shared" si="4"/>
        <v>Buku</v>
      </c>
      <c r="Y44" s="13">
        <v>20414700</v>
      </c>
      <c r="Z44" s="50">
        <f t="shared" si="5"/>
        <v>12</v>
      </c>
      <c r="AA44" s="12" t="str">
        <f t="shared" si="6"/>
        <v>Buku</v>
      </c>
      <c r="AB44" s="50">
        <f t="shared" si="7"/>
        <v>100</v>
      </c>
      <c r="AC44" s="12" t="s">
        <v>114</v>
      </c>
      <c r="AD44" s="64">
        <f t="shared" si="8"/>
        <v>80783100</v>
      </c>
      <c r="AE44" s="66">
        <f t="shared" si="9"/>
        <v>81.307206251497149</v>
      </c>
      <c r="AF44" s="12" t="s">
        <v>114</v>
      </c>
      <c r="AG44" s="50">
        <f t="shared" si="10"/>
        <v>12</v>
      </c>
      <c r="AH44" s="12" t="str">
        <f t="shared" si="11"/>
        <v>Buku</v>
      </c>
      <c r="AI44" s="29">
        <f t="shared" si="12"/>
        <v>80783100</v>
      </c>
      <c r="AJ44" s="49"/>
      <c r="AK44" s="12" t="s">
        <v>114</v>
      </c>
      <c r="AL44" s="49"/>
      <c r="AM44" s="110"/>
      <c r="AP44" s="15"/>
    </row>
    <row r="45" spans="1:42" s="70" customFormat="1" ht="126" x14ac:dyDescent="0.25">
      <c r="A45" s="7"/>
      <c r="B45" s="115" t="s">
        <v>156</v>
      </c>
      <c r="C45" s="9" t="s">
        <v>99</v>
      </c>
      <c r="D45" s="8" t="s">
        <v>157</v>
      </c>
      <c r="E45" s="33">
        <f>9/9*100</f>
        <v>100</v>
      </c>
      <c r="F45" s="72" t="s">
        <v>114</v>
      </c>
      <c r="G45" s="31">
        <f>SUM(G46:G47)</f>
        <v>547897900</v>
      </c>
      <c r="H45" s="38"/>
      <c r="I45" s="34"/>
      <c r="J45" s="31"/>
      <c r="K45" s="33">
        <f>9/9*100</f>
        <v>100</v>
      </c>
      <c r="L45" s="72" t="s">
        <v>114</v>
      </c>
      <c r="M45" s="31">
        <f>SUM(M46:M47)</f>
        <v>552024800</v>
      </c>
      <c r="N45" s="33">
        <f>7/9*100</f>
        <v>77.777777777777786</v>
      </c>
      <c r="O45" s="34" t="str">
        <f t="shared" si="1"/>
        <v>%</v>
      </c>
      <c r="P45" s="31">
        <f>SUM(P46:P47)</f>
        <v>51400000</v>
      </c>
      <c r="Q45" s="33">
        <v>0</v>
      </c>
      <c r="R45" s="34" t="str">
        <f t="shared" si="2"/>
        <v>%</v>
      </c>
      <c r="S45" s="31">
        <f>SUM(S46:S47)</f>
        <v>28625000</v>
      </c>
      <c r="T45" s="38">
        <v>0</v>
      </c>
      <c r="U45" s="34" t="str">
        <f t="shared" si="3"/>
        <v>%</v>
      </c>
      <c r="V45" s="31">
        <f>SUM(V46:V47)</f>
        <v>2050000</v>
      </c>
      <c r="W45" s="38">
        <v>0</v>
      </c>
      <c r="X45" s="34" t="str">
        <f t="shared" si="4"/>
        <v>%</v>
      </c>
      <c r="Y45" s="31">
        <f>SUM(Y46:Y47)</f>
        <v>180412300</v>
      </c>
      <c r="Z45" s="53">
        <f t="shared" si="5"/>
        <v>77.777777777777786</v>
      </c>
      <c r="AA45" s="73" t="str">
        <f t="shared" si="6"/>
        <v>%</v>
      </c>
      <c r="AB45" s="53">
        <f t="shared" si="7"/>
        <v>77.777777777777786</v>
      </c>
      <c r="AC45" s="34" t="s">
        <v>114</v>
      </c>
      <c r="AD45" s="54">
        <f t="shared" si="8"/>
        <v>262487300</v>
      </c>
      <c r="AE45" s="55">
        <f t="shared" si="9"/>
        <v>47.549910801108936</v>
      </c>
      <c r="AF45" s="34" t="s">
        <v>114</v>
      </c>
      <c r="AG45" s="53">
        <f>Z45</f>
        <v>77.777777777777786</v>
      </c>
      <c r="AH45" s="63" t="str">
        <f t="shared" si="11"/>
        <v>%</v>
      </c>
      <c r="AI45" s="52">
        <f t="shared" si="12"/>
        <v>262487300</v>
      </c>
      <c r="AJ45" s="53"/>
      <c r="AK45" s="34" t="s">
        <v>114</v>
      </c>
      <c r="AL45" s="53"/>
      <c r="AM45" s="109"/>
      <c r="AP45" s="71"/>
    </row>
    <row r="46" spans="1:42" ht="45" x14ac:dyDescent="0.2">
      <c r="A46" s="58"/>
      <c r="B46" s="59"/>
      <c r="C46" s="16" t="s">
        <v>100</v>
      </c>
      <c r="D46" s="19" t="s">
        <v>101</v>
      </c>
      <c r="E46" s="11">
        <v>6</v>
      </c>
      <c r="F46" s="12" t="s">
        <v>42</v>
      </c>
      <c r="G46" s="13">
        <v>137654500</v>
      </c>
      <c r="H46" s="11"/>
      <c r="I46" s="12"/>
      <c r="J46" s="13"/>
      <c r="K46" s="11">
        <v>2</v>
      </c>
      <c r="L46" s="12" t="s">
        <v>42</v>
      </c>
      <c r="M46" s="13">
        <v>138550000</v>
      </c>
      <c r="N46" s="11">
        <v>0</v>
      </c>
      <c r="O46" s="12" t="str">
        <f t="shared" si="1"/>
        <v>Dok</v>
      </c>
      <c r="P46" s="13">
        <v>25000000</v>
      </c>
      <c r="Q46" s="11">
        <v>1</v>
      </c>
      <c r="R46" s="12" t="str">
        <f t="shared" si="2"/>
        <v>Dok</v>
      </c>
      <c r="S46" s="13">
        <v>11250000</v>
      </c>
      <c r="T46" s="11">
        <v>0</v>
      </c>
      <c r="U46" s="12" t="str">
        <f t="shared" si="3"/>
        <v>Dok</v>
      </c>
      <c r="V46" s="13">
        <v>0</v>
      </c>
      <c r="W46" s="11">
        <v>1</v>
      </c>
      <c r="X46" s="12" t="str">
        <f t="shared" si="4"/>
        <v>Dok</v>
      </c>
      <c r="Y46" s="13">
        <v>90955000</v>
      </c>
      <c r="Z46" s="50">
        <f t="shared" si="5"/>
        <v>2</v>
      </c>
      <c r="AA46" s="12" t="str">
        <f t="shared" si="6"/>
        <v>Dok</v>
      </c>
      <c r="AB46" s="50">
        <f t="shared" si="7"/>
        <v>100</v>
      </c>
      <c r="AC46" s="12" t="s">
        <v>114</v>
      </c>
      <c r="AD46" s="64">
        <f t="shared" si="8"/>
        <v>127205000</v>
      </c>
      <c r="AE46" s="66">
        <f t="shared" si="9"/>
        <v>91.811620353662931</v>
      </c>
      <c r="AF46" s="12" t="s">
        <v>114</v>
      </c>
      <c r="AG46" s="50">
        <f t="shared" si="10"/>
        <v>2</v>
      </c>
      <c r="AH46" s="12" t="str">
        <f t="shared" si="11"/>
        <v>Dok</v>
      </c>
      <c r="AI46" s="29">
        <f t="shared" si="12"/>
        <v>127205000</v>
      </c>
      <c r="AJ46" s="49"/>
      <c r="AK46" s="12" t="s">
        <v>114</v>
      </c>
      <c r="AL46" s="49"/>
      <c r="AM46" s="110"/>
      <c r="AP46" s="15"/>
    </row>
    <row r="47" spans="1:42" ht="45" x14ac:dyDescent="0.2">
      <c r="A47" s="58"/>
      <c r="B47" s="59"/>
      <c r="C47" s="16" t="s">
        <v>102</v>
      </c>
      <c r="D47" s="19" t="s">
        <v>142</v>
      </c>
      <c r="E47" s="11">
        <v>3</v>
      </c>
      <c r="F47" s="40" t="s">
        <v>42</v>
      </c>
      <c r="G47" s="13">
        <v>410243400</v>
      </c>
      <c r="H47" s="11"/>
      <c r="I47" s="12"/>
      <c r="J47" s="13"/>
      <c r="K47" s="11">
        <v>1</v>
      </c>
      <c r="L47" s="40" t="s">
        <v>42</v>
      </c>
      <c r="M47" s="13">
        <v>413474800</v>
      </c>
      <c r="N47" s="11">
        <v>0</v>
      </c>
      <c r="O47" s="40" t="str">
        <f t="shared" si="1"/>
        <v>Dok</v>
      </c>
      <c r="P47" s="13">
        <v>26400000</v>
      </c>
      <c r="Q47" s="11">
        <v>1</v>
      </c>
      <c r="R47" s="40" t="str">
        <f t="shared" si="2"/>
        <v>Dok</v>
      </c>
      <c r="S47" s="13">
        <v>17375000</v>
      </c>
      <c r="T47" s="11">
        <v>0</v>
      </c>
      <c r="U47" s="12" t="str">
        <f t="shared" si="3"/>
        <v>Dok</v>
      </c>
      <c r="V47" s="13">
        <v>2050000</v>
      </c>
      <c r="W47" s="11">
        <v>0</v>
      </c>
      <c r="X47" s="12" t="str">
        <f t="shared" si="4"/>
        <v>Dok</v>
      </c>
      <c r="Y47" s="13">
        <v>89457300</v>
      </c>
      <c r="Z47" s="50">
        <v>1</v>
      </c>
      <c r="AA47" s="40" t="str">
        <f t="shared" si="6"/>
        <v>Dok</v>
      </c>
      <c r="AB47" s="50">
        <f t="shared" si="7"/>
        <v>100</v>
      </c>
      <c r="AC47" s="12" t="s">
        <v>114</v>
      </c>
      <c r="AD47" s="64">
        <f t="shared" si="8"/>
        <v>135282300</v>
      </c>
      <c r="AE47" s="66">
        <f>AD47/M47*100</f>
        <v>32.718390576644573</v>
      </c>
      <c r="AF47" s="12" t="s">
        <v>114</v>
      </c>
      <c r="AG47" s="50">
        <f t="shared" si="10"/>
        <v>1</v>
      </c>
      <c r="AH47" s="40" t="str">
        <f t="shared" si="11"/>
        <v>Dok</v>
      </c>
      <c r="AI47" s="29">
        <f t="shared" si="12"/>
        <v>135282300</v>
      </c>
      <c r="AJ47" s="49"/>
      <c r="AK47" s="12" t="s">
        <v>114</v>
      </c>
      <c r="AL47" s="49"/>
      <c r="AM47" s="110"/>
      <c r="AP47" s="15"/>
    </row>
    <row r="48" spans="1:42" s="70" customFormat="1" ht="83.25" customHeight="1" x14ac:dyDescent="0.25">
      <c r="A48" s="7"/>
      <c r="B48" s="114" t="s">
        <v>158</v>
      </c>
      <c r="C48" s="9" t="s">
        <v>106</v>
      </c>
      <c r="D48" s="115" t="s">
        <v>159</v>
      </c>
      <c r="E48" s="33">
        <f>3/3*100</f>
        <v>100</v>
      </c>
      <c r="F48" s="34" t="s">
        <v>114</v>
      </c>
      <c r="G48" s="31">
        <f>SUM(G49)</f>
        <v>701520000</v>
      </c>
      <c r="H48" s="33"/>
      <c r="I48" s="34"/>
      <c r="J48" s="31"/>
      <c r="K48" s="33">
        <f>3/3*100</f>
        <v>100</v>
      </c>
      <c r="L48" s="34" t="s">
        <v>114</v>
      </c>
      <c r="M48" s="31">
        <f>SUM(M49)</f>
        <v>114000000</v>
      </c>
      <c r="N48" s="33">
        <v>0</v>
      </c>
      <c r="O48" s="34" t="str">
        <f t="shared" si="1"/>
        <v>%</v>
      </c>
      <c r="P48" s="31">
        <f>SUM(P49)</f>
        <v>30550000</v>
      </c>
      <c r="Q48" s="33">
        <f>Q49</f>
        <v>0</v>
      </c>
      <c r="R48" s="34" t="str">
        <f t="shared" si="2"/>
        <v>%</v>
      </c>
      <c r="S48" s="31">
        <f>SUM(S49)</f>
        <v>0</v>
      </c>
      <c r="T48" s="33">
        <v>0</v>
      </c>
      <c r="U48" s="34" t="str">
        <f t="shared" si="3"/>
        <v>%</v>
      </c>
      <c r="V48" s="31">
        <f>SUM(V49)</f>
        <v>45060000</v>
      </c>
      <c r="W48" s="33">
        <v>0</v>
      </c>
      <c r="X48" s="34" t="str">
        <f t="shared" si="4"/>
        <v>%</v>
      </c>
      <c r="Y48" s="31">
        <f>SUM(Y49)</f>
        <v>25860000</v>
      </c>
      <c r="Z48" s="51">
        <f t="shared" si="5"/>
        <v>0</v>
      </c>
      <c r="AA48" s="63" t="str">
        <f t="shared" si="6"/>
        <v>%</v>
      </c>
      <c r="AB48" s="53">
        <f t="shared" si="7"/>
        <v>0</v>
      </c>
      <c r="AC48" s="63" t="s">
        <v>114</v>
      </c>
      <c r="AD48" s="54">
        <f t="shared" si="8"/>
        <v>101470000</v>
      </c>
      <c r="AE48" s="55">
        <f t="shared" si="9"/>
        <v>89.008771929824562</v>
      </c>
      <c r="AF48" s="34" t="s">
        <v>114</v>
      </c>
      <c r="AG48" s="51">
        <f t="shared" si="10"/>
        <v>0</v>
      </c>
      <c r="AH48" s="63" t="str">
        <f t="shared" si="11"/>
        <v>%</v>
      </c>
      <c r="AI48" s="52">
        <f t="shared" si="12"/>
        <v>101470000</v>
      </c>
      <c r="AJ48" s="53"/>
      <c r="AK48" s="34" t="s">
        <v>114</v>
      </c>
      <c r="AL48" s="53"/>
      <c r="AM48" s="109"/>
      <c r="AP48" s="71"/>
    </row>
    <row r="49" spans="1:42" s="91" customFormat="1" ht="90" x14ac:dyDescent="0.2">
      <c r="A49" s="94"/>
      <c r="B49" s="95"/>
      <c r="C49" s="96" t="s">
        <v>107</v>
      </c>
      <c r="D49" s="97" t="s">
        <v>108</v>
      </c>
      <c r="E49" s="80">
        <v>102</v>
      </c>
      <c r="F49" s="81" t="s">
        <v>45</v>
      </c>
      <c r="G49" s="86">
        <v>701520000</v>
      </c>
      <c r="H49" s="80"/>
      <c r="I49" s="81"/>
      <c r="J49" s="86"/>
      <c r="K49" s="80">
        <v>180</v>
      </c>
      <c r="L49" s="81" t="s">
        <v>45</v>
      </c>
      <c r="M49" s="86">
        <v>114000000</v>
      </c>
      <c r="N49" s="80">
        <v>50</v>
      </c>
      <c r="O49" s="81" t="str">
        <f t="shared" si="1"/>
        <v>Org</v>
      </c>
      <c r="P49" s="86">
        <v>30550000</v>
      </c>
      <c r="Q49" s="80">
        <v>0</v>
      </c>
      <c r="R49" s="81" t="str">
        <f t="shared" si="2"/>
        <v>Org</v>
      </c>
      <c r="S49" s="86">
        <v>0</v>
      </c>
      <c r="T49" s="80">
        <v>0</v>
      </c>
      <c r="U49" s="81" t="str">
        <f t="shared" si="3"/>
        <v>Org</v>
      </c>
      <c r="V49" s="86">
        <v>45060000</v>
      </c>
      <c r="W49" s="80">
        <v>0</v>
      </c>
      <c r="X49" s="81" t="str">
        <f t="shared" si="4"/>
        <v>Org</v>
      </c>
      <c r="Y49" s="86">
        <v>25860000</v>
      </c>
      <c r="Z49" s="98">
        <f t="shared" si="5"/>
        <v>50</v>
      </c>
      <c r="AA49" s="81" t="str">
        <f t="shared" si="6"/>
        <v>Org</v>
      </c>
      <c r="AB49" s="99">
        <f t="shared" si="7"/>
        <v>27.777777777777779</v>
      </c>
      <c r="AC49" s="81" t="s">
        <v>114</v>
      </c>
      <c r="AD49" s="100">
        <f t="shared" si="8"/>
        <v>101470000</v>
      </c>
      <c r="AE49" s="101">
        <f t="shared" si="9"/>
        <v>89.008771929824562</v>
      </c>
      <c r="AF49" s="81" t="s">
        <v>114</v>
      </c>
      <c r="AG49" s="98">
        <f t="shared" si="10"/>
        <v>50</v>
      </c>
      <c r="AH49" s="81" t="str">
        <f t="shared" si="11"/>
        <v>Org</v>
      </c>
      <c r="AI49" s="102">
        <f t="shared" si="12"/>
        <v>101470000</v>
      </c>
      <c r="AJ49" s="99"/>
      <c r="AK49" s="81" t="s">
        <v>114</v>
      </c>
      <c r="AL49" s="99"/>
      <c r="AM49" s="111"/>
      <c r="AP49" s="92"/>
    </row>
    <row r="50" spans="1:42" s="70" customFormat="1" ht="78.75" x14ac:dyDescent="0.25">
      <c r="A50" s="7"/>
      <c r="B50" s="116" t="s">
        <v>160</v>
      </c>
      <c r="C50" s="9" t="s">
        <v>109</v>
      </c>
      <c r="D50" s="117" t="s">
        <v>161</v>
      </c>
      <c r="E50" s="33">
        <f>3/3*100</f>
        <v>100</v>
      </c>
      <c r="F50" s="34" t="s">
        <v>114</v>
      </c>
      <c r="G50" s="31">
        <f>SUM(G51:G53)</f>
        <v>172763650</v>
      </c>
      <c r="H50" s="33"/>
      <c r="I50" s="34"/>
      <c r="J50" s="31"/>
      <c r="K50" s="33">
        <f>3/3*100</f>
        <v>100</v>
      </c>
      <c r="L50" s="34" t="s">
        <v>114</v>
      </c>
      <c r="M50" s="31">
        <f>SUM(M51:M53)</f>
        <v>182286700</v>
      </c>
      <c r="N50" s="33">
        <f>3/3*100</f>
        <v>100</v>
      </c>
      <c r="O50" s="34" t="str">
        <f t="shared" si="1"/>
        <v>%</v>
      </c>
      <c r="P50" s="31">
        <f>SUM(P51:P53)</f>
        <v>15875000</v>
      </c>
      <c r="Q50" s="33">
        <v>0</v>
      </c>
      <c r="R50" s="34" t="str">
        <f t="shared" si="2"/>
        <v>%</v>
      </c>
      <c r="S50" s="31">
        <f>SUM(S51:S53)</f>
        <v>14811000</v>
      </c>
      <c r="T50" s="33">
        <v>0</v>
      </c>
      <c r="U50" s="34" t="str">
        <f t="shared" si="3"/>
        <v>%</v>
      </c>
      <c r="V50" s="31">
        <f>SUM(V51:V53)</f>
        <v>26880000</v>
      </c>
      <c r="W50" s="33">
        <v>0</v>
      </c>
      <c r="X50" s="34" t="str">
        <f t="shared" si="4"/>
        <v>%</v>
      </c>
      <c r="Y50" s="31">
        <f>SUM(Y51:Y53)</f>
        <v>71132000</v>
      </c>
      <c r="Z50" s="51">
        <v>100</v>
      </c>
      <c r="AA50" s="34" t="str">
        <f t="shared" si="6"/>
        <v>%</v>
      </c>
      <c r="AB50" s="53">
        <f t="shared" si="7"/>
        <v>100</v>
      </c>
      <c r="AC50" s="63" t="s">
        <v>114</v>
      </c>
      <c r="AD50" s="54">
        <f t="shared" si="8"/>
        <v>128698000</v>
      </c>
      <c r="AE50" s="55">
        <f t="shared" si="9"/>
        <v>70.601969315369701</v>
      </c>
      <c r="AF50" s="34" t="s">
        <v>114</v>
      </c>
      <c r="AG50" s="51">
        <f t="shared" si="10"/>
        <v>100</v>
      </c>
      <c r="AH50" s="63" t="str">
        <f t="shared" si="11"/>
        <v>%</v>
      </c>
      <c r="AI50" s="52">
        <f t="shared" si="12"/>
        <v>128698000</v>
      </c>
      <c r="AJ50" s="53"/>
      <c r="AK50" s="34" t="s">
        <v>114</v>
      </c>
      <c r="AL50" s="53"/>
      <c r="AM50" s="109"/>
      <c r="AP50" s="71"/>
    </row>
    <row r="51" spans="1:42" ht="60" x14ac:dyDescent="0.2">
      <c r="A51" s="58"/>
      <c r="B51" s="59"/>
      <c r="C51" s="16" t="s">
        <v>110</v>
      </c>
      <c r="D51" s="16" t="s">
        <v>143</v>
      </c>
      <c r="E51" s="11">
        <v>36</v>
      </c>
      <c r="F51" s="12" t="s">
        <v>44</v>
      </c>
      <c r="G51" s="13">
        <v>48234850</v>
      </c>
      <c r="H51" s="11"/>
      <c r="I51" s="12"/>
      <c r="J51" s="13"/>
      <c r="K51" s="11">
        <v>12</v>
      </c>
      <c r="L51" s="12" t="s">
        <v>44</v>
      </c>
      <c r="M51" s="13">
        <v>43096300</v>
      </c>
      <c r="N51" s="11">
        <v>3</v>
      </c>
      <c r="O51" s="12" t="str">
        <f t="shared" si="1"/>
        <v>Lap</v>
      </c>
      <c r="P51" s="13">
        <v>15405000</v>
      </c>
      <c r="Q51" s="11">
        <v>3</v>
      </c>
      <c r="R51" s="12" t="str">
        <f t="shared" si="2"/>
        <v>Lap</v>
      </c>
      <c r="S51" s="13">
        <v>0</v>
      </c>
      <c r="T51" s="11">
        <v>3</v>
      </c>
      <c r="U51" s="12" t="str">
        <f t="shared" si="3"/>
        <v>Lap</v>
      </c>
      <c r="V51" s="13">
        <v>0</v>
      </c>
      <c r="W51" s="11">
        <v>3</v>
      </c>
      <c r="X51" s="12" t="str">
        <f t="shared" si="4"/>
        <v>Lap</v>
      </c>
      <c r="Y51" s="13">
        <v>15225000</v>
      </c>
      <c r="Z51" s="50">
        <f t="shared" si="5"/>
        <v>12</v>
      </c>
      <c r="AA51" s="12" t="str">
        <f t="shared" si="6"/>
        <v>Lap</v>
      </c>
      <c r="AB51" s="50">
        <f t="shared" si="7"/>
        <v>100</v>
      </c>
      <c r="AC51" s="12" t="s">
        <v>114</v>
      </c>
      <c r="AD51" s="64">
        <f t="shared" si="8"/>
        <v>30630000</v>
      </c>
      <c r="AE51" s="66">
        <f t="shared" si="9"/>
        <v>71.073386810468648</v>
      </c>
      <c r="AF51" s="12" t="s">
        <v>114</v>
      </c>
      <c r="AG51" s="50">
        <f t="shared" si="10"/>
        <v>12</v>
      </c>
      <c r="AH51" s="12" t="str">
        <f t="shared" si="11"/>
        <v>Lap</v>
      </c>
      <c r="AI51" s="29">
        <f t="shared" si="12"/>
        <v>30630000</v>
      </c>
      <c r="AJ51" s="49"/>
      <c r="AK51" s="12" t="s">
        <v>114</v>
      </c>
      <c r="AL51" s="49"/>
      <c r="AM51" s="110"/>
      <c r="AP51" s="15"/>
    </row>
    <row r="52" spans="1:42" ht="75" x14ac:dyDescent="0.2">
      <c r="A52" s="58"/>
      <c r="B52" s="59"/>
      <c r="C52" s="16" t="s">
        <v>115</v>
      </c>
      <c r="D52" s="93" t="s">
        <v>120</v>
      </c>
      <c r="E52" s="11">
        <v>3</v>
      </c>
      <c r="F52" s="12" t="s">
        <v>44</v>
      </c>
      <c r="G52" s="13">
        <v>32752900</v>
      </c>
      <c r="H52" s="11"/>
      <c r="I52" s="12"/>
      <c r="J52" s="13"/>
      <c r="K52" s="11">
        <v>1</v>
      </c>
      <c r="L52" s="12" t="s">
        <v>44</v>
      </c>
      <c r="M52" s="13">
        <v>56524000</v>
      </c>
      <c r="N52" s="11">
        <v>0</v>
      </c>
      <c r="O52" s="12" t="str">
        <f t="shared" si="1"/>
        <v>Lap</v>
      </c>
      <c r="P52" s="13">
        <v>470000</v>
      </c>
      <c r="Q52" s="11">
        <v>0</v>
      </c>
      <c r="R52" s="12" t="str">
        <f t="shared" si="2"/>
        <v>Lap</v>
      </c>
      <c r="S52" s="13">
        <v>14811000</v>
      </c>
      <c r="T52" s="11">
        <v>0</v>
      </c>
      <c r="U52" s="12" t="str">
        <f t="shared" si="3"/>
        <v>Lap</v>
      </c>
      <c r="V52" s="13">
        <v>0</v>
      </c>
      <c r="W52" s="11">
        <v>1</v>
      </c>
      <c r="X52" s="12" t="str">
        <f t="shared" si="4"/>
        <v>Lap</v>
      </c>
      <c r="Y52" s="13">
        <v>32987000</v>
      </c>
      <c r="Z52" s="50">
        <f t="shared" si="5"/>
        <v>1</v>
      </c>
      <c r="AA52" s="65" t="str">
        <f t="shared" si="6"/>
        <v>Lap</v>
      </c>
      <c r="AB52" s="50">
        <f t="shared" si="7"/>
        <v>100</v>
      </c>
      <c r="AC52" s="12" t="s">
        <v>114</v>
      </c>
      <c r="AD52" s="64">
        <f t="shared" si="8"/>
        <v>48268000</v>
      </c>
      <c r="AE52" s="66">
        <f t="shared" si="9"/>
        <v>85.3938150166301</v>
      </c>
      <c r="AF52" s="12" t="s">
        <v>114</v>
      </c>
      <c r="AG52" s="50">
        <f t="shared" si="10"/>
        <v>1</v>
      </c>
      <c r="AH52" s="12" t="str">
        <f t="shared" si="11"/>
        <v>Lap</v>
      </c>
      <c r="AI52" s="29">
        <f t="shared" si="12"/>
        <v>48268000</v>
      </c>
      <c r="AJ52" s="49"/>
      <c r="AK52" s="12" t="s">
        <v>114</v>
      </c>
      <c r="AL52" s="49"/>
      <c r="AM52" s="110"/>
      <c r="AP52" s="15"/>
    </row>
    <row r="53" spans="1:42" ht="45" x14ac:dyDescent="0.2">
      <c r="A53" s="58"/>
      <c r="B53" s="59"/>
      <c r="C53" s="16" t="s">
        <v>111</v>
      </c>
      <c r="D53" s="103" t="s">
        <v>121</v>
      </c>
      <c r="E53" s="11">
        <v>15</v>
      </c>
      <c r="F53" s="12" t="s">
        <v>44</v>
      </c>
      <c r="G53" s="13">
        <v>91775900</v>
      </c>
      <c r="H53" s="11"/>
      <c r="I53" s="12"/>
      <c r="J53" s="13"/>
      <c r="K53" s="11">
        <v>5</v>
      </c>
      <c r="L53" s="12" t="s">
        <v>44</v>
      </c>
      <c r="M53" s="13">
        <v>82666400</v>
      </c>
      <c r="N53" s="11">
        <v>1</v>
      </c>
      <c r="O53" s="12" t="str">
        <f t="shared" si="1"/>
        <v>Lap</v>
      </c>
      <c r="P53" s="13">
        <v>0</v>
      </c>
      <c r="Q53" s="11">
        <v>1</v>
      </c>
      <c r="R53" s="12" t="str">
        <f t="shared" si="2"/>
        <v>Lap</v>
      </c>
      <c r="S53" s="13">
        <v>0</v>
      </c>
      <c r="T53" s="11">
        <v>1</v>
      </c>
      <c r="U53" s="12" t="str">
        <f t="shared" si="3"/>
        <v>Lap</v>
      </c>
      <c r="V53" s="13">
        <v>26880000</v>
      </c>
      <c r="W53" s="11">
        <v>2</v>
      </c>
      <c r="X53" s="12" t="str">
        <f t="shared" si="4"/>
        <v>Lap</v>
      </c>
      <c r="Y53" s="13">
        <v>22920000</v>
      </c>
      <c r="Z53" s="50">
        <f t="shared" si="5"/>
        <v>5</v>
      </c>
      <c r="AA53" s="12" t="str">
        <f t="shared" si="6"/>
        <v>Lap</v>
      </c>
      <c r="AB53" s="50">
        <f t="shared" si="7"/>
        <v>100</v>
      </c>
      <c r="AC53" s="12" t="s">
        <v>114</v>
      </c>
      <c r="AD53" s="64">
        <f t="shared" si="8"/>
        <v>49800000</v>
      </c>
      <c r="AE53" s="66">
        <f t="shared" si="9"/>
        <v>60.242129813321974</v>
      </c>
      <c r="AF53" s="12" t="s">
        <v>114</v>
      </c>
      <c r="AG53" s="50">
        <f t="shared" si="10"/>
        <v>5</v>
      </c>
      <c r="AH53" s="12" t="str">
        <f t="shared" si="11"/>
        <v>Lap</v>
      </c>
      <c r="AI53" s="29">
        <f t="shared" si="12"/>
        <v>49800000</v>
      </c>
      <c r="AJ53" s="49"/>
      <c r="AK53" s="12" t="s">
        <v>114</v>
      </c>
      <c r="AL53" s="49"/>
      <c r="AM53" s="110"/>
      <c r="AP53" s="15"/>
    </row>
    <row r="54" spans="1:42" s="70" customFormat="1" ht="159" customHeight="1" x14ac:dyDescent="0.25">
      <c r="A54" s="7">
        <v>3</v>
      </c>
      <c r="B54" s="104" t="s">
        <v>149</v>
      </c>
      <c r="C54" s="36" t="s">
        <v>117</v>
      </c>
      <c r="D54" s="113" t="s">
        <v>148</v>
      </c>
      <c r="E54" s="33">
        <v>77.97</v>
      </c>
      <c r="F54" s="34" t="s">
        <v>114</v>
      </c>
      <c r="G54" s="74">
        <f>G55+G57</f>
        <v>7470927250</v>
      </c>
      <c r="H54" s="33"/>
      <c r="I54" s="34"/>
      <c r="J54" s="74"/>
      <c r="K54" s="39">
        <f>((1127+39+50+121+45)+(340+30+10+4+218))/4221*100</f>
        <v>47.003079838900739</v>
      </c>
      <c r="L54" s="34" t="s">
        <v>114</v>
      </c>
      <c r="M54" s="74">
        <f>M55+M57</f>
        <v>2641918250</v>
      </c>
      <c r="N54" s="33">
        <f>((1127+39+50+121)+(340+30+10+4+33))/4221*100</f>
        <v>41.554134091447523</v>
      </c>
      <c r="O54" s="34" t="str">
        <f t="shared" si="1"/>
        <v>%</v>
      </c>
      <c r="P54" s="74">
        <f>P55+P57</f>
        <v>0</v>
      </c>
      <c r="Q54" s="39">
        <f>((1127+39+50+121+45)+(340+30+10+4+33+6))/4221*100</f>
        <v>42.762378583274106</v>
      </c>
      <c r="R54" s="34" t="str">
        <f t="shared" si="2"/>
        <v>%</v>
      </c>
      <c r="S54" s="74">
        <f>S55+S57</f>
        <v>816781750</v>
      </c>
      <c r="T54" s="33">
        <v>0</v>
      </c>
      <c r="U54" s="34" t="str">
        <f t="shared" si="3"/>
        <v>%</v>
      </c>
      <c r="V54" s="74">
        <f>V55+V57</f>
        <v>6265000</v>
      </c>
      <c r="W54" s="33">
        <v>0</v>
      </c>
      <c r="X54" s="34" t="str">
        <f t="shared" si="4"/>
        <v>%</v>
      </c>
      <c r="Y54" s="74">
        <f>Y55+Y57</f>
        <v>1108329212</v>
      </c>
      <c r="Z54" s="53">
        <f t="shared" si="5"/>
        <v>84.316512674721622</v>
      </c>
      <c r="AA54" s="63" t="str">
        <f t="shared" si="6"/>
        <v>%</v>
      </c>
      <c r="AB54" s="51">
        <f t="shared" si="7"/>
        <v>179.38508064516125</v>
      </c>
      <c r="AC54" s="63" t="s">
        <v>114</v>
      </c>
      <c r="AD54" s="54">
        <f t="shared" si="8"/>
        <v>1931375962</v>
      </c>
      <c r="AE54" s="55">
        <f>AD54/M54*100</f>
        <v>73.105061521112546</v>
      </c>
      <c r="AF54" s="34" t="s">
        <v>114</v>
      </c>
      <c r="AG54" s="53">
        <f>SUM(H54,Z54)</f>
        <v>84.316512674721622</v>
      </c>
      <c r="AH54" s="63" t="str">
        <f t="shared" si="11"/>
        <v>%</v>
      </c>
      <c r="AI54" s="54">
        <f t="shared" si="12"/>
        <v>1931375962</v>
      </c>
      <c r="AJ54" s="55"/>
      <c r="AK54" s="75" t="s">
        <v>114</v>
      </c>
      <c r="AL54" s="55"/>
      <c r="AM54" s="109"/>
      <c r="AP54" s="71"/>
    </row>
    <row r="55" spans="1:42" s="70" customFormat="1" ht="96.75" customHeight="1" x14ac:dyDescent="0.25">
      <c r="A55" s="7"/>
      <c r="B55" s="117" t="s">
        <v>150</v>
      </c>
      <c r="C55" s="10" t="s">
        <v>97</v>
      </c>
      <c r="D55" s="120" t="s">
        <v>151</v>
      </c>
      <c r="E55" s="33">
        <v>46.24</v>
      </c>
      <c r="F55" s="34" t="s">
        <v>114</v>
      </c>
      <c r="G55" s="31">
        <f>SUM(G56)</f>
        <v>1408808000</v>
      </c>
      <c r="H55" s="33"/>
      <c r="I55" s="72"/>
      <c r="J55" s="31"/>
      <c r="K55" s="39">
        <f>((1127+39+50+121+45)/4221*100)</f>
        <v>32.741056621653634</v>
      </c>
      <c r="L55" s="34" t="s">
        <v>114</v>
      </c>
      <c r="M55" s="31">
        <f>SUM(M56)</f>
        <v>217391250</v>
      </c>
      <c r="N55" s="33">
        <f>N56</f>
        <v>0</v>
      </c>
      <c r="O55" s="34" t="str">
        <f t="shared" si="1"/>
        <v>%</v>
      </c>
      <c r="P55" s="31">
        <f>SUM(P56)</f>
        <v>0</v>
      </c>
      <c r="Q55" s="33">
        <f>((1127+39+50+121+45)/4221*100)</f>
        <v>32.741056621653634</v>
      </c>
      <c r="R55" s="34" t="str">
        <f t="shared" si="2"/>
        <v>%</v>
      </c>
      <c r="S55" s="31">
        <f>SUM(S56)</f>
        <v>63385750</v>
      </c>
      <c r="T55" s="33">
        <v>0</v>
      </c>
      <c r="U55" s="34" t="str">
        <f t="shared" si="3"/>
        <v>%</v>
      </c>
      <c r="V55" s="31">
        <f>SUM(V56)</f>
        <v>6265000</v>
      </c>
      <c r="W55" s="33">
        <v>0</v>
      </c>
      <c r="X55" s="34" t="str">
        <f t="shared" si="4"/>
        <v>%</v>
      </c>
      <c r="Y55" s="31">
        <f>SUM(Y56)</f>
        <v>111375000</v>
      </c>
      <c r="Z55" s="53">
        <f t="shared" si="5"/>
        <v>32.741056621653634</v>
      </c>
      <c r="AA55" s="63" t="str">
        <f t="shared" si="6"/>
        <v>%</v>
      </c>
      <c r="AB55" s="51">
        <f t="shared" si="7"/>
        <v>100</v>
      </c>
      <c r="AC55" s="63" t="s">
        <v>114</v>
      </c>
      <c r="AD55" s="54">
        <f t="shared" si="8"/>
        <v>181025750</v>
      </c>
      <c r="AE55" s="55">
        <f t="shared" si="9"/>
        <v>83.271865817966457</v>
      </c>
      <c r="AF55" s="34" t="s">
        <v>114</v>
      </c>
      <c r="AG55" s="51">
        <f t="shared" si="10"/>
        <v>32.741056621653634</v>
      </c>
      <c r="AH55" s="63" t="str">
        <f t="shared" si="11"/>
        <v>%</v>
      </c>
      <c r="AI55" s="52">
        <f t="shared" si="12"/>
        <v>181025750</v>
      </c>
      <c r="AJ55" s="53"/>
      <c r="AK55" s="34" t="s">
        <v>114</v>
      </c>
      <c r="AL55" s="53"/>
      <c r="AM55" s="109"/>
      <c r="AP55" s="71"/>
    </row>
    <row r="56" spans="1:42" ht="179.25" customHeight="1" x14ac:dyDescent="0.2">
      <c r="A56" s="58"/>
      <c r="B56" s="59"/>
      <c r="C56" s="16" t="s">
        <v>98</v>
      </c>
      <c r="D56" s="105" t="s">
        <v>144</v>
      </c>
      <c r="E56" s="11">
        <v>160</v>
      </c>
      <c r="F56" s="12" t="s">
        <v>45</v>
      </c>
      <c r="G56" s="13">
        <v>1408808000</v>
      </c>
      <c r="H56" s="11"/>
      <c r="I56" s="12"/>
      <c r="J56" s="13"/>
      <c r="K56" s="11">
        <v>45</v>
      </c>
      <c r="L56" s="12" t="s">
        <v>45</v>
      </c>
      <c r="M56" s="13">
        <v>217391250</v>
      </c>
      <c r="N56" s="11">
        <v>0</v>
      </c>
      <c r="O56" s="12" t="str">
        <f t="shared" si="1"/>
        <v>Org</v>
      </c>
      <c r="P56" s="13">
        <v>0</v>
      </c>
      <c r="Q56" s="11">
        <v>45</v>
      </c>
      <c r="R56" s="12" t="str">
        <f t="shared" si="2"/>
        <v>Org</v>
      </c>
      <c r="S56" s="13">
        <v>63385750</v>
      </c>
      <c r="T56" s="11">
        <v>0</v>
      </c>
      <c r="U56" s="12" t="str">
        <f t="shared" si="3"/>
        <v>Org</v>
      </c>
      <c r="V56" s="13">
        <v>6265000</v>
      </c>
      <c r="W56" s="11">
        <v>0</v>
      </c>
      <c r="X56" s="12" t="str">
        <f t="shared" si="4"/>
        <v>Org</v>
      </c>
      <c r="Y56" s="13">
        <v>111375000</v>
      </c>
      <c r="Z56" s="50">
        <f t="shared" si="5"/>
        <v>45</v>
      </c>
      <c r="AA56" s="65" t="str">
        <f t="shared" si="6"/>
        <v>Org</v>
      </c>
      <c r="AB56" s="50">
        <f t="shared" si="7"/>
        <v>100</v>
      </c>
      <c r="AC56" s="65" t="s">
        <v>114</v>
      </c>
      <c r="AD56" s="64">
        <f t="shared" si="8"/>
        <v>181025750</v>
      </c>
      <c r="AE56" s="66">
        <f t="shared" si="9"/>
        <v>83.271865817966457</v>
      </c>
      <c r="AF56" s="12" t="s">
        <v>114</v>
      </c>
      <c r="AG56" s="50">
        <f t="shared" si="10"/>
        <v>45</v>
      </c>
      <c r="AH56" s="65" t="str">
        <f t="shared" si="11"/>
        <v>Org</v>
      </c>
      <c r="AI56" s="29">
        <f t="shared" si="12"/>
        <v>181025750</v>
      </c>
      <c r="AJ56" s="49"/>
      <c r="AK56" s="12" t="s">
        <v>114</v>
      </c>
      <c r="AL56" s="49"/>
      <c r="AM56" s="110"/>
      <c r="AP56" s="15"/>
    </row>
    <row r="57" spans="1:42" s="70" customFormat="1" ht="94.5" x14ac:dyDescent="0.25">
      <c r="A57" s="7"/>
      <c r="B57" s="118" t="s">
        <v>152</v>
      </c>
      <c r="C57" s="9" t="s">
        <v>103</v>
      </c>
      <c r="D57" s="121" t="s">
        <v>153</v>
      </c>
      <c r="E57" s="33">
        <v>31.72</v>
      </c>
      <c r="F57" s="34" t="s">
        <v>114</v>
      </c>
      <c r="G57" s="31">
        <f>SUM(G58:G59)</f>
        <v>6062119250</v>
      </c>
      <c r="H57" s="33"/>
      <c r="I57" s="34"/>
      <c r="J57" s="31"/>
      <c r="K57" s="39">
        <f>((340+30+10+4+218))/4221*100</f>
        <v>14.262023217247096</v>
      </c>
      <c r="L57" s="34" t="s">
        <v>114</v>
      </c>
      <c r="M57" s="31">
        <f>SUM(M58:M59)</f>
        <v>2424527000</v>
      </c>
      <c r="N57" s="39">
        <f>((340+30+10+4+33))/4221*100</f>
        <v>9.879175550817342</v>
      </c>
      <c r="O57" s="34" t="str">
        <f t="shared" si="1"/>
        <v>%</v>
      </c>
      <c r="P57" s="31">
        <f>SUM(P58:P59)</f>
        <v>0</v>
      </c>
      <c r="Q57" s="39">
        <f>((340+30+10+4+33+6))/4221*100</f>
        <v>10.021321961620469</v>
      </c>
      <c r="R57" s="34" t="str">
        <f t="shared" si="2"/>
        <v>%</v>
      </c>
      <c r="S57" s="31">
        <f>SUM(S58:S59)</f>
        <v>753396000</v>
      </c>
      <c r="T57" s="33">
        <v>0</v>
      </c>
      <c r="U57" s="34" t="str">
        <f t="shared" si="3"/>
        <v>%</v>
      </c>
      <c r="V57" s="31">
        <f>SUM(V58:V59)</f>
        <v>0</v>
      </c>
      <c r="W57" s="33">
        <v>0</v>
      </c>
      <c r="X57" s="34" t="str">
        <f t="shared" si="4"/>
        <v>%</v>
      </c>
      <c r="Y57" s="31">
        <f>SUM(Y58:Y59)</f>
        <v>996954212</v>
      </c>
      <c r="Z57" s="53">
        <f t="shared" si="5"/>
        <v>19.900497512437809</v>
      </c>
      <c r="AA57" s="63" t="str">
        <f t="shared" si="6"/>
        <v>%</v>
      </c>
      <c r="AB57" s="53">
        <f t="shared" si="7"/>
        <v>139.53488372093022</v>
      </c>
      <c r="AC57" s="63" t="s">
        <v>114</v>
      </c>
      <c r="AD57" s="54">
        <f t="shared" si="8"/>
        <v>1750350212</v>
      </c>
      <c r="AE57" s="55">
        <f t="shared" si="9"/>
        <v>72.193471633848588</v>
      </c>
      <c r="AF57" s="34" t="s">
        <v>114</v>
      </c>
      <c r="AG57" s="51">
        <f t="shared" si="10"/>
        <v>19.900497512437809</v>
      </c>
      <c r="AH57" s="63" t="str">
        <f t="shared" si="11"/>
        <v>%</v>
      </c>
      <c r="AI57" s="52">
        <f t="shared" si="12"/>
        <v>1750350212</v>
      </c>
      <c r="AJ57" s="53"/>
      <c r="AK57" s="34" t="s">
        <v>114</v>
      </c>
      <c r="AL57" s="53"/>
      <c r="AM57" s="109"/>
      <c r="AP57" s="71"/>
    </row>
    <row r="58" spans="1:42" ht="300" x14ac:dyDescent="0.2">
      <c r="A58" s="58"/>
      <c r="B58" s="59"/>
      <c r="C58" s="19" t="s">
        <v>104</v>
      </c>
      <c r="D58" s="19" t="s">
        <v>145</v>
      </c>
      <c r="E58" s="11">
        <v>40</v>
      </c>
      <c r="F58" s="12" t="s">
        <v>45</v>
      </c>
      <c r="G58" s="13">
        <v>1277500000</v>
      </c>
      <c r="H58" s="11"/>
      <c r="I58" s="12"/>
      <c r="J58" s="13"/>
      <c r="K58" s="57">
        <v>27</v>
      </c>
      <c r="L58" s="12" t="s">
        <v>45</v>
      </c>
      <c r="M58" s="13">
        <v>736856000</v>
      </c>
      <c r="N58" s="57">
        <v>18</v>
      </c>
      <c r="O58" s="12" t="str">
        <f t="shared" si="1"/>
        <v>Org</v>
      </c>
      <c r="P58" s="13">
        <v>0</v>
      </c>
      <c r="Q58" s="57">
        <v>6</v>
      </c>
      <c r="R58" s="12" t="str">
        <f t="shared" si="2"/>
        <v>Org</v>
      </c>
      <c r="S58" s="13">
        <v>594456000</v>
      </c>
      <c r="T58" s="57">
        <v>0</v>
      </c>
      <c r="U58" s="12" t="str">
        <f t="shared" si="3"/>
        <v>Org</v>
      </c>
      <c r="V58" s="13">
        <v>0</v>
      </c>
      <c r="W58" s="57">
        <v>0</v>
      </c>
      <c r="X58" s="12" t="str">
        <f t="shared" si="4"/>
        <v>Org</v>
      </c>
      <c r="Y58" s="13">
        <v>124190000</v>
      </c>
      <c r="Z58" s="50">
        <f t="shared" si="5"/>
        <v>24</v>
      </c>
      <c r="AA58" s="12" t="str">
        <f t="shared" si="6"/>
        <v>Org</v>
      </c>
      <c r="AB58" s="50">
        <f t="shared" si="7"/>
        <v>88.888888888888886</v>
      </c>
      <c r="AC58" s="12" t="s">
        <v>114</v>
      </c>
      <c r="AD58" s="64">
        <f t="shared" si="8"/>
        <v>718646000</v>
      </c>
      <c r="AE58" s="66">
        <f t="shared" si="9"/>
        <v>97.52868945899877</v>
      </c>
      <c r="AF58" s="12" t="s">
        <v>114</v>
      </c>
      <c r="AG58" s="50">
        <f t="shared" si="10"/>
        <v>24</v>
      </c>
      <c r="AH58" s="12" t="str">
        <f t="shared" si="11"/>
        <v>Org</v>
      </c>
      <c r="AI58" s="29">
        <f t="shared" si="12"/>
        <v>718646000</v>
      </c>
      <c r="AJ58" s="49"/>
      <c r="AK58" s="12" t="s">
        <v>114</v>
      </c>
      <c r="AL58" s="49"/>
      <c r="AM58" s="110"/>
      <c r="AP58" s="15"/>
    </row>
    <row r="59" spans="1:42" ht="135" x14ac:dyDescent="0.2">
      <c r="A59" s="58"/>
      <c r="B59" s="59"/>
      <c r="C59" s="16" t="s">
        <v>105</v>
      </c>
      <c r="D59" s="105" t="s">
        <v>146</v>
      </c>
      <c r="E59" s="68">
        <v>250</v>
      </c>
      <c r="F59" s="12" t="s">
        <v>45</v>
      </c>
      <c r="G59" s="18">
        <v>4784619250</v>
      </c>
      <c r="H59" s="69"/>
      <c r="I59" s="17"/>
      <c r="J59" s="18"/>
      <c r="K59" s="57">
        <v>191</v>
      </c>
      <c r="L59" s="12" t="s">
        <v>45</v>
      </c>
      <c r="M59" s="13">
        <v>1687671000</v>
      </c>
      <c r="N59" s="57">
        <v>15</v>
      </c>
      <c r="O59" s="12" t="str">
        <f t="shared" si="1"/>
        <v>Org</v>
      </c>
      <c r="P59" s="13">
        <v>0</v>
      </c>
      <c r="Q59" s="32">
        <v>0</v>
      </c>
      <c r="R59" s="12" t="str">
        <f t="shared" si="2"/>
        <v>Org</v>
      </c>
      <c r="S59" s="13">
        <v>158940000</v>
      </c>
      <c r="T59" s="32">
        <v>0</v>
      </c>
      <c r="U59" s="17" t="str">
        <f t="shared" si="3"/>
        <v>Org</v>
      </c>
      <c r="V59" s="18">
        <v>0</v>
      </c>
      <c r="W59" s="32">
        <v>0</v>
      </c>
      <c r="X59" s="17" t="str">
        <f t="shared" si="4"/>
        <v>Org</v>
      </c>
      <c r="Y59" s="18">
        <v>872764212</v>
      </c>
      <c r="Z59" s="62">
        <f t="shared" si="5"/>
        <v>15</v>
      </c>
      <c r="AA59" s="12" t="str">
        <f t="shared" si="6"/>
        <v>Org</v>
      </c>
      <c r="AB59" s="67">
        <f t="shared" si="7"/>
        <v>7.8534031413612562</v>
      </c>
      <c r="AC59" s="12" t="str">
        <f t="shared" ref="AC59" si="15">O59</f>
        <v>Org</v>
      </c>
      <c r="AD59" s="64">
        <f t="shared" si="8"/>
        <v>1031704212</v>
      </c>
      <c r="AE59" s="66">
        <f t="shared" si="9"/>
        <v>61.13183268539899</v>
      </c>
      <c r="AF59" s="12" t="s">
        <v>114</v>
      </c>
      <c r="AG59" s="50">
        <f t="shared" si="10"/>
        <v>15</v>
      </c>
      <c r="AH59" s="12" t="str">
        <f t="shared" si="11"/>
        <v>Org</v>
      </c>
      <c r="AI59" s="29">
        <f t="shared" si="12"/>
        <v>1031704212</v>
      </c>
      <c r="AJ59" s="67"/>
      <c r="AK59" s="12" t="s">
        <v>114</v>
      </c>
      <c r="AL59" s="67"/>
      <c r="AM59" s="110"/>
      <c r="AP59" s="15"/>
    </row>
    <row r="60" spans="1:42" ht="15" x14ac:dyDescent="0.2">
      <c r="A60" s="140" t="s">
        <v>52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2"/>
      <c r="AB60" s="56">
        <f>AVERAGE(AB13:AB59)</f>
        <v>94.625708258348382</v>
      </c>
      <c r="AC60" s="43"/>
      <c r="AD60" s="41"/>
      <c r="AE60" s="56">
        <f>AVERAGE(AE13,AE39,AE54)</f>
        <v>78.102216324857366</v>
      </c>
      <c r="AF60" s="43"/>
      <c r="AG60" s="42"/>
      <c r="AH60" s="43"/>
      <c r="AI60" s="42"/>
      <c r="AJ60" s="42"/>
      <c r="AK60" s="43"/>
      <c r="AL60" s="44"/>
      <c r="AM60" s="110"/>
    </row>
    <row r="61" spans="1:42" ht="15" x14ac:dyDescent="0.2">
      <c r="A61" s="126" t="s">
        <v>22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8"/>
      <c r="AB61" s="21" t="str">
        <f>IF(AB60&gt;=91,"Sangat Tinggi",IF(AB60&gt;=76,"Tinggi",IF(AB60&gt;=66,"Sedang",IF(AB60&gt;=51,"Rendah",IF(AB60&lt;=50,"Sangat Rendah")))))</f>
        <v>Sangat Tinggi</v>
      </c>
      <c r="AC61" s="43"/>
      <c r="AD61" s="45"/>
      <c r="AE61" s="21" t="str">
        <f>IF(AE60&gt;=91,"Sangat Tinggi",IF(AE60&gt;=76,"Tinggi",IF(AE60&gt;=66,"Sedang",IF(AE60&gt;=51,"Rendah",IF(AE60&lt;=50,"Sangat Rendah")))))</f>
        <v>Tinggi</v>
      </c>
      <c r="AF61" s="43"/>
      <c r="AG61" s="46"/>
      <c r="AH61" s="43"/>
      <c r="AI61" s="47"/>
      <c r="AJ61" s="46"/>
      <c r="AK61" s="43"/>
      <c r="AL61" s="48"/>
      <c r="AM61" s="110"/>
    </row>
    <row r="62" spans="1:42" ht="15" x14ac:dyDescent="0.2">
      <c r="A62" s="129" t="s">
        <v>170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10"/>
    </row>
    <row r="63" spans="1:42" ht="15" x14ac:dyDescent="0.2">
      <c r="A63" s="129" t="s">
        <v>171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10"/>
    </row>
    <row r="64" spans="1:42" ht="15" x14ac:dyDescent="0.2">
      <c r="A64" s="129" t="s">
        <v>172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10"/>
    </row>
    <row r="65" spans="1:39" ht="15" x14ac:dyDescent="0.2">
      <c r="A65" s="129" t="s">
        <v>23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12"/>
    </row>
    <row r="66" spans="1:39" ht="15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  <c r="AB66" s="22"/>
      <c r="AC66" s="23"/>
      <c r="AD66" s="22"/>
      <c r="AE66" s="22"/>
      <c r="AF66" s="23"/>
      <c r="AG66" s="22"/>
      <c r="AH66" s="23"/>
      <c r="AI66" s="22"/>
      <c r="AJ66" s="22"/>
      <c r="AK66" s="23"/>
      <c r="AL66" s="22"/>
    </row>
    <row r="67" spans="1:39" ht="15" x14ac:dyDescent="0.2">
      <c r="A67" s="22"/>
      <c r="B67" s="22"/>
      <c r="C67" s="22"/>
      <c r="D67" s="22"/>
      <c r="E67" s="22"/>
      <c r="F67" s="22"/>
      <c r="G67" s="1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174" t="s">
        <v>53</v>
      </c>
      <c r="AA67" s="174"/>
      <c r="AB67" s="174"/>
      <c r="AC67" s="174"/>
      <c r="AD67" s="174"/>
      <c r="AE67" s="174"/>
      <c r="AF67" s="23"/>
      <c r="AG67" s="22"/>
      <c r="AH67" s="174" t="s">
        <v>55</v>
      </c>
      <c r="AI67" s="174"/>
      <c r="AJ67" s="174"/>
      <c r="AK67" s="174"/>
      <c r="AL67" s="174"/>
      <c r="AM67" s="174"/>
    </row>
    <row r="68" spans="1:39" ht="15.75" x14ac:dyDescent="0.25">
      <c r="A68" s="27"/>
      <c r="B68" s="28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174" t="s">
        <v>176</v>
      </c>
      <c r="AA68" s="174"/>
      <c r="AB68" s="174"/>
      <c r="AC68" s="174"/>
      <c r="AD68" s="174"/>
      <c r="AE68" s="174"/>
      <c r="AF68" s="23"/>
      <c r="AG68" s="22"/>
      <c r="AH68" s="174" t="s">
        <v>176</v>
      </c>
      <c r="AI68" s="174"/>
      <c r="AJ68" s="174"/>
      <c r="AK68" s="174"/>
      <c r="AL68" s="174"/>
      <c r="AM68" s="174"/>
    </row>
    <row r="69" spans="1:39" ht="15" x14ac:dyDescent="0.2">
      <c r="Z69" s="174" t="s">
        <v>62</v>
      </c>
      <c r="AA69" s="174"/>
      <c r="AB69" s="174"/>
      <c r="AC69" s="174"/>
      <c r="AD69" s="174"/>
      <c r="AE69" s="174"/>
      <c r="AH69" s="174" t="s">
        <v>56</v>
      </c>
      <c r="AI69" s="174"/>
      <c r="AJ69" s="174"/>
      <c r="AK69" s="174"/>
      <c r="AL69" s="174"/>
      <c r="AM69" s="174"/>
    </row>
    <row r="70" spans="1:39" ht="15" x14ac:dyDescent="0.2">
      <c r="Z70" s="174" t="s">
        <v>54</v>
      </c>
      <c r="AA70" s="174"/>
      <c r="AB70" s="174"/>
      <c r="AC70" s="174"/>
      <c r="AD70" s="174"/>
      <c r="AE70" s="174"/>
      <c r="AH70" s="174" t="s">
        <v>54</v>
      </c>
      <c r="AI70" s="174"/>
      <c r="AJ70" s="174"/>
      <c r="AK70" s="174"/>
      <c r="AL70" s="174"/>
      <c r="AM70" s="174"/>
    </row>
    <row r="71" spans="1:39" ht="25.5" x14ac:dyDescent="0.2">
      <c r="A71" s="24" t="s">
        <v>24</v>
      </c>
      <c r="B71" s="24" t="s">
        <v>25</v>
      </c>
      <c r="C71" s="24" t="s">
        <v>26</v>
      </c>
      <c r="Z71" s="22"/>
      <c r="AA71" s="23"/>
      <c r="AB71" s="22"/>
      <c r="AC71" s="23"/>
      <c r="AD71" s="22"/>
      <c r="AH71" s="22"/>
      <c r="AI71" s="23"/>
      <c r="AJ71" s="22"/>
      <c r="AK71" s="23"/>
      <c r="AL71" s="22"/>
    </row>
    <row r="72" spans="1:39" ht="25.5" x14ac:dyDescent="0.25">
      <c r="A72" s="25" t="s">
        <v>27</v>
      </c>
      <c r="B72" s="25" t="s">
        <v>28</v>
      </c>
      <c r="C72" s="25" t="s">
        <v>29</v>
      </c>
      <c r="Z72" s="175" t="s">
        <v>59</v>
      </c>
      <c r="AA72" s="175"/>
      <c r="AB72" s="175"/>
      <c r="AC72" s="175"/>
      <c r="AD72" s="175"/>
      <c r="AE72" s="175"/>
      <c r="AH72" s="175" t="s">
        <v>58</v>
      </c>
      <c r="AI72" s="175"/>
      <c r="AJ72" s="175"/>
      <c r="AK72" s="175"/>
      <c r="AL72" s="175"/>
      <c r="AM72" s="175"/>
    </row>
    <row r="73" spans="1:39" ht="25.5" x14ac:dyDescent="0.2">
      <c r="A73" s="25" t="s">
        <v>30</v>
      </c>
      <c r="B73" s="25" t="s">
        <v>31</v>
      </c>
      <c r="C73" s="25" t="s">
        <v>32</v>
      </c>
      <c r="Z73" s="173" t="s">
        <v>60</v>
      </c>
      <c r="AA73" s="173"/>
      <c r="AB73" s="173"/>
      <c r="AC73" s="173"/>
      <c r="AD73" s="173"/>
      <c r="AE73" s="173"/>
      <c r="AH73" s="173" t="s">
        <v>57</v>
      </c>
      <c r="AI73" s="173"/>
      <c r="AJ73" s="173"/>
      <c r="AK73" s="173"/>
      <c r="AL73" s="173"/>
      <c r="AM73" s="173"/>
    </row>
    <row r="74" spans="1:39" ht="25.5" x14ac:dyDescent="0.2">
      <c r="A74" s="25" t="s">
        <v>33</v>
      </c>
      <c r="B74" s="25" t="s">
        <v>34</v>
      </c>
      <c r="C74" s="25" t="s">
        <v>35</v>
      </c>
    </row>
    <row r="75" spans="1:39" ht="25.5" x14ac:dyDescent="0.2">
      <c r="A75" s="25" t="s">
        <v>36</v>
      </c>
      <c r="B75" s="25" t="s">
        <v>37</v>
      </c>
      <c r="C75" s="25" t="s">
        <v>38</v>
      </c>
    </row>
    <row r="76" spans="1:39" ht="25.5" x14ac:dyDescent="0.2">
      <c r="A76" s="25" t="s">
        <v>39</v>
      </c>
      <c r="B76" s="26" t="s">
        <v>40</v>
      </c>
      <c r="C76" s="25" t="s">
        <v>41</v>
      </c>
    </row>
  </sheetData>
  <mergeCells count="82">
    <mergeCell ref="AH73:AM73"/>
    <mergeCell ref="Z73:AE73"/>
    <mergeCell ref="AH67:AM67"/>
    <mergeCell ref="AH68:AM68"/>
    <mergeCell ref="AH69:AM69"/>
    <mergeCell ref="AH70:AM70"/>
    <mergeCell ref="AH72:AM72"/>
    <mergeCell ref="Z69:AE69"/>
    <mergeCell ref="Z70:AE70"/>
    <mergeCell ref="Z72:AE72"/>
    <mergeCell ref="Z67:AE67"/>
    <mergeCell ref="Z68:AE6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65:AL65"/>
    <mergeCell ref="A62:AL62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60:AA60"/>
    <mergeCell ref="AJ11:AK11"/>
    <mergeCell ref="A61:AA61"/>
    <mergeCell ref="A63:AL63"/>
    <mergeCell ref="A64:AL64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</mergeCells>
  <printOptions horizontalCentered="1"/>
  <pageMargins left="0.23622047244094491" right="0.23622047244094491" top="3.937007874015748E-2" bottom="3.937007874015748E-2" header="0" footer="0"/>
  <pageSetup paperSize="128" scale="1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BKPSDM</vt:lpstr>
      <vt:lpstr>BKPSDM!Print_Area</vt:lpstr>
      <vt:lpstr>BKPSDM!Print_Titles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2021-07-27T00:59:17Z</cp:lastPrinted>
  <dcterms:created xsi:type="dcterms:W3CDTF">2020-03-18T05:59:44Z</dcterms:created>
  <dcterms:modified xsi:type="dcterms:W3CDTF">2021-12-21T06:56:07Z</dcterms:modified>
</cp:coreProperties>
</file>