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Bag Protokol &amp; Kehumasan" sheetId="1" r:id="rId1"/>
  </sheets>
  <definedNames>
    <definedName name="_xlnm.Print_Area" localSheetId="0">'Bag Protokol &amp; Kehumasan'!$A$1:$AM$37</definedName>
    <definedName name="_xlnm.Print_Titles" localSheetId="0">'Bag Protokol &amp; Kehumasan'!$7:$12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7" i="1" l="1"/>
  <c r="AB17" i="1"/>
  <c r="W13" i="1"/>
  <c r="W15" i="1"/>
  <c r="W16" i="1"/>
  <c r="W14" i="1"/>
  <c r="AE13" i="1" l="1"/>
  <c r="Y13" i="1"/>
  <c r="Z13" i="1"/>
  <c r="AB13" i="1" s="1"/>
  <c r="T16" i="1" l="1"/>
  <c r="T15" i="1"/>
  <c r="T14" i="1"/>
  <c r="T13" i="1" l="1"/>
  <c r="V13" i="1"/>
  <c r="J13" i="1" l="1"/>
  <c r="Q16" i="1" l="1"/>
  <c r="Q15" i="1"/>
  <c r="Q14" i="1"/>
  <c r="Q13" i="1" l="1"/>
  <c r="S13" i="1"/>
  <c r="N15" i="1" l="1"/>
  <c r="N16" i="1"/>
  <c r="N14" i="1"/>
  <c r="N13" i="1" s="1"/>
  <c r="P13" i="1" l="1"/>
  <c r="G13" i="1"/>
  <c r="M13" i="1" l="1"/>
  <c r="AD15" i="1" l="1"/>
  <c r="Z15" i="1"/>
  <c r="AG15" i="1" l="1"/>
  <c r="AJ15" i="1" s="1"/>
  <c r="AB15" i="1"/>
  <c r="AI15" i="1"/>
  <c r="AL15" i="1" s="1"/>
  <c r="AE15" i="1"/>
  <c r="AD16" i="1"/>
  <c r="Z16" i="1"/>
  <c r="AD14" i="1"/>
  <c r="Z14" i="1"/>
  <c r="AD13" i="1"/>
  <c r="AG14" i="1" l="1"/>
  <c r="AJ14" i="1" s="1"/>
  <c r="AB14" i="1"/>
  <c r="AI14" i="1"/>
  <c r="AL14" i="1" s="1"/>
  <c r="AE14" i="1"/>
  <c r="AG13" i="1"/>
  <c r="AJ13" i="1" s="1"/>
  <c r="AG16" i="1"/>
  <c r="AJ16" i="1" s="1"/>
  <c r="AB16" i="1"/>
  <c r="AI13" i="1"/>
  <c r="AL13" i="1" s="1"/>
  <c r="AI16" i="1"/>
  <c r="AL16" i="1" s="1"/>
  <c r="AE16" i="1"/>
  <c r="AB18" i="1" l="1"/>
  <c r="AE18" i="1"/>
</calcChain>
</file>

<file path=xl/comments1.xml><?xml version="1.0" encoding="utf-8"?>
<comments xmlns="http://schemas.openxmlformats.org/spreadsheetml/2006/main">
  <authors>
    <author>W10 PRO</author>
  </authors>
  <commentList>
    <comment ref="N14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Q14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T14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W14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N15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Q15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T15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W15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T16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  <comment ref="W16" authorId="0" shapeId="0">
      <text>
        <r>
          <rPr>
            <b/>
            <sz val="10"/>
            <color indexed="81"/>
            <rFont val="Tahoma"/>
            <family val="2"/>
          </rPr>
          <t>Jumlah kegiatan yg terlaksana/target jumlah kegiatan dikali 100</t>
        </r>
      </text>
    </comment>
  </commentList>
</comments>
</file>

<file path=xl/sharedStrings.xml><?xml version="1.0" encoding="utf-8"?>
<sst xmlns="http://schemas.openxmlformats.org/spreadsheetml/2006/main" count="146" uniqueCount="74">
  <si>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</si>
  <si>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</si>
  <si>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</si>
  <si>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</si>
  <si>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</si>
  <si>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</si>
  <si>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</si>
  <si>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</si>
  <si>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</si>
  <si>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</si>
  <si>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</si>
  <si>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</si>
  <si>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</si>
  <si>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</si>
  <si>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</si>
  <si>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</si>
  <si>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</si>
  <si>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</si>
  <si>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</si>
  <si>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</si>
  <si>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</si>
  <si>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</si>
  <si>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</si>
  <si>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</si>
  <si>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</si>
  <si>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</si>
  <si>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</si>
  <si>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</si>
  <si>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</si>
  <si>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</si>
  <si>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</si>
  <si>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</si>
  <si>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</si>
  <si>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</si>
  <si>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</si>
  <si>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</si>
  <si>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</si>
  <si>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</si>
  <si>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</si>
  <si>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</si>
  <si>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</si>
  <si>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</si>
  <si>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</si>
  <si>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</si>
  <si>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</si>
  <si>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</si>
  <si>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</si>
  <si>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%</t>
  </si>
  <si>
    <t>BAGIAN PROTOKOL DAN KEHUMASAN SEKRETARIAT DAERAH</t>
  </si>
  <si>
    <t>Bagian Protokol dan Kehumasan Sekretariat Daerah</t>
  </si>
  <si>
    <t>Keprotokolan Acara Bupati dan Kegiatan Pemerintah Daerah</t>
  </si>
  <si>
    <t>Komunikasi Pelaksanaan Tugas Pimpinan Daerah</t>
  </si>
  <si>
    <t>Program Pelayanan Keprotokolan dan Kehumasan Pimpinan Daerah</t>
  </si>
  <si>
    <t>Tingkat Kepuasan Pelayanan Pimpinan Daerah</t>
  </si>
  <si>
    <t>Publikasi dan Dokumentasi Kegiatan Kepala Daerah/Wakil Kepala Daerah</t>
  </si>
  <si>
    <t>Tingkat Kepuasan Pelayanan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</si>
  <si>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</si>
  <si>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</si>
  <si>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</si>
  <si>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</si>
  <si>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</si>
  <si>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</si>
  <si>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</si>
  <si>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</si>
  <si>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</si>
  <si>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Faktor pendorong keberhasilan pencapaian: Tersedianya SDM yang memadai dan tersedianya anggaran</t>
  </si>
  <si>
    <t>Faktor penghambat pencapaian kinerja: Adanya refocussing anggaran terkait perubahan skala prioritas, adanya pandemi covid 19</t>
  </si>
  <si>
    <t>Tindak lanjut yang diperlukan dalam triwulan berikutnya*): Pengusulan kembali kegiatan-kegiatan yang direfocussing dan penjadwalan ulang kegiatan</t>
  </si>
  <si>
    <t>Tindak lanjut yang diperlukan dalam Renja Perangkat Daerah Kabupaten berikutnya*): Meningkatkan kualitas SDM dan kualitas pelayanan keprotokolan</t>
  </si>
  <si>
    <t>SALAHUDDIN, S.Kep, Ns, MM</t>
  </si>
  <si>
    <t>NIP. 19660315 198603 1 007</t>
  </si>
  <si>
    <t>PERIODE PELAKSANAAN TRIWULAN IV TAHUN 2020</t>
  </si>
  <si>
    <t>Kabag Protokol &amp; Kehumasan Sekretariat Daerah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</si>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</sst>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0"/>
      <color indexed="81"/>
      <name val="Tahoma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33"/>
  <sheetViews>
    <sheetView tabSelected="1" showRuler="0" view="pageBreakPreview" topLeftCell="A4" zoomScale="70" zoomScaleNormal="40" zoomScaleSheetLayoutView="70" zoomScalePageLayoutView="55" workbookViewId="0">
      <selection activeCell="Z26" sqref="Z26:AE2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285156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1"/>
    </row>
    <row r="2" spans="1:45" ht="23.25" x14ac:dyDescent="0.3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3"/>
    </row>
    <row r="3" spans="1:45" ht="23.25" x14ac:dyDescent="0.35">
      <c r="A3" s="93" t="s">
        <v>48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3"/>
    </row>
    <row r="4" spans="1:45" ht="23.25" x14ac:dyDescent="0.35">
      <c r="A4" s="94" t="s">
        <v>71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1"/>
    </row>
    <row r="5" spans="1:45" ht="18" x14ac:dyDescent="0.2">
      <c r="A5" s="95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</row>
    <row r="6" spans="1:45" ht="18" x14ac:dyDescent="0.25">
      <c r="A6" s="96" t="s">
        <v>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45" ht="81" customHeight="1" x14ac:dyDescent="0.2">
      <c r="A7" s="97" t="s">
        <v>3</v>
      </c>
      <c r="B7" s="97" t="s">
        <v>4</v>
      </c>
      <c r="C7" s="98" t="s">
        <v>5</v>
      </c>
      <c r="D7" s="98" t="s">
        <v>6</v>
      </c>
      <c r="E7" s="84" t="s">
        <v>7</v>
      </c>
      <c r="F7" s="85"/>
      <c r="G7" s="88"/>
      <c r="H7" s="84" t="s">
        <v>8</v>
      </c>
      <c r="I7" s="85"/>
      <c r="J7" s="88"/>
      <c r="K7" s="84" t="s">
        <v>9</v>
      </c>
      <c r="L7" s="85"/>
      <c r="M7" s="85"/>
      <c r="N7" s="84" t="s">
        <v>10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8"/>
      <c r="Z7" s="84" t="s">
        <v>58</v>
      </c>
      <c r="AA7" s="85"/>
      <c r="AB7" s="85"/>
      <c r="AC7" s="85"/>
      <c r="AD7" s="85"/>
      <c r="AE7" s="85"/>
      <c r="AF7" s="88"/>
      <c r="AG7" s="84" t="s">
        <v>11</v>
      </c>
      <c r="AH7" s="85"/>
      <c r="AI7" s="88"/>
      <c r="AJ7" s="84" t="s">
        <v>12</v>
      </c>
      <c r="AK7" s="85"/>
      <c r="AL7" s="85"/>
      <c r="AM7" s="76" t="s">
        <v>13</v>
      </c>
      <c r="AO7" s="4"/>
      <c r="AP7" s="4"/>
      <c r="AQ7" s="4"/>
      <c r="AR7" s="4"/>
      <c r="AS7" s="4"/>
    </row>
    <row r="8" spans="1:45" ht="18" customHeight="1" x14ac:dyDescent="0.2">
      <c r="A8" s="97"/>
      <c r="B8" s="97"/>
      <c r="C8" s="98"/>
      <c r="D8" s="98"/>
      <c r="E8" s="90"/>
      <c r="F8" s="91"/>
      <c r="G8" s="92"/>
      <c r="H8" s="90"/>
      <c r="I8" s="91"/>
      <c r="J8" s="92"/>
      <c r="K8" s="86"/>
      <c r="L8" s="87"/>
      <c r="M8" s="87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9"/>
      <c r="Z8" s="86"/>
      <c r="AA8" s="87"/>
      <c r="AB8" s="87"/>
      <c r="AC8" s="87"/>
      <c r="AD8" s="87"/>
      <c r="AE8" s="87"/>
      <c r="AF8" s="89"/>
      <c r="AG8" s="86"/>
      <c r="AH8" s="87"/>
      <c r="AI8" s="89"/>
      <c r="AJ8" s="86"/>
      <c r="AK8" s="87"/>
      <c r="AL8" s="87"/>
      <c r="AM8" s="77"/>
    </row>
    <row r="9" spans="1:45" ht="15.75" customHeight="1" x14ac:dyDescent="0.2">
      <c r="A9" s="97"/>
      <c r="B9" s="97"/>
      <c r="C9" s="98"/>
      <c r="D9" s="98"/>
      <c r="E9" s="86"/>
      <c r="F9" s="87"/>
      <c r="G9" s="89"/>
      <c r="H9" s="86"/>
      <c r="I9" s="87"/>
      <c r="J9" s="89"/>
      <c r="K9" s="78">
        <v>2020</v>
      </c>
      <c r="L9" s="79"/>
      <c r="M9" s="80"/>
      <c r="N9" s="81" t="s">
        <v>14</v>
      </c>
      <c r="O9" s="82"/>
      <c r="P9" s="83"/>
      <c r="Q9" s="81" t="s">
        <v>15</v>
      </c>
      <c r="R9" s="82"/>
      <c r="S9" s="83"/>
      <c r="T9" s="81" t="s">
        <v>16</v>
      </c>
      <c r="U9" s="82"/>
      <c r="V9" s="83"/>
      <c r="W9" s="81" t="s">
        <v>17</v>
      </c>
      <c r="X9" s="82"/>
      <c r="Y9" s="83"/>
      <c r="Z9" s="81">
        <v>2020</v>
      </c>
      <c r="AA9" s="82"/>
      <c r="AB9" s="82"/>
      <c r="AC9" s="82"/>
      <c r="AD9" s="82"/>
      <c r="AE9" s="82"/>
      <c r="AF9" s="83"/>
      <c r="AG9" s="81">
        <v>2020</v>
      </c>
      <c r="AH9" s="82"/>
      <c r="AI9" s="83"/>
      <c r="AJ9" s="81">
        <v>2020</v>
      </c>
      <c r="AK9" s="82"/>
      <c r="AL9" s="83"/>
      <c r="AM9" s="5"/>
    </row>
    <row r="10" spans="1:45" s="7" customFormat="1" ht="15.75" x14ac:dyDescent="0.25">
      <c r="A10" s="59">
        <v>1</v>
      </c>
      <c r="B10" s="59">
        <v>2</v>
      </c>
      <c r="C10" s="59">
        <v>3</v>
      </c>
      <c r="D10" s="59">
        <v>4</v>
      </c>
      <c r="E10" s="66">
        <v>5</v>
      </c>
      <c r="F10" s="75"/>
      <c r="G10" s="67"/>
      <c r="H10" s="66">
        <v>6</v>
      </c>
      <c r="I10" s="75"/>
      <c r="J10" s="67"/>
      <c r="K10" s="71">
        <v>7</v>
      </c>
      <c r="L10" s="72"/>
      <c r="M10" s="73"/>
      <c r="N10" s="71">
        <v>8</v>
      </c>
      <c r="O10" s="72"/>
      <c r="P10" s="73"/>
      <c r="Q10" s="71">
        <v>9</v>
      </c>
      <c r="R10" s="72"/>
      <c r="S10" s="73"/>
      <c r="T10" s="71">
        <v>10</v>
      </c>
      <c r="U10" s="72"/>
      <c r="V10" s="73"/>
      <c r="W10" s="71">
        <v>11</v>
      </c>
      <c r="X10" s="72"/>
      <c r="Y10" s="73"/>
      <c r="Z10" s="68">
        <v>12</v>
      </c>
      <c r="AA10" s="69"/>
      <c r="AB10" s="69"/>
      <c r="AC10" s="69"/>
      <c r="AD10" s="69"/>
      <c r="AE10" s="69"/>
      <c r="AF10" s="70"/>
      <c r="AG10" s="68">
        <v>13</v>
      </c>
      <c r="AH10" s="69"/>
      <c r="AI10" s="70"/>
      <c r="AJ10" s="68">
        <v>14</v>
      </c>
      <c r="AK10" s="69"/>
      <c r="AL10" s="70"/>
      <c r="AM10" s="6">
        <v>15</v>
      </c>
    </row>
    <row r="11" spans="1:45" s="7" customFormat="1" ht="87" customHeight="1" x14ac:dyDescent="0.2">
      <c r="A11" s="60"/>
      <c r="B11" s="60"/>
      <c r="C11" s="60"/>
      <c r="D11" s="60"/>
      <c r="E11" s="62" t="s">
        <v>18</v>
      </c>
      <c r="F11" s="63"/>
      <c r="G11" s="61" t="s">
        <v>19</v>
      </c>
      <c r="H11" s="62" t="s">
        <v>18</v>
      </c>
      <c r="I11" s="63"/>
      <c r="J11" s="61" t="s">
        <v>19</v>
      </c>
      <c r="K11" s="62" t="s">
        <v>18</v>
      </c>
      <c r="L11" s="63"/>
      <c r="M11" s="59" t="s">
        <v>19</v>
      </c>
      <c r="N11" s="62" t="s">
        <v>18</v>
      </c>
      <c r="O11" s="63"/>
      <c r="P11" s="59" t="s">
        <v>19</v>
      </c>
      <c r="Q11" s="62" t="s">
        <v>18</v>
      </c>
      <c r="R11" s="63"/>
      <c r="S11" s="59" t="s">
        <v>19</v>
      </c>
      <c r="T11" s="62" t="s">
        <v>18</v>
      </c>
      <c r="U11" s="63"/>
      <c r="V11" s="59" t="s">
        <v>19</v>
      </c>
      <c r="W11" s="62" t="s">
        <v>18</v>
      </c>
      <c r="X11" s="63"/>
      <c r="Y11" s="59" t="s">
        <v>19</v>
      </c>
      <c r="Z11" s="66" t="s">
        <v>20</v>
      </c>
      <c r="AA11" s="67"/>
      <c r="AB11" s="66" t="s">
        <v>56</v>
      </c>
      <c r="AC11" s="67"/>
      <c r="AD11" s="8" t="s">
        <v>21</v>
      </c>
      <c r="AE11" s="66" t="s">
        <v>57</v>
      </c>
      <c r="AF11" s="67"/>
      <c r="AG11" s="66" t="s">
        <v>22</v>
      </c>
      <c r="AH11" s="67"/>
      <c r="AI11" s="8" t="s">
        <v>23</v>
      </c>
      <c r="AJ11" s="66" t="s">
        <v>24</v>
      </c>
      <c r="AK11" s="67"/>
      <c r="AL11" s="8" t="s">
        <v>25</v>
      </c>
      <c r="AM11" s="9"/>
    </row>
    <row r="12" spans="1:45" s="7" customFormat="1" ht="15.75" x14ac:dyDescent="0.2">
      <c r="A12" s="61"/>
      <c r="B12" s="61"/>
      <c r="C12" s="61"/>
      <c r="D12" s="61"/>
      <c r="E12" s="64"/>
      <c r="F12" s="65"/>
      <c r="G12" s="74"/>
      <c r="H12" s="64"/>
      <c r="I12" s="65"/>
      <c r="J12" s="74"/>
      <c r="K12" s="64"/>
      <c r="L12" s="65"/>
      <c r="M12" s="61"/>
      <c r="N12" s="64"/>
      <c r="O12" s="65"/>
      <c r="P12" s="61"/>
      <c r="Q12" s="64"/>
      <c r="R12" s="65"/>
      <c r="S12" s="61"/>
      <c r="T12" s="64"/>
      <c r="U12" s="65"/>
      <c r="V12" s="61"/>
      <c r="W12" s="64"/>
      <c r="X12" s="65"/>
      <c r="Y12" s="61"/>
      <c r="Z12" s="64" t="s">
        <v>18</v>
      </c>
      <c r="AA12" s="65"/>
      <c r="AB12" s="64" t="s">
        <v>18</v>
      </c>
      <c r="AC12" s="65"/>
      <c r="AD12" s="10" t="s">
        <v>19</v>
      </c>
      <c r="AE12" s="64" t="s">
        <v>19</v>
      </c>
      <c r="AF12" s="65"/>
      <c r="AG12" s="64" t="s">
        <v>18</v>
      </c>
      <c r="AH12" s="65"/>
      <c r="AI12" s="10" t="s">
        <v>19</v>
      </c>
      <c r="AJ12" s="64" t="s">
        <v>18</v>
      </c>
      <c r="AK12" s="65"/>
      <c r="AL12" s="10" t="s">
        <v>19</v>
      </c>
      <c r="AM12" s="53"/>
    </row>
    <row r="13" spans="1:45" ht="112.5" customHeight="1" x14ac:dyDescent="0.2">
      <c r="A13" s="35">
        <v>19</v>
      </c>
      <c r="B13" s="36" t="s">
        <v>26</v>
      </c>
      <c r="C13" s="14" t="s">
        <v>52</v>
      </c>
      <c r="D13" s="14" t="s">
        <v>53</v>
      </c>
      <c r="E13" s="37">
        <v>100</v>
      </c>
      <c r="F13" s="34" t="s">
        <v>47</v>
      </c>
      <c r="G13" s="32">
        <f>SUM(G14:G16)</f>
        <v>11598712500</v>
      </c>
      <c r="H13" s="37">
        <v>100</v>
      </c>
      <c r="I13" s="34" t="s">
        <v>47</v>
      </c>
      <c r="J13" s="32">
        <f>SUM(J14:J16)</f>
        <v>1766723887</v>
      </c>
      <c r="K13" s="37">
        <v>100</v>
      </c>
      <c r="L13" s="34" t="s">
        <v>47</v>
      </c>
      <c r="M13" s="32">
        <f>SUM(M14:M16)</f>
        <v>2175155000</v>
      </c>
      <c r="N13" s="49">
        <f>AVERAGE(N14:N16)</f>
        <v>35.466666666666669</v>
      </c>
      <c r="O13" s="34" t="s">
        <v>47</v>
      </c>
      <c r="P13" s="32">
        <f>SUM(P14:P16)</f>
        <v>151179700</v>
      </c>
      <c r="Q13" s="49">
        <f>AVERAGE(Q14:Q16)</f>
        <v>33.333333333333336</v>
      </c>
      <c r="R13" s="34" t="s">
        <v>47</v>
      </c>
      <c r="S13" s="32">
        <f>SUM(S14:S16)</f>
        <v>178221700</v>
      </c>
      <c r="T13" s="49">
        <f>AVERAGE(T14:T16)</f>
        <v>55.866666666666667</v>
      </c>
      <c r="U13" s="34" t="s">
        <v>47</v>
      </c>
      <c r="V13" s="32">
        <f>SUM(V14:V16)</f>
        <v>329813095</v>
      </c>
      <c r="W13" s="49">
        <f>AVERAGE(W14:W16)</f>
        <v>44.666666666666664</v>
      </c>
      <c r="X13" s="34" t="s">
        <v>47</v>
      </c>
      <c r="Y13" s="32">
        <f>SUM(Y14:Y16)</f>
        <v>901759950</v>
      </c>
      <c r="Z13" s="51">
        <f>N13+Q13+T13+W13</f>
        <v>169.33333333333334</v>
      </c>
      <c r="AA13" s="34" t="s">
        <v>47</v>
      </c>
      <c r="AB13" s="51">
        <f>Z13/K13*100</f>
        <v>169.33333333333334</v>
      </c>
      <c r="AC13" s="52" t="s">
        <v>47</v>
      </c>
      <c r="AD13" s="50">
        <f t="shared" ref="AD13:AD16" si="0">P13+S13+V13+Y13</f>
        <v>1560974445</v>
      </c>
      <c r="AE13" s="51">
        <f>AD13/M13*100</f>
        <v>71.76382579632255</v>
      </c>
      <c r="AF13" s="52" t="s">
        <v>47</v>
      </c>
      <c r="AG13" s="51">
        <f t="shared" ref="AG13:AG16" si="1">H13+Z13</f>
        <v>269.33333333333337</v>
      </c>
      <c r="AH13" s="34" t="s">
        <v>47</v>
      </c>
      <c r="AI13" s="50">
        <f t="shared" ref="AI13:AI16" si="2">J13+AD13</f>
        <v>3327698332</v>
      </c>
      <c r="AJ13" s="51">
        <f t="shared" ref="AJ13:AJ16" si="3">AG13/E13*100</f>
        <v>269.33333333333337</v>
      </c>
      <c r="AK13" s="52" t="s">
        <v>47</v>
      </c>
      <c r="AL13" s="51">
        <f t="shared" ref="AL13:AL16" si="4">AI13/G13*100</f>
        <v>28.690238955401298</v>
      </c>
      <c r="AM13" s="38" t="s">
        <v>49</v>
      </c>
      <c r="AP13" s="18"/>
    </row>
    <row r="14" spans="1:45" ht="75" x14ac:dyDescent="0.2">
      <c r="A14" s="12"/>
      <c r="B14" s="13"/>
      <c r="C14" s="19" t="s">
        <v>50</v>
      </c>
      <c r="D14" s="20" t="s">
        <v>55</v>
      </c>
      <c r="E14" s="33">
        <v>100</v>
      </c>
      <c r="F14" s="16" t="s">
        <v>47</v>
      </c>
      <c r="G14" s="17">
        <v>2184837500</v>
      </c>
      <c r="H14" s="33">
        <v>100</v>
      </c>
      <c r="I14" s="16" t="s">
        <v>47</v>
      </c>
      <c r="J14" s="17">
        <v>336842386</v>
      </c>
      <c r="K14" s="33">
        <v>100</v>
      </c>
      <c r="L14" s="16" t="s">
        <v>47</v>
      </c>
      <c r="M14" s="17">
        <v>378842500</v>
      </c>
      <c r="N14" s="48">
        <f>115/250*100</f>
        <v>46</v>
      </c>
      <c r="O14" s="16" t="s">
        <v>47</v>
      </c>
      <c r="P14" s="17">
        <v>58065600</v>
      </c>
      <c r="Q14" s="48">
        <f>80/250*100</f>
        <v>32</v>
      </c>
      <c r="R14" s="16" t="s">
        <v>47</v>
      </c>
      <c r="S14" s="17">
        <v>34590600</v>
      </c>
      <c r="T14" s="48">
        <f>142/250*100</f>
        <v>56.8</v>
      </c>
      <c r="U14" s="16" t="s">
        <v>47</v>
      </c>
      <c r="V14" s="17">
        <v>60405350</v>
      </c>
      <c r="W14" s="48">
        <f>125/250*100</f>
        <v>50</v>
      </c>
      <c r="X14" s="16" t="s">
        <v>47</v>
      </c>
      <c r="Y14" s="17">
        <v>85253100</v>
      </c>
      <c r="Z14" s="39">
        <f t="shared" ref="Z14:Z16" si="5">N14+Q14+T14+W14</f>
        <v>184.8</v>
      </c>
      <c r="AA14" s="16" t="s">
        <v>47</v>
      </c>
      <c r="AB14" s="39">
        <f>Z14/K14*100</f>
        <v>184.8</v>
      </c>
      <c r="AC14" s="25" t="s">
        <v>47</v>
      </c>
      <c r="AD14" s="31">
        <f t="shared" si="0"/>
        <v>238314650</v>
      </c>
      <c r="AE14" s="39">
        <f>AD14/M14*100</f>
        <v>62.905996555296731</v>
      </c>
      <c r="AF14" s="25" t="s">
        <v>47</v>
      </c>
      <c r="AG14" s="39">
        <f t="shared" si="1"/>
        <v>284.8</v>
      </c>
      <c r="AH14" s="16" t="s">
        <v>47</v>
      </c>
      <c r="AI14" s="31">
        <f t="shared" si="2"/>
        <v>575157036</v>
      </c>
      <c r="AJ14" s="39">
        <f t="shared" si="3"/>
        <v>284.8</v>
      </c>
      <c r="AK14" s="25" t="s">
        <v>47</v>
      </c>
      <c r="AL14" s="39">
        <f t="shared" si="4"/>
        <v>26.324934280009384</v>
      </c>
      <c r="AM14" s="11"/>
      <c r="AP14" s="18"/>
    </row>
    <row r="15" spans="1:45" ht="75" x14ac:dyDescent="0.2">
      <c r="A15" s="12"/>
      <c r="B15" s="13"/>
      <c r="C15" s="19" t="s">
        <v>51</v>
      </c>
      <c r="D15" s="20" t="s">
        <v>55</v>
      </c>
      <c r="E15" s="33">
        <v>100</v>
      </c>
      <c r="F15" s="16" t="s">
        <v>47</v>
      </c>
      <c r="G15" s="17">
        <v>5390000000</v>
      </c>
      <c r="H15" s="33">
        <v>100</v>
      </c>
      <c r="I15" s="16" t="s">
        <v>47</v>
      </c>
      <c r="J15" s="17">
        <v>626212335</v>
      </c>
      <c r="K15" s="33">
        <v>100</v>
      </c>
      <c r="L15" s="16" t="s">
        <v>47</v>
      </c>
      <c r="M15" s="17">
        <v>961462500</v>
      </c>
      <c r="N15" s="48">
        <f>36/250*100</f>
        <v>14.399999999999999</v>
      </c>
      <c r="O15" s="16" t="s">
        <v>47</v>
      </c>
      <c r="P15" s="17">
        <v>9628500</v>
      </c>
      <c r="Q15" s="48">
        <f>90/250*100</f>
        <v>36</v>
      </c>
      <c r="R15" s="16" t="s">
        <v>47</v>
      </c>
      <c r="S15" s="17">
        <v>59628500</v>
      </c>
      <c r="T15" s="48">
        <f>135/250*100</f>
        <v>54</v>
      </c>
      <c r="U15" s="16" t="s">
        <v>47</v>
      </c>
      <c r="V15" s="17">
        <v>149228145</v>
      </c>
      <c r="W15" s="48">
        <f>85/250*100</f>
        <v>34</v>
      </c>
      <c r="X15" s="16" t="s">
        <v>47</v>
      </c>
      <c r="Y15" s="17">
        <v>333848500</v>
      </c>
      <c r="Z15" s="39">
        <f t="shared" ref="Z15" si="6">N15+Q15+T15+W15</f>
        <v>138.4</v>
      </c>
      <c r="AA15" s="16" t="s">
        <v>47</v>
      </c>
      <c r="AB15" s="39">
        <f t="shared" ref="AB15:AB16" si="7">Z15/K15*100</f>
        <v>138.4</v>
      </c>
      <c r="AC15" s="25" t="s">
        <v>47</v>
      </c>
      <c r="AD15" s="31">
        <f t="shared" ref="AD15" si="8">P15+S15+V15+Y15</f>
        <v>552333645</v>
      </c>
      <c r="AE15" s="39">
        <f t="shared" ref="AE15:AE16" si="9">AD15/M15*100</f>
        <v>57.447237411755523</v>
      </c>
      <c r="AF15" s="25" t="s">
        <v>47</v>
      </c>
      <c r="AG15" s="39">
        <f t="shared" ref="AG15" si="10">H15+Z15</f>
        <v>238.4</v>
      </c>
      <c r="AH15" s="16" t="s">
        <v>47</v>
      </c>
      <c r="AI15" s="31">
        <f t="shared" ref="AI15" si="11">J15+AD15</f>
        <v>1178545980</v>
      </c>
      <c r="AJ15" s="39">
        <f t="shared" ref="AJ15" si="12">AG15/E15*100</f>
        <v>238.39999999999998</v>
      </c>
      <c r="AK15" s="25" t="s">
        <v>47</v>
      </c>
      <c r="AL15" s="39">
        <f t="shared" ref="AL15" si="13">AI15/G15*100</f>
        <v>21.865417068645641</v>
      </c>
      <c r="AM15" s="11"/>
      <c r="AP15" s="18"/>
    </row>
    <row r="16" spans="1:45" ht="105" x14ac:dyDescent="0.2">
      <c r="A16" s="12"/>
      <c r="B16" s="13"/>
      <c r="C16" s="19" t="s">
        <v>54</v>
      </c>
      <c r="D16" s="20" t="s">
        <v>55</v>
      </c>
      <c r="E16" s="15">
        <v>100</v>
      </c>
      <c r="F16" s="16" t="s">
        <v>47</v>
      </c>
      <c r="G16" s="17">
        <v>4023875000</v>
      </c>
      <c r="H16" s="15">
        <v>100</v>
      </c>
      <c r="I16" s="16" t="s">
        <v>47</v>
      </c>
      <c r="J16" s="17">
        <v>803669166</v>
      </c>
      <c r="K16" s="15">
        <v>100</v>
      </c>
      <c r="L16" s="16" t="s">
        <v>47</v>
      </c>
      <c r="M16" s="17">
        <v>834850000</v>
      </c>
      <c r="N16" s="48">
        <f>115/250*100</f>
        <v>46</v>
      </c>
      <c r="O16" s="16" t="s">
        <v>47</v>
      </c>
      <c r="P16" s="17">
        <v>83485600</v>
      </c>
      <c r="Q16" s="48">
        <f>80/250*100</f>
        <v>32</v>
      </c>
      <c r="R16" s="16" t="s">
        <v>47</v>
      </c>
      <c r="S16" s="17">
        <v>84002600</v>
      </c>
      <c r="T16" s="48">
        <f>142/250*100</f>
        <v>56.8</v>
      </c>
      <c r="U16" s="16" t="s">
        <v>47</v>
      </c>
      <c r="V16" s="17">
        <v>120179600</v>
      </c>
      <c r="W16" s="48">
        <f>125/250*100</f>
        <v>50</v>
      </c>
      <c r="X16" s="16" t="s">
        <v>47</v>
      </c>
      <c r="Y16" s="17">
        <v>482658350</v>
      </c>
      <c r="Z16" s="39">
        <f t="shared" si="5"/>
        <v>184.8</v>
      </c>
      <c r="AA16" s="16" t="s">
        <v>47</v>
      </c>
      <c r="AB16" s="39">
        <f t="shared" si="7"/>
        <v>184.8</v>
      </c>
      <c r="AC16" s="25" t="s">
        <v>47</v>
      </c>
      <c r="AD16" s="31">
        <f t="shared" si="0"/>
        <v>770326150</v>
      </c>
      <c r="AE16" s="39">
        <f t="shared" si="9"/>
        <v>92.271204407977478</v>
      </c>
      <c r="AF16" s="25" t="s">
        <v>47</v>
      </c>
      <c r="AG16" s="39">
        <f t="shared" si="1"/>
        <v>284.8</v>
      </c>
      <c r="AH16" s="16" t="s">
        <v>47</v>
      </c>
      <c r="AI16" s="31">
        <f t="shared" si="2"/>
        <v>1573995316</v>
      </c>
      <c r="AJ16" s="39">
        <f t="shared" si="3"/>
        <v>284.8</v>
      </c>
      <c r="AK16" s="25" t="s">
        <v>47</v>
      </c>
      <c r="AL16" s="39">
        <f t="shared" si="4"/>
        <v>39.116406846634149</v>
      </c>
      <c r="AM16" s="11"/>
      <c r="AP16" s="18"/>
    </row>
    <row r="17" spans="1:39" ht="15" x14ac:dyDescent="0.2">
      <c r="A17" s="56" t="s">
        <v>27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  <c r="AB17" s="54">
        <f>AVERAGE(AB14:AB16)</f>
        <v>169.33333333333334</v>
      </c>
      <c r="AC17" s="42"/>
      <c r="AD17" s="40"/>
      <c r="AE17" s="54">
        <f>AVERAGE(AE14:AE16)</f>
        <v>70.874812791676575</v>
      </c>
      <c r="AF17" s="42"/>
      <c r="AG17" s="41"/>
      <c r="AH17" s="42"/>
      <c r="AI17" s="41"/>
      <c r="AJ17" s="41"/>
      <c r="AK17" s="42"/>
      <c r="AL17" s="43"/>
      <c r="AM17" s="11"/>
    </row>
    <row r="18" spans="1:39" ht="15" x14ac:dyDescent="0.2">
      <c r="A18" s="56" t="s">
        <v>28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21" t="str">
        <f>IF(AB17&gt;=91,"Sangat Tinggi",IF(AB17&gt;=76,"Tinggi",IF(AB17&gt;=66,"Sedang",IF(AB17&gt;=51,"Rendah",IF(AB17&lt;=50,"Sangat Rendah")))))</f>
        <v>Sangat Tinggi</v>
      </c>
      <c r="AC18" s="42"/>
      <c r="AD18" s="44"/>
      <c r="AE18" s="21" t="str">
        <f>IF(AE17&gt;=91,"Sangat Tinggi",IF(AE17&gt;=76,"Tinggi",IF(AE17&gt;=66,"Sedang",IF(AE17&gt;=51,"Rendah",IF(AE17&lt;=50,"Sangat Rendah")))))</f>
        <v>Sedang</v>
      </c>
      <c r="AF18" s="42"/>
      <c r="AG18" s="45"/>
      <c r="AH18" s="42"/>
      <c r="AI18" s="46"/>
      <c r="AJ18" s="45"/>
      <c r="AK18" s="42"/>
      <c r="AL18" s="47"/>
      <c r="AM18" s="11"/>
    </row>
    <row r="19" spans="1:39" ht="15" x14ac:dyDescent="0.2">
      <c r="A19" s="55" t="s">
        <v>65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11"/>
    </row>
    <row r="20" spans="1:39" ht="15" x14ac:dyDescent="0.2">
      <c r="A20" s="55" t="s">
        <v>66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11"/>
    </row>
    <row r="21" spans="1:39" ht="15" x14ac:dyDescent="0.2">
      <c r="A21" s="55" t="s">
        <v>67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11"/>
    </row>
    <row r="22" spans="1:39" ht="15" x14ac:dyDescent="0.2">
      <c r="A22" s="55" t="s">
        <v>68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22"/>
    </row>
    <row r="23" spans="1:39" ht="15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23"/>
      <c r="AC23" s="24"/>
      <c r="AD23" s="23"/>
      <c r="AE23" s="23"/>
      <c r="AF23" s="24"/>
      <c r="AG23" s="23"/>
      <c r="AH23" s="24"/>
      <c r="AI23" s="23"/>
      <c r="AJ23" s="23"/>
      <c r="AK23" s="24"/>
      <c r="AL23" s="23"/>
    </row>
    <row r="24" spans="1:39" ht="15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99" t="s">
        <v>59</v>
      </c>
      <c r="AA24" s="99"/>
      <c r="AB24" s="99"/>
      <c r="AC24" s="99"/>
      <c r="AD24" s="99"/>
      <c r="AE24" s="99"/>
      <c r="AF24" s="24"/>
      <c r="AG24" s="23"/>
      <c r="AH24" s="99" t="s">
        <v>60</v>
      </c>
      <c r="AI24" s="99"/>
      <c r="AJ24" s="99"/>
      <c r="AK24" s="99"/>
      <c r="AL24" s="99"/>
      <c r="AM24" s="99"/>
    </row>
    <row r="25" spans="1:39" ht="15.75" x14ac:dyDescent="0.25">
      <c r="A25" s="29"/>
      <c r="B25" s="3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9" t="s">
        <v>73</v>
      </c>
      <c r="AA25" s="99"/>
      <c r="AB25" s="99"/>
      <c r="AC25" s="99"/>
      <c r="AD25" s="99"/>
      <c r="AE25" s="99"/>
      <c r="AF25" s="24"/>
      <c r="AG25" s="23"/>
      <c r="AH25" s="99" t="s">
        <v>73</v>
      </c>
      <c r="AI25" s="99"/>
      <c r="AJ25" s="99"/>
      <c r="AK25" s="99"/>
      <c r="AL25" s="99"/>
      <c r="AM25" s="99"/>
    </row>
    <row r="26" spans="1:39" ht="15" x14ac:dyDescent="0.2">
      <c r="Z26" s="99" t="s">
        <v>72</v>
      </c>
      <c r="AA26" s="99"/>
      <c r="AB26" s="99"/>
      <c r="AC26" s="99"/>
      <c r="AD26" s="99"/>
      <c r="AE26" s="99"/>
      <c r="AH26" s="99" t="s">
        <v>61</v>
      </c>
      <c r="AI26" s="99"/>
      <c r="AJ26" s="99"/>
      <c r="AK26" s="99"/>
      <c r="AL26" s="99"/>
      <c r="AM26" s="99"/>
    </row>
    <row r="27" spans="1:39" ht="15" x14ac:dyDescent="0.2">
      <c r="Z27" s="99" t="s">
        <v>62</v>
      </c>
      <c r="AA27" s="99"/>
      <c r="AB27" s="99"/>
      <c r="AC27" s="99"/>
      <c r="AD27" s="99"/>
      <c r="AE27" s="99"/>
      <c r="AH27" s="99" t="s">
        <v>62</v>
      </c>
      <c r="AI27" s="99"/>
      <c r="AJ27" s="99"/>
      <c r="AK27" s="99"/>
      <c r="AL27" s="99"/>
      <c r="AM27" s="99"/>
    </row>
    <row r="28" spans="1:39" ht="51" x14ac:dyDescent="0.2">
      <c r="A28" s="26" t="s">
        <v>29</v>
      </c>
      <c r="B28" s="26" t="s">
        <v>30</v>
      </c>
      <c r="C28" s="26" t="s">
        <v>31</v>
      </c>
      <c r="Z28" s="23"/>
      <c r="AA28" s="24"/>
      <c r="AB28" s="23"/>
      <c r="AC28" s="24"/>
      <c r="AD28" s="23"/>
      <c r="AH28" s="23"/>
      <c r="AI28" s="24"/>
      <c r="AJ28" s="23"/>
      <c r="AK28" s="24"/>
      <c r="AL28" s="23"/>
    </row>
    <row r="29" spans="1:39" ht="25.5" x14ac:dyDescent="0.25">
      <c r="A29" s="27" t="s">
        <v>32</v>
      </c>
      <c r="B29" s="27" t="s">
        <v>33</v>
      </c>
      <c r="C29" s="27" t="s">
        <v>34</v>
      </c>
      <c r="Z29" s="100" t="s">
        <v>69</v>
      </c>
      <c r="AA29" s="100"/>
      <c r="AB29" s="100"/>
      <c r="AC29" s="100"/>
      <c r="AD29" s="100"/>
      <c r="AE29" s="100"/>
      <c r="AH29" s="100" t="s">
        <v>63</v>
      </c>
      <c r="AI29" s="100"/>
      <c r="AJ29" s="100"/>
      <c r="AK29" s="100"/>
      <c r="AL29" s="100"/>
      <c r="AM29" s="100"/>
    </row>
    <row r="30" spans="1:39" ht="25.5" x14ac:dyDescent="0.2">
      <c r="A30" s="27" t="s">
        <v>35</v>
      </c>
      <c r="B30" s="27" t="s">
        <v>36</v>
      </c>
      <c r="C30" s="27" t="s">
        <v>37</v>
      </c>
      <c r="Z30" s="101" t="s">
        <v>70</v>
      </c>
      <c r="AA30" s="101"/>
      <c r="AB30" s="101"/>
      <c r="AC30" s="101"/>
      <c r="AD30" s="101"/>
      <c r="AE30" s="101"/>
      <c r="AH30" s="101" t="s">
        <v>64</v>
      </c>
      <c r="AI30" s="101"/>
      <c r="AJ30" s="101"/>
      <c r="AK30" s="101"/>
      <c r="AL30" s="101"/>
      <c r="AM30" s="101"/>
    </row>
    <row r="31" spans="1:39" ht="25.5" x14ac:dyDescent="0.2">
      <c r="A31" s="27" t="s">
        <v>38</v>
      </c>
      <c r="B31" s="27" t="s">
        <v>39</v>
      </c>
      <c r="C31" s="27" t="s">
        <v>40</v>
      </c>
    </row>
    <row r="32" spans="1:39" ht="25.5" x14ac:dyDescent="0.2">
      <c r="A32" s="27" t="s">
        <v>41</v>
      </c>
      <c r="B32" s="27" t="s">
        <v>42</v>
      </c>
      <c r="C32" s="27" t="s">
        <v>43</v>
      </c>
    </row>
    <row r="33" spans="1:3" ht="25.5" x14ac:dyDescent="0.2">
      <c r="A33" s="27" t="s">
        <v>44</v>
      </c>
      <c r="B33" s="28" t="s">
        <v>45</v>
      </c>
      <c r="C33" s="27" t="s">
        <v>46</v>
      </c>
    </row>
  </sheetData>
  <mergeCells count="82">
    <mergeCell ref="Z27:AE27"/>
    <mergeCell ref="AH27:AM27"/>
    <mergeCell ref="Z29:AE29"/>
    <mergeCell ref="AH29:AM29"/>
    <mergeCell ref="Z30:AE30"/>
    <mergeCell ref="AH30:AM30"/>
    <mergeCell ref="Z24:AE24"/>
    <mergeCell ref="AH24:AM24"/>
    <mergeCell ref="Z25:AE25"/>
    <mergeCell ref="AH25:AM25"/>
    <mergeCell ref="Z26:AE26"/>
    <mergeCell ref="AH26:AM26"/>
    <mergeCell ref="A6:AL6"/>
    <mergeCell ref="Z7:AF8"/>
    <mergeCell ref="Z9:AF9"/>
    <mergeCell ref="A7:A9"/>
    <mergeCell ref="B7:B9"/>
    <mergeCell ref="C7:C9"/>
    <mergeCell ref="D7:D9"/>
    <mergeCell ref="E7:G9"/>
    <mergeCell ref="A1:AL1"/>
    <mergeCell ref="A2:AL2"/>
    <mergeCell ref="A3:AL3"/>
    <mergeCell ref="A4:AL4"/>
    <mergeCell ref="A5:AL5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E11:F12"/>
    <mergeCell ref="G11:G12"/>
    <mergeCell ref="H11:I12"/>
    <mergeCell ref="J11:J12"/>
    <mergeCell ref="K11:L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A10:A12"/>
    <mergeCell ref="B10:B12"/>
    <mergeCell ref="C10:C12"/>
    <mergeCell ref="D10:D12"/>
    <mergeCell ref="A19:AL19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A20:AL20"/>
    <mergeCell ref="A21:AL21"/>
    <mergeCell ref="A22:AL22"/>
    <mergeCell ref="A17:AA17"/>
    <mergeCell ref="A18:AA18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Protokol &amp; Kehumasan</vt:lpstr>
      <vt:lpstr>'Bag Protokol &amp; Kehumasan'!Print_Area</vt:lpstr>
      <vt:lpstr>'Bag Protokol &amp; Kehumasan'!Print_Titles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2020-10-14T02:51:05Z</cp:lastPrinted>
  <dcterms:created xsi:type="dcterms:W3CDTF">2020-03-18T05:59:44Z</dcterms:created>
  <dcterms:modified xsi:type="dcterms:W3CDTF">2021-01-08T07:07:50Z</dcterms:modified>
</cp:coreProperties>
</file>