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PUTR" sheetId="1" r:id="rId1"/>
  </sheets>
  <definedNames>
    <definedName name="_xlnm.Print_Area" localSheetId="0">'Dinas PUTR'!$A$1:$AM$116</definedName>
    <definedName name="_xlnm.Print_Titles" localSheetId="0">'Dinas PUTR'!$7:$12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8" i="1" l="1"/>
  <c r="Y68" i="1"/>
  <c r="Y67" i="1" s="1"/>
  <c r="Y60" i="1"/>
  <c r="Y55" i="1"/>
  <c r="Y54" i="1" s="1"/>
  <c r="Y20" i="1"/>
  <c r="X91" i="1"/>
  <c r="Y90" i="1"/>
  <c r="X90" i="1"/>
  <c r="X89" i="1"/>
  <c r="X88" i="1"/>
  <c r="X87" i="1"/>
  <c r="Y86" i="1"/>
  <c r="X86" i="1"/>
  <c r="X85" i="1"/>
  <c r="X84" i="1"/>
  <c r="X83" i="1"/>
  <c r="X82" i="1"/>
  <c r="X81" i="1"/>
  <c r="X80" i="1"/>
  <c r="Y79" i="1"/>
  <c r="Y78" i="1" s="1"/>
  <c r="X79" i="1"/>
  <c r="X78" i="1"/>
  <c r="X77" i="1"/>
  <c r="X76" i="1"/>
  <c r="X75" i="1"/>
  <c r="X74" i="1"/>
  <c r="X73" i="1"/>
  <c r="X72" i="1"/>
  <c r="X71" i="1"/>
  <c r="X70" i="1"/>
  <c r="X69" i="1"/>
  <c r="X68" i="1"/>
  <c r="W68" i="1"/>
  <c r="X67" i="1"/>
  <c r="X66" i="1"/>
  <c r="X65" i="1"/>
  <c r="Y64" i="1"/>
  <c r="Y63" i="1" s="1"/>
  <c r="X64" i="1"/>
  <c r="W64" i="1"/>
  <c r="X63" i="1"/>
  <c r="X62" i="1"/>
  <c r="X61" i="1"/>
  <c r="X60" i="1"/>
  <c r="Y59" i="1"/>
  <c r="Y58" i="1" s="1"/>
  <c r="X59" i="1"/>
  <c r="W59" i="1"/>
  <c r="X58" i="1"/>
  <c r="X57" i="1"/>
  <c r="X56" i="1"/>
  <c r="X55" i="1"/>
  <c r="X54" i="1"/>
  <c r="X53" i="1"/>
  <c r="X52" i="1"/>
  <c r="Y51" i="1"/>
  <c r="Y50" i="1" s="1"/>
  <c r="X51" i="1"/>
  <c r="W51" i="1"/>
  <c r="X50" i="1"/>
  <c r="X49" i="1"/>
  <c r="X48" i="1"/>
  <c r="X47" i="1"/>
  <c r="X46" i="1"/>
  <c r="X45" i="1"/>
  <c r="Y44" i="1"/>
  <c r="X44" i="1"/>
  <c r="W44" i="1"/>
  <c r="X43" i="1"/>
  <c r="X42" i="1"/>
  <c r="X41" i="1"/>
  <c r="Y40" i="1"/>
  <c r="X40" i="1"/>
  <c r="W40" i="1"/>
  <c r="X39" i="1"/>
  <c r="X38" i="1"/>
  <c r="X37" i="1"/>
  <c r="X36" i="1"/>
  <c r="Y35" i="1"/>
  <c r="X35" i="1"/>
  <c r="X34" i="1"/>
  <c r="X33" i="1"/>
  <c r="Y32" i="1"/>
  <c r="X32" i="1"/>
  <c r="X31" i="1"/>
  <c r="X30" i="1"/>
  <c r="X29" i="1"/>
  <c r="X28" i="1"/>
  <c r="X27" i="1"/>
  <c r="X26" i="1"/>
  <c r="Y25" i="1"/>
  <c r="X25" i="1"/>
  <c r="X24" i="1"/>
  <c r="X23" i="1"/>
  <c r="X22" i="1"/>
  <c r="X21" i="1"/>
  <c r="X20" i="1"/>
  <c r="W20" i="1"/>
  <c r="X19" i="1"/>
  <c r="X18" i="1"/>
  <c r="Y17" i="1"/>
  <c r="X17" i="1"/>
  <c r="W17" i="1"/>
  <c r="X16" i="1"/>
  <c r="Y84" i="1" l="1"/>
  <c r="Y39" i="1"/>
  <c r="Y16" i="1"/>
  <c r="H20" i="1"/>
  <c r="H17" i="1"/>
  <c r="H50" i="1" l="1"/>
  <c r="K50" i="1"/>
  <c r="T51" i="1"/>
  <c r="H54" i="1"/>
  <c r="K54" i="1"/>
  <c r="K55" i="1"/>
  <c r="H63" i="1"/>
  <c r="K63" i="1"/>
  <c r="E65" i="1"/>
  <c r="E62" i="1"/>
  <c r="Z60" i="1"/>
  <c r="Z61" i="1"/>
  <c r="E57" i="1"/>
  <c r="E56" i="1"/>
  <c r="E48" i="1"/>
  <c r="E47" i="1"/>
  <c r="E46" i="1"/>
  <c r="E43" i="1"/>
  <c r="E42" i="1"/>
  <c r="E41" i="1"/>
  <c r="K68" i="1"/>
  <c r="E68" i="1" s="1"/>
  <c r="E75" i="1"/>
  <c r="T68" i="1"/>
  <c r="V90" i="1"/>
  <c r="V88" i="1"/>
  <c r="V86" i="1"/>
  <c r="V79" i="1"/>
  <c r="V78" i="1" s="1"/>
  <c r="V68" i="1"/>
  <c r="V67" i="1" s="1"/>
  <c r="V64" i="1"/>
  <c r="V63" i="1" s="1"/>
  <c r="T64" i="1"/>
  <c r="V59" i="1"/>
  <c r="V58" i="1" s="1"/>
  <c r="T59" i="1"/>
  <c r="V55" i="1"/>
  <c r="V54" i="1" s="1"/>
  <c r="V51" i="1"/>
  <c r="V50" i="1" s="1"/>
  <c r="V44" i="1"/>
  <c r="T44" i="1"/>
  <c r="V40" i="1"/>
  <c r="T40" i="1"/>
  <c r="T39" i="1"/>
  <c r="V35" i="1"/>
  <c r="V32" i="1"/>
  <c r="V25" i="1"/>
  <c r="V20" i="1"/>
  <c r="T20" i="1"/>
  <c r="V17" i="1"/>
  <c r="T17" i="1"/>
  <c r="E74" i="1"/>
  <c r="E72" i="1"/>
  <c r="M68" i="1"/>
  <c r="Q68" i="1"/>
  <c r="N68" i="1"/>
  <c r="V84" i="1" l="1"/>
  <c r="V16" i="1"/>
  <c r="V39" i="1"/>
  <c r="Q39" i="1"/>
  <c r="K39" i="1"/>
  <c r="Q44" i="1" l="1"/>
  <c r="N44" i="1"/>
  <c r="E44" i="1"/>
  <c r="K44" i="1"/>
  <c r="K40" i="1"/>
  <c r="Q40" i="1"/>
  <c r="N40" i="1"/>
  <c r="Z40" i="1" s="1"/>
  <c r="G45" i="1"/>
  <c r="E45" i="1"/>
  <c r="Z54" i="1" l="1"/>
  <c r="AB54" i="1" s="1"/>
  <c r="S51" i="1"/>
  <c r="S50" i="1" s="1"/>
  <c r="S55" i="1"/>
  <c r="S54" i="1" s="1"/>
  <c r="S59" i="1"/>
  <c r="S58" i="1" s="1"/>
  <c r="S68" i="1"/>
  <c r="S67" i="1" s="1"/>
  <c r="S79" i="1"/>
  <c r="S78" i="1" s="1"/>
  <c r="S86" i="1"/>
  <c r="S88" i="1"/>
  <c r="S90" i="1"/>
  <c r="S84" i="1" l="1"/>
  <c r="S44" i="1"/>
  <c r="P44" i="1"/>
  <c r="S40" i="1"/>
  <c r="P40" i="1"/>
  <c r="E37" i="1"/>
  <c r="E38" i="1"/>
  <c r="E36" i="1"/>
  <c r="E34" i="1"/>
  <c r="E33" i="1"/>
  <c r="E32" i="1"/>
  <c r="E29" i="1"/>
  <c r="E30" i="1"/>
  <c r="E31" i="1"/>
  <c r="E28" i="1"/>
  <c r="E27" i="1"/>
  <c r="E26" i="1"/>
  <c r="E24" i="1"/>
  <c r="E23" i="1"/>
  <c r="E22" i="1"/>
  <c r="E19" i="1"/>
  <c r="E18" i="1"/>
  <c r="E20" i="1" l="1"/>
  <c r="P39" i="1"/>
  <c r="S39" i="1"/>
  <c r="AA85" i="1"/>
  <c r="AH85" i="1" s="1"/>
  <c r="Z85" i="1"/>
  <c r="AG85" i="1" s="1"/>
  <c r="R85" i="1"/>
  <c r="O85" i="1"/>
  <c r="U85" i="1" s="1"/>
  <c r="Q64" i="1"/>
  <c r="N64" i="1"/>
  <c r="K64" i="1"/>
  <c r="S64" i="1"/>
  <c r="S63" i="1" s="1"/>
  <c r="P64" i="1"/>
  <c r="M64" i="1"/>
  <c r="Q59" i="1"/>
  <c r="Q51" i="1"/>
  <c r="N51" i="1"/>
  <c r="AA17" i="1"/>
  <c r="R91" i="1"/>
  <c r="R90" i="1"/>
  <c r="R89" i="1"/>
  <c r="R88" i="1"/>
  <c r="R87" i="1"/>
  <c r="R86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O91" i="1"/>
  <c r="U91" i="1" s="1"/>
  <c r="O90" i="1"/>
  <c r="U90" i="1" s="1"/>
  <c r="O89" i="1"/>
  <c r="U89" i="1" s="1"/>
  <c r="O88" i="1"/>
  <c r="U88" i="1" s="1"/>
  <c r="O87" i="1"/>
  <c r="U87" i="1" s="1"/>
  <c r="O86" i="1"/>
  <c r="U86" i="1" s="1"/>
  <c r="O84" i="1"/>
  <c r="U84" i="1" s="1"/>
  <c r="O83" i="1"/>
  <c r="U83" i="1" s="1"/>
  <c r="O82" i="1"/>
  <c r="U82" i="1" s="1"/>
  <c r="O81" i="1"/>
  <c r="U81" i="1" s="1"/>
  <c r="O80" i="1"/>
  <c r="U80" i="1" s="1"/>
  <c r="O79" i="1"/>
  <c r="U79" i="1" s="1"/>
  <c r="O78" i="1"/>
  <c r="U78" i="1" s="1"/>
  <c r="O77" i="1"/>
  <c r="U77" i="1" s="1"/>
  <c r="O76" i="1"/>
  <c r="U76" i="1" s="1"/>
  <c r="O75" i="1"/>
  <c r="U75" i="1" s="1"/>
  <c r="O74" i="1"/>
  <c r="U74" i="1" s="1"/>
  <c r="O73" i="1"/>
  <c r="U73" i="1" s="1"/>
  <c r="O72" i="1"/>
  <c r="U72" i="1" s="1"/>
  <c r="O71" i="1"/>
  <c r="U71" i="1" s="1"/>
  <c r="O70" i="1"/>
  <c r="U70" i="1" s="1"/>
  <c r="O69" i="1"/>
  <c r="U69" i="1" s="1"/>
  <c r="O68" i="1"/>
  <c r="U68" i="1" s="1"/>
  <c r="O67" i="1"/>
  <c r="U67" i="1" s="1"/>
  <c r="O66" i="1"/>
  <c r="U66" i="1" s="1"/>
  <c r="O65" i="1"/>
  <c r="U65" i="1" s="1"/>
  <c r="O64" i="1"/>
  <c r="U64" i="1" s="1"/>
  <c r="O63" i="1"/>
  <c r="U63" i="1" s="1"/>
  <c r="O62" i="1"/>
  <c r="U62" i="1" s="1"/>
  <c r="O61" i="1"/>
  <c r="U61" i="1" s="1"/>
  <c r="O60" i="1"/>
  <c r="U60" i="1" s="1"/>
  <c r="O59" i="1"/>
  <c r="U59" i="1" s="1"/>
  <c r="O58" i="1"/>
  <c r="U58" i="1" s="1"/>
  <c r="O57" i="1"/>
  <c r="U57" i="1" s="1"/>
  <c r="O56" i="1"/>
  <c r="U56" i="1" s="1"/>
  <c r="O55" i="1"/>
  <c r="U55" i="1" s="1"/>
  <c r="O54" i="1"/>
  <c r="U54" i="1" s="1"/>
  <c r="O53" i="1"/>
  <c r="U53" i="1" s="1"/>
  <c r="O52" i="1"/>
  <c r="U52" i="1" s="1"/>
  <c r="O51" i="1"/>
  <c r="U51" i="1" s="1"/>
  <c r="O50" i="1"/>
  <c r="U50" i="1" s="1"/>
  <c r="O49" i="1"/>
  <c r="U49" i="1" s="1"/>
  <c r="O48" i="1"/>
  <c r="U48" i="1" s="1"/>
  <c r="O47" i="1"/>
  <c r="U47" i="1" s="1"/>
  <c r="O46" i="1"/>
  <c r="U46" i="1" s="1"/>
  <c r="O45" i="1"/>
  <c r="U45" i="1" s="1"/>
  <c r="O44" i="1"/>
  <c r="U44" i="1" s="1"/>
  <c r="O43" i="1"/>
  <c r="U43" i="1" s="1"/>
  <c r="O42" i="1"/>
  <c r="U42" i="1" s="1"/>
  <c r="O41" i="1"/>
  <c r="U41" i="1" s="1"/>
  <c r="O40" i="1"/>
  <c r="U40" i="1" s="1"/>
  <c r="O39" i="1"/>
  <c r="U39" i="1" s="1"/>
  <c r="O38" i="1"/>
  <c r="U38" i="1" s="1"/>
  <c r="O37" i="1"/>
  <c r="U37" i="1" s="1"/>
  <c r="O36" i="1"/>
  <c r="U36" i="1" s="1"/>
  <c r="O35" i="1"/>
  <c r="U35" i="1" s="1"/>
  <c r="O34" i="1"/>
  <c r="U34" i="1" s="1"/>
  <c r="O33" i="1"/>
  <c r="U33" i="1" s="1"/>
  <c r="O32" i="1"/>
  <c r="U32" i="1" s="1"/>
  <c r="O31" i="1"/>
  <c r="U31" i="1" s="1"/>
  <c r="O30" i="1"/>
  <c r="U30" i="1" s="1"/>
  <c r="O29" i="1"/>
  <c r="U29" i="1" s="1"/>
  <c r="O28" i="1"/>
  <c r="U28" i="1" s="1"/>
  <c r="O27" i="1"/>
  <c r="U27" i="1" s="1"/>
  <c r="O26" i="1"/>
  <c r="U26" i="1" s="1"/>
  <c r="O25" i="1"/>
  <c r="U25" i="1" s="1"/>
  <c r="O24" i="1"/>
  <c r="U24" i="1" s="1"/>
  <c r="O23" i="1"/>
  <c r="U23" i="1" s="1"/>
  <c r="O22" i="1"/>
  <c r="U22" i="1" s="1"/>
  <c r="O21" i="1"/>
  <c r="U21" i="1" s="1"/>
  <c r="O20" i="1"/>
  <c r="U20" i="1" s="1"/>
  <c r="O19" i="1"/>
  <c r="U19" i="1" s="1"/>
  <c r="O18" i="1"/>
  <c r="U18" i="1" s="1"/>
  <c r="O17" i="1"/>
  <c r="U17" i="1" s="1"/>
  <c r="O16" i="1"/>
  <c r="U16" i="1" s="1"/>
  <c r="AB85" i="1" l="1"/>
  <c r="M44" i="1"/>
  <c r="M40" i="1"/>
  <c r="M39" i="1" l="1"/>
  <c r="S35" i="1"/>
  <c r="P35" i="1"/>
  <c r="S32" i="1"/>
  <c r="P32" i="1"/>
  <c r="S25" i="1"/>
  <c r="P25" i="1"/>
  <c r="S20" i="1"/>
  <c r="Q20" i="1"/>
  <c r="P20" i="1"/>
  <c r="N20" i="1"/>
  <c r="S17" i="1"/>
  <c r="S16" i="1" s="1"/>
  <c r="Q17" i="1"/>
  <c r="P17" i="1"/>
  <c r="N17" i="1"/>
  <c r="P16" i="1" l="1"/>
  <c r="P90" i="1"/>
  <c r="P88" i="1"/>
  <c r="P86" i="1"/>
  <c r="P79" i="1"/>
  <c r="P78" i="1" s="1"/>
  <c r="P68" i="1"/>
  <c r="P67" i="1" s="1"/>
  <c r="P63" i="1"/>
  <c r="P59" i="1"/>
  <c r="P58" i="1" s="1"/>
  <c r="P55" i="1"/>
  <c r="P54" i="1" s="1"/>
  <c r="N55" i="1"/>
  <c r="P51" i="1"/>
  <c r="P50" i="1" s="1"/>
  <c r="P84" i="1" l="1"/>
  <c r="G90" i="1"/>
  <c r="G88" i="1"/>
  <c r="G86" i="1"/>
  <c r="G79" i="1"/>
  <c r="G78" i="1" s="1"/>
  <c r="G68" i="1"/>
  <c r="G67" i="1" s="1"/>
  <c r="G64" i="1"/>
  <c r="G63" i="1" s="1"/>
  <c r="G59" i="1"/>
  <c r="G58" i="1" s="1"/>
  <c r="G55" i="1"/>
  <c r="G54" i="1" s="1"/>
  <c r="G51" i="1"/>
  <c r="G50" i="1" s="1"/>
  <c r="G44" i="1"/>
  <c r="G40" i="1"/>
  <c r="G35" i="1"/>
  <c r="G39" i="1" l="1"/>
  <c r="G84" i="1"/>
  <c r="G32" i="1"/>
  <c r="G25" i="1"/>
  <c r="G17" i="1"/>
  <c r="G22" i="1" l="1"/>
  <c r="G20" i="1" s="1"/>
  <c r="G16" i="1" s="1"/>
  <c r="K17" i="1"/>
  <c r="M17" i="1"/>
  <c r="Z17" i="1"/>
  <c r="AH17" i="1"/>
  <c r="AD17" i="1"/>
  <c r="AE17" i="1" l="1"/>
  <c r="AI17" i="1"/>
  <c r="AB17" i="1"/>
  <c r="AG17" i="1"/>
  <c r="AD91" i="1"/>
  <c r="AA91" i="1"/>
  <c r="AH91" i="1" s="1"/>
  <c r="Z91" i="1"/>
  <c r="AA90" i="1"/>
  <c r="AH90" i="1" s="1"/>
  <c r="Z90" i="1"/>
  <c r="AD89" i="1"/>
  <c r="AA89" i="1"/>
  <c r="AH89" i="1" s="1"/>
  <c r="Z89" i="1"/>
  <c r="AA88" i="1"/>
  <c r="AH88" i="1" s="1"/>
  <c r="Z88" i="1"/>
  <c r="AD87" i="1"/>
  <c r="AA87" i="1"/>
  <c r="AH87" i="1" s="1"/>
  <c r="Z87" i="1"/>
  <c r="AA86" i="1"/>
  <c r="AH86" i="1" s="1"/>
  <c r="Z86" i="1"/>
  <c r="AA84" i="1"/>
  <c r="AH84" i="1" s="1"/>
  <c r="Z84" i="1"/>
  <c r="AD83" i="1"/>
  <c r="AA83" i="1"/>
  <c r="AH83" i="1" s="1"/>
  <c r="Z83" i="1"/>
  <c r="AD82" i="1"/>
  <c r="AA82" i="1"/>
  <c r="AH82" i="1" s="1"/>
  <c r="Z82" i="1"/>
  <c r="AD81" i="1"/>
  <c r="AA81" i="1"/>
  <c r="AH81" i="1" s="1"/>
  <c r="Z81" i="1"/>
  <c r="AD80" i="1"/>
  <c r="AA80" i="1"/>
  <c r="AH80" i="1" s="1"/>
  <c r="Z80" i="1"/>
  <c r="AA79" i="1"/>
  <c r="AH79" i="1" s="1"/>
  <c r="Z79" i="1"/>
  <c r="AA78" i="1"/>
  <c r="AH78" i="1" s="1"/>
  <c r="Z78" i="1"/>
  <c r="AD77" i="1"/>
  <c r="AA77" i="1"/>
  <c r="AH77" i="1" s="1"/>
  <c r="Z77" i="1"/>
  <c r="AD76" i="1"/>
  <c r="AA76" i="1"/>
  <c r="AH76" i="1" s="1"/>
  <c r="Z76" i="1"/>
  <c r="AD75" i="1"/>
  <c r="AA75" i="1"/>
  <c r="AH75" i="1" s="1"/>
  <c r="Z75" i="1"/>
  <c r="AD74" i="1"/>
  <c r="AA74" i="1"/>
  <c r="AH74" i="1" s="1"/>
  <c r="Z74" i="1"/>
  <c r="AD73" i="1"/>
  <c r="AA73" i="1"/>
  <c r="AH73" i="1" s="1"/>
  <c r="Z73" i="1"/>
  <c r="AD72" i="1"/>
  <c r="AA72" i="1"/>
  <c r="AH72" i="1" s="1"/>
  <c r="Z72" i="1"/>
  <c r="AD71" i="1"/>
  <c r="AI71" i="1" s="1"/>
  <c r="AA71" i="1"/>
  <c r="AH71" i="1" s="1"/>
  <c r="Z71" i="1"/>
  <c r="AB71" i="1" s="1"/>
  <c r="AD70" i="1"/>
  <c r="AA70" i="1"/>
  <c r="AH70" i="1" s="1"/>
  <c r="Z70" i="1"/>
  <c r="AD69" i="1"/>
  <c r="AA69" i="1"/>
  <c r="AH69" i="1" s="1"/>
  <c r="Z69" i="1"/>
  <c r="AA68" i="1"/>
  <c r="AH68" i="1" s="1"/>
  <c r="Z68" i="1"/>
  <c r="AA67" i="1"/>
  <c r="AH67" i="1" s="1"/>
  <c r="Z67" i="1"/>
  <c r="AD66" i="1"/>
  <c r="AA66" i="1"/>
  <c r="AH66" i="1" s="1"/>
  <c r="Z66" i="1"/>
  <c r="AD65" i="1"/>
  <c r="AA65" i="1"/>
  <c r="AH65" i="1" s="1"/>
  <c r="Z65" i="1"/>
  <c r="AA64" i="1"/>
  <c r="AH64" i="1" s="1"/>
  <c r="AA63" i="1"/>
  <c r="AH63" i="1" s="1"/>
  <c r="Z63" i="1"/>
  <c r="AD62" i="1"/>
  <c r="AA62" i="1"/>
  <c r="AH62" i="1" s="1"/>
  <c r="Z62" i="1"/>
  <c r="AD61" i="1"/>
  <c r="AA61" i="1"/>
  <c r="AH61" i="1" s="1"/>
  <c r="AD60" i="1"/>
  <c r="AA60" i="1"/>
  <c r="AH60" i="1" s="1"/>
  <c r="AA59" i="1"/>
  <c r="AH59" i="1" s="1"/>
  <c r="Z59" i="1"/>
  <c r="AA58" i="1"/>
  <c r="AH58" i="1" s="1"/>
  <c r="Z58" i="1"/>
  <c r="AD57" i="1"/>
  <c r="AA57" i="1"/>
  <c r="AH57" i="1" s="1"/>
  <c r="Z57" i="1"/>
  <c r="AD56" i="1"/>
  <c r="AA56" i="1"/>
  <c r="AH56" i="1" s="1"/>
  <c r="Z56" i="1"/>
  <c r="AA55" i="1"/>
  <c r="AH55" i="1" s="1"/>
  <c r="AA54" i="1"/>
  <c r="AH54" i="1" s="1"/>
  <c r="AD53" i="1"/>
  <c r="AA53" i="1"/>
  <c r="AH53" i="1" s="1"/>
  <c r="Z53" i="1"/>
  <c r="AD52" i="1"/>
  <c r="AA52" i="1"/>
  <c r="AH52" i="1" s="1"/>
  <c r="Z52" i="1"/>
  <c r="AA51" i="1"/>
  <c r="AH51" i="1" s="1"/>
  <c r="AA50" i="1"/>
  <c r="AH50" i="1" s="1"/>
  <c r="Z50" i="1"/>
  <c r="AD49" i="1"/>
  <c r="AA49" i="1"/>
  <c r="AH49" i="1" s="1"/>
  <c r="Z49" i="1"/>
  <c r="AD48" i="1"/>
  <c r="AA48" i="1"/>
  <c r="AH48" i="1" s="1"/>
  <c r="Z48" i="1"/>
  <c r="AD47" i="1"/>
  <c r="AA47" i="1"/>
  <c r="AH47" i="1" s="1"/>
  <c r="Z47" i="1"/>
  <c r="AD46" i="1"/>
  <c r="AA46" i="1"/>
  <c r="AH46" i="1" s="1"/>
  <c r="Z46" i="1"/>
  <c r="AD45" i="1"/>
  <c r="AA45" i="1"/>
  <c r="AH45" i="1" s="1"/>
  <c r="Z45" i="1"/>
  <c r="AA44" i="1"/>
  <c r="AH44" i="1" s="1"/>
  <c r="Z44" i="1"/>
  <c r="AD43" i="1"/>
  <c r="AA43" i="1"/>
  <c r="AH43" i="1" s="1"/>
  <c r="Z43" i="1"/>
  <c r="AD42" i="1"/>
  <c r="AA42" i="1"/>
  <c r="AH42" i="1" s="1"/>
  <c r="Z42" i="1"/>
  <c r="AD41" i="1"/>
  <c r="AA41" i="1"/>
  <c r="AH41" i="1" s="1"/>
  <c r="Z41" i="1"/>
  <c r="AA40" i="1"/>
  <c r="AH40" i="1" s="1"/>
  <c r="AA39" i="1"/>
  <c r="AH39" i="1" s="1"/>
  <c r="Z39" i="1"/>
  <c r="AD38" i="1"/>
  <c r="AA38" i="1"/>
  <c r="AH38" i="1" s="1"/>
  <c r="Z38" i="1"/>
  <c r="AD37" i="1"/>
  <c r="AA37" i="1"/>
  <c r="AH37" i="1" s="1"/>
  <c r="Z37" i="1"/>
  <c r="AD36" i="1"/>
  <c r="AA36" i="1"/>
  <c r="AH36" i="1" s="1"/>
  <c r="Z36" i="1"/>
  <c r="AA35" i="1"/>
  <c r="AH35" i="1" s="1"/>
  <c r="Z35" i="1"/>
  <c r="AD34" i="1"/>
  <c r="AA34" i="1"/>
  <c r="AH34" i="1" s="1"/>
  <c r="Z34" i="1"/>
  <c r="AD33" i="1"/>
  <c r="AA33" i="1"/>
  <c r="AH33" i="1" s="1"/>
  <c r="Z33" i="1"/>
  <c r="AA32" i="1"/>
  <c r="AH32" i="1" s="1"/>
  <c r="Z32" i="1"/>
  <c r="AD31" i="1"/>
  <c r="AA31" i="1"/>
  <c r="AH31" i="1" s="1"/>
  <c r="Z31" i="1"/>
  <c r="AD30" i="1"/>
  <c r="AA30" i="1"/>
  <c r="AH30" i="1" s="1"/>
  <c r="Z30" i="1"/>
  <c r="AG30" i="1" s="1"/>
  <c r="AD29" i="1"/>
  <c r="AA29" i="1"/>
  <c r="AH29" i="1" s="1"/>
  <c r="Z29" i="1"/>
  <c r="AG29" i="1" s="1"/>
  <c r="AD28" i="1"/>
  <c r="AA28" i="1"/>
  <c r="AH28" i="1" s="1"/>
  <c r="Z28" i="1"/>
  <c r="AD27" i="1"/>
  <c r="AA27" i="1"/>
  <c r="AH27" i="1" s="1"/>
  <c r="Z27" i="1"/>
  <c r="AD26" i="1"/>
  <c r="AA26" i="1"/>
  <c r="AH26" i="1" s="1"/>
  <c r="Z26" i="1"/>
  <c r="AA25" i="1"/>
  <c r="AH25" i="1" s="1"/>
  <c r="Z25" i="1"/>
  <c r="AD24" i="1"/>
  <c r="AA24" i="1"/>
  <c r="AH24" i="1" s="1"/>
  <c r="Z24" i="1"/>
  <c r="AD23" i="1"/>
  <c r="AI23" i="1" s="1"/>
  <c r="AA23" i="1"/>
  <c r="AH23" i="1" s="1"/>
  <c r="Z23" i="1"/>
  <c r="AD22" i="1"/>
  <c r="AA22" i="1"/>
  <c r="AH22" i="1" s="1"/>
  <c r="Z22" i="1"/>
  <c r="AD21" i="1"/>
  <c r="AA21" i="1"/>
  <c r="AH21" i="1" s="1"/>
  <c r="Z21" i="1"/>
  <c r="AA20" i="1"/>
  <c r="AH20" i="1" s="1"/>
  <c r="AD19" i="1"/>
  <c r="AA19" i="1"/>
  <c r="AH19" i="1" s="1"/>
  <c r="Z19" i="1"/>
  <c r="AD18" i="1"/>
  <c r="AA18" i="1"/>
  <c r="AH18" i="1" s="1"/>
  <c r="Z18" i="1"/>
  <c r="AA16" i="1"/>
  <c r="AH16" i="1" s="1"/>
  <c r="Z16" i="1"/>
  <c r="AE71" i="1" l="1"/>
  <c r="AB19" i="1"/>
  <c r="AG19" i="1"/>
  <c r="AE19" i="1"/>
  <c r="AI19" i="1"/>
  <c r="AB16" i="1"/>
  <c r="AG16" i="1"/>
  <c r="AB18" i="1"/>
  <c r="AG18" i="1"/>
  <c r="AE18" i="1"/>
  <c r="AI18" i="1"/>
  <c r="AB22" i="1"/>
  <c r="AG22" i="1"/>
  <c r="AE22" i="1"/>
  <c r="AI22" i="1"/>
  <c r="AE23" i="1"/>
  <c r="AB25" i="1"/>
  <c r="AG25" i="1"/>
  <c r="AB26" i="1"/>
  <c r="AG26" i="1"/>
  <c r="AE26" i="1"/>
  <c r="AI26" i="1"/>
  <c r="AB28" i="1"/>
  <c r="AG28" i="1"/>
  <c r="AE28" i="1"/>
  <c r="AI28" i="1"/>
  <c r="AE29" i="1"/>
  <c r="AI29" i="1"/>
  <c r="AE30" i="1"/>
  <c r="AI30" i="1"/>
  <c r="AB32" i="1"/>
  <c r="AG32" i="1"/>
  <c r="AB33" i="1"/>
  <c r="AG33" i="1"/>
  <c r="AE33" i="1"/>
  <c r="AI33" i="1"/>
  <c r="AB35" i="1"/>
  <c r="AG35" i="1"/>
  <c r="AB36" i="1"/>
  <c r="AG36" i="1"/>
  <c r="AE36" i="1"/>
  <c r="AI36" i="1"/>
  <c r="AB38" i="1"/>
  <c r="AG38" i="1"/>
  <c r="AE38" i="1"/>
  <c r="AI38" i="1"/>
  <c r="AB42" i="1"/>
  <c r="AG42" i="1"/>
  <c r="AE42" i="1"/>
  <c r="AI42" i="1"/>
  <c r="AB44" i="1"/>
  <c r="AG44" i="1"/>
  <c r="AB45" i="1"/>
  <c r="AG45" i="1"/>
  <c r="AE45" i="1"/>
  <c r="AI45" i="1"/>
  <c r="AB47" i="1"/>
  <c r="AG47" i="1"/>
  <c r="AE47" i="1"/>
  <c r="AI47" i="1"/>
  <c r="AB49" i="1"/>
  <c r="AG49" i="1"/>
  <c r="AE49" i="1"/>
  <c r="AI49" i="1"/>
  <c r="AB52" i="1"/>
  <c r="AG52" i="1"/>
  <c r="AE52" i="1"/>
  <c r="AI52" i="1"/>
  <c r="AG54" i="1"/>
  <c r="AB57" i="1"/>
  <c r="AG57" i="1"/>
  <c r="AE57" i="1"/>
  <c r="AI57" i="1"/>
  <c r="AB61" i="1"/>
  <c r="AG61" i="1"/>
  <c r="AE61" i="1"/>
  <c r="AI61" i="1"/>
  <c r="AB63" i="1"/>
  <c r="AG63" i="1"/>
  <c r="AB66" i="1"/>
  <c r="AG66" i="1"/>
  <c r="AE66" i="1"/>
  <c r="AI66" i="1"/>
  <c r="AB70" i="1"/>
  <c r="AG70" i="1"/>
  <c r="AE70" i="1"/>
  <c r="AI70" i="1"/>
  <c r="AB73" i="1"/>
  <c r="AG73" i="1"/>
  <c r="AE73" i="1"/>
  <c r="AI73" i="1"/>
  <c r="AB75" i="1"/>
  <c r="AG75" i="1"/>
  <c r="AE75" i="1"/>
  <c r="AI75" i="1"/>
  <c r="AB77" i="1"/>
  <c r="AG77" i="1"/>
  <c r="AE77" i="1"/>
  <c r="AI77" i="1"/>
  <c r="AB81" i="1"/>
  <c r="AG81" i="1"/>
  <c r="AE81" i="1"/>
  <c r="AI81" i="1"/>
  <c r="AB83" i="1"/>
  <c r="AG83" i="1"/>
  <c r="AE83" i="1"/>
  <c r="AI83" i="1"/>
  <c r="AB88" i="1"/>
  <c r="AG88" i="1"/>
  <c r="AB89" i="1"/>
  <c r="AG89" i="1"/>
  <c r="AE89" i="1"/>
  <c r="AI89" i="1"/>
  <c r="AB21" i="1"/>
  <c r="AG21" i="1"/>
  <c r="AE21" i="1"/>
  <c r="AI21" i="1"/>
  <c r="AB23" i="1"/>
  <c r="AG23" i="1"/>
  <c r="AB24" i="1"/>
  <c r="AG24" i="1"/>
  <c r="AE24" i="1"/>
  <c r="AI24" i="1"/>
  <c r="AB27" i="1"/>
  <c r="AG27" i="1"/>
  <c r="AE27" i="1"/>
  <c r="AI27" i="1"/>
  <c r="AB29" i="1"/>
  <c r="AB30" i="1"/>
  <c r="AB31" i="1"/>
  <c r="AG31" i="1"/>
  <c r="AE31" i="1"/>
  <c r="AI31" i="1"/>
  <c r="AB34" i="1"/>
  <c r="AG34" i="1"/>
  <c r="AE34" i="1"/>
  <c r="AI34" i="1"/>
  <c r="AB37" i="1"/>
  <c r="AG37" i="1"/>
  <c r="AE37" i="1"/>
  <c r="AI37" i="1"/>
  <c r="AB39" i="1"/>
  <c r="AG39" i="1"/>
  <c r="AB40" i="1"/>
  <c r="AG40" i="1"/>
  <c r="AB41" i="1"/>
  <c r="AG41" i="1"/>
  <c r="AE41" i="1"/>
  <c r="AI41" i="1"/>
  <c r="AB43" i="1"/>
  <c r="AG43" i="1"/>
  <c r="AE43" i="1"/>
  <c r="AI43" i="1"/>
  <c r="AB46" i="1"/>
  <c r="AG46" i="1"/>
  <c r="AE46" i="1"/>
  <c r="AI46" i="1"/>
  <c r="AB48" i="1"/>
  <c r="AG48" i="1"/>
  <c r="AE48" i="1"/>
  <c r="AI48" i="1"/>
  <c r="AB50" i="1"/>
  <c r="AG50" i="1"/>
  <c r="AB53" i="1"/>
  <c r="AG53" i="1"/>
  <c r="AE53" i="1"/>
  <c r="AI53" i="1"/>
  <c r="AB56" i="1"/>
  <c r="AG56" i="1"/>
  <c r="AE56" i="1"/>
  <c r="AI56" i="1"/>
  <c r="AB58" i="1"/>
  <c r="AG58" i="1"/>
  <c r="AB59" i="1"/>
  <c r="AG59" i="1"/>
  <c r="AB60" i="1"/>
  <c r="AG60" i="1"/>
  <c r="AE60" i="1"/>
  <c r="AI60" i="1"/>
  <c r="AB62" i="1"/>
  <c r="AG62" i="1"/>
  <c r="AE62" i="1"/>
  <c r="AI62" i="1"/>
  <c r="AB65" i="1"/>
  <c r="AG65" i="1"/>
  <c r="AE65" i="1"/>
  <c r="AI65" i="1"/>
  <c r="AB67" i="1"/>
  <c r="AG67" i="1"/>
  <c r="AB68" i="1"/>
  <c r="AG68" i="1"/>
  <c r="AB69" i="1"/>
  <c r="AG69" i="1"/>
  <c r="AE69" i="1"/>
  <c r="AI69" i="1"/>
  <c r="AG71" i="1"/>
  <c r="AB72" i="1"/>
  <c r="AG72" i="1"/>
  <c r="AE72" i="1"/>
  <c r="AI72" i="1"/>
  <c r="AB74" i="1"/>
  <c r="AG74" i="1"/>
  <c r="AE74" i="1"/>
  <c r="AI74" i="1"/>
  <c r="AB76" i="1"/>
  <c r="AG76" i="1"/>
  <c r="AE76" i="1"/>
  <c r="AI76" i="1"/>
  <c r="AB78" i="1"/>
  <c r="AG78" i="1"/>
  <c r="AB79" i="1"/>
  <c r="AG79" i="1"/>
  <c r="AB80" i="1"/>
  <c r="AG80" i="1"/>
  <c r="AE80" i="1"/>
  <c r="AI80" i="1"/>
  <c r="AB82" i="1"/>
  <c r="AG82" i="1"/>
  <c r="AE82" i="1"/>
  <c r="AI82" i="1"/>
  <c r="AB84" i="1"/>
  <c r="AG84" i="1"/>
  <c r="AB86" i="1"/>
  <c r="AG86" i="1"/>
  <c r="AB87" i="1"/>
  <c r="AG87" i="1"/>
  <c r="AE87" i="1"/>
  <c r="AI87" i="1"/>
  <c r="AB90" i="1"/>
  <c r="AG90" i="1"/>
  <c r="AB91" i="1"/>
  <c r="AG91" i="1"/>
  <c r="AE91" i="1"/>
  <c r="AI91" i="1"/>
  <c r="Z51" i="1"/>
  <c r="AG51" i="1" s="1"/>
  <c r="AD90" i="1"/>
  <c r="AI90" i="1" s="1"/>
  <c r="AD86" i="1"/>
  <c r="AD64" i="1"/>
  <c r="AI64" i="1" s="1"/>
  <c r="Z64" i="1"/>
  <c r="AG64" i="1" s="1"/>
  <c r="AD55" i="1"/>
  <c r="AI55" i="1" s="1"/>
  <c r="Z55" i="1"/>
  <c r="AG55" i="1" s="1"/>
  <c r="AD44" i="1"/>
  <c r="AI44" i="1" s="1"/>
  <c r="AD40" i="1"/>
  <c r="AI40" i="1" s="1"/>
  <c r="AD35" i="1"/>
  <c r="AI35" i="1" s="1"/>
  <c r="AD32" i="1"/>
  <c r="AI32" i="1" s="1"/>
  <c r="AD25" i="1"/>
  <c r="AI25" i="1" s="1"/>
  <c r="AD20" i="1"/>
  <c r="AI20" i="1" s="1"/>
  <c r="Z20" i="1"/>
  <c r="AG20" i="1" s="1"/>
  <c r="M79" i="1"/>
  <c r="M78" i="1" s="1"/>
  <c r="M90" i="1"/>
  <c r="M88" i="1"/>
  <c r="M86" i="1"/>
  <c r="M67" i="1"/>
  <c r="M63" i="1"/>
  <c r="M59" i="1"/>
  <c r="M58" i="1" s="1"/>
  <c r="M55" i="1"/>
  <c r="M54" i="1" s="1"/>
  <c r="M51" i="1"/>
  <c r="M50" i="1" s="1"/>
  <c r="K51" i="1"/>
  <c r="E51" i="1" s="1"/>
  <c r="M84" i="1" l="1"/>
  <c r="AE86" i="1"/>
  <c r="AI86" i="1"/>
  <c r="AB55" i="1"/>
  <c r="AE40" i="1"/>
  <c r="AE44" i="1"/>
  <c r="AB64" i="1"/>
  <c r="AE55" i="1"/>
  <c r="AD84" i="1"/>
  <c r="AD88" i="1"/>
  <c r="AD50" i="1"/>
  <c r="AD51" i="1"/>
  <c r="AD58" i="1"/>
  <c r="AD59" i="1"/>
  <c r="AD67" i="1"/>
  <c r="AD68" i="1"/>
  <c r="AE90" i="1"/>
  <c r="AE64" i="1"/>
  <c r="AD54" i="1"/>
  <c r="AD63" i="1"/>
  <c r="AD78" i="1"/>
  <c r="AD79" i="1"/>
  <c r="AB51" i="1"/>
  <c r="AD39" i="1"/>
  <c r="AD16" i="1"/>
  <c r="AI16" i="1" s="1"/>
  <c r="AE78" i="1" l="1"/>
  <c r="AI78" i="1"/>
  <c r="AE54" i="1"/>
  <c r="AI54" i="1"/>
  <c r="AE67" i="1"/>
  <c r="AI67" i="1"/>
  <c r="AE58" i="1"/>
  <c r="AI58" i="1"/>
  <c r="AE50" i="1"/>
  <c r="AI50" i="1"/>
  <c r="AE84" i="1"/>
  <c r="AI84" i="1"/>
  <c r="AE39" i="1"/>
  <c r="AI39" i="1"/>
  <c r="AE79" i="1"/>
  <c r="AI79" i="1"/>
  <c r="AE63" i="1"/>
  <c r="AI63" i="1"/>
  <c r="AE68" i="1"/>
  <c r="AI68" i="1"/>
  <c r="AE59" i="1"/>
  <c r="AI59" i="1"/>
  <c r="AE51" i="1"/>
  <c r="AI51" i="1"/>
  <c r="AE88" i="1"/>
  <c r="AI88" i="1"/>
  <c r="M35" i="1"/>
  <c r="AE35" i="1" s="1"/>
  <c r="M32" i="1"/>
  <c r="AE32" i="1" s="1"/>
  <c r="M25" i="1"/>
  <c r="AE25" i="1" s="1"/>
  <c r="M20" i="1"/>
  <c r="K20" i="1"/>
  <c r="AB20" i="1" s="1"/>
  <c r="AB92" i="1" s="1"/>
  <c r="AE20" i="1" l="1"/>
  <c r="M16" i="1"/>
  <c r="AE16" i="1" s="1"/>
  <c r="AE92" i="1" s="1"/>
  <c r="AP24" i="1"/>
  <c r="AP23" i="1"/>
  <c r="AP22" i="1"/>
  <c r="AP21" i="1"/>
  <c r="AP16" i="1"/>
  <c r="AE93" i="1" l="1"/>
  <c r="AB93" i="1" l="1"/>
</calcChain>
</file>

<file path=xl/comments1.xml><?xml version="1.0" encoding="utf-8"?>
<comments xmlns="http://schemas.openxmlformats.org/spreadsheetml/2006/main">
  <authors>
    <author>USER</author>
    <author>W10 PRO</author>
  </authors>
  <commentList>
    <comment ref="K67" authorId="0" shapeId="0">
      <text>
        <r>
          <rPr>
            <b/>
            <sz val="9"/>
            <color indexed="81"/>
            <rFont val="Tahoma"/>
            <family val="2"/>
          </rPr>
          <t>Panjang kondisi baik/sedang dibagi panjang total jalan kabupatenx100</t>
        </r>
      </text>
    </comment>
    <comment ref="E70" authorId="1" shapeId="0">
      <text>
        <r>
          <rPr>
            <sz val="12"/>
            <color indexed="81"/>
            <rFont val="Tahoma"/>
            <family val="2"/>
          </rPr>
          <t>Baru sampai 2022</t>
        </r>
      </text>
    </comment>
  </commentList>
</comments>
</file>

<file path=xl/sharedStrings.xml><?xml version="1.0" encoding="utf-8"?>
<sst xmlns="http://schemas.openxmlformats.org/spreadsheetml/2006/main" count="616" uniqueCount="243">
  <si>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</si>
  <si>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</si>
  <si>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</si>
  <si>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</si>
  <si>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</si>
  <si>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</si>
  <si>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</si>
  <si>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</si>
  <si>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</si>
  <si>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</si>
  <si>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</si>
  <si>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</si>
  <si>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</si>
  <si>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</si>
  <si>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</si>
  <si>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</si>
  <si>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</si>
  <si>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</si>
  <si>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</si>
  <si>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</si>
  <si>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</si>
  <si>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</si>
  <si>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</si>
  <si>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</si>
  <si>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</si>
  <si>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</si>
  <si>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</si>
  <si>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</si>
  <si>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</si>
  <si>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</si>
  <si>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</si>
  <si>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</si>
  <si>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</si>
  <si>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</si>
  <si>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</si>
  <si>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</si>
  <si>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</si>
  <si>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</si>
  <si>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</si>
  <si>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</si>
  <si>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</si>
  <si>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</si>
  <si>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</si>
  <si>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</si>
  <si>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</si>
  <si>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</si>
  <si>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</si>
  <si>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</si>
  <si>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</si>
  <si>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</si>
  <si>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</si>
  <si>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</si>
  <si>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</si>
  <si>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</si>
  <si>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</si>
  <si>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</si>
  <si>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</si>
  <si>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</si>
  <si>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</si>
  <si>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Org</t>
  </si>
  <si>
    <t>DINAS PEKERJAAN UMUM &amp; TATA RUANG</t>
  </si>
  <si>
    <t>Dinas Pekerjaan Umum dan Tata Ruang</t>
  </si>
  <si>
    <t>Meningkatnya Infrastruktur Ekonomi dan Sosial Yang Berkualitas</t>
  </si>
  <si>
    <t>KK</t>
  </si>
  <si>
    <t>Ha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</si>
  <si>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</si>
  <si>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</si>
  <si>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</si>
  <si>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</si>
  <si>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</si>
  <si>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</si>
  <si>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</si>
  <si>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</si>
  <si>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</si>
  <si>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Pekerjaan Umum dan Tata Ruang</t>
  </si>
  <si>
    <t>Pembangunan Jalan</t>
  </si>
  <si>
    <t>TEDY SOETEDJO, ST, MT</t>
  </si>
  <si>
    <t>NIP. 19730130 199803 1 009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</si>
  <si>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</si>
  <si>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</si>
  <si>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</si>
  <si>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</si>
  <si>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Perencanaan, Penganggaran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</si>
  <si>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</si>
  <si>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</si>
  <si>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</si>
  <si>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</si>
  <si>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</si>
  <si>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</si>
  <si>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</si>
  <si>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</si>
  <si>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</si>
  <si>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</si>
  <si>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</si>
  <si>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</si>
  <si>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</si>
  <si>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</si>
  <si>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</si>
  <si>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</si>
  <si>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</si>
  <si>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</si>
  <si>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</si>
  <si>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</si>
  <si>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</si>
  <si>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Pengelolaan SDA dan Bangunan Pengaman Pantai pada Wilayah Sungai (WS) dalam 1 (satu) Daerah Kabupaten/Kota</t>
  </si>
  <si>
    <t>Pembangunan Bangunan Perkuatan Tebing</t>
  </si>
  <si>
    <t>Pembinaan dan Pemberdayaan Kelembagaan Pengelolaan SDA Kewenangan Kabupaten/Kota</t>
  </si>
  <si>
    <t>Pengembangan dan Pengelolaan Sistem Irigasi Primer dan Sekunder pada Daerah Irigasi yang Luasnya dibawah 1000 Ha dalam 1 (satu) Daerah Kabupaten/Kota</t>
  </si>
  <si>
    <t>Penyusunan Rencana Teknis dan Dokumen Lingkungan Hidup untuk Konstruksi Irigasi dan Rawa</t>
  </si>
  <si>
    <t>Pembangunan Jaringan Irigasi Permukaan</t>
  </si>
  <si>
    <t>Rehabilitasi Bendung Irigasi</t>
  </si>
  <si>
    <t>Operasi dan Pemeliharaan Jaringan Irigasi Permukaan</t>
  </si>
  <si>
    <t>Operasional Unit Pengelola Irigasi</t>
  </si>
  <si>
    <t>Pengelolaan dan Pengembangan Sistem Penyediaan Air Minum (SPAM) di Daerah Kabupaten/Kota</t>
  </si>
  <si>
    <t>Operasi dan Pemeliharaan SPAM di Kawasan Perdesaan</t>
  </si>
  <si>
    <t>Pengelolaan dan Pengembangan Sistem Air Limbah Domestik dalam Daerah Kabupaten/Kota</t>
  </si>
  <si>
    <t>Operasi dan Pemeliharaan Sistem Pengelolaan Air Limbah Domestik</t>
  </si>
  <si>
    <t>Pengelolaan dan pengembangan Sistem Drainase yang Terhubung Langsung dengan Sungai dalam Daerah Kabupaten/Kota</t>
  </si>
  <si>
    <t>Pembangunan Sistem Drainase
Perkotaan</t>
  </si>
  <si>
    <t>Operasi dan Pemeliharaan Sistem Drainase</t>
  </si>
  <si>
    <t>Rehabilitasi Saluran Drainase Lingkungan</t>
  </si>
  <si>
    <t>Penyelenggaraan Bangunan Gedung di Wilayah Daerah Kabupaten/Kota, Pemberian Izin Mendirikan Bangunan (IMB) dan Sertifikat Laik Fungsi Bangunan Gedung</t>
  </si>
  <si>
    <t>Penyelenggaraan Penerbitan Ijin Mendirikan Bangunan (IMB), Sertifikat Laik Fungsi (SLF), peran Tenaga Ahli Bangunan Gedung (TABG), Pendataan  Bangunan  Gedung, serta Implementasi SIMBG</t>
  </si>
  <si>
    <t>Penyelenggaraan Jalan Kabupaten/Kota</t>
  </si>
  <si>
    <t>Pemeliharaan Berkala Jalan</t>
  </si>
  <si>
    <t>Pemeliharaan Rutin Jalan</t>
  </si>
  <si>
    <t>Penggantian Jembatan</t>
  </si>
  <si>
    <t>Pemeliharaan Rutin Jembatan</t>
  </si>
  <si>
    <t>Penyelenggaraan Pelatihan Tenaga Terampil Konstruksi</t>
  </si>
  <si>
    <t>Penyiapan Training Need Assessment (TNA) Pelatihan Tenaga Terampil Konstruksi</t>
  </si>
  <si>
    <t>Penyiapan Instuktur/Asesor/Penyelenggara Pelatihan</t>
  </si>
  <si>
    <t>Pelaksanaan Pelatihan Tenaga Terampil Konstruksi</t>
  </si>
  <si>
    <t>KoordinasiFasilitas Sertifikasi Tenaga Terampil Konstruksi</t>
  </si>
  <si>
    <t>Penetapan Rencana Tata Ruang Wilayah (RTRW) dan Rencana Rinci Tata Ruang (RRTR) Kabupaten/ Kota</t>
  </si>
  <si>
    <t>Pelaksanaan Persetujuan Substansi, Evaluasi, Konsultasi Evaluasi Penetapan RTRW Kabupaten/ Kota</t>
  </si>
  <si>
    <t>Koordinasi dan Singkronisasi Perencanaan tata Ruang Daerah Kabupaten/ Kota</t>
  </si>
  <si>
    <t>Koordinasi dan Sinkronisasi Pengendalian Pemanfaatan Ruang Daerah Kabupaten/ Kota</t>
  </si>
  <si>
    <t>Koordinasi Pelaksanaan Penataan Ruang</t>
  </si>
  <si>
    <t>Lap</t>
  </si>
  <si>
    <t>Jumlah Petugas Operasional Unit Pengelola Irigasi</t>
  </si>
  <si>
    <t>Panjang Saluran Drainase Kota Yang Berfungsi Baik</t>
  </si>
  <si>
    <t>Jumlah Bangunan Pelayanan Publik Yang Terbangun (Buah)</t>
  </si>
  <si>
    <t>buah</t>
  </si>
  <si>
    <t>Program Penunjang Urusan Pemerintahan Daerah Kabupaten/Kota</t>
  </si>
  <si>
    <t>%</t>
  </si>
  <si>
    <t>Program Pengelolaan Sumber Daya Air (SDA)</t>
  </si>
  <si>
    <t>M</t>
  </si>
  <si>
    <t>Normalisasi/ Restorasi Sungai</t>
  </si>
  <si>
    <t>Program Pengelolaan Dan Pengembangan Sistem Penyediaan Air Minum</t>
  </si>
  <si>
    <t>Program Pengelolaan Dan Pengembangan Sistem Air Limbah</t>
  </si>
  <si>
    <t>Program Penataan Bangunan Gedung</t>
  </si>
  <si>
    <t>Buah</t>
  </si>
  <si>
    <t>Program Penyelenggaraan Jalan</t>
  </si>
  <si>
    <t>Program Pengembangan Jasa Konstruksi</t>
  </si>
  <si>
    <t>Program        Penyelenggaraan        Penataan Ruang</t>
  </si>
  <si>
    <t>Tingkat kepuasan pelayanan</t>
  </si>
  <si>
    <t>Persentase Luas Sawah Beririgasi</t>
  </si>
  <si>
    <t>Program Pengelolaan Dan Pengembangan Sistem Drainase</t>
  </si>
  <si>
    <t>Persentase Jaringan Drainase Perkotaan Yang Bersih Dan Bebas Genangan</t>
  </si>
  <si>
    <t>Persentase Kecukupan Sarana Dan Prasarana Publik</t>
  </si>
  <si>
    <t>Persentase Tenaga Terampil Konstruksi Yang Bersertifikat</t>
  </si>
  <si>
    <t>Jumlah dokumen perencanaan kinerja Dinas PUTR yang berkualitas</t>
  </si>
  <si>
    <t>Jumlah dokumen evaluasi kinerja Dinas PUTR yang berkualitas</t>
  </si>
  <si>
    <t>Jumlah PNS yang menerima gaji dan tunjangan</t>
  </si>
  <si>
    <t>Laporan keuangan sesuai kebutuhan</t>
  </si>
  <si>
    <t>Jumlah  dokumen administrasi Keuangan sesuai standar</t>
  </si>
  <si>
    <t>Pemenuhan Layanan administrasi umum sesuai kebutuhan</t>
  </si>
  <si>
    <t>Jumlah penyediaan komponen instalasi listrik/penerangan bangunan kantor sesuai kebutuhan</t>
  </si>
  <si>
    <t>Jumlah penyediaan peralatan dan perlengkapan kantor sesuai kebutuhan</t>
  </si>
  <si>
    <t>Jumlah penyediaan bahan logistik kantor sesuai kebutuhan</t>
  </si>
  <si>
    <t>Jumlah penyediaan barang cetak dan penggandaan sesuai kebutuhan</t>
  </si>
  <si>
    <t>Jumlah penyediaan Bahan bacaan dan Peraturan Perundangan-undangan sesuai kebutuhan</t>
  </si>
  <si>
    <t>Jumlah Rapat Koordinasi dan Konsultasi SKPD sesuai kebutuhan</t>
  </si>
  <si>
    <t>Jumlah penyediaan jasa penunjang urusan pemerintahan daerah sesuai kebutuhan</t>
  </si>
  <si>
    <t xml:space="preserve">Jumlah penyediaan Jasa Komunikasi, Sumber Daya Air dan Listrik </t>
  </si>
  <si>
    <t>Jumlah penyediaan jasa pelayanan umum kantor</t>
  </si>
  <si>
    <t>Pemenuhan pemeliharaan sarana prasarana peralatan dan gedung kantor</t>
  </si>
  <si>
    <t>Jumlah jasa pemeliharaan, biaya pemeliharan, pajak dan perizinan kendaraan dinas operasional atau lapangan</t>
  </si>
  <si>
    <t>Jumlah jasa Pemeliharaan/Rehabilitasi Gedung Kantor dan Bangunan Lainnya</t>
  </si>
  <si>
    <t>Jumlah jasa pemeliharaan sarana dan prasarana gedung kantor</t>
  </si>
  <si>
    <t>Jumlah dokumen Perencanaan dan Evaluasi Kinerja Dinas PUTR yang berkualitas</t>
  </si>
  <si>
    <t>Jumlah dokumen administrasi keuangan sesuai dengan standar</t>
  </si>
  <si>
    <t>orang</t>
  </si>
  <si>
    <t>Jumlah dokumen rencana teknis jalan dan jembatan yang tersusun</t>
  </si>
  <si>
    <t>Jumlah Panjang Jalan  kabupaten dalam kondisi Mantap</t>
  </si>
  <si>
    <t xml:space="preserve">Jumlah tenaga terampil bersertifikat </t>
  </si>
  <si>
    <t>Jumlah Instruktur/asesor/penyelenggara pelatihan</t>
  </si>
  <si>
    <t>Jumlah tenaga terampil kontruksi yang mengikuti Pelatihan</t>
  </si>
  <si>
    <t>Jumlah sertifikasi tenaga terampil konstruksi</t>
  </si>
  <si>
    <t>Jumlah Dokumen RTR/RDTR Kabupaten yang dilakukan Sinkronisasi</t>
  </si>
  <si>
    <t>Jumlah Persetujuan Substansi, Evaluasi, Konsultasi Evaluasi dan Penetapan RTRW Kabupaten</t>
  </si>
  <si>
    <t>Jumlah RTR Kawasan Strategis &amp; RDTR Kabupaten</t>
  </si>
  <si>
    <t>Jumlah RTRW Kabupaten yang disusun</t>
  </si>
  <si>
    <t>Jumlah Dokumen Pengendalian dan Pemanfaatan Ruang Kabupaten</t>
  </si>
  <si>
    <t xml:space="preserve">Jumlah dokumen teknis dan kajian/data pendukung </t>
  </si>
  <si>
    <t>panjang sungai, bantaran, dan tanggul sungai yang yang direhab/dipelihara</t>
  </si>
  <si>
    <t xml:space="preserve">Jumlah panjang bantaran, dan tanggul sungai yang dilindungi </t>
  </si>
  <si>
    <t xml:space="preserve">Jumlah panjang sungai yang terpelihara dengan baik </t>
  </si>
  <si>
    <t>Jumlah anggota kelembagaan (Kelompok) pengelolaan irigasi</t>
  </si>
  <si>
    <t>Luas hektar sawah yang terairi</t>
  </si>
  <si>
    <t>Jumlah dokumen teknis konstruksi bangunan irigasi dan rawa</t>
  </si>
  <si>
    <t>Jumlah panjang jaringan irigasi yang terbangun</t>
  </si>
  <si>
    <t>Luas jaringan irigasi yang di rehab</t>
  </si>
  <si>
    <t xml:space="preserve">Jumlah panjang jaringan irigasi yang dipelihara dengan kerusakan ringan </t>
  </si>
  <si>
    <t>Bidang Cipta Karya : Anggaran yang tersedia dan kebutuhan sesuai target</t>
  </si>
  <si>
    <t xml:space="preserve">Bidang Cipta Karya : Pelaksanaan Kegiatan Terlambat dari rencana karena keterbatasan </t>
  </si>
  <si>
    <t>Bidang Sumber Daya Air : Ada beberapa paket perencanaan yang masih dalam tahap proses pelaksanaan belum selesai dikarenakan permukaan air masih tinggi dan untuk pekerjaan tender ada beberapa paket masih proses review perencanaan</t>
  </si>
  <si>
    <t>Mempercepat proses review perencanaan pada paket tender dan mendorong kepada konsultan terkait pelaksanaan perencanaan fisik di lapangan agar segera direalisasikan</t>
  </si>
  <si>
    <t>KM</t>
  </si>
  <si>
    <t>68,25</t>
  </si>
  <si>
    <t>Jumlah dokumen RTRW dan RDTR</t>
  </si>
  <si>
    <t>Persentase kesesuaian pemanfaatan ruang dengan tata ruang wilayah</t>
  </si>
  <si>
    <t>Jumlah dokumen laporan keuangan akhir tahun</t>
  </si>
  <si>
    <t>Pembangunan/Penyediaan Sistem Pengelolaan Air Limbah Terpusat Skala Permukiman (DAU &amp; DAK)</t>
  </si>
  <si>
    <t>Panjang Saluran Drainase Kota Yang terpelihara dengan Baik</t>
  </si>
  <si>
    <t>Panjang Saluran Drainase Kota Yang terbangun</t>
  </si>
  <si>
    <t>Penyusunan Rencana, Kebijakan,dan Strategi Pengembangan Jaringan Jalan Serta Perencanaan Teknis Penyelenggaraan Jalan dan Jembatan</t>
  </si>
  <si>
    <t xml:space="preserve">Panjang Jalan yang dibangun </t>
  </si>
  <si>
    <t>Rekonstruksi Jalan (DAU &amp; DAK)</t>
  </si>
  <si>
    <t>Panjang Jalan yang ditingkatkan/direkonstruksi</t>
  </si>
  <si>
    <t>Rehabilitasi Jalan (DAU &amp; DAK)</t>
  </si>
  <si>
    <t>Panjang Jalan yang direhabilitasi</t>
  </si>
  <si>
    <t>Panjang Jalan yang diperbaiki dengan pemeliharaan rutin</t>
  </si>
  <si>
    <t>Panjang Jalan yang dilakukan pemeliharaan berkala</t>
  </si>
  <si>
    <t>Pembangunan Jembatan (DAU &amp; DAK)</t>
  </si>
  <si>
    <t>Panjang Jembatan yang dibangun</t>
  </si>
  <si>
    <t>Panjang Jembatan kayu yang diganti menjadi beton</t>
  </si>
  <si>
    <t>Panjang Jembatan yang diperbaiki dengan pemeliharaan rutin</t>
  </si>
  <si>
    <t>Persentase kondisi mantap jalan kabupaten</t>
  </si>
  <si>
    <t>Pembangunan SPAM Jaringan Perpipaan di Kawasan Perdesaan (DAU &amp; DAK)</t>
  </si>
  <si>
    <t>Jumlah Rumah Tangga/KK Yang mendapatkan akses air minum yang layak</t>
  </si>
  <si>
    <t>Jumlah SPAM di kawasan perdesaan yang tepelihara dengan baik</t>
  </si>
  <si>
    <t>Jumlah Sarana Sanitasi SPALD yang terpelihara dengan baik</t>
  </si>
  <si>
    <t>Jumlah rumah tangga/KK yang memiliki akses pengolahan air limbah domestik berupa cubluk dan tangki septik</t>
  </si>
  <si>
    <t>Panjang Saluran Drainase Kota Yang direhabilitasi</t>
  </si>
  <si>
    <t>Jumlah rekomendasi IMB yang diterbitkan</t>
  </si>
  <si>
    <t>Rekomendasi</t>
  </si>
  <si>
    <t>Perencanaan, Pembangunan, Pengawasan, dan Pemanfaatan Bangunan Gedung Daerah Kabupaten/Kota (DAU &amp; DAK)</t>
  </si>
  <si>
    <t>Persentase Rumah Tangga yang memiliki akses pengolahan air limbah domestik (SPALD) Dasar</t>
  </si>
  <si>
    <t>Jumlah rumah tangga/KK yang mendapatkan akses air bersih melalui SPAM</t>
  </si>
  <si>
    <t>Persentase Rumah Tangga yang mendapatkan akses air minum melalui SPAM</t>
  </si>
  <si>
    <t>PERIODE PELAKSANAAN TRIWULAN IV TAHUN 2021</t>
  </si>
  <si>
    <t>Kandangan,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</si>
</sst>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#,##0.000"/>
    <numFmt numFmtId="169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165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>
      <protection locked="0"/>
    </xf>
  </cellStyleXfs>
  <cellXfs count="2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164" fontId="6" fillId="0" borderId="2" xfId="2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8" fillId="0" borderId="2" xfId="2" applyFont="1" applyFill="1" applyBorder="1" applyAlignment="1">
      <alignment horizontal="center" vertical="top"/>
    </xf>
    <xf numFmtId="164" fontId="8" fillId="0" borderId="2" xfId="2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164" fontId="6" fillId="0" borderId="2" xfId="2" quotePrefix="1" applyFont="1" applyFill="1" applyBorder="1" applyAlignment="1">
      <alignment vertical="top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left" vertical="top" wrapText="1"/>
    </xf>
    <xf numFmtId="1" fontId="6" fillId="0" borderId="15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0" fontId="15" fillId="0" borderId="11" xfId="0" applyFont="1" applyFill="1" applyBorder="1"/>
    <xf numFmtId="1" fontId="8" fillId="0" borderId="2" xfId="2" applyNumberFormat="1" applyFont="1" applyFill="1" applyBorder="1" applyAlignment="1">
      <alignment horizontal="center" vertical="top"/>
    </xf>
    <xf numFmtId="1" fontId="6" fillId="0" borderId="2" xfId="2" applyNumberFormat="1" applyFont="1" applyFill="1" applyBorder="1" applyAlignment="1">
      <alignment horizontal="center" vertical="top"/>
    </xf>
    <xf numFmtId="3" fontId="8" fillId="6" borderId="2" xfId="0" applyNumberFormat="1" applyFont="1" applyFill="1" applyBorder="1" applyAlignment="1">
      <alignment horizontal="right" vertical="top"/>
    </xf>
    <xf numFmtId="164" fontId="14" fillId="6" borderId="2" xfId="5" applyNumberFormat="1" applyFont="1" applyFill="1" applyBorder="1" applyAlignment="1">
      <alignment horizontal="center" vertical="top" wrapText="1"/>
    </xf>
    <xf numFmtId="164" fontId="14" fillId="6" borderId="2" xfId="0" applyNumberFormat="1" applyFont="1" applyFill="1" applyBorder="1" applyAlignment="1">
      <alignment horizontal="right" vertical="top" wrapText="1"/>
    </xf>
    <xf numFmtId="164" fontId="17" fillId="6" borderId="15" xfId="5" applyNumberFormat="1" applyFont="1" applyFill="1" applyBorder="1" applyAlignment="1">
      <alignment horizontal="right" vertical="top" wrapText="1"/>
    </xf>
    <xf numFmtId="164" fontId="8" fillId="6" borderId="2" xfId="2" applyFont="1" applyFill="1" applyBorder="1" applyAlignment="1">
      <alignment horizontal="right" vertical="top"/>
    </xf>
    <xf numFmtId="164" fontId="17" fillId="6" borderId="2" xfId="5" applyNumberFormat="1" applyFont="1" applyFill="1" applyBorder="1" applyAlignment="1">
      <alignment horizontal="right" vertical="top" wrapText="1"/>
    </xf>
    <xf numFmtId="164" fontId="8" fillId="6" borderId="2" xfId="1" applyNumberFormat="1" applyFont="1" applyFill="1" applyBorder="1" applyAlignment="1">
      <alignment horizontal="right" vertical="top"/>
    </xf>
    <xf numFmtId="164" fontId="17" fillId="6" borderId="2" xfId="1" applyNumberFormat="1" applyFont="1" applyFill="1" applyBorder="1" applyAlignment="1">
      <alignment horizontal="right" vertical="top" wrapText="1"/>
    </xf>
    <xf numFmtId="164" fontId="14" fillId="6" borderId="2" xfId="6" applyNumberFormat="1" applyFont="1" applyFill="1" applyBorder="1" applyAlignment="1">
      <alignment horizontal="right" vertical="top" wrapText="1"/>
    </xf>
    <xf numFmtId="164" fontId="6" fillId="0" borderId="2" xfId="2" applyFont="1" applyFill="1" applyBorder="1" applyAlignment="1">
      <alignment horizontal="right" vertical="top"/>
    </xf>
    <xf numFmtId="164" fontId="17" fillId="6" borderId="2" xfId="0" applyNumberFormat="1" applyFont="1" applyFill="1" applyBorder="1" applyAlignment="1">
      <alignment horizontal="right" vertical="top" wrapText="1"/>
    </xf>
    <xf numFmtId="164" fontId="8" fillId="0" borderId="2" xfId="0" applyNumberFormat="1" applyFont="1" applyBorder="1" applyAlignment="1">
      <alignment vertical="top"/>
    </xf>
    <xf numFmtId="0" fontId="17" fillId="6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166" fontId="6" fillId="0" borderId="2" xfId="1" applyNumberFormat="1" applyFont="1" applyFill="1" applyBorder="1" applyAlignment="1">
      <alignment vertical="top"/>
    </xf>
    <xf numFmtId="167" fontId="6" fillId="0" borderId="2" xfId="2" applyNumberFormat="1" applyFont="1" applyFill="1" applyBorder="1" applyAlignment="1">
      <alignment horizontal="center" vertical="top" wrapText="1"/>
    </xf>
    <xf numFmtId="166" fontId="6" fillId="0" borderId="2" xfId="1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9" fontId="8" fillId="0" borderId="2" xfId="0" applyNumberFormat="1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9" fontId="6" fillId="0" borderId="15" xfId="0" applyNumberFormat="1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166" fontId="6" fillId="0" borderId="2" xfId="0" applyNumberFormat="1" applyFont="1" applyBorder="1" applyAlignment="1">
      <alignment vertical="top"/>
    </xf>
    <xf numFmtId="1" fontId="6" fillId="0" borderId="2" xfId="0" applyNumberFormat="1" applyFont="1" applyBorder="1" applyAlignment="1">
      <alignment horizontal="center" vertical="top" wrapText="1"/>
    </xf>
    <xf numFmtId="0" fontId="18" fillId="0" borderId="6" xfId="7" applyFont="1" applyBorder="1" applyAlignment="1" applyProtection="1">
      <alignment vertical="top" wrapText="1"/>
    </xf>
    <xf numFmtId="1" fontId="14" fillId="0" borderId="2" xfId="0" applyNumberFormat="1" applyFont="1" applyBorder="1" applyAlignment="1">
      <alignment horizontal="center" vertical="top" wrapText="1"/>
    </xf>
    <xf numFmtId="0" fontId="14" fillId="0" borderId="2" xfId="7" applyFont="1" applyBorder="1" applyAlignment="1" applyProtection="1">
      <alignment vertical="top" wrapText="1"/>
    </xf>
    <xf numFmtId="2" fontId="8" fillId="6" borderId="2" xfId="0" applyNumberFormat="1" applyFont="1" applyFill="1" applyBorder="1" applyAlignment="1">
      <alignment horizontal="center" vertical="top" wrapText="1"/>
    </xf>
    <xf numFmtId="9" fontId="8" fillId="6" borderId="2" xfId="0" applyNumberFormat="1" applyFont="1" applyFill="1" applyBorder="1" applyAlignment="1">
      <alignment horizontal="center" vertical="top"/>
    </xf>
    <xf numFmtId="3" fontId="14" fillId="0" borderId="2" xfId="0" applyNumberFormat="1" applyFont="1" applyBorder="1" applyAlignment="1">
      <alignment horizontal="center" vertical="top" wrapText="1"/>
    </xf>
    <xf numFmtId="168" fontId="6" fillId="6" borderId="2" xfId="1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3" fontId="17" fillId="6" borderId="15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14" fillId="0" borderId="6" xfId="7" applyFont="1" applyBorder="1" applyAlignment="1" applyProtection="1">
      <alignment vertical="top" wrapText="1"/>
    </xf>
    <xf numFmtId="2" fontId="18" fillId="6" borderId="2" xfId="0" applyNumberFormat="1" applyFont="1" applyFill="1" applyBorder="1" applyAlignment="1">
      <alignment horizontal="center" vertical="top"/>
    </xf>
    <xf numFmtId="2" fontId="14" fillId="6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20" fillId="0" borderId="2" xfId="7" applyFont="1" applyBorder="1" applyAlignment="1" applyProtection="1">
      <alignment horizontal="center" vertical="top" wrapText="1"/>
    </xf>
    <xf numFmtId="0" fontId="21" fillId="0" borderId="2" xfId="7" applyFont="1" applyBorder="1" applyAlignment="1" applyProtection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166" fontId="6" fillId="0" borderId="6" xfId="1" quotePrefix="1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164" fontId="6" fillId="0" borderId="15" xfId="0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166" fontId="8" fillId="0" borderId="6" xfId="1" applyNumberFormat="1" applyFont="1" applyFill="1" applyBorder="1" applyAlignment="1">
      <alignment vertical="top"/>
    </xf>
    <xf numFmtId="166" fontId="8" fillId="0" borderId="15" xfId="1" applyNumberFormat="1" applyFont="1" applyFill="1" applyBorder="1" applyAlignment="1">
      <alignment vertical="top"/>
    </xf>
    <xf numFmtId="2" fontId="8" fillId="0" borderId="15" xfId="0" applyNumberFormat="1" applyFont="1" applyFill="1" applyBorder="1" applyAlignment="1">
      <alignment vertical="top" wrapText="1"/>
    </xf>
    <xf numFmtId="9" fontId="8" fillId="0" borderId="15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vertical="top" wrapText="1"/>
    </xf>
    <xf numFmtId="9" fontId="8" fillId="0" borderId="2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14" fillId="0" borderId="2" xfId="7" applyFont="1" applyBorder="1" applyAlignment="1" applyProtection="1">
      <alignment horizontal="center" vertical="top" wrapText="1"/>
    </xf>
    <xf numFmtId="1" fontId="18" fillId="6" borderId="2" xfId="0" applyNumberFormat="1" applyFont="1" applyFill="1" applyBorder="1" applyAlignment="1">
      <alignment horizontal="center" vertical="top"/>
    </xf>
    <xf numFmtId="3" fontId="17" fillId="6" borderId="2" xfId="0" applyNumberFormat="1" applyFont="1" applyFill="1" applyBorder="1" applyAlignment="1">
      <alignment horizontal="center" vertical="top" wrapText="1"/>
    </xf>
    <xf numFmtId="1" fontId="14" fillId="6" borderId="2" xfId="0" applyNumberFormat="1" applyFont="1" applyFill="1" applyBorder="1" applyAlignment="1">
      <alignment horizontal="center" vertical="top"/>
    </xf>
    <xf numFmtId="1" fontId="8" fillId="6" borderId="2" xfId="0" applyNumberFormat="1" applyFont="1" applyFill="1" applyBorder="1" applyAlignment="1">
      <alignment horizontal="center" vertical="top" wrapText="1"/>
    </xf>
    <xf numFmtId="3" fontId="8" fillId="0" borderId="2" xfId="1" applyNumberFormat="1" applyFont="1" applyFill="1" applyBorder="1" applyAlignment="1">
      <alignment horizontal="center" vertical="top" wrapText="1"/>
    </xf>
    <xf numFmtId="2" fontId="18" fillId="6" borderId="2" xfId="0" applyNumberFormat="1" applyFont="1" applyFill="1" applyBorder="1" applyAlignment="1">
      <alignment horizontal="center" vertical="top" wrapText="1"/>
    </xf>
    <xf numFmtId="169" fontId="14" fillId="0" borderId="2" xfId="0" applyNumberFormat="1" applyFont="1" applyBorder="1" applyAlignment="1">
      <alignment horizontal="center" vertical="top" wrapText="1"/>
    </xf>
    <xf numFmtId="166" fontId="6" fillId="0" borderId="2" xfId="1" applyNumberFormat="1" applyFont="1" applyFill="1" applyBorder="1" applyAlignment="1">
      <alignment horizontal="center" vertical="top"/>
    </xf>
    <xf numFmtId="3" fontId="8" fillId="0" borderId="2" xfId="2" applyNumberFormat="1" applyFont="1" applyFill="1" applyBorder="1" applyAlignment="1">
      <alignment horizontal="center" vertical="top" wrapText="1"/>
    </xf>
    <xf numFmtId="2" fontId="6" fillId="6" borderId="2" xfId="0" applyNumberFormat="1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8">
    <cellStyle name="Comma" xfId="1" builtinId="3"/>
    <cellStyle name="Comma [0]" xfId="2" builtinId="6"/>
    <cellStyle name="Comma 2" xfId="5"/>
    <cellStyle name="Normal" xfId="0" builtinId="0"/>
    <cellStyle name="Normal 2" xfId="3"/>
    <cellStyle name="Normal 2 3" xfId="4"/>
    <cellStyle name="Normal 7" xfId="7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12"/>
  <sheetViews>
    <sheetView tabSelected="1" showRuler="0" view="pageBreakPreview" zoomScale="70" zoomScaleNormal="40" zoomScaleSheetLayoutView="70" zoomScalePageLayoutView="55" workbookViewId="0">
      <selection activeCell="K39" sqref="K39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11" style="2" customWidth="1"/>
    <col min="6" max="6" width="7.7109375" style="2" customWidth="1"/>
    <col min="7" max="7" width="25.42578125" style="2" customWidth="1"/>
    <col min="8" max="8" width="11.140625" style="2" customWidth="1"/>
    <col min="9" max="9" width="7.7109375" style="2" customWidth="1"/>
    <col min="10" max="10" width="21.42578125" style="2" customWidth="1"/>
    <col min="11" max="11" width="13.7109375" style="2" customWidth="1"/>
    <col min="12" max="12" width="8.140625" style="2" customWidth="1"/>
    <col min="13" max="13" width="26" style="2" customWidth="1"/>
    <col min="14" max="14" width="7.7109375" style="2" customWidth="1"/>
    <col min="15" max="15" width="8" style="2" customWidth="1"/>
    <col min="16" max="16" width="23.140625" style="2" customWidth="1"/>
    <col min="17" max="17" width="11" style="2" customWidth="1"/>
    <col min="18" max="18" width="8.140625" style="2" customWidth="1"/>
    <col min="19" max="19" width="19.42578125" style="2" bestFit="1" customWidth="1"/>
    <col min="20" max="20" width="9.28515625" style="2" customWidth="1"/>
    <col min="21" max="21" width="8" style="2" customWidth="1"/>
    <col min="22" max="22" width="20.42578125" style="2" customWidth="1"/>
    <col min="23" max="23" width="9" style="2" customWidth="1"/>
    <col min="24" max="24" width="7.5703125" style="2" customWidth="1"/>
    <col min="25" max="25" width="21.5703125" style="2" customWidth="1"/>
    <col min="26" max="26" width="11" style="2" customWidth="1"/>
    <col min="27" max="27" width="8.85546875" style="4" customWidth="1"/>
    <col min="28" max="28" width="11.28515625" style="2" customWidth="1"/>
    <col min="29" max="29" width="5.5703125" style="4" customWidth="1"/>
    <col min="30" max="30" width="18.5703125" style="2" customWidth="1"/>
    <col min="31" max="31" width="8" style="2" customWidth="1"/>
    <col min="32" max="32" width="5.5703125" style="4" customWidth="1"/>
    <col min="33" max="33" width="10.7109375" style="2" customWidth="1"/>
    <col min="34" max="34" width="8.85546875" style="4" customWidth="1"/>
    <col min="35" max="35" width="18.85546875" style="2" customWidth="1"/>
    <col min="36" max="36" width="8" style="2" customWidth="1"/>
    <col min="37" max="37" width="5.5703125" style="4" customWidth="1"/>
    <col min="38" max="38" width="8.855468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1"/>
    </row>
    <row r="2" spans="1:45" ht="23.25" x14ac:dyDescent="0.35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3"/>
    </row>
    <row r="3" spans="1:45" ht="23.25" x14ac:dyDescent="0.35">
      <c r="A3" s="240" t="s">
        <v>60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3"/>
    </row>
    <row r="4" spans="1:45" ht="23.25" x14ac:dyDescent="0.35">
      <c r="A4" s="241" t="s">
        <v>241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1"/>
    </row>
    <row r="5" spans="1:45" ht="18" x14ac:dyDescent="0.2">
      <c r="A5" s="242" t="s">
        <v>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</row>
    <row r="6" spans="1:45" ht="18" x14ac:dyDescent="0.25">
      <c r="A6" s="239" t="s">
        <v>60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</row>
    <row r="7" spans="1:45" ht="81" customHeight="1" x14ac:dyDescent="0.2">
      <c r="A7" s="243" t="s">
        <v>3</v>
      </c>
      <c r="B7" s="243" t="s">
        <v>4</v>
      </c>
      <c r="C7" s="244" t="s">
        <v>5</v>
      </c>
      <c r="D7" s="244" t="s">
        <v>6</v>
      </c>
      <c r="E7" s="230" t="s">
        <v>7</v>
      </c>
      <c r="F7" s="231"/>
      <c r="G7" s="234"/>
      <c r="H7" s="230" t="s">
        <v>78</v>
      </c>
      <c r="I7" s="231"/>
      <c r="J7" s="234"/>
      <c r="K7" s="230" t="s">
        <v>79</v>
      </c>
      <c r="L7" s="231"/>
      <c r="M7" s="231"/>
      <c r="N7" s="230" t="s">
        <v>8</v>
      </c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4"/>
      <c r="Z7" s="230" t="s">
        <v>67</v>
      </c>
      <c r="AA7" s="231"/>
      <c r="AB7" s="231"/>
      <c r="AC7" s="231"/>
      <c r="AD7" s="231"/>
      <c r="AE7" s="231"/>
      <c r="AF7" s="234"/>
      <c r="AG7" s="230" t="s">
        <v>80</v>
      </c>
      <c r="AH7" s="231"/>
      <c r="AI7" s="234"/>
      <c r="AJ7" s="230" t="s">
        <v>81</v>
      </c>
      <c r="AK7" s="231"/>
      <c r="AL7" s="231"/>
      <c r="AM7" s="222" t="s">
        <v>9</v>
      </c>
      <c r="AO7" s="4"/>
      <c r="AP7" s="4"/>
      <c r="AQ7" s="4"/>
      <c r="AR7" s="4"/>
      <c r="AS7" s="4"/>
    </row>
    <row r="8" spans="1:45" ht="18" customHeight="1" x14ac:dyDescent="0.2">
      <c r="A8" s="243"/>
      <c r="B8" s="243"/>
      <c r="C8" s="244"/>
      <c r="D8" s="244"/>
      <c r="E8" s="236"/>
      <c r="F8" s="237"/>
      <c r="G8" s="238"/>
      <c r="H8" s="236"/>
      <c r="I8" s="237"/>
      <c r="J8" s="238"/>
      <c r="K8" s="232"/>
      <c r="L8" s="233"/>
      <c r="M8" s="233"/>
      <c r="N8" s="232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5"/>
      <c r="Z8" s="232"/>
      <c r="AA8" s="233"/>
      <c r="AB8" s="233"/>
      <c r="AC8" s="233"/>
      <c r="AD8" s="233"/>
      <c r="AE8" s="233"/>
      <c r="AF8" s="235"/>
      <c r="AG8" s="232"/>
      <c r="AH8" s="233"/>
      <c r="AI8" s="235"/>
      <c r="AJ8" s="232"/>
      <c r="AK8" s="233"/>
      <c r="AL8" s="233"/>
      <c r="AM8" s="223"/>
    </row>
    <row r="9" spans="1:45" ht="15.75" customHeight="1" x14ac:dyDescent="0.2">
      <c r="A9" s="243"/>
      <c r="B9" s="243"/>
      <c r="C9" s="244"/>
      <c r="D9" s="244"/>
      <c r="E9" s="232"/>
      <c r="F9" s="233"/>
      <c r="G9" s="235"/>
      <c r="H9" s="232"/>
      <c r="I9" s="233"/>
      <c r="J9" s="235"/>
      <c r="K9" s="224">
        <v>2021</v>
      </c>
      <c r="L9" s="225"/>
      <c r="M9" s="226"/>
      <c r="N9" s="227" t="s">
        <v>10</v>
      </c>
      <c r="O9" s="228"/>
      <c r="P9" s="229"/>
      <c r="Q9" s="227" t="s">
        <v>11</v>
      </c>
      <c r="R9" s="228"/>
      <c r="S9" s="229"/>
      <c r="T9" s="227" t="s">
        <v>12</v>
      </c>
      <c r="U9" s="228"/>
      <c r="V9" s="229"/>
      <c r="W9" s="227" t="s">
        <v>13</v>
      </c>
      <c r="X9" s="228"/>
      <c r="Y9" s="229"/>
      <c r="Z9" s="227">
        <v>2021</v>
      </c>
      <c r="AA9" s="228"/>
      <c r="AB9" s="228"/>
      <c r="AC9" s="228"/>
      <c r="AD9" s="228"/>
      <c r="AE9" s="228"/>
      <c r="AF9" s="229"/>
      <c r="AG9" s="227">
        <v>2021</v>
      </c>
      <c r="AH9" s="228"/>
      <c r="AI9" s="229"/>
      <c r="AJ9" s="227">
        <v>2021</v>
      </c>
      <c r="AK9" s="228"/>
      <c r="AL9" s="229"/>
      <c r="AM9" s="5"/>
    </row>
    <row r="10" spans="1:45" s="7" customFormat="1" ht="15.75" x14ac:dyDescent="0.25">
      <c r="A10" s="180">
        <v>1</v>
      </c>
      <c r="B10" s="180">
        <v>2</v>
      </c>
      <c r="C10" s="180">
        <v>3</v>
      </c>
      <c r="D10" s="180">
        <v>4</v>
      </c>
      <c r="E10" s="182">
        <v>5</v>
      </c>
      <c r="F10" s="183"/>
      <c r="G10" s="184"/>
      <c r="H10" s="182">
        <v>6</v>
      </c>
      <c r="I10" s="183"/>
      <c r="J10" s="184"/>
      <c r="K10" s="191">
        <v>7</v>
      </c>
      <c r="L10" s="192"/>
      <c r="M10" s="193"/>
      <c r="N10" s="191">
        <v>8</v>
      </c>
      <c r="O10" s="192"/>
      <c r="P10" s="193"/>
      <c r="Q10" s="191">
        <v>9</v>
      </c>
      <c r="R10" s="192"/>
      <c r="S10" s="193"/>
      <c r="T10" s="191">
        <v>10</v>
      </c>
      <c r="U10" s="192"/>
      <c r="V10" s="193"/>
      <c r="W10" s="191">
        <v>11</v>
      </c>
      <c r="X10" s="192"/>
      <c r="Y10" s="193"/>
      <c r="Z10" s="219">
        <v>12</v>
      </c>
      <c r="AA10" s="220"/>
      <c r="AB10" s="220"/>
      <c r="AC10" s="220"/>
      <c r="AD10" s="220"/>
      <c r="AE10" s="220"/>
      <c r="AF10" s="221"/>
      <c r="AG10" s="219">
        <v>13</v>
      </c>
      <c r="AH10" s="220"/>
      <c r="AI10" s="221"/>
      <c r="AJ10" s="219">
        <v>14</v>
      </c>
      <c r="AK10" s="220"/>
      <c r="AL10" s="221"/>
      <c r="AM10" s="6">
        <v>15</v>
      </c>
    </row>
    <row r="11" spans="1:45" s="7" customFormat="1" ht="131.25" customHeight="1" x14ac:dyDescent="0.2">
      <c r="A11" s="186"/>
      <c r="B11" s="186"/>
      <c r="C11" s="186"/>
      <c r="D11" s="186"/>
      <c r="E11" s="176" t="s">
        <v>14</v>
      </c>
      <c r="F11" s="177"/>
      <c r="G11" s="181" t="s">
        <v>15</v>
      </c>
      <c r="H11" s="176" t="s">
        <v>14</v>
      </c>
      <c r="I11" s="177"/>
      <c r="J11" s="181" t="s">
        <v>15</v>
      </c>
      <c r="K11" s="176" t="s">
        <v>14</v>
      </c>
      <c r="L11" s="177"/>
      <c r="M11" s="180" t="s">
        <v>15</v>
      </c>
      <c r="N11" s="176" t="s">
        <v>14</v>
      </c>
      <c r="O11" s="177"/>
      <c r="P11" s="180" t="s">
        <v>15</v>
      </c>
      <c r="Q11" s="176" t="s">
        <v>14</v>
      </c>
      <c r="R11" s="177"/>
      <c r="S11" s="180" t="s">
        <v>15</v>
      </c>
      <c r="T11" s="176" t="s">
        <v>14</v>
      </c>
      <c r="U11" s="177"/>
      <c r="V11" s="180" t="s">
        <v>15</v>
      </c>
      <c r="W11" s="176" t="s">
        <v>14</v>
      </c>
      <c r="X11" s="177"/>
      <c r="Y11" s="180" t="s">
        <v>15</v>
      </c>
      <c r="Z11" s="182" t="s">
        <v>16</v>
      </c>
      <c r="AA11" s="184"/>
      <c r="AB11" s="182" t="s">
        <v>65</v>
      </c>
      <c r="AC11" s="184"/>
      <c r="AD11" s="8" t="s">
        <v>17</v>
      </c>
      <c r="AE11" s="182" t="s">
        <v>66</v>
      </c>
      <c r="AF11" s="184"/>
      <c r="AG11" s="182" t="s">
        <v>18</v>
      </c>
      <c r="AH11" s="184"/>
      <c r="AI11" s="8" t="s">
        <v>19</v>
      </c>
      <c r="AJ11" s="182" t="s">
        <v>20</v>
      </c>
      <c r="AK11" s="184"/>
      <c r="AL11" s="8" t="s">
        <v>21</v>
      </c>
      <c r="AM11" s="9"/>
    </row>
    <row r="12" spans="1:45" s="7" customFormat="1" ht="15.75" x14ac:dyDescent="0.2">
      <c r="A12" s="181"/>
      <c r="B12" s="181"/>
      <c r="C12" s="181"/>
      <c r="D12" s="181"/>
      <c r="E12" s="178"/>
      <c r="F12" s="179"/>
      <c r="G12" s="187"/>
      <c r="H12" s="178"/>
      <c r="I12" s="179"/>
      <c r="J12" s="187"/>
      <c r="K12" s="178"/>
      <c r="L12" s="179"/>
      <c r="M12" s="181"/>
      <c r="N12" s="178"/>
      <c r="O12" s="179"/>
      <c r="P12" s="181"/>
      <c r="Q12" s="178"/>
      <c r="R12" s="179"/>
      <c r="S12" s="181"/>
      <c r="T12" s="178"/>
      <c r="U12" s="179"/>
      <c r="V12" s="181"/>
      <c r="W12" s="178"/>
      <c r="X12" s="179"/>
      <c r="Y12" s="181"/>
      <c r="Z12" s="178" t="s">
        <v>14</v>
      </c>
      <c r="AA12" s="179"/>
      <c r="AB12" s="178" t="s">
        <v>14</v>
      </c>
      <c r="AC12" s="179"/>
      <c r="AD12" s="10" t="s">
        <v>15</v>
      </c>
      <c r="AE12" s="178" t="s">
        <v>15</v>
      </c>
      <c r="AF12" s="179"/>
      <c r="AG12" s="178" t="s">
        <v>14</v>
      </c>
      <c r="AH12" s="179"/>
      <c r="AI12" s="10" t="s">
        <v>15</v>
      </c>
      <c r="AJ12" s="178" t="s">
        <v>14</v>
      </c>
      <c r="AK12" s="179"/>
      <c r="AL12" s="10" t="s">
        <v>15</v>
      </c>
      <c r="AM12" s="71"/>
    </row>
    <row r="13" spans="1:45" ht="15" hidden="1" customHeight="1" x14ac:dyDescent="0.2">
      <c r="A13" s="204"/>
      <c r="B13" s="207" t="s">
        <v>22</v>
      </c>
      <c r="C13" s="195" t="s">
        <v>23</v>
      </c>
      <c r="D13" s="207" t="s">
        <v>24</v>
      </c>
      <c r="E13" s="210" t="s">
        <v>25</v>
      </c>
      <c r="F13" s="211"/>
      <c r="G13" s="204"/>
      <c r="H13" s="210" t="s">
        <v>26</v>
      </c>
      <c r="I13" s="211"/>
      <c r="J13" s="195" t="s">
        <v>27</v>
      </c>
      <c r="K13" s="198" t="s">
        <v>28</v>
      </c>
      <c r="L13" s="199"/>
      <c r="M13" s="195" t="s">
        <v>29</v>
      </c>
      <c r="N13" s="198" t="s">
        <v>30</v>
      </c>
      <c r="O13" s="19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68"/>
      <c r="AD13" s="11"/>
      <c r="AE13" s="11"/>
      <c r="AF13" s="68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205"/>
      <c r="B14" s="208"/>
      <c r="C14" s="196"/>
      <c r="D14" s="208"/>
      <c r="E14" s="212"/>
      <c r="F14" s="213"/>
      <c r="G14" s="205"/>
      <c r="H14" s="212"/>
      <c r="I14" s="213"/>
      <c r="J14" s="196"/>
      <c r="K14" s="200"/>
      <c r="L14" s="201"/>
      <c r="M14" s="196"/>
      <c r="N14" s="200"/>
      <c r="O14" s="201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69"/>
      <c r="AD14" s="14"/>
      <c r="AE14" s="14"/>
      <c r="AF14" s="69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206"/>
      <c r="B15" s="209"/>
      <c r="C15" s="197"/>
      <c r="D15" s="209"/>
      <c r="E15" s="214"/>
      <c r="F15" s="215"/>
      <c r="G15" s="206"/>
      <c r="H15" s="214"/>
      <c r="I15" s="215"/>
      <c r="J15" s="197"/>
      <c r="K15" s="202"/>
      <c r="L15" s="203"/>
      <c r="M15" s="197"/>
      <c r="N15" s="202"/>
      <c r="O15" s="20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70"/>
      <c r="AD15" s="16"/>
      <c r="AE15" s="16"/>
      <c r="AF15" s="70"/>
      <c r="AG15" s="16"/>
      <c r="AH15" s="17"/>
      <c r="AI15" s="16"/>
      <c r="AJ15" s="16"/>
      <c r="AK15" s="17"/>
      <c r="AL15" s="16"/>
      <c r="AM15" s="13"/>
    </row>
    <row r="16" spans="1:45" ht="110.25" x14ac:dyDescent="0.2">
      <c r="A16" s="48">
        <v>1</v>
      </c>
      <c r="B16" s="19" t="s">
        <v>31</v>
      </c>
      <c r="C16" s="20" t="s">
        <v>143</v>
      </c>
      <c r="D16" s="20" t="s">
        <v>155</v>
      </c>
      <c r="E16" s="43">
        <v>100</v>
      </c>
      <c r="F16" s="44" t="s">
        <v>144</v>
      </c>
      <c r="G16" s="41">
        <f>G17+G20+G25+G32+G35</f>
        <v>8960035525</v>
      </c>
      <c r="H16" s="43">
        <v>100</v>
      </c>
      <c r="I16" s="44" t="s">
        <v>144</v>
      </c>
      <c r="J16" s="41"/>
      <c r="K16" s="43">
        <v>100</v>
      </c>
      <c r="L16" s="44" t="s">
        <v>144</v>
      </c>
      <c r="M16" s="41">
        <f>M17+M20+M25+M32+M35</f>
        <v>6499844120</v>
      </c>
      <c r="N16" s="117">
        <v>25</v>
      </c>
      <c r="O16" s="114" t="str">
        <f>L16</f>
        <v>%</v>
      </c>
      <c r="P16" s="41">
        <f>P17+P20+P25+P32+P35</f>
        <v>293200292</v>
      </c>
      <c r="Q16" s="117">
        <v>25</v>
      </c>
      <c r="R16" s="114" t="str">
        <f>L16</f>
        <v>%</v>
      </c>
      <c r="S16" s="41">
        <f>S17+S20+S25+S32+S35</f>
        <v>2554266311</v>
      </c>
      <c r="T16" s="117">
        <v>25</v>
      </c>
      <c r="U16" s="114" t="str">
        <f>O16</f>
        <v>%</v>
      </c>
      <c r="V16" s="41">
        <f>V17+V20+V25+V32+V35</f>
        <v>1201748247</v>
      </c>
      <c r="W16" s="117">
        <v>25</v>
      </c>
      <c r="X16" s="114" t="str">
        <f>R16</f>
        <v>%</v>
      </c>
      <c r="Y16" s="41">
        <f>Y17+Y20+Y25+Y32+Y35</f>
        <v>1706463731</v>
      </c>
      <c r="Z16" s="56">
        <f>SUM(N16,Q16,T16,W16)</f>
        <v>100</v>
      </c>
      <c r="AA16" s="82" t="str">
        <f>L16</f>
        <v>%</v>
      </c>
      <c r="AB16" s="53">
        <f>Z16/K16*100</f>
        <v>100</v>
      </c>
      <c r="AC16" s="55" t="s">
        <v>144</v>
      </c>
      <c r="AD16" s="54">
        <f>SUM(P16,S16,V16,Y16)</f>
        <v>5755678581</v>
      </c>
      <c r="AE16" s="53">
        <f>AD16/M16*100</f>
        <v>88.551024835961755</v>
      </c>
      <c r="AF16" s="55" t="s">
        <v>144</v>
      </c>
      <c r="AG16" s="53">
        <f>H16+Z16</f>
        <v>200</v>
      </c>
      <c r="AH16" s="56" t="str">
        <f>AA16</f>
        <v>%</v>
      </c>
      <c r="AI16" s="54">
        <f>J16+AD16</f>
        <v>5755678581</v>
      </c>
      <c r="AJ16" s="53"/>
      <c r="AK16" s="55"/>
      <c r="AL16" s="53"/>
      <c r="AM16" s="26" t="s">
        <v>61</v>
      </c>
      <c r="AP16" s="27">
        <f t="shared" ref="AP16:AP24" si="0">P16+S16+V16+Y16</f>
        <v>5755678581</v>
      </c>
    </row>
    <row r="17" spans="1:42" ht="146.25" customHeight="1" x14ac:dyDescent="0.2">
      <c r="A17" s="18"/>
      <c r="B17" s="19"/>
      <c r="C17" s="20" t="s">
        <v>82</v>
      </c>
      <c r="D17" s="20" t="s">
        <v>180</v>
      </c>
      <c r="E17" s="43">
        <v>15</v>
      </c>
      <c r="F17" s="44" t="s">
        <v>57</v>
      </c>
      <c r="G17" s="51">
        <f>SUM(G18:G19)</f>
        <v>4920000</v>
      </c>
      <c r="H17" s="75">
        <f>SUM(H18:H19)</f>
        <v>15</v>
      </c>
      <c r="I17" s="76" t="s">
        <v>57</v>
      </c>
      <c r="J17" s="103"/>
      <c r="K17" s="75">
        <f>SUM(K18:K19)</f>
        <v>15</v>
      </c>
      <c r="L17" s="76" t="s">
        <v>57</v>
      </c>
      <c r="M17" s="41">
        <f>SUM(M18:M19)</f>
        <v>6975000</v>
      </c>
      <c r="N17" s="118">
        <f>SUM(N18:N19)</f>
        <v>1</v>
      </c>
      <c r="O17" s="119" t="str">
        <f t="shared" ref="O17:O80" si="1">L17</f>
        <v>Dok</v>
      </c>
      <c r="P17" s="41">
        <f>SUM(P18:P19)</f>
        <v>0</v>
      </c>
      <c r="Q17" s="118">
        <f>SUM(Q18:Q19)</f>
        <v>3</v>
      </c>
      <c r="R17" s="119" t="str">
        <f t="shared" ref="R17:R80" si="2">L17</f>
        <v>Dok</v>
      </c>
      <c r="S17" s="41">
        <f>SUM(S18:S19)</f>
        <v>0</v>
      </c>
      <c r="T17" s="118">
        <f>SUM(T18:T19)</f>
        <v>3</v>
      </c>
      <c r="U17" s="119" t="str">
        <f t="shared" ref="U17:U80" si="3">O17</f>
        <v>Dok</v>
      </c>
      <c r="V17" s="41">
        <f>SUM(V18:V19)</f>
        <v>2925000</v>
      </c>
      <c r="W17" s="118">
        <f>SUM(W18:W19)</f>
        <v>8</v>
      </c>
      <c r="X17" s="119" t="str">
        <f t="shared" ref="X17:X80" si="4">R17</f>
        <v>Dok</v>
      </c>
      <c r="Y17" s="41">
        <f>SUM(Y18:Y19)</f>
        <v>1601500</v>
      </c>
      <c r="Z17" s="56">
        <f t="shared" ref="Z17:Z80" si="5">SUM(N17,Q17,T17,W17)</f>
        <v>15</v>
      </c>
      <c r="AA17" s="44" t="str">
        <f>L17</f>
        <v>Dok</v>
      </c>
      <c r="AB17" s="53">
        <f t="shared" ref="AB17:AB80" si="6">Z17/K17*100</f>
        <v>100</v>
      </c>
      <c r="AC17" s="55" t="s">
        <v>144</v>
      </c>
      <c r="AD17" s="54">
        <f t="shared" ref="AD17:AD80" si="7">SUM(P17,S17,V17,Y17)</f>
        <v>4526500</v>
      </c>
      <c r="AE17" s="53">
        <f t="shared" ref="AE17:AE80" si="8">AD17/M17*100</f>
        <v>64.896057347670251</v>
      </c>
      <c r="AF17" s="55" t="s">
        <v>144</v>
      </c>
      <c r="AG17" s="56">
        <f t="shared" ref="AG17:AG80" si="9">H17+Z17</f>
        <v>30</v>
      </c>
      <c r="AH17" s="56" t="str">
        <f t="shared" ref="AH17:AH80" si="10">AA17</f>
        <v>Dok</v>
      </c>
      <c r="AI17" s="54">
        <f t="shared" ref="AI17:AI80" si="11">J17+AD17</f>
        <v>4526500</v>
      </c>
      <c r="AJ17" s="53"/>
      <c r="AK17" s="55"/>
      <c r="AL17" s="53"/>
      <c r="AM17" s="26"/>
      <c r="AP17" s="27"/>
    </row>
    <row r="18" spans="1:42" ht="97.5" customHeight="1" x14ac:dyDescent="0.2">
      <c r="A18" s="18"/>
      <c r="B18" s="19"/>
      <c r="C18" s="28" t="s">
        <v>83</v>
      </c>
      <c r="D18" s="28" t="s">
        <v>161</v>
      </c>
      <c r="E18" s="21">
        <f>K18*3</f>
        <v>15</v>
      </c>
      <c r="F18" s="22" t="s">
        <v>57</v>
      </c>
      <c r="G18" s="50">
        <v>2460000</v>
      </c>
      <c r="H18" s="21">
        <v>5</v>
      </c>
      <c r="I18" s="22" t="s">
        <v>57</v>
      </c>
      <c r="J18" s="99"/>
      <c r="K18" s="21">
        <v>5</v>
      </c>
      <c r="L18" s="22" t="s">
        <v>57</v>
      </c>
      <c r="M18" s="24">
        <v>5850000</v>
      </c>
      <c r="N18" s="112">
        <v>0</v>
      </c>
      <c r="O18" s="111" t="str">
        <f t="shared" si="1"/>
        <v>Dok</v>
      </c>
      <c r="P18" s="24">
        <v>0</v>
      </c>
      <c r="Q18" s="112">
        <v>1</v>
      </c>
      <c r="R18" s="111" t="str">
        <f t="shared" si="2"/>
        <v>Dok</v>
      </c>
      <c r="S18" s="24">
        <v>0</v>
      </c>
      <c r="T18" s="112">
        <v>1</v>
      </c>
      <c r="U18" s="111" t="str">
        <f t="shared" si="3"/>
        <v>Dok</v>
      </c>
      <c r="V18" s="24">
        <v>2925000</v>
      </c>
      <c r="W18" s="112">
        <v>3</v>
      </c>
      <c r="X18" s="111" t="str">
        <f t="shared" si="4"/>
        <v>Dok</v>
      </c>
      <c r="Y18" s="24">
        <v>1039000</v>
      </c>
      <c r="Z18" s="57">
        <f t="shared" si="5"/>
        <v>5</v>
      </c>
      <c r="AA18" s="83" t="str">
        <f t="shared" ref="AA18:AA80" si="12">L18</f>
        <v>Dok</v>
      </c>
      <c r="AB18" s="52">
        <f t="shared" si="6"/>
        <v>100</v>
      </c>
      <c r="AC18" s="34" t="s">
        <v>144</v>
      </c>
      <c r="AD18" s="40">
        <f t="shared" si="7"/>
        <v>3964000</v>
      </c>
      <c r="AE18" s="52">
        <f t="shared" si="8"/>
        <v>67.760683760683762</v>
      </c>
      <c r="AF18" s="34" t="s">
        <v>144</v>
      </c>
      <c r="AG18" s="57">
        <f t="shared" si="9"/>
        <v>10</v>
      </c>
      <c r="AH18" s="57" t="str">
        <f t="shared" si="10"/>
        <v>Dok</v>
      </c>
      <c r="AI18" s="40">
        <f t="shared" si="11"/>
        <v>3964000</v>
      </c>
      <c r="AJ18" s="52"/>
      <c r="AK18" s="34"/>
      <c r="AL18" s="52"/>
      <c r="AM18" s="13"/>
      <c r="AP18" s="27"/>
    </row>
    <row r="19" spans="1:42" ht="98.1" customHeight="1" x14ac:dyDescent="0.2">
      <c r="A19" s="18"/>
      <c r="B19" s="19"/>
      <c r="C19" s="28" t="s">
        <v>84</v>
      </c>
      <c r="D19" s="28" t="s">
        <v>162</v>
      </c>
      <c r="E19" s="21">
        <f>K19*3</f>
        <v>30</v>
      </c>
      <c r="F19" s="22" t="s">
        <v>57</v>
      </c>
      <c r="G19" s="50">
        <v>2460000</v>
      </c>
      <c r="H19" s="21">
        <v>10</v>
      </c>
      <c r="I19" s="22" t="s">
        <v>57</v>
      </c>
      <c r="J19" s="99"/>
      <c r="K19" s="21">
        <v>10</v>
      </c>
      <c r="L19" s="22" t="s">
        <v>57</v>
      </c>
      <c r="M19" s="24">
        <v>1125000</v>
      </c>
      <c r="N19" s="112">
        <v>1</v>
      </c>
      <c r="O19" s="111" t="str">
        <f t="shared" si="1"/>
        <v>Dok</v>
      </c>
      <c r="P19" s="24">
        <v>0</v>
      </c>
      <c r="Q19" s="112">
        <v>2</v>
      </c>
      <c r="R19" s="111" t="str">
        <f t="shared" si="2"/>
        <v>Dok</v>
      </c>
      <c r="S19" s="24">
        <v>0</v>
      </c>
      <c r="T19" s="112">
        <v>2</v>
      </c>
      <c r="U19" s="111" t="str">
        <f t="shared" si="3"/>
        <v>Dok</v>
      </c>
      <c r="V19" s="24">
        <v>0</v>
      </c>
      <c r="W19" s="112">
        <v>5</v>
      </c>
      <c r="X19" s="111" t="str">
        <f t="shared" si="4"/>
        <v>Dok</v>
      </c>
      <c r="Y19" s="24">
        <v>562500</v>
      </c>
      <c r="Z19" s="57">
        <f t="shared" si="5"/>
        <v>10</v>
      </c>
      <c r="AA19" s="83" t="str">
        <f t="shared" si="12"/>
        <v>Dok</v>
      </c>
      <c r="AB19" s="52">
        <f t="shared" si="6"/>
        <v>100</v>
      </c>
      <c r="AC19" s="34" t="s">
        <v>144</v>
      </c>
      <c r="AD19" s="40">
        <f t="shared" si="7"/>
        <v>562500</v>
      </c>
      <c r="AE19" s="52">
        <f t="shared" si="8"/>
        <v>50</v>
      </c>
      <c r="AF19" s="34" t="s">
        <v>144</v>
      </c>
      <c r="AG19" s="57">
        <f t="shared" si="9"/>
        <v>20</v>
      </c>
      <c r="AH19" s="57" t="str">
        <f t="shared" si="10"/>
        <v>Dok</v>
      </c>
      <c r="AI19" s="40">
        <f t="shared" si="11"/>
        <v>562500</v>
      </c>
      <c r="AJ19" s="52"/>
      <c r="AK19" s="34"/>
      <c r="AL19" s="52"/>
      <c r="AM19" s="13"/>
      <c r="AP19" s="27"/>
    </row>
    <row r="20" spans="1:42" ht="110.25" x14ac:dyDescent="0.2">
      <c r="A20" s="48">
        <v>2</v>
      </c>
      <c r="B20" s="49" t="s">
        <v>32</v>
      </c>
      <c r="C20" s="20" t="s">
        <v>85</v>
      </c>
      <c r="D20" s="20" t="s">
        <v>181</v>
      </c>
      <c r="E20" s="78">
        <f>SUM(E22:E24)</f>
        <v>42</v>
      </c>
      <c r="F20" s="44" t="s">
        <v>57</v>
      </c>
      <c r="G20" s="74">
        <f>SUM(G21:G24)</f>
        <v>6520633000</v>
      </c>
      <c r="H20" s="78">
        <f>SUM(H22:H24)</f>
        <v>14</v>
      </c>
      <c r="I20" s="76" t="s">
        <v>57</v>
      </c>
      <c r="J20" s="41"/>
      <c r="K20" s="78">
        <f>SUM(K22:K24)</f>
        <v>14</v>
      </c>
      <c r="L20" s="76" t="s">
        <v>57</v>
      </c>
      <c r="M20" s="41">
        <f>SUM(M21:M24)</f>
        <v>4636728000</v>
      </c>
      <c r="N20" s="120">
        <f>SUM(N22:N24)</f>
        <v>3</v>
      </c>
      <c r="O20" s="119" t="str">
        <f t="shared" si="1"/>
        <v>Dok</v>
      </c>
      <c r="P20" s="41">
        <f>SUM(P21:P24)</f>
        <v>293200292</v>
      </c>
      <c r="Q20" s="120">
        <f>SUM(Q22:Q24)</f>
        <v>4</v>
      </c>
      <c r="R20" s="119" t="str">
        <f t="shared" si="2"/>
        <v>Dok</v>
      </c>
      <c r="S20" s="41">
        <f>SUM(S21:S24)</f>
        <v>2098950318</v>
      </c>
      <c r="T20" s="120">
        <f>SUM(T22:T24)</f>
        <v>3</v>
      </c>
      <c r="U20" s="119" t="str">
        <f t="shared" si="3"/>
        <v>Dok</v>
      </c>
      <c r="V20" s="41">
        <f>SUM(V21:V24)</f>
        <v>900573491</v>
      </c>
      <c r="W20" s="120">
        <f>SUM(W22:W24)</f>
        <v>4</v>
      </c>
      <c r="X20" s="119" t="str">
        <f t="shared" si="4"/>
        <v>Dok</v>
      </c>
      <c r="Y20" s="41">
        <f>SUM(Y21:Y24)</f>
        <v>753215892</v>
      </c>
      <c r="Z20" s="56">
        <f t="shared" si="5"/>
        <v>14</v>
      </c>
      <c r="AA20" s="82" t="str">
        <f t="shared" si="12"/>
        <v>Dok</v>
      </c>
      <c r="AB20" s="53">
        <f t="shared" si="6"/>
        <v>100</v>
      </c>
      <c r="AC20" s="55" t="s">
        <v>144</v>
      </c>
      <c r="AD20" s="54">
        <f t="shared" si="7"/>
        <v>4045939993</v>
      </c>
      <c r="AE20" s="53">
        <f t="shared" si="8"/>
        <v>87.25851490533843</v>
      </c>
      <c r="AF20" s="55" t="s">
        <v>144</v>
      </c>
      <c r="AG20" s="56">
        <f t="shared" si="9"/>
        <v>28</v>
      </c>
      <c r="AH20" s="56" t="str">
        <f t="shared" si="10"/>
        <v>Dok</v>
      </c>
      <c r="AI20" s="54">
        <f t="shared" si="11"/>
        <v>4045939993</v>
      </c>
      <c r="AJ20" s="53"/>
      <c r="AK20" s="55"/>
      <c r="AL20" s="53"/>
      <c r="AM20" s="13"/>
      <c r="AP20" s="27"/>
    </row>
    <row r="21" spans="1:42" ht="70.5" customHeight="1" x14ac:dyDescent="0.2">
      <c r="A21" s="18"/>
      <c r="B21" s="19"/>
      <c r="C21" s="28" t="s">
        <v>86</v>
      </c>
      <c r="D21" s="77" t="s">
        <v>163</v>
      </c>
      <c r="E21" s="21">
        <v>40</v>
      </c>
      <c r="F21" s="22" t="s">
        <v>182</v>
      </c>
      <c r="G21" s="88">
        <v>6515713000</v>
      </c>
      <c r="H21" s="42">
        <v>12</v>
      </c>
      <c r="I21" s="22" t="s">
        <v>58</v>
      </c>
      <c r="J21" s="24"/>
      <c r="K21" s="42">
        <v>12</v>
      </c>
      <c r="L21" s="22" t="s">
        <v>58</v>
      </c>
      <c r="M21" s="25">
        <v>4632978000</v>
      </c>
      <c r="N21" s="115">
        <v>3</v>
      </c>
      <c r="O21" s="111" t="str">
        <f t="shared" si="1"/>
        <v>Bln</v>
      </c>
      <c r="P21" s="25">
        <v>293200292</v>
      </c>
      <c r="Q21" s="115">
        <v>3</v>
      </c>
      <c r="R21" s="111" t="str">
        <f t="shared" si="2"/>
        <v>Bln</v>
      </c>
      <c r="S21" s="25">
        <v>2098950318</v>
      </c>
      <c r="T21" s="115">
        <v>3</v>
      </c>
      <c r="U21" s="111" t="str">
        <f t="shared" si="3"/>
        <v>Bln</v>
      </c>
      <c r="V21" s="25">
        <v>898323491</v>
      </c>
      <c r="W21" s="115">
        <v>3</v>
      </c>
      <c r="X21" s="111" t="str">
        <f t="shared" si="4"/>
        <v>Bln</v>
      </c>
      <c r="Y21" s="25">
        <v>752465892</v>
      </c>
      <c r="Z21" s="57">
        <f t="shared" si="5"/>
        <v>12</v>
      </c>
      <c r="AA21" s="83" t="str">
        <f t="shared" si="12"/>
        <v>Bln</v>
      </c>
      <c r="AB21" s="57">
        <f t="shared" si="6"/>
        <v>100</v>
      </c>
      <c r="AC21" s="34" t="s">
        <v>144</v>
      </c>
      <c r="AD21" s="40">
        <f t="shared" si="7"/>
        <v>4042939993</v>
      </c>
      <c r="AE21" s="52">
        <f t="shared" si="8"/>
        <v>87.264390053222783</v>
      </c>
      <c r="AF21" s="34" t="s">
        <v>144</v>
      </c>
      <c r="AG21" s="57">
        <f t="shared" si="9"/>
        <v>24</v>
      </c>
      <c r="AH21" s="57" t="str">
        <f t="shared" si="10"/>
        <v>Bln</v>
      </c>
      <c r="AI21" s="40">
        <f t="shared" si="11"/>
        <v>4042939993</v>
      </c>
      <c r="AJ21" s="52"/>
      <c r="AK21" s="34"/>
      <c r="AL21" s="52"/>
      <c r="AM21" s="29"/>
      <c r="AP21" s="27">
        <f t="shared" si="0"/>
        <v>4042939993</v>
      </c>
    </row>
    <row r="22" spans="1:42" ht="105" x14ac:dyDescent="0.2">
      <c r="A22" s="18"/>
      <c r="B22" s="19"/>
      <c r="C22" s="28" t="s">
        <v>87</v>
      </c>
      <c r="D22" s="77" t="s">
        <v>212</v>
      </c>
      <c r="E22" s="21">
        <f>K22*3</f>
        <v>3</v>
      </c>
      <c r="F22" s="22" t="s">
        <v>57</v>
      </c>
      <c r="G22" s="88">
        <f>G17/3</f>
        <v>1640000</v>
      </c>
      <c r="H22" s="42">
        <v>1</v>
      </c>
      <c r="I22" s="22" t="s">
        <v>57</v>
      </c>
      <c r="J22" s="24"/>
      <c r="K22" s="42">
        <v>1</v>
      </c>
      <c r="L22" s="22" t="s">
        <v>57</v>
      </c>
      <c r="M22" s="25">
        <v>1500000</v>
      </c>
      <c r="N22" s="115">
        <v>0</v>
      </c>
      <c r="O22" s="111" t="str">
        <f t="shared" si="1"/>
        <v>Dok</v>
      </c>
      <c r="P22" s="25">
        <v>0</v>
      </c>
      <c r="Q22" s="115">
        <v>0</v>
      </c>
      <c r="R22" s="111" t="str">
        <f t="shared" si="2"/>
        <v>Dok</v>
      </c>
      <c r="S22" s="25">
        <v>0</v>
      </c>
      <c r="T22" s="115">
        <v>0</v>
      </c>
      <c r="U22" s="111" t="str">
        <f t="shared" si="3"/>
        <v>Dok</v>
      </c>
      <c r="V22" s="25">
        <v>0</v>
      </c>
      <c r="W22" s="115">
        <v>1</v>
      </c>
      <c r="X22" s="111" t="str">
        <f t="shared" si="4"/>
        <v>Dok</v>
      </c>
      <c r="Y22" s="25">
        <v>750000</v>
      </c>
      <c r="Z22" s="57">
        <f t="shared" si="5"/>
        <v>1</v>
      </c>
      <c r="AA22" s="83" t="str">
        <f t="shared" si="12"/>
        <v>Dok</v>
      </c>
      <c r="AB22" s="57">
        <f t="shared" si="6"/>
        <v>100</v>
      </c>
      <c r="AC22" s="34" t="s">
        <v>144</v>
      </c>
      <c r="AD22" s="40">
        <f t="shared" si="7"/>
        <v>750000</v>
      </c>
      <c r="AE22" s="52">
        <f t="shared" si="8"/>
        <v>50</v>
      </c>
      <c r="AF22" s="34" t="s">
        <v>144</v>
      </c>
      <c r="AG22" s="57">
        <f t="shared" si="9"/>
        <v>2</v>
      </c>
      <c r="AH22" s="57" t="str">
        <f t="shared" si="10"/>
        <v>Dok</v>
      </c>
      <c r="AI22" s="40">
        <f t="shared" si="11"/>
        <v>750000</v>
      </c>
      <c r="AJ22" s="52"/>
      <c r="AK22" s="34"/>
      <c r="AL22" s="52"/>
      <c r="AM22" s="13"/>
      <c r="AP22" s="27">
        <f t="shared" si="0"/>
        <v>750000</v>
      </c>
    </row>
    <row r="23" spans="1:42" ht="120" x14ac:dyDescent="0.2">
      <c r="A23" s="18"/>
      <c r="B23" s="19"/>
      <c r="C23" s="73" t="s">
        <v>88</v>
      </c>
      <c r="D23" s="77" t="s">
        <v>164</v>
      </c>
      <c r="E23" s="21">
        <f>K23*3</f>
        <v>36</v>
      </c>
      <c r="F23" s="22" t="s">
        <v>138</v>
      </c>
      <c r="G23" s="88">
        <v>1640000</v>
      </c>
      <c r="H23" s="42">
        <v>12</v>
      </c>
      <c r="I23" s="22" t="s">
        <v>138</v>
      </c>
      <c r="J23" s="24"/>
      <c r="K23" s="42">
        <v>12</v>
      </c>
      <c r="L23" s="22" t="s">
        <v>138</v>
      </c>
      <c r="M23" s="25">
        <v>1125000</v>
      </c>
      <c r="N23" s="115">
        <v>3</v>
      </c>
      <c r="O23" s="111" t="str">
        <f t="shared" si="1"/>
        <v>Lap</v>
      </c>
      <c r="P23" s="25">
        <v>0</v>
      </c>
      <c r="Q23" s="115">
        <v>3</v>
      </c>
      <c r="R23" s="111" t="str">
        <f t="shared" si="2"/>
        <v>Lap</v>
      </c>
      <c r="S23" s="25">
        <v>0</v>
      </c>
      <c r="T23" s="115">
        <v>3</v>
      </c>
      <c r="U23" s="111" t="str">
        <f t="shared" si="3"/>
        <v>Lap</v>
      </c>
      <c r="V23" s="25">
        <v>1125000</v>
      </c>
      <c r="W23" s="115">
        <v>3</v>
      </c>
      <c r="X23" s="111" t="str">
        <f t="shared" si="4"/>
        <v>Lap</v>
      </c>
      <c r="Y23" s="25">
        <v>0</v>
      </c>
      <c r="Z23" s="57">
        <f t="shared" si="5"/>
        <v>12</v>
      </c>
      <c r="AA23" s="83" t="str">
        <f t="shared" si="12"/>
        <v>Lap</v>
      </c>
      <c r="AB23" s="57">
        <f t="shared" si="6"/>
        <v>100</v>
      </c>
      <c r="AC23" s="34" t="s">
        <v>144</v>
      </c>
      <c r="AD23" s="40">
        <f t="shared" si="7"/>
        <v>1125000</v>
      </c>
      <c r="AE23" s="52">
        <f t="shared" si="8"/>
        <v>100</v>
      </c>
      <c r="AF23" s="34" t="s">
        <v>144</v>
      </c>
      <c r="AG23" s="57">
        <f t="shared" si="9"/>
        <v>24</v>
      </c>
      <c r="AH23" s="57" t="str">
        <f t="shared" si="10"/>
        <v>Lap</v>
      </c>
      <c r="AI23" s="40">
        <f t="shared" si="11"/>
        <v>1125000</v>
      </c>
      <c r="AJ23" s="52"/>
      <c r="AK23" s="34"/>
      <c r="AL23" s="52"/>
      <c r="AM23" s="13"/>
      <c r="AP23" s="27">
        <f t="shared" si="0"/>
        <v>1125000</v>
      </c>
    </row>
    <row r="24" spans="1:42" ht="99.6" customHeight="1" x14ac:dyDescent="0.2">
      <c r="A24" s="18"/>
      <c r="B24" s="19"/>
      <c r="C24" s="28" t="s">
        <v>89</v>
      </c>
      <c r="D24" s="77" t="s">
        <v>165</v>
      </c>
      <c r="E24" s="21">
        <f>K24*3</f>
        <v>3</v>
      </c>
      <c r="F24" s="22" t="s">
        <v>138</v>
      </c>
      <c r="G24" s="88">
        <v>1640000</v>
      </c>
      <c r="H24" s="42">
        <v>1</v>
      </c>
      <c r="I24" s="22" t="s">
        <v>138</v>
      </c>
      <c r="J24" s="24"/>
      <c r="K24" s="42">
        <v>1</v>
      </c>
      <c r="L24" s="22" t="s">
        <v>138</v>
      </c>
      <c r="M24" s="25">
        <v>1125000</v>
      </c>
      <c r="N24" s="115">
        <v>0</v>
      </c>
      <c r="O24" s="111" t="str">
        <f t="shared" si="1"/>
        <v>Lap</v>
      </c>
      <c r="P24" s="25">
        <v>0</v>
      </c>
      <c r="Q24" s="115">
        <v>1</v>
      </c>
      <c r="R24" s="111" t="str">
        <f t="shared" si="2"/>
        <v>Lap</v>
      </c>
      <c r="S24" s="25">
        <v>0</v>
      </c>
      <c r="T24" s="115">
        <v>0</v>
      </c>
      <c r="U24" s="111" t="str">
        <f t="shared" si="3"/>
        <v>Lap</v>
      </c>
      <c r="V24" s="25">
        <v>1125000</v>
      </c>
      <c r="W24" s="115">
        <v>0</v>
      </c>
      <c r="X24" s="111" t="str">
        <f t="shared" si="4"/>
        <v>Lap</v>
      </c>
      <c r="Y24" s="25">
        <v>0</v>
      </c>
      <c r="Z24" s="57">
        <f t="shared" si="5"/>
        <v>1</v>
      </c>
      <c r="AA24" s="83" t="str">
        <f t="shared" si="12"/>
        <v>Lap</v>
      </c>
      <c r="AB24" s="57">
        <f t="shared" si="6"/>
        <v>100</v>
      </c>
      <c r="AC24" s="34" t="s">
        <v>144</v>
      </c>
      <c r="AD24" s="40">
        <f t="shared" si="7"/>
        <v>1125000</v>
      </c>
      <c r="AE24" s="52">
        <f t="shared" si="8"/>
        <v>100</v>
      </c>
      <c r="AF24" s="34" t="s">
        <v>144</v>
      </c>
      <c r="AG24" s="57">
        <f t="shared" si="9"/>
        <v>2</v>
      </c>
      <c r="AH24" s="57" t="str">
        <f t="shared" si="10"/>
        <v>Lap</v>
      </c>
      <c r="AI24" s="40">
        <f t="shared" si="11"/>
        <v>1125000</v>
      </c>
      <c r="AJ24" s="52"/>
      <c r="AK24" s="34"/>
      <c r="AL24" s="52"/>
      <c r="AM24" s="13"/>
      <c r="AP24" s="27">
        <f t="shared" si="0"/>
        <v>1125000</v>
      </c>
    </row>
    <row r="25" spans="1:42" ht="94.5" x14ac:dyDescent="0.2">
      <c r="A25" s="18"/>
      <c r="B25" s="19"/>
      <c r="C25" s="20" t="s">
        <v>90</v>
      </c>
      <c r="D25" s="20" t="s">
        <v>166</v>
      </c>
      <c r="E25" s="43">
        <v>100</v>
      </c>
      <c r="F25" s="44" t="s">
        <v>144</v>
      </c>
      <c r="G25" s="51">
        <f>SUM(G26:G31)</f>
        <v>925272525</v>
      </c>
      <c r="H25" s="78">
        <v>1</v>
      </c>
      <c r="I25" s="76" t="s">
        <v>57</v>
      </c>
      <c r="J25" s="24"/>
      <c r="K25" s="78">
        <v>1</v>
      </c>
      <c r="L25" s="76" t="s">
        <v>57</v>
      </c>
      <c r="M25" s="41">
        <f>SUM(M26:M31)</f>
        <v>866114770</v>
      </c>
      <c r="N25" s="120">
        <v>0</v>
      </c>
      <c r="O25" s="119" t="str">
        <f t="shared" si="1"/>
        <v>Dok</v>
      </c>
      <c r="P25" s="41">
        <f>SUM(P26:P31)</f>
        <v>0</v>
      </c>
      <c r="Q25" s="120">
        <v>0</v>
      </c>
      <c r="R25" s="119" t="str">
        <f t="shared" si="2"/>
        <v>Dok</v>
      </c>
      <c r="S25" s="41">
        <f>SUM(S26:S31)</f>
        <v>125535905</v>
      </c>
      <c r="T25" s="120">
        <v>0</v>
      </c>
      <c r="U25" s="119" t="str">
        <f t="shared" si="3"/>
        <v>Dok</v>
      </c>
      <c r="V25" s="41">
        <f>SUM(V26:V31)</f>
        <v>170002430</v>
      </c>
      <c r="W25" s="120">
        <v>1</v>
      </c>
      <c r="X25" s="119" t="str">
        <f t="shared" si="4"/>
        <v>Dok</v>
      </c>
      <c r="Y25" s="41">
        <f>SUM(Y26:Y31)</f>
        <v>528140738</v>
      </c>
      <c r="Z25" s="56">
        <f t="shared" si="5"/>
        <v>1</v>
      </c>
      <c r="AA25" s="82" t="str">
        <f t="shared" si="12"/>
        <v>Dok</v>
      </c>
      <c r="AB25" s="53">
        <f t="shared" si="6"/>
        <v>100</v>
      </c>
      <c r="AC25" s="55" t="s">
        <v>144</v>
      </c>
      <c r="AD25" s="54">
        <f t="shared" si="7"/>
        <v>823679073</v>
      </c>
      <c r="AE25" s="53">
        <f t="shared" si="8"/>
        <v>95.100453372940393</v>
      </c>
      <c r="AF25" s="55" t="s">
        <v>144</v>
      </c>
      <c r="AG25" s="56">
        <f t="shared" si="9"/>
        <v>2</v>
      </c>
      <c r="AH25" s="56" t="str">
        <f t="shared" si="10"/>
        <v>Dok</v>
      </c>
      <c r="AI25" s="54">
        <f t="shared" si="11"/>
        <v>823679073</v>
      </c>
      <c r="AJ25" s="53"/>
      <c r="AK25" s="55"/>
      <c r="AL25" s="53"/>
      <c r="AM25" s="13"/>
      <c r="AP25" s="27"/>
    </row>
    <row r="26" spans="1:42" ht="135" x14ac:dyDescent="0.2">
      <c r="A26" s="18"/>
      <c r="B26" s="19"/>
      <c r="C26" s="28" t="s">
        <v>91</v>
      </c>
      <c r="D26" s="77" t="s">
        <v>167</v>
      </c>
      <c r="E26" s="21">
        <f>K26*3</f>
        <v>36</v>
      </c>
      <c r="F26" s="22" t="s">
        <v>58</v>
      </c>
      <c r="G26" s="88">
        <v>9038409</v>
      </c>
      <c r="H26" s="42">
        <v>12</v>
      </c>
      <c r="I26" s="22" t="s">
        <v>58</v>
      </c>
      <c r="J26" s="24"/>
      <c r="K26" s="42">
        <v>12</v>
      </c>
      <c r="L26" s="22" t="s">
        <v>58</v>
      </c>
      <c r="M26" s="25">
        <v>5120630</v>
      </c>
      <c r="N26" s="115">
        <v>3</v>
      </c>
      <c r="O26" s="111" t="str">
        <f t="shared" si="1"/>
        <v>Bln</v>
      </c>
      <c r="P26" s="25">
        <v>0</v>
      </c>
      <c r="Q26" s="115">
        <v>3</v>
      </c>
      <c r="R26" s="111" t="str">
        <f t="shared" si="2"/>
        <v>Bln</v>
      </c>
      <c r="S26" s="25">
        <v>0</v>
      </c>
      <c r="T26" s="115">
        <v>3</v>
      </c>
      <c r="U26" s="111" t="str">
        <f t="shared" si="3"/>
        <v>Bln</v>
      </c>
      <c r="V26" s="25">
        <v>0</v>
      </c>
      <c r="W26" s="115">
        <v>3</v>
      </c>
      <c r="X26" s="111" t="str">
        <f t="shared" si="4"/>
        <v>Bln</v>
      </c>
      <c r="Y26" s="25">
        <v>584000</v>
      </c>
      <c r="Z26" s="57">
        <f t="shared" si="5"/>
        <v>12</v>
      </c>
      <c r="AA26" s="83" t="str">
        <f t="shared" si="12"/>
        <v>Bln</v>
      </c>
      <c r="AB26" s="57">
        <f t="shared" si="6"/>
        <v>100</v>
      </c>
      <c r="AC26" s="34" t="s">
        <v>144</v>
      </c>
      <c r="AD26" s="40">
        <f t="shared" si="7"/>
        <v>584000</v>
      </c>
      <c r="AE26" s="52">
        <f t="shared" si="8"/>
        <v>11.404846669257495</v>
      </c>
      <c r="AF26" s="34" t="s">
        <v>144</v>
      </c>
      <c r="AG26" s="57">
        <f t="shared" si="9"/>
        <v>24</v>
      </c>
      <c r="AH26" s="57" t="str">
        <f t="shared" si="10"/>
        <v>Bln</v>
      </c>
      <c r="AI26" s="40">
        <f t="shared" si="11"/>
        <v>584000</v>
      </c>
      <c r="AJ26" s="52"/>
      <c r="AK26" s="34"/>
      <c r="AL26" s="52"/>
      <c r="AM26" s="13"/>
      <c r="AP26" s="27"/>
    </row>
    <row r="27" spans="1:42" ht="123.75" customHeight="1" x14ac:dyDescent="0.2">
      <c r="A27" s="18"/>
      <c r="B27" s="19"/>
      <c r="C27" s="28" t="s">
        <v>92</v>
      </c>
      <c r="D27" s="77" t="s">
        <v>168</v>
      </c>
      <c r="E27" s="21">
        <f>K27*3</f>
        <v>36</v>
      </c>
      <c r="F27" s="22" t="s">
        <v>58</v>
      </c>
      <c r="G27" s="88">
        <v>124296616</v>
      </c>
      <c r="H27" s="42">
        <v>12</v>
      </c>
      <c r="I27" s="22" t="s">
        <v>58</v>
      </c>
      <c r="J27" s="41"/>
      <c r="K27" s="42">
        <v>12</v>
      </c>
      <c r="L27" s="22" t="s">
        <v>58</v>
      </c>
      <c r="M27" s="25">
        <v>476474640</v>
      </c>
      <c r="N27" s="115">
        <v>3</v>
      </c>
      <c r="O27" s="111" t="str">
        <f t="shared" si="1"/>
        <v>Bln</v>
      </c>
      <c r="P27" s="25">
        <v>0</v>
      </c>
      <c r="Q27" s="115">
        <v>3</v>
      </c>
      <c r="R27" s="111" t="str">
        <f t="shared" si="2"/>
        <v>Bln</v>
      </c>
      <c r="S27" s="25">
        <v>23939040</v>
      </c>
      <c r="T27" s="115">
        <v>3</v>
      </c>
      <c r="U27" s="111" t="str">
        <f t="shared" si="3"/>
        <v>Bln</v>
      </c>
      <c r="V27" s="25">
        <v>67090125</v>
      </c>
      <c r="W27" s="115">
        <v>3</v>
      </c>
      <c r="X27" s="111" t="str">
        <f t="shared" si="4"/>
        <v>Bln</v>
      </c>
      <c r="Y27" s="25">
        <v>374591575</v>
      </c>
      <c r="Z27" s="57">
        <f t="shared" si="5"/>
        <v>12</v>
      </c>
      <c r="AA27" s="83" t="str">
        <f t="shared" si="12"/>
        <v>Bln</v>
      </c>
      <c r="AB27" s="57">
        <f t="shared" si="6"/>
        <v>100</v>
      </c>
      <c r="AC27" s="34" t="s">
        <v>144</v>
      </c>
      <c r="AD27" s="40">
        <f t="shared" si="7"/>
        <v>465620740</v>
      </c>
      <c r="AE27" s="52">
        <f t="shared" si="8"/>
        <v>97.72204035874816</v>
      </c>
      <c r="AF27" s="34" t="s">
        <v>144</v>
      </c>
      <c r="AG27" s="57">
        <f t="shared" si="9"/>
        <v>24</v>
      </c>
      <c r="AH27" s="57" t="str">
        <f t="shared" si="10"/>
        <v>Bln</v>
      </c>
      <c r="AI27" s="40">
        <f t="shared" si="11"/>
        <v>465620740</v>
      </c>
      <c r="AJ27" s="52"/>
      <c r="AK27" s="34"/>
      <c r="AL27" s="52"/>
      <c r="AM27" s="13"/>
      <c r="AP27" s="27"/>
    </row>
    <row r="28" spans="1:42" ht="83.1" customHeight="1" x14ac:dyDescent="0.2">
      <c r="A28" s="18"/>
      <c r="B28" s="19"/>
      <c r="C28" s="28" t="s">
        <v>93</v>
      </c>
      <c r="D28" s="77" t="s">
        <v>169</v>
      </c>
      <c r="E28" s="21">
        <f>K28*3</f>
        <v>36</v>
      </c>
      <c r="F28" s="22" t="s">
        <v>58</v>
      </c>
      <c r="G28" s="88">
        <v>40987500</v>
      </c>
      <c r="H28" s="42">
        <v>12</v>
      </c>
      <c r="I28" s="22" t="s">
        <v>58</v>
      </c>
      <c r="J28" s="24"/>
      <c r="K28" s="42">
        <v>12</v>
      </c>
      <c r="L28" s="22" t="s">
        <v>58</v>
      </c>
      <c r="M28" s="25">
        <v>35525000</v>
      </c>
      <c r="N28" s="115">
        <v>3</v>
      </c>
      <c r="O28" s="111" t="str">
        <f t="shared" si="1"/>
        <v>Bln</v>
      </c>
      <c r="P28" s="25">
        <v>0</v>
      </c>
      <c r="Q28" s="115">
        <v>3</v>
      </c>
      <c r="R28" s="111" t="str">
        <f t="shared" si="2"/>
        <v>Bln</v>
      </c>
      <c r="S28" s="25">
        <v>1400000</v>
      </c>
      <c r="T28" s="115">
        <v>3</v>
      </c>
      <c r="U28" s="111" t="str">
        <f t="shared" si="3"/>
        <v>Bln</v>
      </c>
      <c r="V28" s="25">
        <v>2125000</v>
      </c>
      <c r="W28" s="115">
        <v>3</v>
      </c>
      <c r="X28" s="111" t="str">
        <f t="shared" si="4"/>
        <v>Bln</v>
      </c>
      <c r="Y28" s="25">
        <v>11250000</v>
      </c>
      <c r="Z28" s="57">
        <f t="shared" si="5"/>
        <v>12</v>
      </c>
      <c r="AA28" s="83" t="str">
        <f t="shared" si="12"/>
        <v>Bln</v>
      </c>
      <c r="AB28" s="57">
        <f t="shared" si="6"/>
        <v>100</v>
      </c>
      <c r="AC28" s="34" t="s">
        <v>144</v>
      </c>
      <c r="AD28" s="40">
        <f t="shared" si="7"/>
        <v>14775000</v>
      </c>
      <c r="AE28" s="52">
        <f t="shared" si="8"/>
        <v>41.590429275158343</v>
      </c>
      <c r="AF28" s="34" t="s">
        <v>144</v>
      </c>
      <c r="AG28" s="57">
        <f t="shared" si="9"/>
        <v>24</v>
      </c>
      <c r="AH28" s="57" t="str">
        <f t="shared" si="10"/>
        <v>Bln</v>
      </c>
      <c r="AI28" s="40">
        <f t="shared" si="11"/>
        <v>14775000</v>
      </c>
      <c r="AJ28" s="52"/>
      <c r="AK28" s="34"/>
      <c r="AL28" s="52"/>
      <c r="AM28" s="13"/>
      <c r="AP28" s="27"/>
    </row>
    <row r="29" spans="1:42" ht="110.45" customHeight="1" x14ac:dyDescent="0.2">
      <c r="A29" s="18"/>
      <c r="B29" s="19"/>
      <c r="C29" s="28" t="s">
        <v>94</v>
      </c>
      <c r="D29" s="28" t="s">
        <v>170</v>
      </c>
      <c r="E29" s="21">
        <f t="shared" ref="E29:E31" si="13">K29*3</f>
        <v>36</v>
      </c>
      <c r="F29" s="22" t="s">
        <v>58</v>
      </c>
      <c r="G29" s="88">
        <v>72850000</v>
      </c>
      <c r="H29" s="42">
        <v>12</v>
      </c>
      <c r="I29" s="22" t="s">
        <v>58</v>
      </c>
      <c r="J29" s="24"/>
      <c r="K29" s="42">
        <v>12</v>
      </c>
      <c r="L29" s="22" t="s">
        <v>58</v>
      </c>
      <c r="M29" s="25">
        <v>70394500</v>
      </c>
      <c r="N29" s="115">
        <v>3</v>
      </c>
      <c r="O29" s="111" t="str">
        <f t="shared" si="1"/>
        <v>Bln</v>
      </c>
      <c r="P29" s="25">
        <v>0</v>
      </c>
      <c r="Q29" s="115">
        <v>3</v>
      </c>
      <c r="R29" s="111" t="str">
        <f t="shared" si="2"/>
        <v>Bln</v>
      </c>
      <c r="S29" s="25">
        <v>9285000</v>
      </c>
      <c r="T29" s="115">
        <v>3</v>
      </c>
      <c r="U29" s="111" t="str">
        <f t="shared" si="3"/>
        <v>Bln</v>
      </c>
      <c r="V29" s="25">
        <v>10666800</v>
      </c>
      <c r="W29" s="115">
        <v>3</v>
      </c>
      <c r="X29" s="111" t="str">
        <f t="shared" si="4"/>
        <v>Bln</v>
      </c>
      <c r="Y29" s="25">
        <v>44600000</v>
      </c>
      <c r="Z29" s="57">
        <f t="shared" si="5"/>
        <v>12</v>
      </c>
      <c r="AA29" s="83" t="str">
        <f t="shared" si="12"/>
        <v>Bln</v>
      </c>
      <c r="AB29" s="57">
        <f t="shared" si="6"/>
        <v>100</v>
      </c>
      <c r="AC29" s="34" t="s">
        <v>144</v>
      </c>
      <c r="AD29" s="40">
        <f t="shared" si="7"/>
        <v>64551800</v>
      </c>
      <c r="AE29" s="52">
        <f t="shared" si="8"/>
        <v>91.70006179460043</v>
      </c>
      <c r="AF29" s="34" t="s">
        <v>144</v>
      </c>
      <c r="AG29" s="57">
        <f t="shared" si="9"/>
        <v>24</v>
      </c>
      <c r="AH29" s="57" t="str">
        <f t="shared" si="10"/>
        <v>Bln</v>
      </c>
      <c r="AI29" s="40">
        <f t="shared" si="11"/>
        <v>64551800</v>
      </c>
      <c r="AJ29" s="52"/>
      <c r="AK29" s="34"/>
      <c r="AL29" s="52"/>
      <c r="AM29" s="13"/>
      <c r="AP29" s="27"/>
    </row>
    <row r="30" spans="1:42" ht="135" x14ac:dyDescent="0.2">
      <c r="A30" s="18"/>
      <c r="B30" s="19"/>
      <c r="C30" s="28" t="s">
        <v>95</v>
      </c>
      <c r="D30" s="28" t="s">
        <v>171</v>
      </c>
      <c r="E30" s="21">
        <f t="shared" si="13"/>
        <v>36</v>
      </c>
      <c r="F30" s="22" t="s">
        <v>58</v>
      </c>
      <c r="G30" s="88">
        <v>3600000</v>
      </c>
      <c r="H30" s="42">
        <v>12</v>
      </c>
      <c r="I30" s="22" t="s">
        <v>58</v>
      </c>
      <c r="J30" s="24"/>
      <c r="K30" s="42">
        <v>12</v>
      </c>
      <c r="L30" s="22" t="s">
        <v>58</v>
      </c>
      <c r="M30" s="25">
        <v>3600000</v>
      </c>
      <c r="N30" s="115">
        <v>3</v>
      </c>
      <c r="O30" s="111" t="str">
        <f t="shared" si="1"/>
        <v>Bln</v>
      </c>
      <c r="P30" s="25">
        <v>0</v>
      </c>
      <c r="Q30" s="115">
        <v>3</v>
      </c>
      <c r="R30" s="111" t="str">
        <f t="shared" si="2"/>
        <v>Bln</v>
      </c>
      <c r="S30" s="25">
        <v>1375000</v>
      </c>
      <c r="T30" s="115">
        <v>3</v>
      </c>
      <c r="U30" s="111" t="str">
        <f t="shared" si="3"/>
        <v>Bln</v>
      </c>
      <c r="V30" s="25">
        <v>825000</v>
      </c>
      <c r="W30" s="115">
        <v>3</v>
      </c>
      <c r="X30" s="111" t="str">
        <f t="shared" si="4"/>
        <v>Bln</v>
      </c>
      <c r="Y30" s="25">
        <v>1100000</v>
      </c>
      <c r="Z30" s="57">
        <f t="shared" si="5"/>
        <v>12</v>
      </c>
      <c r="AA30" s="83" t="str">
        <f t="shared" si="12"/>
        <v>Bln</v>
      </c>
      <c r="AB30" s="57">
        <f t="shared" si="6"/>
        <v>100</v>
      </c>
      <c r="AC30" s="34" t="s">
        <v>144</v>
      </c>
      <c r="AD30" s="40">
        <f t="shared" si="7"/>
        <v>3300000</v>
      </c>
      <c r="AE30" s="52">
        <f t="shared" si="8"/>
        <v>91.666666666666657</v>
      </c>
      <c r="AF30" s="34" t="s">
        <v>144</v>
      </c>
      <c r="AG30" s="57">
        <f t="shared" si="9"/>
        <v>24</v>
      </c>
      <c r="AH30" s="57" t="str">
        <f t="shared" si="10"/>
        <v>Bln</v>
      </c>
      <c r="AI30" s="40">
        <f t="shared" si="11"/>
        <v>3300000</v>
      </c>
      <c r="AJ30" s="52"/>
      <c r="AK30" s="34"/>
      <c r="AL30" s="52"/>
      <c r="AM30" s="13"/>
      <c r="AP30" s="27"/>
    </row>
    <row r="31" spans="1:42" ht="107.25" customHeight="1" x14ac:dyDescent="0.2">
      <c r="A31" s="18"/>
      <c r="B31" s="19"/>
      <c r="C31" s="28" t="s">
        <v>96</v>
      </c>
      <c r="D31" s="28" t="s">
        <v>172</v>
      </c>
      <c r="E31" s="21">
        <f t="shared" si="13"/>
        <v>36</v>
      </c>
      <c r="F31" s="22" t="s">
        <v>58</v>
      </c>
      <c r="G31" s="88">
        <v>674500000</v>
      </c>
      <c r="H31" s="42">
        <v>12</v>
      </c>
      <c r="I31" s="22" t="s">
        <v>58</v>
      </c>
      <c r="J31" s="24"/>
      <c r="K31" s="42">
        <v>12</v>
      </c>
      <c r="L31" s="22" t="s">
        <v>58</v>
      </c>
      <c r="M31" s="25">
        <v>275000000</v>
      </c>
      <c r="N31" s="115">
        <v>3</v>
      </c>
      <c r="O31" s="111" t="str">
        <f t="shared" si="1"/>
        <v>Bln</v>
      </c>
      <c r="P31" s="25">
        <v>0</v>
      </c>
      <c r="Q31" s="115">
        <v>3</v>
      </c>
      <c r="R31" s="111" t="str">
        <f t="shared" si="2"/>
        <v>Bln</v>
      </c>
      <c r="S31" s="25">
        <v>89536865</v>
      </c>
      <c r="T31" s="115">
        <v>3</v>
      </c>
      <c r="U31" s="111" t="str">
        <f t="shared" si="3"/>
        <v>Bln</v>
      </c>
      <c r="V31" s="25">
        <v>89295505</v>
      </c>
      <c r="W31" s="115">
        <v>3</v>
      </c>
      <c r="X31" s="111" t="str">
        <f t="shared" si="4"/>
        <v>Bln</v>
      </c>
      <c r="Y31" s="25">
        <v>96015163</v>
      </c>
      <c r="Z31" s="57">
        <f t="shared" si="5"/>
        <v>12</v>
      </c>
      <c r="AA31" s="83" t="str">
        <f t="shared" si="12"/>
        <v>Bln</v>
      </c>
      <c r="AB31" s="57">
        <f t="shared" si="6"/>
        <v>100</v>
      </c>
      <c r="AC31" s="34" t="s">
        <v>144</v>
      </c>
      <c r="AD31" s="40">
        <f t="shared" si="7"/>
        <v>274847533</v>
      </c>
      <c r="AE31" s="52">
        <f t="shared" si="8"/>
        <v>99.94455745454546</v>
      </c>
      <c r="AF31" s="34" t="s">
        <v>144</v>
      </c>
      <c r="AG31" s="57">
        <f t="shared" si="9"/>
        <v>24</v>
      </c>
      <c r="AH31" s="57" t="str">
        <f t="shared" si="10"/>
        <v>Bln</v>
      </c>
      <c r="AI31" s="40">
        <f t="shared" si="11"/>
        <v>274847533</v>
      </c>
      <c r="AJ31" s="52"/>
      <c r="AK31" s="34"/>
      <c r="AL31" s="52"/>
      <c r="AM31" s="13"/>
      <c r="AP31" s="27"/>
    </row>
    <row r="32" spans="1:42" ht="150" customHeight="1" x14ac:dyDescent="0.2">
      <c r="A32" s="18"/>
      <c r="B32" s="19"/>
      <c r="C32" s="20" t="s">
        <v>97</v>
      </c>
      <c r="D32" s="20" t="s">
        <v>173</v>
      </c>
      <c r="E32" s="43">
        <f>K32*3</f>
        <v>36</v>
      </c>
      <c r="F32" s="44" t="s">
        <v>58</v>
      </c>
      <c r="G32" s="41">
        <f>SUM(G33:G34)</f>
        <v>1007800000</v>
      </c>
      <c r="H32" s="78">
        <v>12</v>
      </c>
      <c r="I32" s="44" t="s">
        <v>58</v>
      </c>
      <c r="J32" s="41"/>
      <c r="K32" s="78">
        <v>12</v>
      </c>
      <c r="L32" s="44" t="s">
        <v>58</v>
      </c>
      <c r="M32" s="41">
        <f>SUM(M33:M34)</f>
        <v>162000000</v>
      </c>
      <c r="N32" s="120">
        <v>3</v>
      </c>
      <c r="O32" s="119" t="str">
        <f t="shared" si="1"/>
        <v>Bln</v>
      </c>
      <c r="P32" s="41">
        <f>SUM(P33:P34)</f>
        <v>0</v>
      </c>
      <c r="Q32" s="120">
        <v>3</v>
      </c>
      <c r="R32" s="119" t="str">
        <f t="shared" si="2"/>
        <v>Bln</v>
      </c>
      <c r="S32" s="41">
        <f>SUM(S33:S34)</f>
        <v>52607088</v>
      </c>
      <c r="T32" s="120">
        <v>3</v>
      </c>
      <c r="U32" s="119" t="str">
        <f t="shared" si="3"/>
        <v>Bln</v>
      </c>
      <c r="V32" s="41">
        <f>SUM(V33:V34)</f>
        <v>35367926</v>
      </c>
      <c r="W32" s="120">
        <v>3</v>
      </c>
      <c r="X32" s="119" t="str">
        <f t="shared" si="4"/>
        <v>Bln</v>
      </c>
      <c r="Y32" s="41">
        <f>SUM(Y33:Y34)</f>
        <v>51475101</v>
      </c>
      <c r="Z32" s="56">
        <f t="shared" si="5"/>
        <v>12</v>
      </c>
      <c r="AA32" s="82" t="str">
        <f t="shared" si="12"/>
        <v>Bln</v>
      </c>
      <c r="AB32" s="56">
        <f t="shared" si="6"/>
        <v>100</v>
      </c>
      <c r="AC32" s="55" t="s">
        <v>144</v>
      </c>
      <c r="AD32" s="54">
        <f t="shared" si="7"/>
        <v>139450115</v>
      </c>
      <c r="AE32" s="53">
        <f t="shared" si="8"/>
        <v>86.080317901234565</v>
      </c>
      <c r="AF32" s="55" t="s">
        <v>144</v>
      </c>
      <c r="AG32" s="56">
        <f t="shared" si="9"/>
        <v>24</v>
      </c>
      <c r="AH32" s="56" t="str">
        <f t="shared" si="10"/>
        <v>Bln</v>
      </c>
      <c r="AI32" s="54">
        <f t="shared" si="11"/>
        <v>139450115</v>
      </c>
      <c r="AJ32" s="53"/>
      <c r="AK32" s="55"/>
      <c r="AL32" s="53"/>
      <c r="AM32" s="13"/>
      <c r="AP32" s="27"/>
    </row>
    <row r="33" spans="1:42" ht="111" customHeight="1" x14ac:dyDescent="0.2">
      <c r="A33" s="18"/>
      <c r="B33" s="19"/>
      <c r="C33" s="28" t="s">
        <v>98</v>
      </c>
      <c r="D33" s="28" t="s">
        <v>174</v>
      </c>
      <c r="E33" s="21">
        <f>K33*3</f>
        <v>36</v>
      </c>
      <c r="F33" s="22" t="s">
        <v>58</v>
      </c>
      <c r="G33" s="89">
        <v>193800000</v>
      </c>
      <c r="H33" s="42">
        <v>12</v>
      </c>
      <c r="I33" s="22" t="s">
        <v>58</v>
      </c>
      <c r="J33" s="24"/>
      <c r="K33" s="42">
        <v>12</v>
      </c>
      <c r="L33" s="22" t="s">
        <v>58</v>
      </c>
      <c r="M33" s="25">
        <v>156600000</v>
      </c>
      <c r="N33" s="115">
        <v>3</v>
      </c>
      <c r="O33" s="111" t="str">
        <f t="shared" si="1"/>
        <v>Bln</v>
      </c>
      <c r="P33" s="25">
        <v>0</v>
      </c>
      <c r="Q33" s="115">
        <v>3</v>
      </c>
      <c r="R33" s="111" t="str">
        <f t="shared" si="2"/>
        <v>Bln</v>
      </c>
      <c r="S33" s="25">
        <v>52607088</v>
      </c>
      <c r="T33" s="115">
        <v>3</v>
      </c>
      <c r="U33" s="111" t="str">
        <f t="shared" si="3"/>
        <v>Bln</v>
      </c>
      <c r="V33" s="25">
        <v>34867926</v>
      </c>
      <c r="W33" s="115">
        <v>3</v>
      </c>
      <c r="X33" s="111" t="str">
        <f t="shared" si="4"/>
        <v>Bln</v>
      </c>
      <c r="Y33" s="25">
        <v>51475101</v>
      </c>
      <c r="Z33" s="57">
        <f t="shared" si="5"/>
        <v>12</v>
      </c>
      <c r="AA33" s="83" t="str">
        <f t="shared" si="12"/>
        <v>Bln</v>
      </c>
      <c r="AB33" s="57">
        <f t="shared" si="6"/>
        <v>100</v>
      </c>
      <c r="AC33" s="34" t="s">
        <v>144</v>
      </c>
      <c r="AD33" s="40">
        <f t="shared" si="7"/>
        <v>138950115</v>
      </c>
      <c r="AE33" s="52">
        <f t="shared" si="8"/>
        <v>88.729319923371648</v>
      </c>
      <c r="AF33" s="34" t="s">
        <v>144</v>
      </c>
      <c r="AG33" s="57">
        <f t="shared" si="9"/>
        <v>24</v>
      </c>
      <c r="AH33" s="57" t="str">
        <f t="shared" si="10"/>
        <v>Bln</v>
      </c>
      <c r="AI33" s="40">
        <f t="shared" si="11"/>
        <v>138950115</v>
      </c>
      <c r="AJ33" s="52"/>
      <c r="AK33" s="34"/>
      <c r="AL33" s="52"/>
      <c r="AM33" s="13"/>
      <c r="AP33" s="27"/>
    </row>
    <row r="34" spans="1:42" ht="81" customHeight="1" x14ac:dyDescent="0.2">
      <c r="A34" s="18"/>
      <c r="B34" s="19"/>
      <c r="C34" s="28" t="s">
        <v>99</v>
      </c>
      <c r="D34" s="28" t="s">
        <v>175</v>
      </c>
      <c r="E34" s="21">
        <f>K34*3</f>
        <v>36</v>
      </c>
      <c r="F34" s="22" t="s">
        <v>58</v>
      </c>
      <c r="G34" s="89">
        <v>814000000</v>
      </c>
      <c r="H34" s="42">
        <v>12</v>
      </c>
      <c r="I34" s="22" t="s">
        <v>58</v>
      </c>
      <c r="J34" s="24"/>
      <c r="K34" s="42">
        <v>12</v>
      </c>
      <c r="L34" s="22" t="s">
        <v>58</v>
      </c>
      <c r="M34" s="25">
        <v>5400000</v>
      </c>
      <c r="N34" s="115">
        <v>3</v>
      </c>
      <c r="O34" s="111" t="str">
        <f t="shared" si="1"/>
        <v>Bln</v>
      </c>
      <c r="P34" s="25">
        <v>0</v>
      </c>
      <c r="Q34" s="115">
        <v>3</v>
      </c>
      <c r="R34" s="111" t="str">
        <f t="shared" si="2"/>
        <v>Bln</v>
      </c>
      <c r="S34" s="25">
        <v>0</v>
      </c>
      <c r="T34" s="115">
        <v>3</v>
      </c>
      <c r="U34" s="111" t="str">
        <f t="shared" si="3"/>
        <v>Bln</v>
      </c>
      <c r="V34" s="25">
        <v>500000</v>
      </c>
      <c r="W34" s="115">
        <v>3</v>
      </c>
      <c r="X34" s="111" t="str">
        <f t="shared" si="4"/>
        <v>Bln</v>
      </c>
      <c r="Y34" s="25">
        <v>0</v>
      </c>
      <c r="Z34" s="57">
        <f t="shared" si="5"/>
        <v>12</v>
      </c>
      <c r="AA34" s="83" t="str">
        <f t="shared" si="12"/>
        <v>Bln</v>
      </c>
      <c r="AB34" s="57">
        <f t="shared" si="6"/>
        <v>100</v>
      </c>
      <c r="AC34" s="34" t="s">
        <v>144</v>
      </c>
      <c r="AD34" s="40">
        <f t="shared" si="7"/>
        <v>500000</v>
      </c>
      <c r="AE34" s="52">
        <f t="shared" si="8"/>
        <v>9.2592592592592595</v>
      </c>
      <c r="AF34" s="34" t="s">
        <v>144</v>
      </c>
      <c r="AG34" s="57">
        <f t="shared" si="9"/>
        <v>24</v>
      </c>
      <c r="AH34" s="57" t="str">
        <f t="shared" si="10"/>
        <v>Bln</v>
      </c>
      <c r="AI34" s="40">
        <f t="shared" si="11"/>
        <v>500000</v>
      </c>
      <c r="AJ34" s="52"/>
      <c r="AK34" s="34"/>
      <c r="AL34" s="52"/>
      <c r="AM34" s="13"/>
      <c r="AP34" s="27"/>
    </row>
    <row r="35" spans="1:42" ht="115.5" customHeight="1" x14ac:dyDescent="0.2">
      <c r="A35" s="48"/>
      <c r="B35" s="49"/>
      <c r="C35" s="20" t="s">
        <v>100</v>
      </c>
      <c r="D35" s="20" t="s">
        <v>176</v>
      </c>
      <c r="E35" s="43">
        <v>100</v>
      </c>
      <c r="F35" s="44" t="s">
        <v>144</v>
      </c>
      <c r="G35" s="41">
        <f>SUM(G36:G38)</f>
        <v>501410000</v>
      </c>
      <c r="H35" s="78">
        <v>100</v>
      </c>
      <c r="I35" s="76" t="s">
        <v>144</v>
      </c>
      <c r="J35" s="41"/>
      <c r="K35" s="78">
        <v>100</v>
      </c>
      <c r="L35" s="76" t="s">
        <v>144</v>
      </c>
      <c r="M35" s="41">
        <f>SUM(M36:M38)</f>
        <v>828026350</v>
      </c>
      <c r="N35" s="120">
        <v>25</v>
      </c>
      <c r="O35" s="119" t="str">
        <f t="shared" si="1"/>
        <v>%</v>
      </c>
      <c r="P35" s="41">
        <f>SUM(P36:P38)</f>
        <v>0</v>
      </c>
      <c r="Q35" s="120">
        <v>25</v>
      </c>
      <c r="R35" s="119" t="str">
        <f t="shared" si="2"/>
        <v>%</v>
      </c>
      <c r="S35" s="41">
        <f>SUM(S36:S38)</f>
        <v>277173000</v>
      </c>
      <c r="T35" s="120">
        <v>25</v>
      </c>
      <c r="U35" s="119" t="str">
        <f t="shared" si="3"/>
        <v>%</v>
      </c>
      <c r="V35" s="41">
        <f>SUM(V36:V38)</f>
        <v>92879400</v>
      </c>
      <c r="W35" s="120">
        <v>25</v>
      </c>
      <c r="X35" s="119" t="str">
        <f t="shared" si="4"/>
        <v>%</v>
      </c>
      <c r="Y35" s="41">
        <f>SUM(Y36:Y38)</f>
        <v>372030500</v>
      </c>
      <c r="Z35" s="56">
        <f t="shared" si="5"/>
        <v>100</v>
      </c>
      <c r="AA35" s="82" t="str">
        <f t="shared" si="12"/>
        <v>%</v>
      </c>
      <c r="AB35" s="56">
        <f t="shared" si="6"/>
        <v>100</v>
      </c>
      <c r="AC35" s="55" t="s">
        <v>144</v>
      </c>
      <c r="AD35" s="54">
        <f t="shared" si="7"/>
        <v>742082900</v>
      </c>
      <c r="AE35" s="53">
        <f t="shared" si="8"/>
        <v>89.62068658805363</v>
      </c>
      <c r="AF35" s="55" t="s">
        <v>144</v>
      </c>
      <c r="AG35" s="56">
        <f t="shared" si="9"/>
        <v>200</v>
      </c>
      <c r="AH35" s="56" t="str">
        <f t="shared" si="10"/>
        <v>%</v>
      </c>
      <c r="AI35" s="54">
        <f t="shared" si="11"/>
        <v>742082900</v>
      </c>
      <c r="AJ35" s="53"/>
      <c r="AK35" s="55"/>
      <c r="AL35" s="53"/>
      <c r="AM35" s="13"/>
      <c r="AP35" s="27"/>
    </row>
    <row r="36" spans="1:42" ht="190.5" customHeight="1" x14ac:dyDescent="0.2">
      <c r="A36" s="18"/>
      <c r="B36" s="19"/>
      <c r="C36" s="28" t="s">
        <v>101</v>
      </c>
      <c r="D36" s="28" t="s">
        <v>177</v>
      </c>
      <c r="E36" s="21">
        <f>K36*3</f>
        <v>36</v>
      </c>
      <c r="F36" s="22" t="s">
        <v>58</v>
      </c>
      <c r="G36" s="89">
        <v>447260000</v>
      </c>
      <c r="H36" s="46">
        <v>12</v>
      </c>
      <c r="I36" s="22" t="s">
        <v>58</v>
      </c>
      <c r="J36" s="24"/>
      <c r="K36" s="46">
        <v>12</v>
      </c>
      <c r="L36" s="22" t="s">
        <v>58</v>
      </c>
      <c r="M36" s="25">
        <v>675656350</v>
      </c>
      <c r="N36" s="121">
        <v>3</v>
      </c>
      <c r="O36" s="111" t="str">
        <f t="shared" si="1"/>
        <v>Bln</v>
      </c>
      <c r="P36" s="25">
        <v>0</v>
      </c>
      <c r="Q36" s="121">
        <v>3</v>
      </c>
      <c r="R36" s="111" t="str">
        <f t="shared" si="2"/>
        <v>Bln</v>
      </c>
      <c r="S36" s="25">
        <v>222364000</v>
      </c>
      <c r="T36" s="121">
        <v>3</v>
      </c>
      <c r="U36" s="111" t="str">
        <f t="shared" si="3"/>
        <v>Bln</v>
      </c>
      <c r="V36" s="25">
        <v>60849400</v>
      </c>
      <c r="W36" s="121">
        <v>3</v>
      </c>
      <c r="X36" s="111" t="str">
        <f t="shared" si="4"/>
        <v>Bln</v>
      </c>
      <c r="Y36" s="25">
        <v>317437500</v>
      </c>
      <c r="Z36" s="86">
        <f t="shared" si="5"/>
        <v>12</v>
      </c>
      <c r="AA36" s="83" t="str">
        <f t="shared" si="12"/>
        <v>Bln</v>
      </c>
      <c r="AB36" s="57">
        <f t="shared" si="6"/>
        <v>100</v>
      </c>
      <c r="AC36" s="34" t="s">
        <v>144</v>
      </c>
      <c r="AD36" s="40">
        <f t="shared" si="7"/>
        <v>600650900</v>
      </c>
      <c r="AE36" s="52">
        <f t="shared" si="8"/>
        <v>88.898875885648081</v>
      </c>
      <c r="AF36" s="34" t="s">
        <v>144</v>
      </c>
      <c r="AG36" s="57">
        <f t="shared" si="9"/>
        <v>24</v>
      </c>
      <c r="AH36" s="57" t="str">
        <f t="shared" si="10"/>
        <v>Bln</v>
      </c>
      <c r="AI36" s="40">
        <f t="shared" si="11"/>
        <v>600650900</v>
      </c>
      <c r="AJ36" s="52"/>
      <c r="AK36" s="34"/>
      <c r="AL36" s="52"/>
      <c r="AM36" s="13"/>
      <c r="AP36" s="27"/>
    </row>
    <row r="37" spans="1:42" ht="120" customHeight="1" x14ac:dyDescent="0.2">
      <c r="A37" s="18"/>
      <c r="B37" s="19"/>
      <c r="C37" s="28" t="s">
        <v>102</v>
      </c>
      <c r="D37" s="28" t="s">
        <v>178</v>
      </c>
      <c r="E37" s="21">
        <f t="shared" ref="E37:E38" si="14">K37*3</f>
        <v>36</v>
      </c>
      <c r="F37" s="22" t="s">
        <v>58</v>
      </c>
      <c r="G37" s="89">
        <v>40000000</v>
      </c>
      <c r="H37" s="46">
        <v>12</v>
      </c>
      <c r="I37" s="22" t="s">
        <v>58</v>
      </c>
      <c r="J37" s="24"/>
      <c r="K37" s="46">
        <v>12</v>
      </c>
      <c r="L37" s="22" t="s">
        <v>58</v>
      </c>
      <c r="M37" s="25">
        <v>79288000</v>
      </c>
      <c r="N37" s="121">
        <v>3</v>
      </c>
      <c r="O37" s="111" t="str">
        <f t="shared" si="1"/>
        <v>Bln</v>
      </c>
      <c r="P37" s="25">
        <v>0</v>
      </c>
      <c r="Q37" s="121">
        <v>3</v>
      </c>
      <c r="R37" s="111" t="str">
        <f t="shared" si="2"/>
        <v>Bln</v>
      </c>
      <c r="S37" s="25">
        <v>21144000</v>
      </c>
      <c r="T37" s="121">
        <v>3</v>
      </c>
      <c r="U37" s="111" t="str">
        <f t="shared" si="3"/>
        <v>Bln</v>
      </c>
      <c r="V37" s="25">
        <v>15970000</v>
      </c>
      <c r="W37" s="121">
        <v>3</v>
      </c>
      <c r="X37" s="111" t="str">
        <f t="shared" si="4"/>
        <v>Bln</v>
      </c>
      <c r="Y37" s="25">
        <v>39028000</v>
      </c>
      <c r="Z37" s="86">
        <f t="shared" si="5"/>
        <v>12</v>
      </c>
      <c r="AA37" s="83" t="str">
        <f t="shared" si="12"/>
        <v>Bln</v>
      </c>
      <c r="AB37" s="57">
        <f t="shared" si="6"/>
        <v>100</v>
      </c>
      <c r="AC37" s="34" t="s">
        <v>144</v>
      </c>
      <c r="AD37" s="40">
        <f t="shared" si="7"/>
        <v>76142000</v>
      </c>
      <c r="AE37" s="52">
        <f t="shared" si="8"/>
        <v>96.032186459489452</v>
      </c>
      <c r="AF37" s="34" t="s">
        <v>144</v>
      </c>
      <c r="AG37" s="57">
        <f t="shared" si="9"/>
        <v>24</v>
      </c>
      <c r="AH37" s="57" t="str">
        <f t="shared" si="10"/>
        <v>Bln</v>
      </c>
      <c r="AI37" s="40">
        <f t="shared" si="11"/>
        <v>76142000</v>
      </c>
      <c r="AJ37" s="52"/>
      <c r="AK37" s="34"/>
      <c r="AL37" s="52"/>
      <c r="AM37" s="13"/>
      <c r="AP37" s="27"/>
    </row>
    <row r="38" spans="1:42" ht="120" x14ac:dyDescent="0.2">
      <c r="A38" s="18"/>
      <c r="B38" s="19"/>
      <c r="C38" s="28" t="s">
        <v>103</v>
      </c>
      <c r="D38" s="28" t="s">
        <v>179</v>
      </c>
      <c r="E38" s="21">
        <f t="shared" si="14"/>
        <v>36</v>
      </c>
      <c r="F38" s="22" t="s">
        <v>58</v>
      </c>
      <c r="G38" s="89">
        <v>14150000</v>
      </c>
      <c r="H38" s="46">
        <v>12</v>
      </c>
      <c r="I38" s="22" t="s">
        <v>58</v>
      </c>
      <c r="J38" s="24"/>
      <c r="K38" s="46">
        <v>12</v>
      </c>
      <c r="L38" s="22" t="s">
        <v>58</v>
      </c>
      <c r="M38" s="25">
        <v>73082000</v>
      </c>
      <c r="N38" s="121">
        <v>3</v>
      </c>
      <c r="O38" s="111" t="str">
        <f t="shared" si="1"/>
        <v>Bln</v>
      </c>
      <c r="P38" s="25">
        <v>0</v>
      </c>
      <c r="Q38" s="121">
        <v>3</v>
      </c>
      <c r="R38" s="111" t="str">
        <f t="shared" si="2"/>
        <v>Bln</v>
      </c>
      <c r="S38" s="25">
        <v>33665000</v>
      </c>
      <c r="T38" s="121">
        <v>3</v>
      </c>
      <c r="U38" s="111" t="str">
        <f t="shared" si="3"/>
        <v>Bln</v>
      </c>
      <c r="V38" s="25">
        <v>16060000</v>
      </c>
      <c r="W38" s="121">
        <v>3</v>
      </c>
      <c r="X38" s="111" t="str">
        <f t="shared" si="4"/>
        <v>Bln</v>
      </c>
      <c r="Y38" s="25">
        <v>15565000</v>
      </c>
      <c r="Z38" s="86">
        <f t="shared" si="5"/>
        <v>12</v>
      </c>
      <c r="AA38" s="83" t="str">
        <f t="shared" si="12"/>
        <v>Bln</v>
      </c>
      <c r="AB38" s="57">
        <f t="shared" si="6"/>
        <v>100</v>
      </c>
      <c r="AC38" s="34" t="s">
        <v>144</v>
      </c>
      <c r="AD38" s="40">
        <f t="shared" si="7"/>
        <v>65290000</v>
      </c>
      <c r="AE38" s="52">
        <f t="shared" si="8"/>
        <v>89.338003886045811</v>
      </c>
      <c r="AF38" s="34" t="s">
        <v>144</v>
      </c>
      <c r="AG38" s="52">
        <f t="shared" si="9"/>
        <v>24</v>
      </c>
      <c r="AH38" s="57" t="str">
        <f t="shared" si="10"/>
        <v>Bln</v>
      </c>
      <c r="AI38" s="40">
        <f t="shared" si="11"/>
        <v>65290000</v>
      </c>
      <c r="AJ38" s="52"/>
      <c r="AK38" s="34"/>
      <c r="AL38" s="52"/>
      <c r="AM38" s="13"/>
      <c r="AP38" s="27"/>
    </row>
    <row r="39" spans="1:42" ht="78.75" x14ac:dyDescent="0.2">
      <c r="A39" s="48">
        <v>3</v>
      </c>
      <c r="B39" s="49" t="s">
        <v>62</v>
      </c>
      <c r="C39" s="20" t="s">
        <v>145</v>
      </c>
      <c r="D39" s="108" t="s">
        <v>156</v>
      </c>
      <c r="E39" s="122" t="s">
        <v>209</v>
      </c>
      <c r="F39" s="22" t="s">
        <v>144</v>
      </c>
      <c r="G39" s="51">
        <f>G40+G44</f>
        <v>70417536277</v>
      </c>
      <c r="H39" s="104"/>
      <c r="I39" s="22" t="s">
        <v>144</v>
      </c>
      <c r="J39" s="24"/>
      <c r="K39" s="122">
        <f>6662/10547*100</f>
        <v>63.164881008817673</v>
      </c>
      <c r="L39" s="114" t="s">
        <v>144</v>
      </c>
      <c r="M39" s="41">
        <f>M40+M44</f>
        <v>38043171474</v>
      </c>
      <c r="N39" s="125">
        <v>0</v>
      </c>
      <c r="O39" s="114" t="str">
        <f t="shared" si="1"/>
        <v>%</v>
      </c>
      <c r="P39" s="41">
        <f>P40+P44</f>
        <v>59377198</v>
      </c>
      <c r="Q39" s="122">
        <f>4.31/10547*100</f>
        <v>4.0864700862804589E-2</v>
      </c>
      <c r="R39" s="114" t="str">
        <f t="shared" si="2"/>
        <v>%</v>
      </c>
      <c r="S39" s="41">
        <f>S40+S44</f>
        <v>6662043094</v>
      </c>
      <c r="T39" s="122">
        <f>4.31/10547*100</f>
        <v>4.0864700862804589E-2</v>
      </c>
      <c r="U39" s="114" t="str">
        <f t="shared" si="3"/>
        <v>%</v>
      </c>
      <c r="V39" s="41">
        <f>V40+V44</f>
        <v>8975122057</v>
      </c>
      <c r="W39" s="122">
        <v>0</v>
      </c>
      <c r="X39" s="114" t="str">
        <f t="shared" si="4"/>
        <v>%</v>
      </c>
      <c r="Y39" s="41">
        <f>Y40+Y44</f>
        <v>16629058477</v>
      </c>
      <c r="Z39" s="87">
        <f t="shared" si="5"/>
        <v>8.1729401725609177E-2</v>
      </c>
      <c r="AA39" s="82" t="str">
        <f t="shared" si="12"/>
        <v>%</v>
      </c>
      <c r="AB39" s="53">
        <f t="shared" si="6"/>
        <v>0.12939057340138096</v>
      </c>
      <c r="AC39" s="55" t="s">
        <v>144</v>
      </c>
      <c r="AD39" s="54">
        <f t="shared" si="7"/>
        <v>32325600826</v>
      </c>
      <c r="AE39" s="53">
        <f t="shared" si="8"/>
        <v>84.970835956966468</v>
      </c>
      <c r="AF39" s="55" t="s">
        <v>144</v>
      </c>
      <c r="AG39" s="53">
        <f t="shared" si="9"/>
        <v>8.1729401725609177E-2</v>
      </c>
      <c r="AH39" s="56" t="str">
        <f t="shared" si="10"/>
        <v>%</v>
      </c>
      <c r="AI39" s="54">
        <f t="shared" si="11"/>
        <v>32325600826</v>
      </c>
      <c r="AJ39" s="53"/>
      <c r="AK39" s="55"/>
      <c r="AL39" s="53"/>
      <c r="AM39" s="13"/>
      <c r="AP39" s="27"/>
    </row>
    <row r="40" spans="1:42" ht="197.25" customHeight="1" x14ac:dyDescent="0.2">
      <c r="A40" s="18"/>
      <c r="B40" s="19"/>
      <c r="C40" s="20" t="s">
        <v>104</v>
      </c>
      <c r="D40" s="108" t="s">
        <v>195</v>
      </c>
      <c r="E40" s="134">
        <v>40.341999999999999</v>
      </c>
      <c r="F40" s="44" t="s">
        <v>146</v>
      </c>
      <c r="G40" s="51">
        <f>SUM(G41:G43)</f>
        <v>26834794803</v>
      </c>
      <c r="H40" s="105"/>
      <c r="I40" s="44" t="s">
        <v>146</v>
      </c>
      <c r="J40" s="24"/>
      <c r="K40" s="125">
        <f>SUM(K41:K42)</f>
        <v>75423</v>
      </c>
      <c r="L40" s="114" t="s">
        <v>146</v>
      </c>
      <c r="M40" s="41">
        <f>SUM(M41:M43)</f>
        <v>17605525000</v>
      </c>
      <c r="N40" s="125">
        <f>SUM(N41:N42)</f>
        <v>200</v>
      </c>
      <c r="O40" s="114" t="str">
        <f t="shared" si="1"/>
        <v>M</v>
      </c>
      <c r="P40" s="41">
        <f>SUM(P41:P43)</f>
        <v>59377198</v>
      </c>
      <c r="Q40" s="122">
        <f>SUM(Q41:Q42)</f>
        <v>2437.86</v>
      </c>
      <c r="R40" s="114" t="str">
        <f t="shared" si="2"/>
        <v>M</v>
      </c>
      <c r="S40" s="41">
        <f>SUM(S41:S43)</f>
        <v>2022500526</v>
      </c>
      <c r="T40" s="122">
        <f>SUM(T41:T42)</f>
        <v>0</v>
      </c>
      <c r="U40" s="114" t="str">
        <f t="shared" si="3"/>
        <v>M</v>
      </c>
      <c r="V40" s="41">
        <f>SUM(V41:V43)</f>
        <v>4173007877</v>
      </c>
      <c r="W40" s="122">
        <f>SUM(W41:W42)</f>
        <v>0</v>
      </c>
      <c r="X40" s="114" t="str">
        <f t="shared" si="4"/>
        <v>M</v>
      </c>
      <c r="Y40" s="41">
        <f>SUM(Y41:Y43)</f>
        <v>6403019461</v>
      </c>
      <c r="Z40" s="135">
        <f>SUM(N40,Q40,T40,W40)</f>
        <v>2637.86</v>
      </c>
      <c r="AA40" s="82" t="str">
        <f t="shared" si="12"/>
        <v>M</v>
      </c>
      <c r="AB40" s="53">
        <f t="shared" si="6"/>
        <v>3.4974212110364213</v>
      </c>
      <c r="AC40" s="55" t="s">
        <v>144</v>
      </c>
      <c r="AD40" s="54">
        <f t="shared" si="7"/>
        <v>12657905062</v>
      </c>
      <c r="AE40" s="53">
        <f t="shared" si="8"/>
        <v>71.89734507775259</v>
      </c>
      <c r="AF40" s="55" t="s">
        <v>144</v>
      </c>
      <c r="AG40" s="135">
        <f t="shared" si="9"/>
        <v>2637.86</v>
      </c>
      <c r="AH40" s="56" t="str">
        <f t="shared" si="10"/>
        <v>M</v>
      </c>
      <c r="AI40" s="54">
        <f t="shared" si="11"/>
        <v>12657905062</v>
      </c>
      <c r="AJ40" s="53"/>
      <c r="AK40" s="55"/>
      <c r="AL40" s="53"/>
      <c r="AM40" s="13"/>
      <c r="AP40" s="27"/>
    </row>
    <row r="41" spans="1:42" ht="94.5" customHeight="1" x14ac:dyDescent="0.2">
      <c r="A41" s="18"/>
      <c r="B41" s="19"/>
      <c r="C41" s="28" t="s">
        <v>105</v>
      </c>
      <c r="D41" s="107" t="s">
        <v>196</v>
      </c>
      <c r="E41" s="100">
        <f>273+120+237</f>
        <v>630</v>
      </c>
      <c r="F41" s="111" t="s">
        <v>146</v>
      </c>
      <c r="G41" s="90">
        <v>6624395000</v>
      </c>
      <c r="H41" s="66"/>
      <c r="I41" s="111" t="s">
        <v>146</v>
      </c>
      <c r="J41" s="24"/>
      <c r="K41" s="121">
        <v>273</v>
      </c>
      <c r="L41" s="111" t="s">
        <v>146</v>
      </c>
      <c r="M41" s="25">
        <v>3748320000</v>
      </c>
      <c r="N41" s="123">
        <v>0</v>
      </c>
      <c r="O41" s="111" t="str">
        <f t="shared" si="1"/>
        <v>M</v>
      </c>
      <c r="P41" s="25">
        <v>0</v>
      </c>
      <c r="Q41" s="123">
        <v>80.86</v>
      </c>
      <c r="R41" s="111" t="str">
        <f t="shared" si="2"/>
        <v>M</v>
      </c>
      <c r="S41" s="25">
        <v>49814400</v>
      </c>
      <c r="T41" s="123">
        <v>0</v>
      </c>
      <c r="U41" s="111" t="str">
        <f t="shared" si="3"/>
        <v>M</v>
      </c>
      <c r="V41" s="25">
        <v>917588038</v>
      </c>
      <c r="W41" s="123">
        <v>0</v>
      </c>
      <c r="X41" s="111" t="str">
        <f t="shared" si="4"/>
        <v>M</v>
      </c>
      <c r="Y41" s="25">
        <v>1562140034</v>
      </c>
      <c r="Z41" s="52">
        <f t="shared" si="5"/>
        <v>80.86</v>
      </c>
      <c r="AA41" s="83" t="str">
        <f t="shared" si="12"/>
        <v>M</v>
      </c>
      <c r="AB41" s="52">
        <f t="shared" si="6"/>
        <v>29.619047619047617</v>
      </c>
      <c r="AC41" s="34" t="s">
        <v>144</v>
      </c>
      <c r="AD41" s="40">
        <f t="shared" si="7"/>
        <v>2529542472</v>
      </c>
      <c r="AE41" s="52">
        <f t="shared" si="8"/>
        <v>67.484699065181204</v>
      </c>
      <c r="AF41" s="34" t="s">
        <v>144</v>
      </c>
      <c r="AG41" s="52">
        <f t="shared" si="9"/>
        <v>80.86</v>
      </c>
      <c r="AH41" s="57" t="str">
        <f t="shared" si="10"/>
        <v>M</v>
      </c>
      <c r="AI41" s="40">
        <f t="shared" si="11"/>
        <v>2529542472</v>
      </c>
      <c r="AJ41" s="52"/>
      <c r="AK41" s="34"/>
      <c r="AL41" s="52"/>
      <c r="AM41" s="13"/>
      <c r="AP41" s="27"/>
    </row>
    <row r="42" spans="1:42" ht="75" x14ac:dyDescent="0.2">
      <c r="A42" s="18"/>
      <c r="B42" s="19"/>
      <c r="C42" s="28" t="s">
        <v>147</v>
      </c>
      <c r="D42" s="107" t="s">
        <v>197</v>
      </c>
      <c r="E42" s="136">
        <f>75150+29450+36650</f>
        <v>141250</v>
      </c>
      <c r="F42" s="111" t="s">
        <v>146</v>
      </c>
      <c r="G42" s="91">
        <v>20070675303</v>
      </c>
      <c r="H42" s="67"/>
      <c r="I42" s="111" t="s">
        <v>146</v>
      </c>
      <c r="J42" s="24"/>
      <c r="K42" s="133">
        <v>75150</v>
      </c>
      <c r="L42" s="111" t="s">
        <v>146</v>
      </c>
      <c r="M42" s="25">
        <v>13810905000</v>
      </c>
      <c r="N42" s="121">
        <v>200</v>
      </c>
      <c r="O42" s="111" t="str">
        <f t="shared" si="1"/>
        <v>M</v>
      </c>
      <c r="P42" s="25">
        <v>59377198</v>
      </c>
      <c r="Q42" s="121">
        <v>2357</v>
      </c>
      <c r="R42" s="111" t="str">
        <f t="shared" si="2"/>
        <v>M</v>
      </c>
      <c r="S42" s="25">
        <v>1972686126</v>
      </c>
      <c r="T42" s="121">
        <v>0</v>
      </c>
      <c r="U42" s="111" t="str">
        <f t="shared" si="3"/>
        <v>M</v>
      </c>
      <c r="V42" s="25">
        <v>3255419839</v>
      </c>
      <c r="W42" s="121">
        <v>0</v>
      </c>
      <c r="X42" s="111" t="str">
        <f t="shared" si="4"/>
        <v>M</v>
      </c>
      <c r="Y42" s="25">
        <v>4797879427</v>
      </c>
      <c r="Z42" s="137">
        <f t="shared" si="5"/>
        <v>2557</v>
      </c>
      <c r="AA42" s="83" t="str">
        <f t="shared" si="12"/>
        <v>M</v>
      </c>
      <c r="AB42" s="52">
        <f t="shared" si="6"/>
        <v>3.402528276779774</v>
      </c>
      <c r="AC42" s="34" t="s">
        <v>144</v>
      </c>
      <c r="AD42" s="40">
        <f t="shared" si="7"/>
        <v>10085362590</v>
      </c>
      <c r="AE42" s="52">
        <f t="shared" si="8"/>
        <v>73.024632274278915</v>
      </c>
      <c r="AF42" s="34" t="s">
        <v>144</v>
      </c>
      <c r="AG42" s="52">
        <f t="shared" si="9"/>
        <v>2557</v>
      </c>
      <c r="AH42" s="57" t="str">
        <f t="shared" si="10"/>
        <v>M</v>
      </c>
      <c r="AI42" s="40">
        <f t="shared" si="11"/>
        <v>10085362590</v>
      </c>
      <c r="AJ42" s="52"/>
      <c r="AK42" s="34"/>
      <c r="AL42" s="52"/>
      <c r="AM42" s="13"/>
      <c r="AP42" s="27"/>
    </row>
    <row r="43" spans="1:42" ht="165" x14ac:dyDescent="0.2">
      <c r="A43" s="18"/>
      <c r="B43" s="19"/>
      <c r="C43" s="28" t="s">
        <v>106</v>
      </c>
      <c r="D43" s="107" t="s">
        <v>198</v>
      </c>
      <c r="E43" s="101">
        <f>30+20+20</f>
        <v>70</v>
      </c>
      <c r="F43" s="111" t="s">
        <v>59</v>
      </c>
      <c r="G43" s="92">
        <v>139724500</v>
      </c>
      <c r="H43" s="45"/>
      <c r="I43" s="111" t="s">
        <v>59</v>
      </c>
      <c r="J43" s="41"/>
      <c r="K43" s="129">
        <v>30</v>
      </c>
      <c r="L43" s="111" t="s">
        <v>59</v>
      </c>
      <c r="M43" s="25">
        <v>46300000</v>
      </c>
      <c r="N43" s="115">
        <v>0</v>
      </c>
      <c r="O43" s="111" t="str">
        <f t="shared" si="1"/>
        <v>Org</v>
      </c>
      <c r="P43" s="25">
        <v>0</v>
      </c>
      <c r="Q43" s="115">
        <v>0</v>
      </c>
      <c r="R43" s="111" t="str">
        <f t="shared" si="2"/>
        <v>Org</v>
      </c>
      <c r="S43" s="41">
        <v>0</v>
      </c>
      <c r="T43" s="115">
        <v>30</v>
      </c>
      <c r="U43" s="111" t="str">
        <f t="shared" si="3"/>
        <v>Org</v>
      </c>
      <c r="V43" s="41">
        <v>0</v>
      </c>
      <c r="W43" s="115">
        <v>0</v>
      </c>
      <c r="X43" s="111" t="str">
        <f t="shared" si="4"/>
        <v>Org</v>
      </c>
      <c r="Y43" s="25">
        <v>43000000</v>
      </c>
      <c r="Z43" s="57">
        <f t="shared" si="5"/>
        <v>30</v>
      </c>
      <c r="AA43" s="83" t="str">
        <f t="shared" si="12"/>
        <v>Org</v>
      </c>
      <c r="AB43" s="57">
        <f t="shared" si="6"/>
        <v>100</v>
      </c>
      <c r="AC43" s="34" t="s">
        <v>144</v>
      </c>
      <c r="AD43" s="40">
        <f t="shared" si="7"/>
        <v>43000000</v>
      </c>
      <c r="AE43" s="52">
        <f t="shared" si="8"/>
        <v>92.872570194384451</v>
      </c>
      <c r="AF43" s="34" t="s">
        <v>144</v>
      </c>
      <c r="AG43" s="52">
        <f t="shared" si="9"/>
        <v>30</v>
      </c>
      <c r="AH43" s="57" t="str">
        <f t="shared" si="10"/>
        <v>Org</v>
      </c>
      <c r="AI43" s="40">
        <f t="shared" si="11"/>
        <v>43000000</v>
      </c>
      <c r="AJ43" s="52"/>
      <c r="AK43" s="34"/>
      <c r="AL43" s="52"/>
      <c r="AM43" s="13"/>
      <c r="AP43" s="27"/>
    </row>
    <row r="44" spans="1:42" ht="275.25" customHeight="1" x14ac:dyDescent="0.2">
      <c r="A44" s="18"/>
      <c r="B44" s="19"/>
      <c r="C44" s="20" t="s">
        <v>107</v>
      </c>
      <c r="D44" s="128" t="s">
        <v>199</v>
      </c>
      <c r="E44" s="125">
        <f>E47</f>
        <v>2583.5</v>
      </c>
      <c r="F44" s="44" t="s">
        <v>64</v>
      </c>
      <c r="G44" s="51">
        <f>SUM(G45:G49)</f>
        <v>43582741474</v>
      </c>
      <c r="H44" s="106"/>
      <c r="I44" s="44" t="s">
        <v>64</v>
      </c>
      <c r="J44" s="24"/>
      <c r="K44" s="125">
        <f>K47</f>
        <v>1437.6</v>
      </c>
      <c r="L44" s="114" t="s">
        <v>64</v>
      </c>
      <c r="M44" s="41">
        <f>SUM(M45:M49)</f>
        <v>20437646474</v>
      </c>
      <c r="N44" s="125">
        <f>N47</f>
        <v>0</v>
      </c>
      <c r="O44" s="114" t="str">
        <f t="shared" si="1"/>
        <v>Ha</v>
      </c>
      <c r="P44" s="41">
        <f>SUM(P45:P49)</f>
        <v>0</v>
      </c>
      <c r="Q44" s="122">
        <f>Q47</f>
        <v>4.3099999999999996</v>
      </c>
      <c r="R44" s="114" t="str">
        <f t="shared" si="2"/>
        <v>Ha</v>
      </c>
      <c r="S44" s="41">
        <f>SUM(S45:S49)</f>
        <v>4639542568</v>
      </c>
      <c r="T44" s="122">
        <f>T47</f>
        <v>0</v>
      </c>
      <c r="U44" s="114" t="str">
        <f t="shared" si="3"/>
        <v>Ha</v>
      </c>
      <c r="V44" s="41">
        <f>SUM(V45:V49)</f>
        <v>4802114180</v>
      </c>
      <c r="W44" s="122">
        <f>W47</f>
        <v>0</v>
      </c>
      <c r="X44" s="114" t="str">
        <f t="shared" si="4"/>
        <v>Ha</v>
      </c>
      <c r="Y44" s="41">
        <f>SUM(Y45:Y49)</f>
        <v>10226039016</v>
      </c>
      <c r="Z44" s="53">
        <f t="shared" si="5"/>
        <v>4.3099999999999996</v>
      </c>
      <c r="AA44" s="82" t="str">
        <f t="shared" si="12"/>
        <v>Ha</v>
      </c>
      <c r="AB44" s="53">
        <f t="shared" si="6"/>
        <v>0.2998052309404563</v>
      </c>
      <c r="AC44" s="55" t="s">
        <v>144</v>
      </c>
      <c r="AD44" s="54">
        <f t="shared" si="7"/>
        <v>19667695764</v>
      </c>
      <c r="AE44" s="53">
        <f t="shared" si="8"/>
        <v>96.232684076517799</v>
      </c>
      <c r="AF44" s="55" t="s">
        <v>144</v>
      </c>
      <c r="AG44" s="53">
        <f t="shared" si="9"/>
        <v>4.3099999999999996</v>
      </c>
      <c r="AH44" s="56" t="str">
        <f t="shared" si="10"/>
        <v>Ha</v>
      </c>
      <c r="AI44" s="54">
        <f t="shared" si="11"/>
        <v>19667695764</v>
      </c>
      <c r="AJ44" s="53"/>
      <c r="AK44" s="55"/>
      <c r="AL44" s="53"/>
      <c r="AM44" s="13"/>
      <c r="AP44" s="27"/>
    </row>
    <row r="45" spans="1:42" ht="140.25" customHeight="1" x14ac:dyDescent="0.2">
      <c r="A45" s="18"/>
      <c r="B45" s="19"/>
      <c r="C45" s="28" t="s">
        <v>108</v>
      </c>
      <c r="D45" s="138" t="s">
        <v>200</v>
      </c>
      <c r="E45" s="101">
        <f>K45*3</f>
        <v>3</v>
      </c>
      <c r="F45" s="22" t="s">
        <v>57</v>
      </c>
      <c r="G45" s="92">
        <f>M45*3</f>
        <v>150000000</v>
      </c>
      <c r="H45" s="66"/>
      <c r="I45" s="22" t="s">
        <v>57</v>
      </c>
      <c r="J45" s="24"/>
      <c r="K45" s="121">
        <v>1</v>
      </c>
      <c r="L45" s="111" t="s">
        <v>57</v>
      </c>
      <c r="M45" s="25">
        <v>50000000</v>
      </c>
      <c r="N45" s="121">
        <v>0</v>
      </c>
      <c r="O45" s="111" t="str">
        <f t="shared" si="1"/>
        <v>Dok</v>
      </c>
      <c r="P45" s="25">
        <v>0</v>
      </c>
      <c r="Q45" s="121">
        <v>1</v>
      </c>
      <c r="R45" s="111" t="str">
        <f t="shared" si="2"/>
        <v>Dok</v>
      </c>
      <c r="S45" s="25">
        <v>15000000</v>
      </c>
      <c r="T45" s="121">
        <v>0</v>
      </c>
      <c r="U45" s="111" t="str">
        <f t="shared" si="3"/>
        <v>Dok</v>
      </c>
      <c r="V45" s="25">
        <v>15000000</v>
      </c>
      <c r="W45" s="121">
        <v>0</v>
      </c>
      <c r="X45" s="111" t="str">
        <f t="shared" si="4"/>
        <v>Dok</v>
      </c>
      <c r="Y45" s="25">
        <v>20000000</v>
      </c>
      <c r="Z45" s="86">
        <f t="shared" si="5"/>
        <v>1</v>
      </c>
      <c r="AA45" s="83" t="str">
        <f t="shared" si="12"/>
        <v>Dok</v>
      </c>
      <c r="AB45" s="57">
        <f t="shared" si="6"/>
        <v>100</v>
      </c>
      <c r="AC45" s="34" t="s">
        <v>144</v>
      </c>
      <c r="AD45" s="40">
        <f t="shared" si="7"/>
        <v>50000000</v>
      </c>
      <c r="AE45" s="52">
        <f t="shared" si="8"/>
        <v>100</v>
      </c>
      <c r="AF45" s="34" t="s">
        <v>144</v>
      </c>
      <c r="AG45" s="52">
        <f t="shared" si="9"/>
        <v>1</v>
      </c>
      <c r="AH45" s="57" t="str">
        <f t="shared" si="10"/>
        <v>Dok</v>
      </c>
      <c r="AI45" s="40">
        <f t="shared" si="11"/>
        <v>50000000</v>
      </c>
      <c r="AJ45" s="52"/>
      <c r="AK45" s="34"/>
      <c r="AL45" s="52"/>
      <c r="AM45" s="13"/>
      <c r="AP45" s="27"/>
    </row>
    <row r="46" spans="1:42" ht="75" x14ac:dyDescent="0.2">
      <c r="A46" s="18"/>
      <c r="B46" s="19"/>
      <c r="C46" s="28" t="s">
        <v>109</v>
      </c>
      <c r="D46" s="107" t="s">
        <v>201</v>
      </c>
      <c r="E46" s="163">
        <f>811+60+528</f>
        <v>1399</v>
      </c>
      <c r="F46" s="22" t="s">
        <v>146</v>
      </c>
      <c r="G46" s="90">
        <v>2805925000</v>
      </c>
      <c r="H46" s="45"/>
      <c r="I46" s="22" t="s">
        <v>146</v>
      </c>
      <c r="J46" s="41"/>
      <c r="K46" s="133">
        <v>811</v>
      </c>
      <c r="L46" s="111" t="s">
        <v>146</v>
      </c>
      <c r="M46" s="25">
        <v>1603225000</v>
      </c>
      <c r="N46" s="115">
        <v>0</v>
      </c>
      <c r="O46" s="111" t="str">
        <f t="shared" si="1"/>
        <v>M</v>
      </c>
      <c r="P46" s="25">
        <v>0</v>
      </c>
      <c r="Q46" s="115">
        <v>0</v>
      </c>
      <c r="R46" s="111" t="str">
        <f t="shared" si="2"/>
        <v>M</v>
      </c>
      <c r="S46" s="25">
        <v>0</v>
      </c>
      <c r="T46" s="115">
        <v>0</v>
      </c>
      <c r="U46" s="111" t="str">
        <f t="shared" si="3"/>
        <v>M</v>
      </c>
      <c r="V46" s="25">
        <v>298983495</v>
      </c>
      <c r="W46" s="115">
        <v>0</v>
      </c>
      <c r="X46" s="111" t="str">
        <f t="shared" si="4"/>
        <v>M</v>
      </c>
      <c r="Y46" s="25">
        <v>738870711</v>
      </c>
      <c r="Z46" s="57">
        <f t="shared" si="5"/>
        <v>0</v>
      </c>
      <c r="AA46" s="83" t="str">
        <f t="shared" si="12"/>
        <v>M</v>
      </c>
      <c r="AB46" s="52">
        <f t="shared" si="6"/>
        <v>0</v>
      </c>
      <c r="AC46" s="34" t="s">
        <v>144</v>
      </c>
      <c r="AD46" s="40">
        <f t="shared" si="7"/>
        <v>1037854206</v>
      </c>
      <c r="AE46" s="52">
        <f t="shared" si="8"/>
        <v>64.735405573141634</v>
      </c>
      <c r="AF46" s="34" t="s">
        <v>144</v>
      </c>
      <c r="AG46" s="52">
        <f t="shared" si="9"/>
        <v>0</v>
      </c>
      <c r="AH46" s="57" t="str">
        <f t="shared" si="10"/>
        <v>M</v>
      </c>
      <c r="AI46" s="40">
        <f t="shared" si="11"/>
        <v>1037854206</v>
      </c>
      <c r="AJ46" s="52"/>
      <c r="AK46" s="34"/>
      <c r="AL46" s="52"/>
      <c r="AM46" s="13"/>
      <c r="AP46" s="27"/>
    </row>
    <row r="47" spans="1:42" ht="63" customHeight="1" x14ac:dyDescent="0.2">
      <c r="A47" s="18"/>
      <c r="B47" s="19"/>
      <c r="C47" s="28" t="s">
        <v>110</v>
      </c>
      <c r="D47" s="107" t="s">
        <v>202</v>
      </c>
      <c r="E47" s="163">
        <f>1437.6+486.9+659</f>
        <v>2583.5</v>
      </c>
      <c r="F47" s="22" t="s">
        <v>64</v>
      </c>
      <c r="G47" s="93">
        <v>35541025474</v>
      </c>
      <c r="H47" s="23"/>
      <c r="I47" s="22" t="s">
        <v>64</v>
      </c>
      <c r="J47" s="24"/>
      <c r="K47" s="168">
        <v>1437.6</v>
      </c>
      <c r="L47" s="111" t="s">
        <v>64</v>
      </c>
      <c r="M47" s="25">
        <v>17702825474</v>
      </c>
      <c r="N47" s="112">
        <v>0</v>
      </c>
      <c r="O47" s="111" t="str">
        <f t="shared" si="1"/>
        <v>Ha</v>
      </c>
      <c r="P47" s="25">
        <v>0</v>
      </c>
      <c r="Q47" s="112">
        <v>4.3099999999999996</v>
      </c>
      <c r="R47" s="111" t="str">
        <f t="shared" si="2"/>
        <v>Ha</v>
      </c>
      <c r="S47" s="25">
        <v>3681755463</v>
      </c>
      <c r="T47" s="112">
        <v>0</v>
      </c>
      <c r="U47" s="111" t="str">
        <f t="shared" si="3"/>
        <v>Ha</v>
      </c>
      <c r="V47" s="25">
        <v>4420873237</v>
      </c>
      <c r="W47" s="112">
        <v>0</v>
      </c>
      <c r="X47" s="111" t="str">
        <f t="shared" si="4"/>
        <v>Ha</v>
      </c>
      <c r="Y47" s="25">
        <v>9417368305</v>
      </c>
      <c r="Z47" s="52">
        <f t="shared" si="5"/>
        <v>4.3099999999999996</v>
      </c>
      <c r="AA47" s="83" t="str">
        <f t="shared" si="12"/>
        <v>Ha</v>
      </c>
      <c r="AB47" s="52">
        <f t="shared" si="6"/>
        <v>0.2998052309404563</v>
      </c>
      <c r="AC47" s="34" t="s">
        <v>144</v>
      </c>
      <c r="AD47" s="40">
        <f t="shared" si="7"/>
        <v>17519997005</v>
      </c>
      <c r="AE47" s="52">
        <f t="shared" si="8"/>
        <v>98.967235658124082</v>
      </c>
      <c r="AF47" s="34" t="s">
        <v>144</v>
      </c>
      <c r="AG47" s="52">
        <f t="shared" si="9"/>
        <v>4.3099999999999996</v>
      </c>
      <c r="AH47" s="57" t="str">
        <f t="shared" si="10"/>
        <v>Ha</v>
      </c>
      <c r="AI47" s="40">
        <f t="shared" si="11"/>
        <v>17519997005</v>
      </c>
      <c r="AJ47" s="52"/>
      <c r="AK47" s="34"/>
      <c r="AL47" s="52"/>
      <c r="AM47" s="13"/>
      <c r="AP47" s="27"/>
    </row>
    <row r="48" spans="1:42" ht="126.75" customHeight="1" x14ac:dyDescent="0.2">
      <c r="A48" s="18"/>
      <c r="B48" s="19"/>
      <c r="C48" s="28" t="s">
        <v>111</v>
      </c>
      <c r="D48" s="107" t="s">
        <v>203</v>
      </c>
      <c r="E48" s="163">
        <f>1764+9890+9890</f>
        <v>21544</v>
      </c>
      <c r="F48" s="22" t="s">
        <v>146</v>
      </c>
      <c r="G48" s="93">
        <v>4499115000</v>
      </c>
      <c r="H48" s="23"/>
      <c r="I48" s="22" t="s">
        <v>146</v>
      </c>
      <c r="J48" s="24"/>
      <c r="K48" s="133">
        <v>1764</v>
      </c>
      <c r="L48" s="111" t="s">
        <v>146</v>
      </c>
      <c r="M48" s="25">
        <v>886800000</v>
      </c>
      <c r="N48" s="121">
        <v>300</v>
      </c>
      <c r="O48" s="111" t="str">
        <f t="shared" si="1"/>
        <v>M</v>
      </c>
      <c r="P48" s="25">
        <v>0</v>
      </c>
      <c r="Q48" s="121">
        <v>1214</v>
      </c>
      <c r="R48" s="111" t="str">
        <f t="shared" si="2"/>
        <v>M</v>
      </c>
      <c r="S48" s="25">
        <v>837139105</v>
      </c>
      <c r="T48" s="121">
        <v>0</v>
      </c>
      <c r="U48" s="111" t="str">
        <f t="shared" si="3"/>
        <v>M</v>
      </c>
      <c r="V48" s="25">
        <v>37257448</v>
      </c>
      <c r="W48" s="121">
        <v>0</v>
      </c>
      <c r="X48" s="111" t="str">
        <f t="shared" si="4"/>
        <v>M</v>
      </c>
      <c r="Y48" s="25">
        <v>4800000</v>
      </c>
      <c r="Z48" s="137">
        <f t="shared" si="5"/>
        <v>1514</v>
      </c>
      <c r="AA48" s="83" t="str">
        <f t="shared" si="12"/>
        <v>M</v>
      </c>
      <c r="AB48" s="52">
        <f t="shared" si="6"/>
        <v>85.827664399092967</v>
      </c>
      <c r="AC48" s="34" t="s">
        <v>144</v>
      </c>
      <c r="AD48" s="40">
        <f t="shared" si="7"/>
        <v>879196553</v>
      </c>
      <c r="AE48" s="52">
        <f t="shared" si="8"/>
        <v>99.142597316193047</v>
      </c>
      <c r="AF48" s="34" t="s">
        <v>144</v>
      </c>
      <c r="AG48" s="52">
        <f t="shared" si="9"/>
        <v>1514</v>
      </c>
      <c r="AH48" s="57" t="str">
        <f t="shared" si="10"/>
        <v>M</v>
      </c>
      <c r="AI48" s="40">
        <f t="shared" si="11"/>
        <v>879196553</v>
      </c>
      <c r="AJ48" s="52"/>
      <c r="AK48" s="34"/>
      <c r="AL48" s="52"/>
      <c r="AM48" s="13"/>
      <c r="AP48" s="27"/>
    </row>
    <row r="49" spans="1:42" ht="99.75" customHeight="1" x14ac:dyDescent="0.2">
      <c r="A49" s="18"/>
      <c r="B49" s="19"/>
      <c r="C49" s="28" t="s">
        <v>112</v>
      </c>
      <c r="D49" s="107" t="s">
        <v>139</v>
      </c>
      <c r="E49" s="101">
        <v>30</v>
      </c>
      <c r="F49" s="111" t="s">
        <v>59</v>
      </c>
      <c r="G49" s="92">
        <v>586676000</v>
      </c>
      <c r="H49" s="23"/>
      <c r="I49" s="111" t="s">
        <v>59</v>
      </c>
      <c r="J49" s="24"/>
      <c r="K49" s="112">
        <v>10</v>
      </c>
      <c r="L49" s="111" t="s">
        <v>59</v>
      </c>
      <c r="M49" s="25">
        <v>194796000</v>
      </c>
      <c r="N49" s="112">
        <v>0</v>
      </c>
      <c r="O49" s="111" t="str">
        <f t="shared" si="1"/>
        <v>Org</v>
      </c>
      <c r="P49" s="25">
        <v>0</v>
      </c>
      <c r="Q49" s="112">
        <v>10</v>
      </c>
      <c r="R49" s="111" t="str">
        <f t="shared" si="2"/>
        <v>Org</v>
      </c>
      <c r="S49" s="25">
        <v>105648000</v>
      </c>
      <c r="T49" s="112">
        <v>10</v>
      </c>
      <c r="U49" s="111" t="str">
        <f t="shared" si="3"/>
        <v>Org</v>
      </c>
      <c r="V49" s="25">
        <v>30000000</v>
      </c>
      <c r="W49" s="112">
        <v>0</v>
      </c>
      <c r="X49" s="111" t="str">
        <f t="shared" si="4"/>
        <v>Org</v>
      </c>
      <c r="Y49" s="25">
        <v>45000000</v>
      </c>
      <c r="Z49" s="57">
        <f t="shared" si="5"/>
        <v>20</v>
      </c>
      <c r="AA49" s="83" t="str">
        <f t="shared" si="12"/>
        <v>Org</v>
      </c>
      <c r="AB49" s="57">
        <f t="shared" si="6"/>
        <v>200</v>
      </c>
      <c r="AC49" s="34" t="s">
        <v>144</v>
      </c>
      <c r="AD49" s="40">
        <f t="shared" si="7"/>
        <v>180648000</v>
      </c>
      <c r="AE49" s="52">
        <f t="shared" si="8"/>
        <v>92.737017187211237</v>
      </c>
      <c r="AF49" s="34" t="s">
        <v>144</v>
      </c>
      <c r="AG49" s="52">
        <f t="shared" si="9"/>
        <v>20</v>
      </c>
      <c r="AH49" s="57" t="str">
        <f t="shared" si="10"/>
        <v>Org</v>
      </c>
      <c r="AI49" s="40">
        <f t="shared" si="11"/>
        <v>180648000</v>
      </c>
      <c r="AJ49" s="52"/>
      <c r="AK49" s="34"/>
      <c r="AL49" s="52"/>
      <c r="AM49" s="13"/>
      <c r="AP49" s="27"/>
    </row>
    <row r="50" spans="1:42" ht="141.75" x14ac:dyDescent="0.2">
      <c r="A50" s="18"/>
      <c r="B50" s="19"/>
      <c r="C50" s="20" t="s">
        <v>148</v>
      </c>
      <c r="D50" s="20" t="s">
        <v>240</v>
      </c>
      <c r="E50" s="117">
        <v>100</v>
      </c>
      <c r="F50" s="114" t="s">
        <v>144</v>
      </c>
      <c r="G50" s="51">
        <f>G51</f>
        <v>7090993500</v>
      </c>
      <c r="H50" s="45">
        <f>45228/56296*100</f>
        <v>80.339633366491398</v>
      </c>
      <c r="I50" s="114" t="s">
        <v>144</v>
      </c>
      <c r="J50" s="24"/>
      <c r="K50" s="45">
        <f>47120/56296*100</f>
        <v>83.70044052863436</v>
      </c>
      <c r="L50" s="44" t="s">
        <v>144</v>
      </c>
      <c r="M50" s="41">
        <f>M51</f>
        <v>8081125966</v>
      </c>
      <c r="N50" s="117">
        <v>0</v>
      </c>
      <c r="O50" s="114" t="str">
        <f t="shared" si="1"/>
        <v>%</v>
      </c>
      <c r="P50" s="41">
        <f>P51</f>
        <v>0</v>
      </c>
      <c r="Q50" s="127">
        <v>0</v>
      </c>
      <c r="R50" s="114" t="str">
        <f t="shared" si="2"/>
        <v>%</v>
      </c>
      <c r="S50" s="41">
        <f>S51</f>
        <v>140652000</v>
      </c>
      <c r="T50" s="127">
        <v>0</v>
      </c>
      <c r="U50" s="114" t="str">
        <f t="shared" si="3"/>
        <v>%</v>
      </c>
      <c r="V50" s="41">
        <f>V51</f>
        <v>1562135000</v>
      </c>
      <c r="W50" s="127">
        <v>0</v>
      </c>
      <c r="X50" s="114" t="str">
        <f t="shared" si="4"/>
        <v>%</v>
      </c>
      <c r="Y50" s="41">
        <f>Y51</f>
        <v>4209603016</v>
      </c>
      <c r="Z50" s="56">
        <f t="shared" si="5"/>
        <v>0</v>
      </c>
      <c r="AA50" s="82" t="str">
        <f t="shared" si="12"/>
        <v>%</v>
      </c>
      <c r="AB50" s="53">
        <f t="shared" si="6"/>
        <v>0</v>
      </c>
      <c r="AC50" s="55" t="s">
        <v>144</v>
      </c>
      <c r="AD50" s="54">
        <f t="shared" si="7"/>
        <v>5912390016</v>
      </c>
      <c r="AE50" s="53">
        <f t="shared" si="8"/>
        <v>73.162948342537931</v>
      </c>
      <c r="AF50" s="55" t="s">
        <v>144</v>
      </c>
      <c r="AG50" s="53">
        <f t="shared" si="9"/>
        <v>80.339633366491398</v>
      </c>
      <c r="AH50" s="56" t="str">
        <f t="shared" si="10"/>
        <v>%</v>
      </c>
      <c r="AI50" s="54">
        <f t="shared" si="11"/>
        <v>5912390016</v>
      </c>
      <c r="AJ50" s="53"/>
      <c r="AK50" s="55"/>
      <c r="AL50" s="53"/>
      <c r="AM50" s="13"/>
      <c r="AP50" s="27"/>
    </row>
    <row r="51" spans="1:42" ht="165" customHeight="1" x14ac:dyDescent="0.2">
      <c r="A51" s="18"/>
      <c r="B51" s="19"/>
      <c r="C51" s="20" t="s">
        <v>113</v>
      </c>
      <c r="D51" s="20" t="s">
        <v>239</v>
      </c>
      <c r="E51" s="127">
        <f>K51*3</f>
        <v>1800</v>
      </c>
      <c r="F51" s="114" t="s">
        <v>63</v>
      </c>
      <c r="G51" s="51">
        <f>SUM(G52:G53)</f>
        <v>7090993500</v>
      </c>
      <c r="H51" s="102"/>
      <c r="I51" s="114" t="s">
        <v>63</v>
      </c>
      <c r="J51" s="24"/>
      <c r="K51" s="79">
        <f>K52</f>
        <v>600</v>
      </c>
      <c r="L51" s="44" t="s">
        <v>63</v>
      </c>
      <c r="M51" s="41">
        <f>SUM(M52:M53)</f>
        <v>8081125966</v>
      </c>
      <c r="N51" s="125">
        <f>N52</f>
        <v>0</v>
      </c>
      <c r="O51" s="114" t="str">
        <f t="shared" si="1"/>
        <v>KK</v>
      </c>
      <c r="P51" s="41">
        <f>SUM(P52:P53)</f>
        <v>0</v>
      </c>
      <c r="Q51" s="125">
        <f>Q52</f>
        <v>0</v>
      </c>
      <c r="R51" s="114" t="str">
        <f t="shared" si="2"/>
        <v>KK</v>
      </c>
      <c r="S51" s="41">
        <f>SUM(S52:S53)</f>
        <v>140652000</v>
      </c>
      <c r="T51" s="125">
        <f>T52</f>
        <v>25</v>
      </c>
      <c r="U51" s="114" t="str">
        <f t="shared" si="3"/>
        <v>KK</v>
      </c>
      <c r="V51" s="41">
        <f>SUM(V52:V53)</f>
        <v>1562135000</v>
      </c>
      <c r="W51" s="125">
        <f>W52</f>
        <v>0</v>
      </c>
      <c r="X51" s="114" t="str">
        <f t="shared" si="4"/>
        <v>KK</v>
      </c>
      <c r="Y51" s="41">
        <f>SUM(Y52:Y53)</f>
        <v>4209603016</v>
      </c>
      <c r="Z51" s="56">
        <f t="shared" si="5"/>
        <v>25</v>
      </c>
      <c r="AA51" s="82" t="str">
        <f t="shared" si="12"/>
        <v>KK</v>
      </c>
      <c r="AB51" s="53">
        <f t="shared" si="6"/>
        <v>4.1666666666666661</v>
      </c>
      <c r="AC51" s="55" t="s">
        <v>144</v>
      </c>
      <c r="AD51" s="54">
        <f t="shared" si="7"/>
        <v>5912390016</v>
      </c>
      <c r="AE51" s="53">
        <f t="shared" si="8"/>
        <v>73.162948342537931</v>
      </c>
      <c r="AF51" s="55" t="s">
        <v>144</v>
      </c>
      <c r="AG51" s="53">
        <f t="shared" si="9"/>
        <v>25</v>
      </c>
      <c r="AH51" s="56" t="str">
        <f t="shared" si="10"/>
        <v>KK</v>
      </c>
      <c r="AI51" s="54">
        <f t="shared" si="11"/>
        <v>5912390016</v>
      </c>
      <c r="AJ51" s="53"/>
      <c r="AK51" s="55"/>
      <c r="AL51" s="53"/>
      <c r="AM51" s="13"/>
      <c r="AP51" s="27"/>
    </row>
    <row r="52" spans="1:42" ht="138.75" customHeight="1" x14ac:dyDescent="0.2">
      <c r="A52" s="18"/>
      <c r="B52" s="19"/>
      <c r="C52" s="28" t="s">
        <v>229</v>
      </c>
      <c r="D52" s="28" t="s">
        <v>230</v>
      </c>
      <c r="E52" s="115">
        <v>1800</v>
      </c>
      <c r="F52" s="111" t="s">
        <v>63</v>
      </c>
      <c r="G52" s="93">
        <v>3208377500</v>
      </c>
      <c r="H52" s="45"/>
      <c r="I52" s="111" t="s">
        <v>63</v>
      </c>
      <c r="J52" s="51"/>
      <c r="K52" s="46">
        <v>600</v>
      </c>
      <c r="L52" s="22" t="s">
        <v>63</v>
      </c>
      <c r="M52" s="25">
        <v>7735956966</v>
      </c>
      <c r="N52" s="121">
        <v>0</v>
      </c>
      <c r="O52" s="111" t="str">
        <f t="shared" si="1"/>
        <v>KK</v>
      </c>
      <c r="P52" s="25">
        <v>0</v>
      </c>
      <c r="Q52" s="112">
        <v>0</v>
      </c>
      <c r="R52" s="111" t="str">
        <f t="shared" si="2"/>
        <v>KK</v>
      </c>
      <c r="S52" s="25">
        <v>98240000</v>
      </c>
      <c r="T52" s="112">
        <v>25</v>
      </c>
      <c r="U52" s="111" t="str">
        <f t="shared" si="3"/>
        <v>KK</v>
      </c>
      <c r="V52" s="25">
        <v>1535760000</v>
      </c>
      <c r="W52" s="112">
        <v>0</v>
      </c>
      <c r="X52" s="111" t="str">
        <f t="shared" si="4"/>
        <v>KK</v>
      </c>
      <c r="Y52" s="25">
        <v>3934851432</v>
      </c>
      <c r="Z52" s="57">
        <f t="shared" si="5"/>
        <v>25</v>
      </c>
      <c r="AA52" s="83" t="str">
        <f t="shared" si="12"/>
        <v>KK</v>
      </c>
      <c r="AB52" s="52">
        <f t="shared" si="6"/>
        <v>4.1666666666666661</v>
      </c>
      <c r="AC52" s="34" t="s">
        <v>144</v>
      </c>
      <c r="AD52" s="40">
        <f t="shared" si="7"/>
        <v>5568851432</v>
      </c>
      <c r="AE52" s="52">
        <f t="shared" si="8"/>
        <v>71.986587522079546</v>
      </c>
      <c r="AF52" s="34" t="s">
        <v>144</v>
      </c>
      <c r="AG52" s="52">
        <f t="shared" si="9"/>
        <v>25</v>
      </c>
      <c r="AH52" s="57" t="str">
        <f t="shared" si="10"/>
        <v>KK</v>
      </c>
      <c r="AI52" s="40">
        <f t="shared" si="11"/>
        <v>5568851432</v>
      </c>
      <c r="AJ52" s="52"/>
      <c r="AK52" s="34"/>
      <c r="AL52" s="52"/>
      <c r="AM52" s="13"/>
      <c r="AP52" s="27"/>
    </row>
    <row r="53" spans="1:42" ht="144" customHeight="1" x14ac:dyDescent="0.2">
      <c r="A53" s="18"/>
      <c r="B53" s="19"/>
      <c r="C53" s="28" t="s">
        <v>114</v>
      </c>
      <c r="D53" s="28" t="s">
        <v>231</v>
      </c>
      <c r="E53" s="112">
        <v>90</v>
      </c>
      <c r="F53" s="111" t="s">
        <v>63</v>
      </c>
      <c r="G53" s="93">
        <v>3882616000</v>
      </c>
      <c r="H53" s="23"/>
      <c r="I53" s="111" t="s">
        <v>63</v>
      </c>
      <c r="J53" s="24"/>
      <c r="K53" s="21">
        <v>30</v>
      </c>
      <c r="L53" s="47" t="s">
        <v>63</v>
      </c>
      <c r="M53" s="25">
        <v>345169000</v>
      </c>
      <c r="N53" s="112">
        <v>0</v>
      </c>
      <c r="O53" s="110" t="str">
        <f t="shared" si="1"/>
        <v>KK</v>
      </c>
      <c r="P53" s="25">
        <v>0</v>
      </c>
      <c r="Q53" s="112">
        <v>30</v>
      </c>
      <c r="R53" s="110" t="str">
        <f t="shared" si="2"/>
        <v>KK</v>
      </c>
      <c r="S53" s="25">
        <v>42412000</v>
      </c>
      <c r="T53" s="112">
        <v>5</v>
      </c>
      <c r="U53" s="110" t="str">
        <f t="shared" si="3"/>
        <v>KK</v>
      </c>
      <c r="V53" s="25">
        <v>26375000</v>
      </c>
      <c r="W53" s="112">
        <v>0</v>
      </c>
      <c r="X53" s="110" t="str">
        <f t="shared" si="4"/>
        <v>KK</v>
      </c>
      <c r="Y53" s="25">
        <v>274751584</v>
      </c>
      <c r="Z53" s="57">
        <f t="shared" si="5"/>
        <v>35</v>
      </c>
      <c r="AA53" s="83" t="str">
        <f t="shared" si="12"/>
        <v>KK</v>
      </c>
      <c r="AB53" s="52">
        <f t="shared" si="6"/>
        <v>116.66666666666667</v>
      </c>
      <c r="AC53" s="34" t="s">
        <v>144</v>
      </c>
      <c r="AD53" s="40">
        <f t="shared" si="7"/>
        <v>343538584</v>
      </c>
      <c r="AE53" s="52">
        <f t="shared" si="8"/>
        <v>99.527647036668995</v>
      </c>
      <c r="AF53" s="34" t="s">
        <v>144</v>
      </c>
      <c r="AG53" s="52">
        <f t="shared" si="9"/>
        <v>35</v>
      </c>
      <c r="AH53" s="57" t="str">
        <f t="shared" si="10"/>
        <v>KK</v>
      </c>
      <c r="AI53" s="40">
        <f t="shared" si="11"/>
        <v>343538584</v>
      </c>
      <c r="AJ53" s="52"/>
      <c r="AK53" s="34"/>
      <c r="AL53" s="52"/>
      <c r="AM53" s="13"/>
      <c r="AP53" s="27"/>
    </row>
    <row r="54" spans="1:42" ht="173.25" x14ac:dyDescent="0.25">
      <c r="A54" s="18"/>
      <c r="B54" s="19"/>
      <c r="C54" s="20" t="s">
        <v>149</v>
      </c>
      <c r="D54" s="20" t="s">
        <v>238</v>
      </c>
      <c r="E54" s="117">
        <v>100</v>
      </c>
      <c r="F54" s="114" t="s">
        <v>144</v>
      </c>
      <c r="G54" s="51">
        <f>G55</f>
        <v>4361673550</v>
      </c>
      <c r="H54" s="171">
        <f>46354/56296*100</f>
        <v>82.339775472502481</v>
      </c>
      <c r="I54" s="22" t="s">
        <v>144</v>
      </c>
      <c r="J54" s="24"/>
      <c r="K54" s="45">
        <f>47458/56296*100</f>
        <v>84.3008384254654</v>
      </c>
      <c r="L54" s="80" t="s">
        <v>144</v>
      </c>
      <c r="M54" s="41">
        <f>M55</f>
        <v>5907507500</v>
      </c>
      <c r="N54" s="117">
        <v>0</v>
      </c>
      <c r="O54" s="116" t="str">
        <f t="shared" si="1"/>
        <v>%</v>
      </c>
      <c r="P54" s="41">
        <f>P55</f>
        <v>0</v>
      </c>
      <c r="Q54" s="45">
        <v>0</v>
      </c>
      <c r="R54" s="116" t="str">
        <f t="shared" si="2"/>
        <v>%</v>
      </c>
      <c r="S54" s="41">
        <f>S55</f>
        <v>301930500</v>
      </c>
      <c r="T54" s="117">
        <v>0</v>
      </c>
      <c r="U54" s="116" t="str">
        <f t="shared" si="3"/>
        <v>%</v>
      </c>
      <c r="V54" s="41">
        <f>V55</f>
        <v>724815502</v>
      </c>
      <c r="W54" s="117">
        <v>0</v>
      </c>
      <c r="X54" s="116" t="str">
        <f t="shared" si="4"/>
        <v>%</v>
      </c>
      <c r="Y54" s="41">
        <f>Y55</f>
        <v>3614611247</v>
      </c>
      <c r="Z54" s="56">
        <f>SUM(N54,Q54,T54,W54)</f>
        <v>0</v>
      </c>
      <c r="AA54" s="82" t="str">
        <f t="shared" si="12"/>
        <v>%</v>
      </c>
      <c r="AB54" s="53">
        <f>Z54/K54*100</f>
        <v>0</v>
      </c>
      <c r="AC54" s="55" t="s">
        <v>144</v>
      </c>
      <c r="AD54" s="54">
        <f t="shared" si="7"/>
        <v>4641357249</v>
      </c>
      <c r="AE54" s="53">
        <f t="shared" si="8"/>
        <v>78.567098712951278</v>
      </c>
      <c r="AF54" s="55" t="s">
        <v>144</v>
      </c>
      <c r="AG54" s="53">
        <f t="shared" si="9"/>
        <v>82.339775472502481</v>
      </c>
      <c r="AH54" s="56" t="str">
        <f t="shared" si="10"/>
        <v>%</v>
      </c>
      <c r="AI54" s="54">
        <f t="shared" si="11"/>
        <v>4641357249</v>
      </c>
      <c r="AJ54" s="53"/>
      <c r="AK54" s="55"/>
      <c r="AL54" s="53"/>
      <c r="AM54" s="85"/>
      <c r="AP54" s="27"/>
    </row>
    <row r="55" spans="1:42" ht="204.75" x14ac:dyDescent="0.2">
      <c r="A55" s="18"/>
      <c r="B55" s="19"/>
      <c r="C55" s="20" t="s">
        <v>115</v>
      </c>
      <c r="D55" s="20" t="s">
        <v>233</v>
      </c>
      <c r="E55" s="117">
        <v>800</v>
      </c>
      <c r="F55" s="114" t="s">
        <v>63</v>
      </c>
      <c r="G55" s="41">
        <f>SUM(G56:G57)</f>
        <v>4361673550</v>
      </c>
      <c r="H55" s="102"/>
      <c r="I55" s="44" t="s">
        <v>63</v>
      </c>
      <c r="J55" s="41"/>
      <c r="K55" s="43">
        <f>K57</f>
        <v>700</v>
      </c>
      <c r="L55" s="80" t="s">
        <v>63</v>
      </c>
      <c r="M55" s="41">
        <f>SUM(M56:M57)</f>
        <v>5907507500</v>
      </c>
      <c r="N55" s="117">
        <f>N57</f>
        <v>0</v>
      </c>
      <c r="O55" s="116" t="str">
        <f t="shared" si="1"/>
        <v>KK</v>
      </c>
      <c r="P55" s="41">
        <f>SUM(P56:P57)</f>
        <v>0</v>
      </c>
      <c r="Q55" s="117">
        <v>0</v>
      </c>
      <c r="R55" s="114" t="str">
        <f t="shared" si="2"/>
        <v>KK</v>
      </c>
      <c r="S55" s="41">
        <f>SUM(S56:S57)</f>
        <v>301930500</v>
      </c>
      <c r="T55" s="117">
        <v>0</v>
      </c>
      <c r="U55" s="114" t="str">
        <f t="shared" si="3"/>
        <v>KK</v>
      </c>
      <c r="V55" s="41">
        <f>SUM(V56:V57)</f>
        <v>724815502</v>
      </c>
      <c r="W55" s="117">
        <v>0</v>
      </c>
      <c r="X55" s="114" t="str">
        <f t="shared" si="4"/>
        <v>KK</v>
      </c>
      <c r="Y55" s="41">
        <f>SUM(Y56:Y57)</f>
        <v>3614611247</v>
      </c>
      <c r="Z55" s="56">
        <f t="shared" si="5"/>
        <v>0</v>
      </c>
      <c r="AA55" s="82" t="str">
        <f t="shared" si="12"/>
        <v>KK</v>
      </c>
      <c r="AB55" s="53">
        <f t="shared" si="6"/>
        <v>0</v>
      </c>
      <c r="AC55" s="55" t="s">
        <v>144</v>
      </c>
      <c r="AD55" s="54">
        <f t="shared" si="7"/>
        <v>4641357249</v>
      </c>
      <c r="AE55" s="53">
        <f t="shared" si="8"/>
        <v>78.567098712951278</v>
      </c>
      <c r="AF55" s="55" t="s">
        <v>144</v>
      </c>
      <c r="AG55" s="53">
        <f t="shared" si="9"/>
        <v>0</v>
      </c>
      <c r="AH55" s="56" t="str">
        <f t="shared" si="10"/>
        <v>KK</v>
      </c>
      <c r="AI55" s="54">
        <f t="shared" si="11"/>
        <v>4641357249</v>
      </c>
      <c r="AJ55" s="53"/>
      <c r="AK55" s="55"/>
      <c r="AL55" s="53"/>
      <c r="AM55" s="13"/>
      <c r="AP55" s="27"/>
    </row>
    <row r="56" spans="1:42" ht="93.75" customHeight="1" x14ac:dyDescent="0.2">
      <c r="A56" s="18"/>
      <c r="B56" s="19"/>
      <c r="C56" s="28" t="s">
        <v>116</v>
      </c>
      <c r="D56" s="28" t="s">
        <v>232</v>
      </c>
      <c r="E56" s="112">
        <f>K56*3</f>
        <v>90</v>
      </c>
      <c r="F56" s="111" t="s">
        <v>63</v>
      </c>
      <c r="G56" s="94">
        <v>527579550</v>
      </c>
      <c r="H56" s="42"/>
      <c r="I56" s="22"/>
      <c r="J56" s="24"/>
      <c r="K56" s="21">
        <v>30</v>
      </c>
      <c r="L56" s="111" t="s">
        <v>63</v>
      </c>
      <c r="M56" s="25">
        <v>384081500</v>
      </c>
      <c r="N56" s="112">
        <v>0</v>
      </c>
      <c r="O56" s="110" t="str">
        <f t="shared" si="1"/>
        <v>KK</v>
      </c>
      <c r="P56" s="25">
        <v>0</v>
      </c>
      <c r="Q56" s="112">
        <v>1</v>
      </c>
      <c r="R56" s="110" t="str">
        <f t="shared" si="2"/>
        <v>KK</v>
      </c>
      <c r="S56" s="25">
        <v>112149000</v>
      </c>
      <c r="T56" s="112">
        <v>11</v>
      </c>
      <c r="U56" s="110" t="str">
        <f t="shared" si="3"/>
        <v>KK</v>
      </c>
      <c r="V56" s="25">
        <v>32977452</v>
      </c>
      <c r="W56" s="112">
        <v>0</v>
      </c>
      <c r="X56" s="110" t="str">
        <f t="shared" si="4"/>
        <v>KK</v>
      </c>
      <c r="Y56" s="25">
        <v>136288649</v>
      </c>
      <c r="Z56" s="57">
        <f t="shared" si="5"/>
        <v>12</v>
      </c>
      <c r="AA56" s="83" t="str">
        <f t="shared" si="12"/>
        <v>KK</v>
      </c>
      <c r="AB56" s="52">
        <f t="shared" si="6"/>
        <v>40</v>
      </c>
      <c r="AC56" s="34" t="s">
        <v>144</v>
      </c>
      <c r="AD56" s="40">
        <f t="shared" si="7"/>
        <v>281415101</v>
      </c>
      <c r="AE56" s="52">
        <f t="shared" si="8"/>
        <v>73.269631835951486</v>
      </c>
      <c r="AF56" s="34" t="s">
        <v>144</v>
      </c>
      <c r="AG56" s="52">
        <f t="shared" si="9"/>
        <v>12</v>
      </c>
      <c r="AH56" s="57" t="str">
        <f t="shared" si="10"/>
        <v>KK</v>
      </c>
      <c r="AI56" s="40">
        <f t="shared" si="11"/>
        <v>281415101</v>
      </c>
      <c r="AJ56" s="52"/>
      <c r="AK56" s="34"/>
      <c r="AL56" s="52"/>
      <c r="AM56" s="13"/>
      <c r="AP56" s="27"/>
    </row>
    <row r="57" spans="1:42" ht="185.25" customHeight="1" x14ac:dyDescent="0.2">
      <c r="A57" s="18"/>
      <c r="B57" s="19"/>
      <c r="C57" s="28" t="s">
        <v>213</v>
      </c>
      <c r="D57" s="28" t="s">
        <v>233</v>
      </c>
      <c r="E57" s="112">
        <f>700+500+800</f>
        <v>2000</v>
      </c>
      <c r="F57" s="111" t="s">
        <v>63</v>
      </c>
      <c r="G57" s="95">
        <v>3834094000</v>
      </c>
      <c r="H57" s="42"/>
      <c r="I57" s="22"/>
      <c r="J57" s="24"/>
      <c r="K57" s="21">
        <v>700</v>
      </c>
      <c r="L57" s="111" t="s">
        <v>63</v>
      </c>
      <c r="M57" s="25">
        <v>5523426000</v>
      </c>
      <c r="N57" s="112">
        <v>0</v>
      </c>
      <c r="O57" s="110" t="str">
        <f t="shared" si="1"/>
        <v>KK</v>
      </c>
      <c r="P57" s="25">
        <v>0</v>
      </c>
      <c r="Q57" s="112">
        <v>0</v>
      </c>
      <c r="R57" s="110" t="str">
        <f t="shared" si="2"/>
        <v>KK</v>
      </c>
      <c r="S57" s="25">
        <v>189781500</v>
      </c>
      <c r="T57" s="112">
        <v>75</v>
      </c>
      <c r="U57" s="110" t="str">
        <f t="shared" si="3"/>
        <v>KK</v>
      </c>
      <c r="V57" s="25">
        <v>691838050</v>
      </c>
      <c r="W57" s="112">
        <v>0</v>
      </c>
      <c r="X57" s="110" t="str">
        <f t="shared" si="4"/>
        <v>KK</v>
      </c>
      <c r="Y57" s="25">
        <v>3478322598</v>
      </c>
      <c r="Z57" s="57">
        <f t="shared" si="5"/>
        <v>75</v>
      </c>
      <c r="AA57" s="84" t="str">
        <f t="shared" si="12"/>
        <v>KK</v>
      </c>
      <c r="AB57" s="52">
        <f t="shared" si="6"/>
        <v>10.714285714285714</v>
      </c>
      <c r="AC57" s="34" t="s">
        <v>144</v>
      </c>
      <c r="AD57" s="40">
        <f t="shared" si="7"/>
        <v>4359942148</v>
      </c>
      <c r="AE57" s="52">
        <f t="shared" si="8"/>
        <v>78.935467733251059</v>
      </c>
      <c r="AF57" s="34" t="s">
        <v>144</v>
      </c>
      <c r="AG57" s="52">
        <f t="shared" si="9"/>
        <v>75</v>
      </c>
      <c r="AH57" s="57" t="str">
        <f t="shared" si="10"/>
        <v>KK</v>
      </c>
      <c r="AI57" s="40">
        <f t="shared" si="11"/>
        <v>4359942148</v>
      </c>
      <c r="AJ57" s="52"/>
      <c r="AK57" s="34"/>
      <c r="AL57" s="52"/>
      <c r="AM57" s="13"/>
      <c r="AP57" s="27"/>
    </row>
    <row r="58" spans="1:42" ht="120" customHeight="1" x14ac:dyDescent="0.2">
      <c r="A58" s="18"/>
      <c r="B58" s="19"/>
      <c r="C58" s="20" t="s">
        <v>157</v>
      </c>
      <c r="D58" s="20" t="s">
        <v>158</v>
      </c>
      <c r="E58" s="113">
        <v>73</v>
      </c>
      <c r="F58" s="114" t="s">
        <v>144</v>
      </c>
      <c r="G58" s="51">
        <f>G59</f>
        <v>4446711050</v>
      </c>
      <c r="H58" s="42"/>
      <c r="I58" s="22"/>
      <c r="J58" s="24"/>
      <c r="K58" s="43">
        <v>66</v>
      </c>
      <c r="L58" s="44" t="s">
        <v>144</v>
      </c>
      <c r="M58" s="41">
        <f>M59</f>
        <v>3279219000</v>
      </c>
      <c r="N58" s="117">
        <v>0</v>
      </c>
      <c r="O58" s="114" t="str">
        <f t="shared" si="1"/>
        <v>%</v>
      </c>
      <c r="P58" s="41">
        <f>P59</f>
        <v>0</v>
      </c>
      <c r="Q58" s="127">
        <v>76</v>
      </c>
      <c r="R58" s="114" t="str">
        <f t="shared" si="2"/>
        <v>%</v>
      </c>
      <c r="S58" s="41">
        <f>S59</f>
        <v>419241640</v>
      </c>
      <c r="T58" s="127">
        <v>76</v>
      </c>
      <c r="U58" s="114" t="str">
        <f t="shared" si="3"/>
        <v>%</v>
      </c>
      <c r="V58" s="41">
        <f>V59</f>
        <v>501002714</v>
      </c>
      <c r="W58" s="127">
        <v>0</v>
      </c>
      <c r="X58" s="114" t="str">
        <f t="shared" si="4"/>
        <v>%</v>
      </c>
      <c r="Y58" s="41">
        <f>Y59</f>
        <v>391055073</v>
      </c>
      <c r="Z58" s="56">
        <f t="shared" si="5"/>
        <v>152</v>
      </c>
      <c r="AA58" s="82" t="str">
        <f t="shared" si="12"/>
        <v>%</v>
      </c>
      <c r="AB58" s="53">
        <f t="shared" si="6"/>
        <v>230.30303030303031</v>
      </c>
      <c r="AC58" s="55" t="s">
        <v>144</v>
      </c>
      <c r="AD58" s="54">
        <f t="shared" si="7"/>
        <v>1311299427</v>
      </c>
      <c r="AE58" s="53">
        <f t="shared" si="8"/>
        <v>39.988162638725868</v>
      </c>
      <c r="AF58" s="55" t="s">
        <v>144</v>
      </c>
      <c r="AG58" s="53">
        <f t="shared" si="9"/>
        <v>152</v>
      </c>
      <c r="AH58" s="56" t="str">
        <f t="shared" si="10"/>
        <v>%</v>
      </c>
      <c r="AI58" s="54">
        <f t="shared" si="11"/>
        <v>1311299427</v>
      </c>
      <c r="AJ58" s="53"/>
      <c r="AK58" s="55"/>
      <c r="AL58" s="53"/>
      <c r="AM58" s="13"/>
      <c r="AP58" s="27"/>
    </row>
    <row r="59" spans="1:42" ht="232.5" customHeight="1" x14ac:dyDescent="0.2">
      <c r="A59" s="18"/>
      <c r="B59" s="19"/>
      <c r="C59" s="20" t="s">
        <v>117</v>
      </c>
      <c r="D59" s="20" t="s">
        <v>140</v>
      </c>
      <c r="E59" s="169">
        <v>14000</v>
      </c>
      <c r="F59" s="44" t="s">
        <v>146</v>
      </c>
      <c r="G59" s="41">
        <f>SUM(G60:G62)</f>
        <v>4446711050</v>
      </c>
      <c r="H59" s="79">
        <v>10740</v>
      </c>
      <c r="I59" s="44" t="s">
        <v>146</v>
      </c>
      <c r="J59" s="41"/>
      <c r="K59" s="79">
        <v>11400</v>
      </c>
      <c r="L59" s="44" t="s">
        <v>146</v>
      </c>
      <c r="M59" s="81">
        <f>SUM(M60:M62)</f>
        <v>3279219000</v>
      </c>
      <c r="N59" s="125">
        <v>0</v>
      </c>
      <c r="O59" s="114" t="str">
        <f t="shared" si="1"/>
        <v>M</v>
      </c>
      <c r="P59" s="126">
        <f>SUM(P60:P62)</f>
        <v>0</v>
      </c>
      <c r="Q59" s="127">
        <f>SUM(Q60:Q62)</f>
        <v>341</v>
      </c>
      <c r="R59" s="114" t="str">
        <f t="shared" si="2"/>
        <v>M</v>
      </c>
      <c r="S59" s="126">
        <f>SUM(S60:S62)</f>
        <v>419241640</v>
      </c>
      <c r="T59" s="127">
        <f>SUM(T60:T62)</f>
        <v>518</v>
      </c>
      <c r="U59" s="114" t="str">
        <f t="shared" si="3"/>
        <v>M</v>
      </c>
      <c r="V59" s="126">
        <f>SUM(V60:V62)</f>
        <v>501002714</v>
      </c>
      <c r="W59" s="127">
        <f>SUM(W60:W62)</f>
        <v>0</v>
      </c>
      <c r="X59" s="114" t="str">
        <f t="shared" si="4"/>
        <v>M</v>
      </c>
      <c r="Y59" s="126">
        <f>SUM(Y60:Y62)</f>
        <v>391055073</v>
      </c>
      <c r="Z59" s="56">
        <f t="shared" si="5"/>
        <v>859</v>
      </c>
      <c r="AA59" s="82" t="str">
        <f t="shared" si="12"/>
        <v>M</v>
      </c>
      <c r="AB59" s="53">
        <f t="shared" si="6"/>
        <v>7.5350877192982457</v>
      </c>
      <c r="AC59" s="55" t="s">
        <v>144</v>
      </c>
      <c r="AD59" s="54">
        <f t="shared" si="7"/>
        <v>1311299427</v>
      </c>
      <c r="AE59" s="53">
        <f t="shared" si="8"/>
        <v>39.988162638725868</v>
      </c>
      <c r="AF59" s="55" t="s">
        <v>144</v>
      </c>
      <c r="AG59" s="53">
        <f t="shared" si="9"/>
        <v>11599</v>
      </c>
      <c r="AH59" s="56" t="str">
        <f t="shared" si="10"/>
        <v>M</v>
      </c>
      <c r="AI59" s="54">
        <f t="shared" si="11"/>
        <v>1311299427</v>
      </c>
      <c r="AJ59" s="53"/>
      <c r="AK59" s="55"/>
      <c r="AL59" s="53"/>
      <c r="AM59" s="13"/>
      <c r="AP59" s="27"/>
    </row>
    <row r="60" spans="1:42" ht="97.5" customHeight="1" x14ac:dyDescent="0.2">
      <c r="A60" s="18"/>
      <c r="B60" s="19"/>
      <c r="C60" s="28" t="s">
        <v>118</v>
      </c>
      <c r="D60" s="28" t="s">
        <v>215</v>
      </c>
      <c r="E60" s="166">
        <v>14000</v>
      </c>
      <c r="F60" s="22" t="s">
        <v>146</v>
      </c>
      <c r="G60" s="95">
        <v>85037500</v>
      </c>
      <c r="H60" s="42"/>
      <c r="I60" s="22" t="s">
        <v>146</v>
      </c>
      <c r="J60" s="24"/>
      <c r="K60" s="21">
        <v>820</v>
      </c>
      <c r="L60" s="22" t="s">
        <v>146</v>
      </c>
      <c r="M60" s="25">
        <v>1144000000</v>
      </c>
      <c r="N60" s="112">
        <v>0</v>
      </c>
      <c r="O60" s="111" t="str">
        <f t="shared" si="1"/>
        <v>M</v>
      </c>
      <c r="P60" s="25">
        <v>0</v>
      </c>
      <c r="Q60" s="112">
        <v>0</v>
      </c>
      <c r="R60" s="111" t="str">
        <f t="shared" si="2"/>
        <v>M</v>
      </c>
      <c r="S60" s="25">
        <v>157371588</v>
      </c>
      <c r="T60" s="112">
        <v>350</v>
      </c>
      <c r="U60" s="111" t="str">
        <f t="shared" si="3"/>
        <v>M</v>
      </c>
      <c r="V60" s="25">
        <v>389533236</v>
      </c>
      <c r="W60" s="112">
        <v>0</v>
      </c>
      <c r="X60" s="111" t="str">
        <f t="shared" si="4"/>
        <v>M</v>
      </c>
      <c r="Y60" s="25">
        <f>670280000-V60-S60</f>
        <v>123375176</v>
      </c>
      <c r="Z60" s="57">
        <f t="shared" si="5"/>
        <v>350</v>
      </c>
      <c r="AA60" s="83" t="str">
        <f t="shared" si="12"/>
        <v>M</v>
      </c>
      <c r="AB60" s="52">
        <f t="shared" si="6"/>
        <v>42.68292682926829</v>
      </c>
      <c r="AC60" s="34" t="s">
        <v>144</v>
      </c>
      <c r="AD60" s="40">
        <f t="shared" si="7"/>
        <v>670280000</v>
      </c>
      <c r="AE60" s="52">
        <f t="shared" si="8"/>
        <v>58.590909090909093</v>
      </c>
      <c r="AF60" s="34" t="s">
        <v>144</v>
      </c>
      <c r="AG60" s="52">
        <f t="shared" si="9"/>
        <v>350</v>
      </c>
      <c r="AH60" s="57" t="str">
        <f t="shared" si="10"/>
        <v>M</v>
      </c>
      <c r="AI60" s="40">
        <f t="shared" si="11"/>
        <v>670280000</v>
      </c>
      <c r="AJ60" s="52"/>
      <c r="AK60" s="34"/>
      <c r="AL60" s="52"/>
      <c r="AM60" s="13"/>
      <c r="AP60" s="27"/>
    </row>
    <row r="61" spans="1:42" ht="95.25" customHeight="1" x14ac:dyDescent="0.2">
      <c r="A61" s="18"/>
      <c r="B61" s="19"/>
      <c r="C61" s="28" t="s">
        <v>119</v>
      </c>
      <c r="D61" s="28" t="s">
        <v>214</v>
      </c>
      <c r="E61" s="112">
        <v>386</v>
      </c>
      <c r="F61" s="22" t="s">
        <v>146</v>
      </c>
      <c r="G61" s="94">
        <v>527579550</v>
      </c>
      <c r="H61" s="42"/>
      <c r="I61" s="22" t="s">
        <v>146</v>
      </c>
      <c r="J61" s="24"/>
      <c r="K61" s="46">
        <v>386</v>
      </c>
      <c r="L61" s="22" t="s">
        <v>146</v>
      </c>
      <c r="M61" s="25">
        <v>438269000</v>
      </c>
      <c r="N61" s="121">
        <v>0</v>
      </c>
      <c r="O61" s="111" t="str">
        <f t="shared" si="1"/>
        <v>M</v>
      </c>
      <c r="P61" s="25">
        <v>0</v>
      </c>
      <c r="Q61" s="112">
        <v>341</v>
      </c>
      <c r="R61" s="111" t="str">
        <f t="shared" si="2"/>
        <v>M</v>
      </c>
      <c r="S61" s="25">
        <v>261870052</v>
      </c>
      <c r="T61" s="112">
        <v>168</v>
      </c>
      <c r="U61" s="111" t="str">
        <f t="shared" si="3"/>
        <v>M</v>
      </c>
      <c r="V61" s="25">
        <v>111469478</v>
      </c>
      <c r="W61" s="112">
        <v>0</v>
      </c>
      <c r="X61" s="111" t="str">
        <f t="shared" si="4"/>
        <v>M</v>
      </c>
      <c r="Y61" s="25">
        <v>61233500</v>
      </c>
      <c r="Z61" s="57">
        <f t="shared" si="5"/>
        <v>509</v>
      </c>
      <c r="AA61" s="83" t="str">
        <f t="shared" si="12"/>
        <v>M</v>
      </c>
      <c r="AB61" s="52">
        <f t="shared" si="6"/>
        <v>131.86528497409327</v>
      </c>
      <c r="AC61" s="34" t="s">
        <v>144</v>
      </c>
      <c r="AD61" s="40">
        <f t="shared" si="7"/>
        <v>434573030</v>
      </c>
      <c r="AE61" s="52">
        <f t="shared" si="8"/>
        <v>99.156689156659496</v>
      </c>
      <c r="AF61" s="34" t="s">
        <v>144</v>
      </c>
      <c r="AG61" s="52">
        <f t="shared" si="9"/>
        <v>509</v>
      </c>
      <c r="AH61" s="57" t="str">
        <f t="shared" si="10"/>
        <v>M</v>
      </c>
      <c r="AI61" s="40">
        <f t="shared" si="11"/>
        <v>434573030</v>
      </c>
      <c r="AJ61" s="52"/>
      <c r="AK61" s="34"/>
      <c r="AL61" s="52"/>
      <c r="AM61" s="13"/>
      <c r="AP61" s="27"/>
    </row>
    <row r="62" spans="1:42" ht="99" customHeight="1" x14ac:dyDescent="0.2">
      <c r="A62" s="18"/>
      <c r="B62" s="19"/>
      <c r="C62" s="28" t="s">
        <v>120</v>
      </c>
      <c r="D62" s="28" t="s">
        <v>234</v>
      </c>
      <c r="E62" s="112">
        <f>K62*3</f>
        <v>8754</v>
      </c>
      <c r="F62" s="22" t="s">
        <v>146</v>
      </c>
      <c r="G62" s="95">
        <v>3834094000</v>
      </c>
      <c r="H62" s="23"/>
      <c r="I62" s="22"/>
      <c r="J62" s="25"/>
      <c r="K62" s="170">
        <v>2918</v>
      </c>
      <c r="L62" s="22" t="s">
        <v>146</v>
      </c>
      <c r="M62" s="25">
        <v>1696950000</v>
      </c>
      <c r="N62" s="115">
        <v>0</v>
      </c>
      <c r="O62" s="111" t="str">
        <f t="shared" si="1"/>
        <v>M</v>
      </c>
      <c r="P62" s="25">
        <v>0</v>
      </c>
      <c r="Q62" s="115">
        <v>0</v>
      </c>
      <c r="R62" s="111" t="str">
        <f t="shared" si="2"/>
        <v>M</v>
      </c>
      <c r="S62" s="41">
        <v>0</v>
      </c>
      <c r="T62" s="115">
        <v>0</v>
      </c>
      <c r="U62" s="111" t="str">
        <f t="shared" si="3"/>
        <v>M</v>
      </c>
      <c r="V62" s="41">
        <v>0</v>
      </c>
      <c r="W62" s="115">
        <v>0</v>
      </c>
      <c r="X62" s="111" t="str">
        <f t="shared" si="4"/>
        <v>M</v>
      </c>
      <c r="Y62" s="25">
        <v>206446397</v>
      </c>
      <c r="Z62" s="57">
        <f t="shared" si="5"/>
        <v>0</v>
      </c>
      <c r="AA62" s="83" t="str">
        <f t="shared" si="12"/>
        <v>M</v>
      </c>
      <c r="AB62" s="52">
        <f t="shared" si="6"/>
        <v>0</v>
      </c>
      <c r="AC62" s="34" t="s">
        <v>144</v>
      </c>
      <c r="AD62" s="40">
        <f t="shared" si="7"/>
        <v>206446397</v>
      </c>
      <c r="AE62" s="52">
        <f t="shared" si="8"/>
        <v>12.165732461180353</v>
      </c>
      <c r="AF62" s="34" t="s">
        <v>144</v>
      </c>
      <c r="AG62" s="52">
        <f t="shared" si="9"/>
        <v>0</v>
      </c>
      <c r="AH62" s="57" t="str">
        <f t="shared" si="10"/>
        <v>M</v>
      </c>
      <c r="AI62" s="40">
        <f t="shared" si="11"/>
        <v>206446397</v>
      </c>
      <c r="AJ62" s="52"/>
      <c r="AK62" s="34"/>
      <c r="AL62" s="52"/>
      <c r="AM62" s="13"/>
      <c r="AP62" s="27"/>
    </row>
    <row r="63" spans="1:42" ht="84" customHeight="1" x14ac:dyDescent="0.2">
      <c r="A63" s="18"/>
      <c r="B63" s="19"/>
      <c r="C63" s="20" t="s">
        <v>150</v>
      </c>
      <c r="D63" s="20" t="s">
        <v>159</v>
      </c>
      <c r="E63" s="127">
        <v>100</v>
      </c>
      <c r="F63" s="114" t="s">
        <v>144</v>
      </c>
      <c r="G63" s="51">
        <f>G64</f>
        <v>50000000000</v>
      </c>
      <c r="H63" s="45">
        <f>H64/21*100</f>
        <v>42.857142857142854</v>
      </c>
      <c r="I63" s="44" t="s">
        <v>144</v>
      </c>
      <c r="J63" s="24"/>
      <c r="K63" s="45">
        <f>14/21*100</f>
        <v>66.666666666666657</v>
      </c>
      <c r="L63" s="44" t="s">
        <v>144</v>
      </c>
      <c r="M63" s="41">
        <f>M64</f>
        <v>78636583475</v>
      </c>
      <c r="N63" s="113">
        <v>0</v>
      </c>
      <c r="O63" s="114" t="str">
        <f t="shared" si="1"/>
        <v>%</v>
      </c>
      <c r="P63" s="41">
        <f>P64</f>
        <v>0</v>
      </c>
      <c r="Q63" s="113">
        <v>0</v>
      </c>
      <c r="R63" s="114" t="str">
        <f t="shared" si="2"/>
        <v>%</v>
      </c>
      <c r="S63" s="41">
        <f>S64</f>
        <v>13520267462</v>
      </c>
      <c r="T63" s="113">
        <v>0</v>
      </c>
      <c r="U63" s="114" t="str">
        <f t="shared" si="3"/>
        <v>%</v>
      </c>
      <c r="V63" s="41">
        <f>V64</f>
        <v>18686193245</v>
      </c>
      <c r="W63" s="113">
        <v>0</v>
      </c>
      <c r="X63" s="114" t="str">
        <f t="shared" si="4"/>
        <v>%</v>
      </c>
      <c r="Y63" s="41">
        <f>Y64</f>
        <v>18069205789</v>
      </c>
      <c r="Z63" s="56">
        <f t="shared" si="5"/>
        <v>0</v>
      </c>
      <c r="AA63" s="82" t="str">
        <f t="shared" si="12"/>
        <v>%</v>
      </c>
      <c r="AB63" s="53">
        <f t="shared" si="6"/>
        <v>0</v>
      </c>
      <c r="AC63" s="55" t="s">
        <v>144</v>
      </c>
      <c r="AD63" s="54">
        <f t="shared" si="7"/>
        <v>50275666496</v>
      </c>
      <c r="AE63" s="53">
        <f t="shared" si="8"/>
        <v>63.934194842001936</v>
      </c>
      <c r="AF63" s="55" t="s">
        <v>144</v>
      </c>
      <c r="AG63" s="53">
        <f t="shared" si="9"/>
        <v>42.857142857142854</v>
      </c>
      <c r="AH63" s="56" t="str">
        <f t="shared" si="10"/>
        <v>%</v>
      </c>
      <c r="AI63" s="54">
        <f t="shared" si="11"/>
        <v>50275666496</v>
      </c>
      <c r="AJ63" s="53"/>
      <c r="AK63" s="55"/>
      <c r="AL63" s="53"/>
      <c r="AM63" s="13"/>
      <c r="AP63" s="27"/>
    </row>
    <row r="64" spans="1:42" ht="304.5" customHeight="1" x14ac:dyDescent="0.2">
      <c r="A64" s="18"/>
      <c r="B64" s="19"/>
      <c r="C64" s="20" t="s">
        <v>121</v>
      </c>
      <c r="D64" s="20" t="s">
        <v>141</v>
      </c>
      <c r="E64" s="117">
        <v>6</v>
      </c>
      <c r="F64" s="114" t="s">
        <v>151</v>
      </c>
      <c r="G64" s="97">
        <f>SUM(G65:G66)</f>
        <v>50000000000</v>
      </c>
      <c r="H64" s="142">
        <v>9</v>
      </c>
      <c r="I64" s="44" t="s">
        <v>151</v>
      </c>
      <c r="J64" s="24"/>
      <c r="K64" s="43">
        <f>K66</f>
        <v>2</v>
      </c>
      <c r="L64" s="44" t="s">
        <v>151</v>
      </c>
      <c r="M64" s="41">
        <f>SUM(M65:M66)</f>
        <v>78636583475</v>
      </c>
      <c r="N64" s="43">
        <f>N66</f>
        <v>0</v>
      </c>
      <c r="O64" s="114" t="str">
        <f t="shared" si="1"/>
        <v>Buah</v>
      </c>
      <c r="P64" s="41">
        <f>SUM(P65:P66)</f>
        <v>0</v>
      </c>
      <c r="Q64" s="43">
        <f>Q66</f>
        <v>0</v>
      </c>
      <c r="R64" s="114" t="str">
        <f t="shared" si="2"/>
        <v>Buah</v>
      </c>
      <c r="S64" s="41">
        <f>SUM(S65:S66)</f>
        <v>13520267462</v>
      </c>
      <c r="T64" s="43">
        <f>T66</f>
        <v>0</v>
      </c>
      <c r="U64" s="114" t="str">
        <f t="shared" si="3"/>
        <v>Buah</v>
      </c>
      <c r="V64" s="41">
        <f>SUM(V65:V66)</f>
        <v>18686193245</v>
      </c>
      <c r="W64" s="43">
        <f>W66</f>
        <v>0</v>
      </c>
      <c r="X64" s="114" t="str">
        <f t="shared" si="4"/>
        <v>Buah</v>
      </c>
      <c r="Y64" s="41">
        <f>SUM(Y65:Y66)</f>
        <v>18069205789</v>
      </c>
      <c r="Z64" s="56">
        <f t="shared" si="5"/>
        <v>0</v>
      </c>
      <c r="AA64" s="82" t="str">
        <f t="shared" si="12"/>
        <v>Buah</v>
      </c>
      <c r="AB64" s="53">
        <f t="shared" si="6"/>
        <v>0</v>
      </c>
      <c r="AC64" s="55" t="s">
        <v>144</v>
      </c>
      <c r="AD64" s="54">
        <f t="shared" si="7"/>
        <v>50275666496</v>
      </c>
      <c r="AE64" s="53">
        <f t="shared" si="8"/>
        <v>63.934194842001936</v>
      </c>
      <c r="AF64" s="55" t="s">
        <v>144</v>
      </c>
      <c r="AG64" s="53">
        <f t="shared" si="9"/>
        <v>9</v>
      </c>
      <c r="AH64" s="56" t="str">
        <f t="shared" si="10"/>
        <v>Buah</v>
      </c>
      <c r="AI64" s="54">
        <f t="shared" si="11"/>
        <v>50275666496</v>
      </c>
      <c r="AJ64" s="53"/>
      <c r="AK64" s="55"/>
      <c r="AL64" s="53"/>
      <c r="AM64" s="13"/>
      <c r="AP64" s="27"/>
    </row>
    <row r="65" spans="1:42" ht="307.5" customHeight="1" x14ac:dyDescent="0.2">
      <c r="A65" s="18"/>
      <c r="B65" s="19"/>
      <c r="C65" s="28" t="s">
        <v>122</v>
      </c>
      <c r="D65" s="28" t="s">
        <v>235</v>
      </c>
      <c r="E65" s="112">
        <f>K65*3</f>
        <v>300</v>
      </c>
      <c r="F65" s="110" t="s">
        <v>236</v>
      </c>
      <c r="G65" s="93">
        <v>56400000</v>
      </c>
      <c r="H65" s="42"/>
      <c r="I65" s="22"/>
      <c r="J65" s="24"/>
      <c r="K65" s="21">
        <v>100</v>
      </c>
      <c r="L65" s="110" t="s">
        <v>236</v>
      </c>
      <c r="M65" s="25">
        <v>85444000</v>
      </c>
      <c r="N65" s="112">
        <v>14</v>
      </c>
      <c r="O65" s="110" t="str">
        <f t="shared" si="1"/>
        <v>Rekomendasi</v>
      </c>
      <c r="P65" s="25">
        <v>0</v>
      </c>
      <c r="Q65" s="112">
        <v>27</v>
      </c>
      <c r="R65" s="110" t="str">
        <f t="shared" si="2"/>
        <v>Rekomendasi</v>
      </c>
      <c r="S65" s="25">
        <v>10572000</v>
      </c>
      <c r="T65" s="112">
        <v>26</v>
      </c>
      <c r="U65" s="110" t="str">
        <f t="shared" si="3"/>
        <v>Rekomendasi</v>
      </c>
      <c r="V65" s="25">
        <v>8500000</v>
      </c>
      <c r="W65" s="112">
        <v>0</v>
      </c>
      <c r="X65" s="110" t="str">
        <f t="shared" si="4"/>
        <v>Rekomendasi</v>
      </c>
      <c r="Y65" s="25">
        <v>41300000</v>
      </c>
      <c r="Z65" s="57">
        <f t="shared" si="5"/>
        <v>67</v>
      </c>
      <c r="AA65" s="84" t="str">
        <f t="shared" si="12"/>
        <v>Rekomendasi</v>
      </c>
      <c r="AB65" s="52">
        <f t="shared" si="6"/>
        <v>67</v>
      </c>
      <c r="AC65" s="34" t="s">
        <v>144</v>
      </c>
      <c r="AD65" s="40">
        <f t="shared" si="7"/>
        <v>60372000</v>
      </c>
      <c r="AE65" s="52">
        <f t="shared" si="8"/>
        <v>70.656804456720195</v>
      </c>
      <c r="AF65" s="34" t="s">
        <v>144</v>
      </c>
      <c r="AG65" s="52">
        <f t="shared" si="9"/>
        <v>67</v>
      </c>
      <c r="AH65" s="57" t="str">
        <f t="shared" si="10"/>
        <v>Rekomendasi</v>
      </c>
      <c r="AI65" s="40">
        <f t="shared" si="11"/>
        <v>60372000</v>
      </c>
      <c r="AJ65" s="52"/>
      <c r="AK65" s="34"/>
      <c r="AL65" s="52"/>
      <c r="AM65" s="13"/>
      <c r="AP65" s="27"/>
    </row>
    <row r="66" spans="1:42" ht="202.5" customHeight="1" x14ac:dyDescent="0.2">
      <c r="A66" s="18"/>
      <c r="B66" s="19"/>
      <c r="C66" s="28" t="s">
        <v>237</v>
      </c>
      <c r="D66" s="28" t="s">
        <v>141</v>
      </c>
      <c r="E66" s="112">
        <v>6</v>
      </c>
      <c r="F66" s="111" t="s">
        <v>151</v>
      </c>
      <c r="G66" s="96">
        <v>49943600000</v>
      </c>
      <c r="H66" s="42"/>
      <c r="I66" s="22"/>
      <c r="J66" s="24"/>
      <c r="K66" s="21">
        <v>2</v>
      </c>
      <c r="L66" s="22" t="s">
        <v>142</v>
      </c>
      <c r="M66" s="25">
        <v>78551139475</v>
      </c>
      <c r="N66" s="112">
        <v>0</v>
      </c>
      <c r="O66" s="111" t="str">
        <f t="shared" si="1"/>
        <v>buah</v>
      </c>
      <c r="P66" s="25">
        <v>0</v>
      </c>
      <c r="Q66" s="112">
        <v>0</v>
      </c>
      <c r="R66" s="111" t="str">
        <f t="shared" si="2"/>
        <v>buah</v>
      </c>
      <c r="S66" s="25">
        <v>13509695462</v>
      </c>
      <c r="T66" s="112">
        <v>0</v>
      </c>
      <c r="U66" s="111" t="str">
        <f t="shared" si="3"/>
        <v>buah</v>
      </c>
      <c r="V66" s="25">
        <v>18677693245</v>
      </c>
      <c r="W66" s="112">
        <v>0</v>
      </c>
      <c r="X66" s="111" t="str">
        <f t="shared" si="4"/>
        <v>buah</v>
      </c>
      <c r="Y66" s="25">
        <v>18027905789</v>
      </c>
      <c r="Z66" s="57">
        <f t="shared" si="5"/>
        <v>0</v>
      </c>
      <c r="AA66" s="83" t="str">
        <f t="shared" si="12"/>
        <v>buah</v>
      </c>
      <c r="AB66" s="52">
        <f t="shared" si="6"/>
        <v>0</v>
      </c>
      <c r="AC66" s="34" t="s">
        <v>144</v>
      </c>
      <c r="AD66" s="40">
        <f t="shared" si="7"/>
        <v>50215294496</v>
      </c>
      <c r="AE66" s="52">
        <f t="shared" si="8"/>
        <v>63.926882323561607</v>
      </c>
      <c r="AF66" s="34" t="s">
        <v>144</v>
      </c>
      <c r="AG66" s="52">
        <f t="shared" si="9"/>
        <v>0</v>
      </c>
      <c r="AH66" s="57" t="str">
        <f t="shared" si="10"/>
        <v>buah</v>
      </c>
      <c r="AI66" s="40">
        <f t="shared" si="11"/>
        <v>50215294496</v>
      </c>
      <c r="AJ66" s="52"/>
      <c r="AK66" s="34"/>
      <c r="AL66" s="52"/>
      <c r="AM66" s="13"/>
      <c r="AP66" s="27"/>
    </row>
    <row r="67" spans="1:42" ht="78.75" x14ac:dyDescent="0.2">
      <c r="A67" s="18"/>
      <c r="B67" s="19"/>
      <c r="C67" s="20" t="s">
        <v>152</v>
      </c>
      <c r="D67" s="20" t="s">
        <v>228</v>
      </c>
      <c r="E67" s="102">
        <v>68.78</v>
      </c>
      <c r="F67" s="44" t="s">
        <v>144</v>
      </c>
      <c r="G67" s="41">
        <f>G68</f>
        <v>61164144975</v>
      </c>
      <c r="H67" s="45"/>
      <c r="I67" s="44" t="s">
        <v>144</v>
      </c>
      <c r="J67" s="41"/>
      <c r="K67" s="139">
        <v>67.83</v>
      </c>
      <c r="L67" s="44" t="s">
        <v>144</v>
      </c>
      <c r="M67" s="41">
        <f>M68</f>
        <v>68261612400</v>
      </c>
      <c r="N67" s="117">
        <v>0</v>
      </c>
      <c r="O67" s="114" t="str">
        <f t="shared" si="1"/>
        <v>%</v>
      </c>
      <c r="P67" s="41">
        <f>P68</f>
        <v>0</v>
      </c>
      <c r="Q67" s="117">
        <v>0</v>
      </c>
      <c r="R67" s="114" t="str">
        <f t="shared" si="2"/>
        <v>%</v>
      </c>
      <c r="S67" s="41">
        <f>S68</f>
        <v>6268925432</v>
      </c>
      <c r="T67" s="117">
        <v>0</v>
      </c>
      <c r="U67" s="114" t="str">
        <f t="shared" si="3"/>
        <v>%</v>
      </c>
      <c r="V67" s="41">
        <f>V68</f>
        <v>19304112276</v>
      </c>
      <c r="W67" s="117">
        <v>0</v>
      </c>
      <c r="X67" s="114" t="str">
        <f t="shared" si="4"/>
        <v>%</v>
      </c>
      <c r="Y67" s="41">
        <f>Y68</f>
        <v>20290600634</v>
      </c>
      <c r="Z67" s="56">
        <f t="shared" si="5"/>
        <v>0</v>
      </c>
      <c r="AA67" s="82" t="str">
        <f t="shared" si="12"/>
        <v>%</v>
      </c>
      <c r="AB67" s="53">
        <f t="shared" si="6"/>
        <v>0</v>
      </c>
      <c r="AC67" s="55" t="s">
        <v>144</v>
      </c>
      <c r="AD67" s="54">
        <f t="shared" si="7"/>
        <v>45863638342</v>
      </c>
      <c r="AE67" s="53">
        <f t="shared" si="8"/>
        <v>67.188038385685715</v>
      </c>
      <c r="AF67" s="55" t="s">
        <v>144</v>
      </c>
      <c r="AG67" s="53">
        <f t="shared" si="9"/>
        <v>0</v>
      </c>
      <c r="AH67" s="56" t="str">
        <f t="shared" si="10"/>
        <v>%</v>
      </c>
      <c r="AI67" s="54">
        <f t="shared" si="11"/>
        <v>45863638342</v>
      </c>
      <c r="AJ67" s="53"/>
      <c r="AK67" s="55"/>
      <c r="AL67" s="53"/>
      <c r="AM67" s="13"/>
      <c r="AP67" s="27"/>
    </row>
    <row r="68" spans="1:42" ht="110.25" x14ac:dyDescent="0.2">
      <c r="A68" s="18"/>
      <c r="B68" s="19"/>
      <c r="C68" s="20" t="s">
        <v>123</v>
      </c>
      <c r="D68" s="20" t="s">
        <v>184</v>
      </c>
      <c r="E68" s="167">
        <f>K68+0.6+7.5</f>
        <v>27.340000000000003</v>
      </c>
      <c r="F68" s="44" t="s">
        <v>208</v>
      </c>
      <c r="G68" s="51">
        <f>SUM(G69:G77)</f>
        <v>61164144975</v>
      </c>
      <c r="H68" s="42"/>
      <c r="I68" s="44" t="s">
        <v>208</v>
      </c>
      <c r="J68" s="24"/>
      <c r="K68" s="139">
        <f>SUM(K71:K72)</f>
        <v>19.240000000000002</v>
      </c>
      <c r="L68" s="44" t="s">
        <v>208</v>
      </c>
      <c r="M68" s="41">
        <f>SUM(M69:M77)</f>
        <v>68261612400</v>
      </c>
      <c r="N68" s="139">
        <f>SUM(N71:N72)</f>
        <v>0</v>
      </c>
      <c r="O68" s="114" t="str">
        <f t="shared" si="1"/>
        <v>KM</v>
      </c>
      <c r="P68" s="41">
        <f>SUM(P69:P77)</f>
        <v>0</v>
      </c>
      <c r="Q68" s="139">
        <f>SUM(Q71:Q72)</f>
        <v>3.05</v>
      </c>
      <c r="R68" s="114" t="str">
        <f t="shared" si="2"/>
        <v>KM</v>
      </c>
      <c r="S68" s="41">
        <f>SUM(S69:S77)</f>
        <v>6268925432</v>
      </c>
      <c r="T68" s="139">
        <f>SUM(T71:T72)</f>
        <v>3.95</v>
      </c>
      <c r="U68" s="114" t="str">
        <f t="shared" si="3"/>
        <v>KM</v>
      </c>
      <c r="V68" s="41">
        <f>SUM(V69:V77)</f>
        <v>19304112276</v>
      </c>
      <c r="W68" s="139">
        <f>SUM(W71:W72)</f>
        <v>0</v>
      </c>
      <c r="X68" s="114" t="str">
        <f t="shared" si="4"/>
        <v>KM</v>
      </c>
      <c r="Y68" s="41">
        <f>SUM(Y69:Y77)</f>
        <v>20290600634</v>
      </c>
      <c r="Z68" s="56">
        <f t="shared" si="5"/>
        <v>7</v>
      </c>
      <c r="AA68" s="82" t="str">
        <f t="shared" si="12"/>
        <v>KM</v>
      </c>
      <c r="AB68" s="53">
        <f t="shared" si="6"/>
        <v>36.382536382536379</v>
      </c>
      <c r="AC68" s="55" t="s">
        <v>144</v>
      </c>
      <c r="AD68" s="54">
        <f t="shared" si="7"/>
        <v>45863638342</v>
      </c>
      <c r="AE68" s="53">
        <f t="shared" si="8"/>
        <v>67.188038385685715</v>
      </c>
      <c r="AF68" s="55" t="s">
        <v>144</v>
      </c>
      <c r="AG68" s="53">
        <f t="shared" si="9"/>
        <v>7</v>
      </c>
      <c r="AH68" s="56" t="str">
        <f t="shared" si="10"/>
        <v>KM</v>
      </c>
      <c r="AI68" s="54">
        <f t="shared" si="11"/>
        <v>45863638342</v>
      </c>
      <c r="AJ68" s="53"/>
      <c r="AK68" s="55"/>
      <c r="AL68" s="53"/>
      <c r="AM68" s="13"/>
      <c r="AP68" s="27"/>
    </row>
    <row r="69" spans="1:42" ht="195" x14ac:dyDescent="0.2">
      <c r="A69" s="18"/>
      <c r="B69" s="19"/>
      <c r="C69" s="28" t="s">
        <v>216</v>
      </c>
      <c r="D69" s="28" t="s">
        <v>183</v>
      </c>
      <c r="E69" s="101">
        <v>2</v>
      </c>
      <c r="F69" s="22" t="s">
        <v>57</v>
      </c>
      <c r="G69" s="25">
        <v>199400000</v>
      </c>
      <c r="H69" s="42"/>
      <c r="I69" s="22" t="s">
        <v>57</v>
      </c>
      <c r="J69" s="24"/>
      <c r="K69" s="164">
        <v>2</v>
      </c>
      <c r="L69" s="22" t="s">
        <v>57</v>
      </c>
      <c r="M69" s="25">
        <v>199400000</v>
      </c>
      <c r="N69" s="112">
        <v>0</v>
      </c>
      <c r="O69" s="111" t="str">
        <f t="shared" si="1"/>
        <v>Dok</v>
      </c>
      <c r="P69" s="25">
        <v>0</v>
      </c>
      <c r="Q69" s="112">
        <v>2</v>
      </c>
      <c r="R69" s="111" t="str">
        <f t="shared" si="2"/>
        <v>Dok</v>
      </c>
      <c r="S69" s="25">
        <v>194370000</v>
      </c>
      <c r="T69" s="112">
        <v>0</v>
      </c>
      <c r="U69" s="111" t="str">
        <f t="shared" si="3"/>
        <v>Dok</v>
      </c>
      <c r="V69" s="25">
        <v>0</v>
      </c>
      <c r="W69" s="112">
        <v>0</v>
      </c>
      <c r="X69" s="111" t="str">
        <f t="shared" si="4"/>
        <v>Dok</v>
      </c>
      <c r="Y69" s="25">
        <v>1600000</v>
      </c>
      <c r="Z69" s="57">
        <f t="shared" si="5"/>
        <v>2</v>
      </c>
      <c r="AA69" s="83" t="str">
        <f t="shared" si="12"/>
        <v>Dok</v>
      </c>
      <c r="AB69" s="52">
        <f t="shared" si="6"/>
        <v>100</v>
      </c>
      <c r="AC69" s="34" t="s">
        <v>144</v>
      </c>
      <c r="AD69" s="40">
        <f t="shared" si="7"/>
        <v>195970000</v>
      </c>
      <c r="AE69" s="52">
        <f t="shared" si="8"/>
        <v>98.279839518555661</v>
      </c>
      <c r="AF69" s="34" t="s">
        <v>144</v>
      </c>
      <c r="AG69" s="52">
        <f t="shared" si="9"/>
        <v>2</v>
      </c>
      <c r="AH69" s="57" t="str">
        <f t="shared" si="10"/>
        <v>Dok</v>
      </c>
      <c r="AI69" s="40">
        <f t="shared" si="11"/>
        <v>195970000</v>
      </c>
      <c r="AJ69" s="52"/>
      <c r="AK69" s="34"/>
      <c r="AL69" s="52"/>
      <c r="AM69" s="13"/>
      <c r="AP69" s="27"/>
    </row>
    <row r="70" spans="1:42" ht="45" x14ac:dyDescent="0.2">
      <c r="A70" s="18"/>
      <c r="B70" s="19"/>
      <c r="C70" s="28" t="s">
        <v>75</v>
      </c>
      <c r="D70" s="28" t="s">
        <v>217</v>
      </c>
      <c r="E70" s="131">
        <v>0.9</v>
      </c>
      <c r="F70" s="132" t="s">
        <v>208</v>
      </c>
      <c r="G70" s="90">
        <v>1000000000</v>
      </c>
      <c r="H70" s="23">
        <v>0.3</v>
      </c>
      <c r="I70" s="22" t="s">
        <v>208</v>
      </c>
      <c r="J70" s="24"/>
      <c r="K70" s="140">
        <v>0.3</v>
      </c>
      <c r="L70" s="132" t="s">
        <v>208</v>
      </c>
      <c r="M70" s="25">
        <v>4248925000</v>
      </c>
      <c r="N70" s="124">
        <v>0</v>
      </c>
      <c r="O70" s="111" t="str">
        <f t="shared" si="1"/>
        <v>KM</v>
      </c>
      <c r="P70" s="25">
        <v>0</v>
      </c>
      <c r="Q70" s="23">
        <v>0</v>
      </c>
      <c r="R70" s="111" t="str">
        <f t="shared" si="2"/>
        <v>KM</v>
      </c>
      <c r="S70" s="25">
        <v>0</v>
      </c>
      <c r="T70" s="23">
        <v>0</v>
      </c>
      <c r="U70" s="111" t="str">
        <f t="shared" si="3"/>
        <v>KM</v>
      </c>
      <c r="V70" s="25">
        <v>1236707100</v>
      </c>
      <c r="W70" s="23">
        <v>0</v>
      </c>
      <c r="X70" s="111" t="str">
        <f t="shared" si="4"/>
        <v>KM</v>
      </c>
      <c r="Y70" s="25">
        <v>2400000</v>
      </c>
      <c r="Z70" s="57">
        <f t="shared" si="5"/>
        <v>0</v>
      </c>
      <c r="AA70" s="83" t="str">
        <f t="shared" si="12"/>
        <v>KM</v>
      </c>
      <c r="AB70" s="52">
        <f t="shared" si="6"/>
        <v>0</v>
      </c>
      <c r="AC70" s="34" t="s">
        <v>144</v>
      </c>
      <c r="AD70" s="40">
        <f t="shared" si="7"/>
        <v>1239107100</v>
      </c>
      <c r="AE70" s="52">
        <f t="shared" si="8"/>
        <v>29.162837658937264</v>
      </c>
      <c r="AF70" s="34" t="s">
        <v>144</v>
      </c>
      <c r="AG70" s="52">
        <f t="shared" si="9"/>
        <v>0.3</v>
      </c>
      <c r="AH70" s="57" t="str">
        <f t="shared" si="10"/>
        <v>KM</v>
      </c>
      <c r="AI70" s="40">
        <f t="shared" si="11"/>
        <v>1239107100</v>
      </c>
      <c r="AJ70" s="52"/>
      <c r="AK70" s="34"/>
      <c r="AL70" s="52"/>
      <c r="AM70" s="13"/>
      <c r="AP70" s="27"/>
    </row>
    <row r="71" spans="1:42" ht="75" x14ac:dyDescent="0.2">
      <c r="A71" s="18"/>
      <c r="B71" s="19"/>
      <c r="C71" s="28" t="s">
        <v>218</v>
      </c>
      <c r="D71" s="130" t="s">
        <v>219</v>
      </c>
      <c r="E71" s="131">
        <v>9.99</v>
      </c>
      <c r="F71" s="132" t="s">
        <v>208</v>
      </c>
      <c r="G71" s="90">
        <v>12761833025</v>
      </c>
      <c r="H71" s="23"/>
      <c r="I71" s="22" t="s">
        <v>208</v>
      </c>
      <c r="J71" s="24"/>
      <c r="K71" s="140">
        <v>7.99</v>
      </c>
      <c r="L71" s="132" t="s">
        <v>208</v>
      </c>
      <c r="M71" s="25">
        <v>11228368200</v>
      </c>
      <c r="N71" s="124">
        <v>0</v>
      </c>
      <c r="O71" s="111" t="str">
        <f t="shared" si="1"/>
        <v>KM</v>
      </c>
      <c r="P71" s="25">
        <v>0</v>
      </c>
      <c r="Q71" s="23">
        <v>0</v>
      </c>
      <c r="R71" s="111" t="str">
        <f t="shared" si="2"/>
        <v>KM</v>
      </c>
      <c r="S71" s="25">
        <v>708449400</v>
      </c>
      <c r="T71" s="23">
        <v>0</v>
      </c>
      <c r="U71" s="111" t="str">
        <f t="shared" si="3"/>
        <v>KM</v>
      </c>
      <c r="V71" s="25">
        <v>4071463151</v>
      </c>
      <c r="W71" s="23">
        <v>0</v>
      </c>
      <c r="X71" s="111" t="str">
        <f t="shared" si="4"/>
        <v>KM</v>
      </c>
      <c r="Y71" s="25">
        <v>5996114736</v>
      </c>
      <c r="Z71" s="57">
        <f t="shared" si="5"/>
        <v>0</v>
      </c>
      <c r="AA71" s="83" t="str">
        <f t="shared" si="12"/>
        <v>KM</v>
      </c>
      <c r="AB71" s="52">
        <f t="shared" si="6"/>
        <v>0</v>
      </c>
      <c r="AC71" s="34" t="s">
        <v>144</v>
      </c>
      <c r="AD71" s="40">
        <f t="shared" si="7"/>
        <v>10776027287</v>
      </c>
      <c r="AE71" s="52">
        <f t="shared" si="8"/>
        <v>95.971445672755905</v>
      </c>
      <c r="AF71" s="34" t="s">
        <v>144</v>
      </c>
      <c r="AG71" s="52">
        <f t="shared" si="9"/>
        <v>0</v>
      </c>
      <c r="AH71" s="57" t="str">
        <f t="shared" si="10"/>
        <v>KM</v>
      </c>
      <c r="AI71" s="40">
        <f t="shared" si="11"/>
        <v>10776027287</v>
      </c>
      <c r="AJ71" s="52"/>
      <c r="AK71" s="34"/>
      <c r="AL71" s="52"/>
      <c r="AM71" s="13"/>
      <c r="AP71" s="27"/>
    </row>
    <row r="72" spans="1:42" ht="45" x14ac:dyDescent="0.2">
      <c r="A72" s="18"/>
      <c r="B72" s="19"/>
      <c r="C72" s="28" t="s">
        <v>220</v>
      </c>
      <c r="D72" s="130" t="s">
        <v>221</v>
      </c>
      <c r="E72" s="131">
        <f>K72</f>
        <v>11.25</v>
      </c>
      <c r="F72" s="132" t="s">
        <v>208</v>
      </c>
      <c r="G72" s="90">
        <v>10485066975</v>
      </c>
      <c r="H72" s="23"/>
      <c r="I72" s="22" t="s">
        <v>208</v>
      </c>
      <c r="J72" s="24"/>
      <c r="K72" s="140">
        <v>11.25</v>
      </c>
      <c r="L72" s="132" t="s">
        <v>208</v>
      </c>
      <c r="M72" s="25">
        <v>16360077340</v>
      </c>
      <c r="N72" s="112">
        <v>0</v>
      </c>
      <c r="O72" s="111" t="str">
        <f t="shared" si="1"/>
        <v>KM</v>
      </c>
      <c r="P72" s="25">
        <v>0</v>
      </c>
      <c r="Q72" s="21">
        <v>3.05</v>
      </c>
      <c r="R72" s="111" t="str">
        <f t="shared" si="2"/>
        <v>KM</v>
      </c>
      <c r="S72" s="25">
        <v>3618352300</v>
      </c>
      <c r="T72" s="21">
        <v>3.95</v>
      </c>
      <c r="U72" s="111" t="str">
        <f t="shared" si="3"/>
        <v>KM</v>
      </c>
      <c r="V72" s="25">
        <v>6784224203</v>
      </c>
      <c r="W72" s="21">
        <v>0</v>
      </c>
      <c r="X72" s="111" t="str">
        <f t="shared" si="4"/>
        <v>KM</v>
      </c>
      <c r="Y72" s="25">
        <v>5478063170</v>
      </c>
      <c r="Z72" s="57">
        <f t="shared" si="5"/>
        <v>7</v>
      </c>
      <c r="AA72" s="83" t="str">
        <f t="shared" si="12"/>
        <v>KM</v>
      </c>
      <c r="AB72" s="52">
        <f t="shared" si="6"/>
        <v>62.222222222222221</v>
      </c>
      <c r="AC72" s="34" t="s">
        <v>144</v>
      </c>
      <c r="AD72" s="40">
        <f t="shared" si="7"/>
        <v>15880639673</v>
      </c>
      <c r="AE72" s="52">
        <f t="shared" si="8"/>
        <v>97.069465766963177</v>
      </c>
      <c r="AF72" s="34" t="s">
        <v>144</v>
      </c>
      <c r="AG72" s="52">
        <f t="shared" si="9"/>
        <v>7</v>
      </c>
      <c r="AH72" s="57" t="str">
        <f t="shared" si="10"/>
        <v>KM</v>
      </c>
      <c r="AI72" s="40">
        <f t="shared" si="11"/>
        <v>15880639673</v>
      </c>
      <c r="AJ72" s="52"/>
      <c r="AK72" s="34"/>
      <c r="AL72" s="52"/>
      <c r="AM72" s="13"/>
      <c r="AP72" s="27"/>
    </row>
    <row r="73" spans="1:42" ht="75" x14ac:dyDescent="0.2">
      <c r="A73" s="18"/>
      <c r="B73" s="19"/>
      <c r="C73" s="28" t="s">
        <v>124</v>
      </c>
      <c r="D73" s="130" t="s">
        <v>223</v>
      </c>
      <c r="E73" s="131">
        <v>6.38</v>
      </c>
      <c r="F73" s="132" t="s">
        <v>208</v>
      </c>
      <c r="G73" s="90">
        <v>13288453000</v>
      </c>
      <c r="H73" s="23"/>
      <c r="I73" s="22" t="s">
        <v>208</v>
      </c>
      <c r="J73" s="24"/>
      <c r="K73" s="140">
        <v>5.39</v>
      </c>
      <c r="L73" s="132" t="s">
        <v>208</v>
      </c>
      <c r="M73" s="25">
        <v>8232069000</v>
      </c>
      <c r="N73" s="112">
        <v>0</v>
      </c>
      <c r="O73" s="111" t="str">
        <f t="shared" si="1"/>
        <v>KM</v>
      </c>
      <c r="P73" s="25">
        <v>0</v>
      </c>
      <c r="Q73" s="21">
        <v>0</v>
      </c>
      <c r="R73" s="111" t="str">
        <f t="shared" si="2"/>
        <v>KM</v>
      </c>
      <c r="S73" s="25">
        <v>10572000</v>
      </c>
      <c r="T73" s="21">
        <v>0.25</v>
      </c>
      <c r="U73" s="111" t="str">
        <f t="shared" si="3"/>
        <v>KM</v>
      </c>
      <c r="V73" s="25">
        <v>1401371375</v>
      </c>
      <c r="W73" s="21">
        <v>0</v>
      </c>
      <c r="X73" s="111" t="str">
        <f t="shared" si="4"/>
        <v>KM</v>
      </c>
      <c r="Y73" s="25">
        <v>3919030726</v>
      </c>
      <c r="Z73" s="57">
        <f t="shared" si="5"/>
        <v>0.25</v>
      </c>
      <c r="AA73" s="83" t="str">
        <f t="shared" si="12"/>
        <v>KM</v>
      </c>
      <c r="AB73" s="52">
        <f t="shared" si="6"/>
        <v>4.6382189239332101</v>
      </c>
      <c r="AC73" s="34" t="s">
        <v>144</v>
      </c>
      <c r="AD73" s="40">
        <f>SUM(P73,S73,V73,Y73)</f>
        <v>5330974101</v>
      </c>
      <c r="AE73" s="52">
        <f t="shared" si="8"/>
        <v>64.758617803130662</v>
      </c>
      <c r="AF73" s="34" t="s">
        <v>144</v>
      </c>
      <c r="AG73" s="52">
        <f t="shared" si="9"/>
        <v>0.25</v>
      </c>
      <c r="AH73" s="57" t="str">
        <f t="shared" si="10"/>
        <v>KM</v>
      </c>
      <c r="AI73" s="40">
        <f t="shared" si="11"/>
        <v>5330974101</v>
      </c>
      <c r="AJ73" s="52"/>
      <c r="AK73" s="34"/>
      <c r="AL73" s="52"/>
      <c r="AM73" s="13"/>
      <c r="AP73" s="27"/>
    </row>
    <row r="74" spans="1:42" ht="90" x14ac:dyDescent="0.2">
      <c r="A74" s="18"/>
      <c r="B74" s="19"/>
      <c r="C74" s="28" t="s">
        <v>125</v>
      </c>
      <c r="D74" s="130" t="s">
        <v>222</v>
      </c>
      <c r="E74" s="101">
        <f>K74*3</f>
        <v>3</v>
      </c>
      <c r="F74" s="132" t="s">
        <v>208</v>
      </c>
      <c r="G74" s="90">
        <v>10485066975</v>
      </c>
      <c r="H74" s="23"/>
      <c r="I74" s="22" t="s">
        <v>208</v>
      </c>
      <c r="J74" s="24"/>
      <c r="K74" s="164">
        <v>1</v>
      </c>
      <c r="L74" s="132" t="s">
        <v>208</v>
      </c>
      <c r="M74" s="25">
        <v>1519644000</v>
      </c>
      <c r="N74" s="112">
        <v>0</v>
      </c>
      <c r="O74" s="111" t="str">
        <f t="shared" si="1"/>
        <v>KM</v>
      </c>
      <c r="P74" s="25">
        <v>0</v>
      </c>
      <c r="Q74" s="21">
        <v>0</v>
      </c>
      <c r="R74" s="111" t="str">
        <f t="shared" si="2"/>
        <v>KM</v>
      </c>
      <c r="S74" s="25">
        <v>10572000</v>
      </c>
      <c r="T74" s="21">
        <v>0</v>
      </c>
      <c r="U74" s="111" t="str">
        <f t="shared" si="3"/>
        <v>KM</v>
      </c>
      <c r="V74" s="25">
        <v>3000000</v>
      </c>
      <c r="W74" s="21">
        <v>0</v>
      </c>
      <c r="X74" s="111" t="str">
        <f t="shared" si="4"/>
        <v>KM</v>
      </c>
      <c r="Y74" s="25">
        <v>470879026</v>
      </c>
      <c r="Z74" s="57">
        <f t="shared" si="5"/>
        <v>0</v>
      </c>
      <c r="AA74" s="83" t="str">
        <f t="shared" si="12"/>
        <v>KM</v>
      </c>
      <c r="AB74" s="52">
        <f t="shared" si="6"/>
        <v>0</v>
      </c>
      <c r="AC74" s="34" t="s">
        <v>144</v>
      </c>
      <c r="AD74" s="40">
        <f t="shared" si="7"/>
        <v>484451026</v>
      </c>
      <c r="AE74" s="52">
        <f t="shared" si="8"/>
        <v>31.879244480944219</v>
      </c>
      <c r="AF74" s="34" t="s">
        <v>144</v>
      </c>
      <c r="AG74" s="52">
        <f t="shared" si="9"/>
        <v>0</v>
      </c>
      <c r="AH74" s="57" t="str">
        <f t="shared" si="10"/>
        <v>KM</v>
      </c>
      <c r="AI74" s="40">
        <f t="shared" si="11"/>
        <v>484451026</v>
      </c>
      <c r="AJ74" s="52"/>
      <c r="AK74" s="34"/>
      <c r="AL74" s="52"/>
      <c r="AM74" s="13"/>
      <c r="AP74" s="27"/>
    </row>
    <row r="75" spans="1:42" ht="60" x14ac:dyDescent="0.2">
      <c r="A75" s="18"/>
      <c r="B75" s="19"/>
      <c r="C75" s="28" t="s">
        <v>224</v>
      </c>
      <c r="D75" s="130" t="s">
        <v>225</v>
      </c>
      <c r="E75" s="165">
        <f>K75+20+120</f>
        <v>270</v>
      </c>
      <c r="F75" s="132" t="s">
        <v>146</v>
      </c>
      <c r="G75" s="98">
        <v>1000000000</v>
      </c>
      <c r="H75" s="23"/>
      <c r="I75" s="22" t="s">
        <v>146</v>
      </c>
      <c r="J75" s="24"/>
      <c r="K75" s="164">
        <v>130</v>
      </c>
      <c r="L75" s="132" t="s">
        <v>146</v>
      </c>
      <c r="M75" s="25">
        <v>14565752000</v>
      </c>
      <c r="N75" s="115">
        <v>0</v>
      </c>
      <c r="O75" s="111" t="str">
        <f t="shared" si="1"/>
        <v>M</v>
      </c>
      <c r="P75" s="25">
        <v>0</v>
      </c>
      <c r="Q75" s="42">
        <v>0</v>
      </c>
      <c r="R75" s="111" t="str">
        <f t="shared" si="2"/>
        <v>M</v>
      </c>
      <c r="S75" s="25">
        <v>108295000</v>
      </c>
      <c r="T75" s="42">
        <v>0</v>
      </c>
      <c r="U75" s="111" t="str">
        <f t="shared" si="3"/>
        <v>M</v>
      </c>
      <c r="V75" s="25">
        <v>841475940</v>
      </c>
      <c r="W75" s="42">
        <v>0</v>
      </c>
      <c r="X75" s="111" t="str">
        <f t="shared" si="4"/>
        <v>M</v>
      </c>
      <c r="Y75" s="25">
        <v>1633002690</v>
      </c>
      <c r="Z75" s="57">
        <f t="shared" si="5"/>
        <v>0</v>
      </c>
      <c r="AA75" s="83" t="str">
        <f t="shared" si="12"/>
        <v>M</v>
      </c>
      <c r="AB75" s="52">
        <f t="shared" si="6"/>
        <v>0</v>
      </c>
      <c r="AC75" s="34" t="s">
        <v>144</v>
      </c>
      <c r="AD75" s="40">
        <f t="shared" si="7"/>
        <v>2582773630</v>
      </c>
      <c r="AE75" s="52">
        <f t="shared" si="8"/>
        <v>17.731824831289178</v>
      </c>
      <c r="AF75" s="34" t="s">
        <v>144</v>
      </c>
      <c r="AG75" s="52">
        <f t="shared" si="9"/>
        <v>0</v>
      </c>
      <c r="AH75" s="57" t="str">
        <f t="shared" si="10"/>
        <v>M</v>
      </c>
      <c r="AI75" s="40">
        <f t="shared" si="11"/>
        <v>2582773630</v>
      </c>
      <c r="AJ75" s="52"/>
      <c r="AK75" s="34"/>
      <c r="AL75" s="52"/>
      <c r="AM75" s="13"/>
      <c r="AP75" s="27"/>
    </row>
    <row r="76" spans="1:42" ht="90" x14ac:dyDescent="0.2">
      <c r="A76" s="18"/>
      <c r="B76" s="19"/>
      <c r="C76" s="28" t="s">
        <v>126</v>
      </c>
      <c r="D76" s="130" t="s">
        <v>226</v>
      </c>
      <c r="E76" s="165">
        <v>124</v>
      </c>
      <c r="F76" s="132" t="s">
        <v>146</v>
      </c>
      <c r="G76" s="90">
        <v>10337925000</v>
      </c>
      <c r="H76" s="23"/>
      <c r="I76" s="22" t="s">
        <v>146</v>
      </c>
      <c r="J76" s="24"/>
      <c r="K76" s="164">
        <v>64</v>
      </c>
      <c r="L76" s="132" t="s">
        <v>146</v>
      </c>
      <c r="M76" s="25">
        <v>10887732860</v>
      </c>
      <c r="N76" s="112">
        <v>0</v>
      </c>
      <c r="O76" s="111" t="str">
        <f t="shared" si="1"/>
        <v>M</v>
      </c>
      <c r="P76" s="25">
        <v>0</v>
      </c>
      <c r="Q76" s="21">
        <v>0</v>
      </c>
      <c r="R76" s="111" t="str">
        <f t="shared" si="2"/>
        <v>M</v>
      </c>
      <c r="S76" s="25">
        <v>1607742732</v>
      </c>
      <c r="T76" s="21">
        <v>20</v>
      </c>
      <c r="U76" s="111" t="str">
        <f t="shared" si="3"/>
        <v>M</v>
      </c>
      <c r="V76" s="25">
        <v>4962870507</v>
      </c>
      <c r="W76" s="21">
        <v>0</v>
      </c>
      <c r="X76" s="111" t="str">
        <f t="shared" si="4"/>
        <v>M</v>
      </c>
      <c r="Y76" s="25">
        <v>2495899978</v>
      </c>
      <c r="Z76" s="57">
        <f t="shared" si="5"/>
        <v>20</v>
      </c>
      <c r="AA76" s="83" t="str">
        <f t="shared" si="12"/>
        <v>M</v>
      </c>
      <c r="AB76" s="52">
        <f t="shared" si="6"/>
        <v>31.25</v>
      </c>
      <c r="AC76" s="34" t="s">
        <v>144</v>
      </c>
      <c r="AD76" s="40">
        <f t="shared" si="7"/>
        <v>9066513217</v>
      </c>
      <c r="AE76" s="52">
        <f t="shared" si="8"/>
        <v>83.272737617480459</v>
      </c>
      <c r="AF76" s="34" t="s">
        <v>144</v>
      </c>
      <c r="AG76" s="52">
        <f t="shared" si="9"/>
        <v>20</v>
      </c>
      <c r="AH76" s="57" t="str">
        <f t="shared" si="10"/>
        <v>M</v>
      </c>
      <c r="AI76" s="40">
        <f t="shared" si="11"/>
        <v>9066513217</v>
      </c>
      <c r="AJ76" s="52"/>
      <c r="AK76" s="34"/>
      <c r="AL76" s="52"/>
      <c r="AM76" s="13"/>
      <c r="AP76" s="27"/>
    </row>
    <row r="77" spans="1:42" ht="105" x14ac:dyDescent="0.2">
      <c r="A77" s="18"/>
      <c r="B77" s="19"/>
      <c r="C77" s="28" t="s">
        <v>127</v>
      </c>
      <c r="D77" s="130" t="s">
        <v>227</v>
      </c>
      <c r="E77" s="165">
        <v>135</v>
      </c>
      <c r="F77" s="132" t="s">
        <v>146</v>
      </c>
      <c r="G77" s="90">
        <v>1606400000</v>
      </c>
      <c r="H77" s="23"/>
      <c r="I77" s="22" t="s">
        <v>146</v>
      </c>
      <c r="J77" s="24"/>
      <c r="K77" s="164">
        <v>50</v>
      </c>
      <c r="L77" s="132" t="s">
        <v>146</v>
      </c>
      <c r="M77" s="25">
        <v>1019644000</v>
      </c>
      <c r="N77" s="115">
        <v>0</v>
      </c>
      <c r="O77" s="111" t="str">
        <f t="shared" si="1"/>
        <v>M</v>
      </c>
      <c r="P77" s="25">
        <v>0</v>
      </c>
      <c r="Q77" s="42">
        <v>0</v>
      </c>
      <c r="R77" s="111" t="str">
        <f t="shared" si="2"/>
        <v>M</v>
      </c>
      <c r="S77" s="25">
        <v>10572000</v>
      </c>
      <c r="T77" s="42">
        <v>0</v>
      </c>
      <c r="U77" s="111" t="str">
        <f t="shared" si="3"/>
        <v>M</v>
      </c>
      <c r="V77" s="25">
        <v>3000000</v>
      </c>
      <c r="W77" s="42">
        <v>0</v>
      </c>
      <c r="X77" s="111" t="str">
        <f t="shared" si="4"/>
        <v>M</v>
      </c>
      <c r="Y77" s="25">
        <v>293610308</v>
      </c>
      <c r="Z77" s="57">
        <f t="shared" si="5"/>
        <v>0</v>
      </c>
      <c r="AA77" s="83" t="str">
        <f t="shared" si="12"/>
        <v>M</v>
      </c>
      <c r="AB77" s="66">
        <f t="shared" si="6"/>
        <v>0</v>
      </c>
      <c r="AC77" s="34" t="s">
        <v>144</v>
      </c>
      <c r="AD77" s="40">
        <f t="shared" si="7"/>
        <v>307182308</v>
      </c>
      <c r="AE77" s="52">
        <f t="shared" si="8"/>
        <v>30.126427262848605</v>
      </c>
      <c r="AF77" s="34" t="s">
        <v>144</v>
      </c>
      <c r="AG77" s="52">
        <f t="shared" si="9"/>
        <v>0</v>
      </c>
      <c r="AH77" s="57" t="str">
        <f t="shared" si="10"/>
        <v>M</v>
      </c>
      <c r="AI77" s="40">
        <f t="shared" si="11"/>
        <v>307182308</v>
      </c>
      <c r="AJ77" s="52"/>
      <c r="AK77" s="34"/>
      <c r="AL77" s="52"/>
      <c r="AM77" s="13"/>
      <c r="AP77" s="27"/>
    </row>
    <row r="78" spans="1:42" ht="97.5" customHeight="1" x14ac:dyDescent="0.2">
      <c r="A78" s="18"/>
      <c r="B78" s="19"/>
      <c r="C78" s="20" t="s">
        <v>153</v>
      </c>
      <c r="D78" s="109" t="s">
        <v>160</v>
      </c>
      <c r="E78" s="127">
        <v>100</v>
      </c>
      <c r="F78" s="114" t="s">
        <v>144</v>
      </c>
      <c r="G78" s="41">
        <f>G79</f>
        <v>75000000</v>
      </c>
      <c r="H78" s="23"/>
      <c r="I78" s="22"/>
      <c r="J78" s="24"/>
      <c r="K78" s="162">
        <v>34</v>
      </c>
      <c r="L78" s="44" t="s">
        <v>144</v>
      </c>
      <c r="M78" s="41">
        <f>M79</f>
        <v>296880000</v>
      </c>
      <c r="N78" s="117">
        <v>0</v>
      </c>
      <c r="O78" s="114" t="str">
        <f t="shared" si="1"/>
        <v>%</v>
      </c>
      <c r="P78" s="41">
        <f>P79</f>
        <v>0</v>
      </c>
      <c r="Q78" s="117">
        <v>0</v>
      </c>
      <c r="R78" s="114" t="str">
        <f t="shared" si="2"/>
        <v>%</v>
      </c>
      <c r="S78" s="41">
        <f>S79</f>
        <v>0</v>
      </c>
      <c r="T78" s="117">
        <v>0</v>
      </c>
      <c r="U78" s="114" t="str">
        <f t="shared" si="3"/>
        <v>%</v>
      </c>
      <c r="V78" s="41">
        <f>V79</f>
        <v>56607075</v>
      </c>
      <c r="W78" s="117">
        <v>0</v>
      </c>
      <c r="X78" s="114" t="str">
        <f t="shared" si="4"/>
        <v>%</v>
      </c>
      <c r="Y78" s="41">
        <f>Y79</f>
        <v>81225475</v>
      </c>
      <c r="Z78" s="56">
        <f t="shared" si="5"/>
        <v>0</v>
      </c>
      <c r="AA78" s="82" t="str">
        <f t="shared" si="12"/>
        <v>%</v>
      </c>
      <c r="AB78" s="53">
        <f t="shared" si="6"/>
        <v>0</v>
      </c>
      <c r="AC78" s="55" t="s">
        <v>144</v>
      </c>
      <c r="AD78" s="54">
        <f t="shared" si="7"/>
        <v>137832550</v>
      </c>
      <c r="AE78" s="53">
        <f t="shared" si="8"/>
        <v>46.427024386957697</v>
      </c>
      <c r="AF78" s="55" t="s">
        <v>144</v>
      </c>
      <c r="AG78" s="53">
        <f t="shared" si="9"/>
        <v>0</v>
      </c>
      <c r="AH78" s="56" t="str">
        <f t="shared" si="10"/>
        <v>%</v>
      </c>
      <c r="AI78" s="54">
        <f t="shared" si="11"/>
        <v>137832550</v>
      </c>
      <c r="AJ78" s="53"/>
      <c r="AK78" s="55"/>
      <c r="AL78" s="53"/>
      <c r="AM78" s="13"/>
      <c r="AP78" s="27"/>
    </row>
    <row r="79" spans="1:42" ht="94.5" x14ac:dyDescent="0.2">
      <c r="A79" s="18"/>
      <c r="B79" s="19"/>
      <c r="C79" s="20" t="s">
        <v>128</v>
      </c>
      <c r="D79" s="108" t="s">
        <v>185</v>
      </c>
      <c r="E79" s="117">
        <v>180</v>
      </c>
      <c r="F79" s="114" t="s">
        <v>59</v>
      </c>
      <c r="G79" s="41">
        <f>SUM(G80:G83)</f>
        <v>75000000</v>
      </c>
      <c r="H79" s="23"/>
      <c r="I79" s="22"/>
      <c r="J79" s="24"/>
      <c r="K79" s="43">
        <v>150</v>
      </c>
      <c r="L79" s="114" t="s">
        <v>59</v>
      </c>
      <c r="M79" s="41">
        <f>SUM(M80:M83)</f>
        <v>296880000</v>
      </c>
      <c r="N79" s="117">
        <v>0</v>
      </c>
      <c r="O79" s="116" t="str">
        <f t="shared" si="1"/>
        <v>Org</v>
      </c>
      <c r="P79" s="41">
        <f>SUM(P80:P83)</f>
        <v>0</v>
      </c>
      <c r="Q79" s="117">
        <v>0</v>
      </c>
      <c r="R79" s="116" t="str">
        <f t="shared" si="2"/>
        <v>Org</v>
      </c>
      <c r="S79" s="41">
        <f>SUM(S80:S83)</f>
        <v>0</v>
      </c>
      <c r="T79" s="117">
        <v>0</v>
      </c>
      <c r="U79" s="116" t="str">
        <f t="shared" si="3"/>
        <v>Org</v>
      </c>
      <c r="V79" s="41">
        <f>SUM(V80:V83)</f>
        <v>56607075</v>
      </c>
      <c r="W79" s="117">
        <v>0</v>
      </c>
      <c r="X79" s="116" t="str">
        <f t="shared" si="4"/>
        <v>Org</v>
      </c>
      <c r="Y79" s="41">
        <f>SUM(Y80:Y83)</f>
        <v>81225475</v>
      </c>
      <c r="Z79" s="56">
        <f t="shared" si="5"/>
        <v>0</v>
      </c>
      <c r="AA79" s="141" t="str">
        <f t="shared" si="12"/>
        <v>Org</v>
      </c>
      <c r="AB79" s="53">
        <f t="shared" si="6"/>
        <v>0</v>
      </c>
      <c r="AC79" s="55" t="s">
        <v>144</v>
      </c>
      <c r="AD79" s="54">
        <f t="shared" si="7"/>
        <v>137832550</v>
      </c>
      <c r="AE79" s="53">
        <f t="shared" si="8"/>
        <v>46.427024386957697</v>
      </c>
      <c r="AF79" s="55" t="s">
        <v>144</v>
      </c>
      <c r="AG79" s="53">
        <f t="shared" si="9"/>
        <v>0</v>
      </c>
      <c r="AH79" s="142" t="str">
        <f t="shared" si="10"/>
        <v>Org</v>
      </c>
      <c r="AI79" s="54">
        <f t="shared" si="11"/>
        <v>137832550</v>
      </c>
      <c r="AJ79" s="53"/>
      <c r="AK79" s="55"/>
      <c r="AL79" s="53"/>
      <c r="AM79" s="13"/>
      <c r="AP79" s="27"/>
    </row>
    <row r="80" spans="1:42" ht="93.75" customHeight="1" x14ac:dyDescent="0.2">
      <c r="A80" s="18"/>
      <c r="B80" s="19"/>
      <c r="C80" s="28" t="s">
        <v>129</v>
      </c>
      <c r="D80" s="107" t="s">
        <v>185</v>
      </c>
      <c r="E80" s="112">
        <v>180</v>
      </c>
      <c r="F80" s="111" t="s">
        <v>59</v>
      </c>
      <c r="G80" s="88">
        <v>2000000</v>
      </c>
      <c r="H80" s="23"/>
      <c r="I80" s="22"/>
      <c r="J80" s="24"/>
      <c r="K80" s="143">
        <v>150</v>
      </c>
      <c r="L80" s="111" t="s">
        <v>59</v>
      </c>
      <c r="M80" s="25">
        <v>6970000</v>
      </c>
      <c r="N80" s="112">
        <v>0</v>
      </c>
      <c r="O80" s="111" t="str">
        <f t="shared" si="1"/>
        <v>Org</v>
      </c>
      <c r="P80" s="25">
        <v>0</v>
      </c>
      <c r="Q80" s="112">
        <v>0</v>
      </c>
      <c r="R80" s="111" t="str">
        <f t="shared" si="2"/>
        <v>Org</v>
      </c>
      <c r="S80" s="25">
        <v>0</v>
      </c>
      <c r="T80" s="112">
        <v>0</v>
      </c>
      <c r="U80" s="111" t="str">
        <f t="shared" si="3"/>
        <v>Org</v>
      </c>
      <c r="V80" s="25">
        <v>4095000</v>
      </c>
      <c r="W80" s="112">
        <v>0</v>
      </c>
      <c r="X80" s="111" t="str">
        <f t="shared" si="4"/>
        <v>Org</v>
      </c>
      <c r="Y80" s="25">
        <v>775000</v>
      </c>
      <c r="Z80" s="57">
        <f t="shared" si="5"/>
        <v>0</v>
      </c>
      <c r="AA80" s="83" t="str">
        <f t="shared" si="12"/>
        <v>Org</v>
      </c>
      <c r="AB80" s="52">
        <f t="shared" si="6"/>
        <v>0</v>
      </c>
      <c r="AC80" s="34" t="s">
        <v>144</v>
      </c>
      <c r="AD80" s="40">
        <f t="shared" si="7"/>
        <v>4870000</v>
      </c>
      <c r="AE80" s="52">
        <f t="shared" si="8"/>
        <v>69.870875179340032</v>
      </c>
      <c r="AF80" s="34" t="s">
        <v>144</v>
      </c>
      <c r="AG80" s="52">
        <f t="shared" si="9"/>
        <v>0</v>
      </c>
      <c r="AH80" s="57" t="str">
        <f t="shared" si="10"/>
        <v>Org</v>
      </c>
      <c r="AI80" s="40">
        <f t="shared" si="11"/>
        <v>4870000</v>
      </c>
      <c r="AJ80" s="52"/>
      <c r="AK80" s="34"/>
      <c r="AL80" s="52"/>
      <c r="AM80" s="13"/>
      <c r="AP80" s="27"/>
    </row>
    <row r="81" spans="1:42" ht="93.75" customHeight="1" x14ac:dyDescent="0.2">
      <c r="A81" s="18"/>
      <c r="B81" s="19"/>
      <c r="C81" s="28" t="s">
        <v>130</v>
      </c>
      <c r="D81" s="107" t="s">
        <v>186</v>
      </c>
      <c r="E81" s="112">
        <v>8</v>
      </c>
      <c r="F81" s="111" t="s">
        <v>59</v>
      </c>
      <c r="G81" s="88">
        <v>2000000</v>
      </c>
      <c r="H81" s="23"/>
      <c r="I81" s="22"/>
      <c r="J81" s="24"/>
      <c r="K81" s="143">
        <v>8</v>
      </c>
      <c r="L81" s="111" t="s">
        <v>59</v>
      </c>
      <c r="M81" s="25">
        <v>20000000</v>
      </c>
      <c r="N81" s="112">
        <v>0</v>
      </c>
      <c r="O81" s="111" t="str">
        <f t="shared" ref="O81:O91" si="15">L81</f>
        <v>Org</v>
      </c>
      <c r="P81" s="25">
        <v>0</v>
      </c>
      <c r="Q81" s="112">
        <v>0</v>
      </c>
      <c r="R81" s="112" t="str">
        <f t="shared" ref="R81:R91" si="16">L81</f>
        <v>Org</v>
      </c>
      <c r="S81" s="25">
        <v>0</v>
      </c>
      <c r="T81" s="112">
        <v>0</v>
      </c>
      <c r="U81" s="112" t="str">
        <f t="shared" ref="U81:U91" si="17">O81</f>
        <v>Org</v>
      </c>
      <c r="V81" s="25">
        <v>1100000</v>
      </c>
      <c r="W81" s="112">
        <v>0</v>
      </c>
      <c r="X81" s="112" t="str">
        <f t="shared" ref="X81:X91" si="18">R81</f>
        <v>Org</v>
      </c>
      <c r="Y81" s="25">
        <v>11700000</v>
      </c>
      <c r="Z81" s="57">
        <f t="shared" ref="Z81:Z91" si="19">SUM(N81,Q81,T81,W81)</f>
        <v>0</v>
      </c>
      <c r="AA81" s="83" t="str">
        <f t="shared" ref="AA81:AA91" si="20">L81</f>
        <v>Org</v>
      </c>
      <c r="AB81" s="52">
        <f t="shared" ref="AB81:AB91" si="21">Z81/K81*100</f>
        <v>0</v>
      </c>
      <c r="AC81" s="34" t="s">
        <v>144</v>
      </c>
      <c r="AD81" s="40">
        <f t="shared" ref="AD81:AD91" si="22">SUM(P81,S81,V81,Y81)</f>
        <v>12800000</v>
      </c>
      <c r="AE81" s="52">
        <f t="shared" ref="AE81:AE91" si="23">AD81/M81*100</f>
        <v>64</v>
      </c>
      <c r="AF81" s="34" t="s">
        <v>144</v>
      </c>
      <c r="AG81" s="52">
        <f t="shared" ref="AG81:AG91" si="24">H81+Z81</f>
        <v>0</v>
      </c>
      <c r="AH81" s="57" t="str">
        <f t="shared" ref="AH81:AH91" si="25">AA81</f>
        <v>Org</v>
      </c>
      <c r="AI81" s="40">
        <f t="shared" ref="AI81:AI91" si="26">J81+AD81</f>
        <v>12800000</v>
      </c>
      <c r="AJ81" s="52"/>
      <c r="AK81" s="34"/>
      <c r="AL81" s="52"/>
      <c r="AM81" s="13"/>
      <c r="AP81" s="27"/>
    </row>
    <row r="82" spans="1:42" ht="93.75" customHeight="1" x14ac:dyDescent="0.2">
      <c r="A82" s="18"/>
      <c r="B82" s="19"/>
      <c r="C82" s="28" t="s">
        <v>131</v>
      </c>
      <c r="D82" s="107" t="s">
        <v>187</v>
      </c>
      <c r="E82" s="112">
        <v>175</v>
      </c>
      <c r="F82" s="111" t="s">
        <v>59</v>
      </c>
      <c r="G82" s="88">
        <v>69000000</v>
      </c>
      <c r="H82" s="23"/>
      <c r="I82" s="22"/>
      <c r="J82" s="24"/>
      <c r="K82" s="161">
        <v>1</v>
      </c>
      <c r="L82" s="111" t="s">
        <v>57</v>
      </c>
      <c r="M82" s="25">
        <v>244860000</v>
      </c>
      <c r="N82" s="112">
        <v>0</v>
      </c>
      <c r="O82" s="111" t="str">
        <f t="shared" si="15"/>
        <v>Dok</v>
      </c>
      <c r="P82" s="25">
        <v>0</v>
      </c>
      <c r="Q82" s="112">
        <v>0</v>
      </c>
      <c r="R82" s="112" t="str">
        <f t="shared" si="16"/>
        <v>Dok</v>
      </c>
      <c r="S82" s="25">
        <v>0</v>
      </c>
      <c r="T82" s="112">
        <v>0</v>
      </c>
      <c r="U82" s="112" t="str">
        <f t="shared" si="17"/>
        <v>Dok</v>
      </c>
      <c r="V82" s="25">
        <v>51412075</v>
      </c>
      <c r="W82" s="112">
        <v>0</v>
      </c>
      <c r="X82" s="112" t="str">
        <f t="shared" si="18"/>
        <v>Dok</v>
      </c>
      <c r="Y82" s="25">
        <v>67106475</v>
      </c>
      <c r="Z82" s="57">
        <f t="shared" si="19"/>
        <v>0</v>
      </c>
      <c r="AA82" s="83" t="str">
        <f t="shared" si="20"/>
        <v>Dok</v>
      </c>
      <c r="AB82" s="52">
        <f t="shared" si="21"/>
        <v>0</v>
      </c>
      <c r="AC82" s="34" t="s">
        <v>144</v>
      </c>
      <c r="AD82" s="40">
        <f t="shared" si="22"/>
        <v>118518550</v>
      </c>
      <c r="AE82" s="52">
        <f t="shared" si="23"/>
        <v>48.402576982765659</v>
      </c>
      <c r="AF82" s="34" t="s">
        <v>144</v>
      </c>
      <c r="AG82" s="52">
        <f t="shared" si="24"/>
        <v>0</v>
      </c>
      <c r="AH82" s="57" t="str">
        <f t="shared" si="25"/>
        <v>Dok</v>
      </c>
      <c r="AI82" s="40">
        <f t="shared" si="26"/>
        <v>118518550</v>
      </c>
      <c r="AJ82" s="52"/>
      <c r="AK82" s="34"/>
      <c r="AL82" s="52"/>
      <c r="AM82" s="13"/>
      <c r="AP82" s="27"/>
    </row>
    <row r="83" spans="1:42" ht="93.75" customHeight="1" x14ac:dyDescent="0.2">
      <c r="A83" s="18"/>
      <c r="B83" s="19"/>
      <c r="C83" s="28" t="s">
        <v>132</v>
      </c>
      <c r="D83" s="107" t="s">
        <v>188</v>
      </c>
      <c r="E83" s="112">
        <v>175</v>
      </c>
      <c r="F83" s="111" t="s">
        <v>59</v>
      </c>
      <c r="G83" s="88">
        <v>2000000</v>
      </c>
      <c r="H83" s="23"/>
      <c r="I83" s="22"/>
      <c r="J83" s="24"/>
      <c r="K83" s="161">
        <v>150</v>
      </c>
      <c r="L83" s="111" t="s">
        <v>59</v>
      </c>
      <c r="M83" s="25">
        <v>25050000</v>
      </c>
      <c r="N83" s="112">
        <v>0</v>
      </c>
      <c r="O83" s="111" t="str">
        <f t="shared" si="15"/>
        <v>Org</v>
      </c>
      <c r="P83" s="25">
        <v>0</v>
      </c>
      <c r="Q83" s="112">
        <v>0</v>
      </c>
      <c r="R83" s="112" t="str">
        <f t="shared" si="16"/>
        <v>Org</v>
      </c>
      <c r="S83" s="25">
        <v>0</v>
      </c>
      <c r="T83" s="112">
        <v>0</v>
      </c>
      <c r="U83" s="112" t="str">
        <f t="shared" si="17"/>
        <v>Org</v>
      </c>
      <c r="V83" s="25">
        <v>0</v>
      </c>
      <c r="W83" s="112">
        <v>0</v>
      </c>
      <c r="X83" s="112" t="str">
        <f t="shared" si="18"/>
        <v>Org</v>
      </c>
      <c r="Y83" s="25">
        <v>1644000</v>
      </c>
      <c r="Z83" s="57">
        <f t="shared" si="19"/>
        <v>0</v>
      </c>
      <c r="AA83" s="83" t="str">
        <f t="shared" si="20"/>
        <v>Org</v>
      </c>
      <c r="AB83" s="52">
        <f t="shared" si="21"/>
        <v>0</v>
      </c>
      <c r="AC83" s="34" t="s">
        <v>144</v>
      </c>
      <c r="AD83" s="40">
        <f t="shared" si="22"/>
        <v>1644000</v>
      </c>
      <c r="AE83" s="52">
        <f t="shared" si="23"/>
        <v>6.5628742514970053</v>
      </c>
      <c r="AF83" s="34" t="s">
        <v>144</v>
      </c>
      <c r="AG83" s="52">
        <f t="shared" si="24"/>
        <v>0</v>
      </c>
      <c r="AH83" s="57" t="str">
        <f t="shared" si="25"/>
        <v>Org</v>
      </c>
      <c r="AI83" s="40">
        <f t="shared" si="26"/>
        <v>1644000</v>
      </c>
      <c r="AJ83" s="52"/>
      <c r="AK83" s="34"/>
      <c r="AL83" s="52"/>
      <c r="AM83" s="13"/>
      <c r="AP83" s="27"/>
    </row>
    <row r="84" spans="1:42" ht="78.75" x14ac:dyDescent="0.2">
      <c r="A84" s="18"/>
      <c r="B84" s="19"/>
      <c r="C84" s="145" t="s">
        <v>154</v>
      </c>
      <c r="D84" s="109" t="s">
        <v>210</v>
      </c>
      <c r="E84" s="117">
        <v>1</v>
      </c>
      <c r="F84" s="114" t="s">
        <v>57</v>
      </c>
      <c r="G84" s="147">
        <f>G86+G88+G90</f>
        <v>1000000000</v>
      </c>
      <c r="H84" s="156"/>
      <c r="I84" s="157"/>
      <c r="J84" s="152"/>
      <c r="K84" s="117">
        <v>1</v>
      </c>
      <c r="L84" s="114" t="s">
        <v>57</v>
      </c>
      <c r="M84" s="147">
        <f>M86+M88+M90</f>
        <v>570813000</v>
      </c>
      <c r="N84" s="117">
        <v>0</v>
      </c>
      <c r="O84" s="114" t="str">
        <f t="shared" si="15"/>
        <v>Dok</v>
      </c>
      <c r="P84" s="147">
        <f>P86+P88+P90</f>
        <v>0</v>
      </c>
      <c r="Q84" s="112">
        <v>0</v>
      </c>
      <c r="R84" s="111" t="str">
        <f t="shared" si="16"/>
        <v>Dok</v>
      </c>
      <c r="S84" s="147">
        <f>S86+S88+S90</f>
        <v>26944000</v>
      </c>
      <c r="T84" s="112">
        <v>0</v>
      </c>
      <c r="U84" s="111" t="str">
        <f t="shared" si="17"/>
        <v>Dok</v>
      </c>
      <c r="V84" s="147">
        <f>V86+V88+V90</f>
        <v>16425000</v>
      </c>
      <c r="W84" s="112">
        <v>0</v>
      </c>
      <c r="X84" s="111" t="str">
        <f t="shared" si="18"/>
        <v>Dok</v>
      </c>
      <c r="Y84" s="147">
        <f>Y86+Y88+Y90</f>
        <v>74570250</v>
      </c>
      <c r="Z84" s="56">
        <f t="shared" si="19"/>
        <v>0</v>
      </c>
      <c r="AA84" s="82" t="str">
        <f t="shared" si="20"/>
        <v>Dok</v>
      </c>
      <c r="AB84" s="53">
        <f t="shared" si="21"/>
        <v>0</v>
      </c>
      <c r="AC84" s="55" t="s">
        <v>144</v>
      </c>
      <c r="AD84" s="149">
        <f t="shared" si="22"/>
        <v>117939250</v>
      </c>
      <c r="AE84" s="158">
        <f t="shared" si="23"/>
        <v>20.661626487133265</v>
      </c>
      <c r="AF84" s="48" t="s">
        <v>144</v>
      </c>
      <c r="AG84" s="53">
        <f t="shared" si="24"/>
        <v>0</v>
      </c>
      <c r="AH84" s="56" t="str">
        <f t="shared" si="25"/>
        <v>Dok</v>
      </c>
      <c r="AI84" s="149">
        <f t="shared" si="26"/>
        <v>117939250</v>
      </c>
      <c r="AJ84" s="53"/>
      <c r="AK84" s="55"/>
      <c r="AL84" s="158"/>
      <c r="AM84" s="13"/>
      <c r="AP84" s="27"/>
    </row>
    <row r="85" spans="1:42" ht="104.1" customHeight="1" x14ac:dyDescent="0.2">
      <c r="A85" s="18"/>
      <c r="B85" s="19"/>
      <c r="C85" s="146"/>
      <c r="D85" s="109" t="s">
        <v>211</v>
      </c>
      <c r="E85" s="117">
        <v>90</v>
      </c>
      <c r="F85" s="114" t="s">
        <v>144</v>
      </c>
      <c r="G85" s="148"/>
      <c r="H85" s="154"/>
      <c r="I85" s="155"/>
      <c r="J85" s="153"/>
      <c r="K85" s="117">
        <v>70</v>
      </c>
      <c r="L85" s="114" t="s">
        <v>144</v>
      </c>
      <c r="M85" s="148"/>
      <c r="N85" s="117">
        <v>0</v>
      </c>
      <c r="O85" s="114" t="str">
        <f t="shared" ref="O85" si="27">L85</f>
        <v>%</v>
      </c>
      <c r="P85" s="148"/>
      <c r="Q85" s="112">
        <v>0</v>
      </c>
      <c r="R85" s="111" t="str">
        <f t="shared" ref="R85" si="28">L85</f>
        <v>%</v>
      </c>
      <c r="S85" s="151"/>
      <c r="T85" s="112">
        <v>0</v>
      </c>
      <c r="U85" s="111" t="str">
        <f t="shared" si="17"/>
        <v>%</v>
      </c>
      <c r="V85" s="151"/>
      <c r="W85" s="112">
        <v>0</v>
      </c>
      <c r="X85" s="111" t="str">
        <f t="shared" si="18"/>
        <v>%</v>
      </c>
      <c r="Y85" s="151"/>
      <c r="Z85" s="56">
        <f t="shared" ref="Z85" si="29">SUM(N85,Q85,T85,W85)</f>
        <v>0</v>
      </c>
      <c r="AA85" s="82" t="str">
        <f t="shared" ref="AA85" si="30">L85</f>
        <v>%</v>
      </c>
      <c r="AB85" s="53">
        <f t="shared" ref="AB85" si="31">Z85/K85*100</f>
        <v>0</v>
      </c>
      <c r="AC85" s="55" t="s">
        <v>144</v>
      </c>
      <c r="AD85" s="150"/>
      <c r="AE85" s="159"/>
      <c r="AF85" s="160"/>
      <c r="AG85" s="53">
        <f t="shared" ref="AG85" si="32">H85+Z85</f>
        <v>0</v>
      </c>
      <c r="AH85" s="56" t="str">
        <f t="shared" ref="AH85" si="33">AA85</f>
        <v>%</v>
      </c>
      <c r="AI85" s="150"/>
      <c r="AJ85" s="53"/>
      <c r="AK85" s="55"/>
      <c r="AL85" s="159"/>
      <c r="AM85" s="13"/>
      <c r="AP85" s="27"/>
    </row>
    <row r="86" spans="1:42" ht="180.75" customHeight="1" x14ac:dyDescent="0.2">
      <c r="A86" s="18"/>
      <c r="B86" s="19"/>
      <c r="C86" s="20" t="s">
        <v>133</v>
      </c>
      <c r="D86" s="108" t="s">
        <v>189</v>
      </c>
      <c r="E86" s="117">
        <v>1</v>
      </c>
      <c r="F86" s="114" t="s">
        <v>57</v>
      </c>
      <c r="G86" s="41">
        <f>G87</f>
        <v>275000000</v>
      </c>
      <c r="H86" s="23"/>
      <c r="I86" s="22"/>
      <c r="J86" s="24"/>
      <c r="K86" s="144">
        <v>2</v>
      </c>
      <c r="L86" s="114" t="s">
        <v>57</v>
      </c>
      <c r="M86" s="41">
        <f>SUM(M87)</f>
        <v>0</v>
      </c>
      <c r="N86" s="117">
        <v>0</v>
      </c>
      <c r="O86" s="114" t="str">
        <f t="shared" si="15"/>
        <v>Dok</v>
      </c>
      <c r="P86" s="41">
        <f>SUM(P87)</f>
        <v>0</v>
      </c>
      <c r="Q86" s="117">
        <v>0</v>
      </c>
      <c r="R86" s="114" t="str">
        <f t="shared" si="16"/>
        <v>Dok</v>
      </c>
      <c r="S86" s="41">
        <f>SUM(S87)</f>
        <v>0</v>
      </c>
      <c r="T86" s="117">
        <v>0</v>
      </c>
      <c r="U86" s="114" t="str">
        <f t="shared" si="17"/>
        <v>Dok</v>
      </c>
      <c r="V86" s="41">
        <f>SUM(V87)</f>
        <v>0</v>
      </c>
      <c r="W86" s="117">
        <v>0</v>
      </c>
      <c r="X86" s="114" t="str">
        <f t="shared" si="18"/>
        <v>Dok</v>
      </c>
      <c r="Y86" s="41">
        <f>SUM(Y87)</f>
        <v>0</v>
      </c>
      <c r="Z86" s="56">
        <f t="shared" si="19"/>
        <v>0</v>
      </c>
      <c r="AA86" s="82" t="str">
        <f t="shared" si="20"/>
        <v>Dok</v>
      </c>
      <c r="AB86" s="53">
        <f t="shared" si="21"/>
        <v>0</v>
      </c>
      <c r="AC86" s="55" t="s">
        <v>144</v>
      </c>
      <c r="AD86" s="54">
        <f t="shared" si="22"/>
        <v>0</v>
      </c>
      <c r="AE86" s="53" t="e">
        <f t="shared" si="23"/>
        <v>#DIV/0!</v>
      </c>
      <c r="AF86" s="55" t="s">
        <v>144</v>
      </c>
      <c r="AG86" s="53">
        <f t="shared" si="24"/>
        <v>0</v>
      </c>
      <c r="AH86" s="56" t="str">
        <f t="shared" si="25"/>
        <v>Dok</v>
      </c>
      <c r="AI86" s="54">
        <f t="shared" si="26"/>
        <v>0</v>
      </c>
      <c r="AJ86" s="53"/>
      <c r="AK86" s="55"/>
      <c r="AL86" s="53"/>
      <c r="AM86" s="13"/>
      <c r="AP86" s="27"/>
    </row>
    <row r="87" spans="1:42" ht="150" x14ac:dyDescent="0.2">
      <c r="A87" s="18"/>
      <c r="B87" s="19"/>
      <c r="C87" s="172" t="s">
        <v>134</v>
      </c>
      <c r="D87" s="172" t="s">
        <v>190</v>
      </c>
      <c r="E87" s="112">
        <v>1</v>
      </c>
      <c r="F87" s="111" t="s">
        <v>57</v>
      </c>
      <c r="G87" s="88">
        <v>275000000</v>
      </c>
      <c r="H87" s="23"/>
      <c r="I87" s="22"/>
      <c r="J87" s="24"/>
      <c r="K87" s="21">
        <v>2</v>
      </c>
      <c r="L87" s="111" t="s">
        <v>57</v>
      </c>
      <c r="M87" s="25">
        <v>0</v>
      </c>
      <c r="N87" s="112">
        <v>0</v>
      </c>
      <c r="O87" s="111" t="str">
        <f t="shared" si="15"/>
        <v>Dok</v>
      </c>
      <c r="P87" s="25">
        <v>0</v>
      </c>
      <c r="Q87" s="112">
        <v>0</v>
      </c>
      <c r="R87" s="111" t="str">
        <f t="shared" si="16"/>
        <v>Dok</v>
      </c>
      <c r="S87" s="25">
        <v>0</v>
      </c>
      <c r="T87" s="112">
        <v>0</v>
      </c>
      <c r="U87" s="111" t="str">
        <f t="shared" si="17"/>
        <v>Dok</v>
      </c>
      <c r="V87" s="25">
        <v>0</v>
      </c>
      <c r="W87" s="112">
        <v>0</v>
      </c>
      <c r="X87" s="111" t="str">
        <f t="shared" si="18"/>
        <v>Dok</v>
      </c>
      <c r="Y87" s="25">
        <v>0</v>
      </c>
      <c r="Z87" s="57">
        <f t="shared" si="19"/>
        <v>0</v>
      </c>
      <c r="AA87" s="83" t="str">
        <f t="shared" si="20"/>
        <v>Dok</v>
      </c>
      <c r="AB87" s="52">
        <f t="shared" si="21"/>
        <v>0</v>
      </c>
      <c r="AC87" s="34" t="s">
        <v>144</v>
      </c>
      <c r="AD87" s="40">
        <f t="shared" si="22"/>
        <v>0</v>
      </c>
      <c r="AE87" s="52" t="e">
        <f t="shared" si="23"/>
        <v>#DIV/0!</v>
      </c>
      <c r="AF87" s="34" t="s">
        <v>144</v>
      </c>
      <c r="AG87" s="52">
        <f t="shared" si="24"/>
        <v>0</v>
      </c>
      <c r="AH87" s="57" t="str">
        <f t="shared" si="25"/>
        <v>Dok</v>
      </c>
      <c r="AI87" s="40">
        <f t="shared" si="26"/>
        <v>0</v>
      </c>
      <c r="AJ87" s="52"/>
      <c r="AK87" s="34"/>
      <c r="AL87" s="52"/>
      <c r="AM87" s="13"/>
      <c r="AP87" s="27"/>
    </row>
    <row r="88" spans="1:42" ht="149.25" customHeight="1" x14ac:dyDescent="0.2">
      <c r="A88" s="18"/>
      <c r="B88" s="19"/>
      <c r="C88" s="20" t="s">
        <v>135</v>
      </c>
      <c r="D88" s="108" t="s">
        <v>191</v>
      </c>
      <c r="E88" s="117">
        <v>1</v>
      </c>
      <c r="F88" s="114" t="s">
        <v>57</v>
      </c>
      <c r="G88" s="41">
        <f>G89</f>
        <v>275000000</v>
      </c>
      <c r="H88" s="23"/>
      <c r="I88" s="22"/>
      <c r="J88" s="24"/>
      <c r="K88" s="43">
        <v>1</v>
      </c>
      <c r="L88" s="114" t="s">
        <v>57</v>
      </c>
      <c r="M88" s="41">
        <f>SUM(M89)</f>
        <v>513269000</v>
      </c>
      <c r="N88" s="117">
        <v>0</v>
      </c>
      <c r="O88" s="114" t="str">
        <f t="shared" si="15"/>
        <v>Dok</v>
      </c>
      <c r="P88" s="41">
        <f>SUM(P89)</f>
        <v>0</v>
      </c>
      <c r="Q88" s="117">
        <v>0</v>
      </c>
      <c r="R88" s="114" t="str">
        <f t="shared" si="16"/>
        <v>Dok</v>
      </c>
      <c r="S88" s="41">
        <f>SUM(S89)</f>
        <v>10572000</v>
      </c>
      <c r="T88" s="117">
        <v>0</v>
      </c>
      <c r="U88" s="114" t="str">
        <f t="shared" si="17"/>
        <v>Dok</v>
      </c>
      <c r="V88" s="41">
        <f>SUM(V89)</f>
        <v>3000000</v>
      </c>
      <c r="W88" s="117">
        <v>0</v>
      </c>
      <c r="X88" s="114" t="str">
        <f t="shared" si="18"/>
        <v>Dok</v>
      </c>
      <c r="Y88" s="41">
        <f>SUM(Y89)</f>
        <v>54985750</v>
      </c>
      <c r="Z88" s="56">
        <f t="shared" si="19"/>
        <v>0</v>
      </c>
      <c r="AA88" s="82" t="str">
        <f t="shared" si="20"/>
        <v>Dok</v>
      </c>
      <c r="AB88" s="53">
        <f t="shared" si="21"/>
        <v>0</v>
      </c>
      <c r="AC88" s="55" t="s">
        <v>144</v>
      </c>
      <c r="AD88" s="54">
        <f t="shared" si="22"/>
        <v>68557750</v>
      </c>
      <c r="AE88" s="53">
        <f t="shared" si="23"/>
        <v>13.357079815847051</v>
      </c>
      <c r="AF88" s="55" t="s">
        <v>144</v>
      </c>
      <c r="AG88" s="53">
        <f t="shared" si="24"/>
        <v>0</v>
      </c>
      <c r="AH88" s="56" t="str">
        <f t="shared" si="25"/>
        <v>Dok</v>
      </c>
      <c r="AI88" s="54">
        <f t="shared" si="26"/>
        <v>68557750</v>
      </c>
      <c r="AJ88" s="53"/>
      <c r="AK88" s="55"/>
      <c r="AL88" s="53"/>
      <c r="AM88" s="13"/>
      <c r="AP88" s="27"/>
    </row>
    <row r="89" spans="1:42" ht="125.25" customHeight="1" x14ac:dyDescent="0.2">
      <c r="A89" s="18"/>
      <c r="B89" s="19"/>
      <c r="C89" s="28" t="s">
        <v>135</v>
      </c>
      <c r="D89" s="107" t="s">
        <v>192</v>
      </c>
      <c r="E89" s="112">
        <v>1</v>
      </c>
      <c r="F89" s="111" t="s">
        <v>57</v>
      </c>
      <c r="G89" s="88">
        <v>275000000</v>
      </c>
      <c r="H89" s="23"/>
      <c r="I89" s="22"/>
      <c r="J89" s="24"/>
      <c r="K89" s="21">
        <v>1</v>
      </c>
      <c r="L89" s="111" t="s">
        <v>57</v>
      </c>
      <c r="M89" s="25">
        <v>513269000</v>
      </c>
      <c r="N89" s="112">
        <v>0</v>
      </c>
      <c r="O89" s="111" t="str">
        <f t="shared" si="15"/>
        <v>Dok</v>
      </c>
      <c r="P89" s="25">
        <v>0</v>
      </c>
      <c r="Q89" s="112">
        <v>0</v>
      </c>
      <c r="R89" s="111" t="str">
        <f t="shared" si="16"/>
        <v>Dok</v>
      </c>
      <c r="S89" s="25">
        <v>10572000</v>
      </c>
      <c r="T89" s="112">
        <v>0</v>
      </c>
      <c r="U89" s="111" t="str">
        <f t="shared" si="17"/>
        <v>Dok</v>
      </c>
      <c r="V89" s="25">
        <v>3000000</v>
      </c>
      <c r="W89" s="112">
        <v>0</v>
      </c>
      <c r="X89" s="111" t="str">
        <f t="shared" si="18"/>
        <v>Dok</v>
      </c>
      <c r="Y89" s="25">
        <v>54985750</v>
      </c>
      <c r="Z89" s="57">
        <f t="shared" si="19"/>
        <v>0</v>
      </c>
      <c r="AA89" s="83" t="str">
        <f t="shared" si="20"/>
        <v>Dok</v>
      </c>
      <c r="AB89" s="52">
        <f t="shared" si="21"/>
        <v>0</v>
      </c>
      <c r="AC89" s="34" t="s">
        <v>144</v>
      </c>
      <c r="AD89" s="40">
        <f t="shared" si="22"/>
        <v>68557750</v>
      </c>
      <c r="AE89" s="52">
        <f t="shared" si="23"/>
        <v>13.357079815847051</v>
      </c>
      <c r="AF89" s="34" t="s">
        <v>144</v>
      </c>
      <c r="AG89" s="52">
        <f t="shared" si="24"/>
        <v>0</v>
      </c>
      <c r="AH89" s="57" t="str">
        <f t="shared" si="25"/>
        <v>Dok</v>
      </c>
      <c r="AI89" s="40">
        <f t="shared" si="26"/>
        <v>68557750</v>
      </c>
      <c r="AJ89" s="52"/>
      <c r="AK89" s="34"/>
      <c r="AL89" s="52"/>
      <c r="AM89" s="13"/>
      <c r="AP89" s="27"/>
    </row>
    <row r="90" spans="1:42" ht="158.1" customHeight="1" x14ac:dyDescent="0.2">
      <c r="A90" s="18"/>
      <c r="B90" s="19"/>
      <c r="C90" s="20" t="s">
        <v>136</v>
      </c>
      <c r="D90" s="108" t="s">
        <v>193</v>
      </c>
      <c r="E90" s="127">
        <v>2</v>
      </c>
      <c r="F90" s="114" t="s">
        <v>57</v>
      </c>
      <c r="G90" s="41">
        <f>G91</f>
        <v>450000000</v>
      </c>
      <c r="H90" s="45"/>
      <c r="I90" s="44"/>
      <c r="J90" s="51"/>
      <c r="K90" s="43">
        <v>2</v>
      </c>
      <c r="L90" s="114" t="s">
        <v>57</v>
      </c>
      <c r="M90" s="41">
        <f>SUM(M91)</f>
        <v>57544000</v>
      </c>
      <c r="N90" s="117">
        <v>0</v>
      </c>
      <c r="O90" s="114" t="str">
        <f t="shared" si="15"/>
        <v>Dok</v>
      </c>
      <c r="P90" s="41">
        <f>SUM(P91)</f>
        <v>0</v>
      </c>
      <c r="Q90" s="117">
        <v>0</v>
      </c>
      <c r="R90" s="114" t="str">
        <f t="shared" si="16"/>
        <v>Dok</v>
      </c>
      <c r="S90" s="41">
        <f>SUM(S91)</f>
        <v>16372000</v>
      </c>
      <c r="T90" s="117">
        <v>0</v>
      </c>
      <c r="U90" s="114" t="str">
        <f t="shared" si="17"/>
        <v>Dok</v>
      </c>
      <c r="V90" s="41">
        <f>SUM(V91)</f>
        <v>13425000</v>
      </c>
      <c r="W90" s="117">
        <v>0</v>
      </c>
      <c r="X90" s="114" t="str">
        <f t="shared" si="18"/>
        <v>Dok</v>
      </c>
      <c r="Y90" s="41">
        <f>SUM(Y91)</f>
        <v>19584500</v>
      </c>
      <c r="Z90" s="56">
        <f t="shared" si="19"/>
        <v>0</v>
      </c>
      <c r="AA90" s="82" t="str">
        <f t="shared" si="20"/>
        <v>Dok</v>
      </c>
      <c r="AB90" s="53">
        <f t="shared" si="21"/>
        <v>0</v>
      </c>
      <c r="AC90" s="55" t="s">
        <v>144</v>
      </c>
      <c r="AD90" s="54">
        <f t="shared" si="22"/>
        <v>49381500</v>
      </c>
      <c r="AE90" s="53">
        <f t="shared" si="23"/>
        <v>85.815202279994438</v>
      </c>
      <c r="AF90" s="55" t="s">
        <v>144</v>
      </c>
      <c r="AG90" s="53">
        <f t="shared" si="24"/>
        <v>0</v>
      </c>
      <c r="AH90" s="56" t="str">
        <f t="shared" si="25"/>
        <v>Dok</v>
      </c>
      <c r="AI90" s="54">
        <f t="shared" si="26"/>
        <v>49381500</v>
      </c>
      <c r="AJ90" s="53"/>
      <c r="AK90" s="55"/>
      <c r="AL90" s="53"/>
      <c r="AM90" s="13"/>
      <c r="AP90" s="27"/>
    </row>
    <row r="91" spans="1:42" ht="86.1" customHeight="1" x14ac:dyDescent="0.2">
      <c r="A91" s="18"/>
      <c r="B91" s="19"/>
      <c r="C91" s="28" t="s">
        <v>137</v>
      </c>
      <c r="D91" s="107" t="s">
        <v>194</v>
      </c>
      <c r="E91" s="115">
        <v>2</v>
      </c>
      <c r="F91" s="111" t="s">
        <v>57</v>
      </c>
      <c r="G91" s="88">
        <v>450000000</v>
      </c>
      <c r="H91" s="42"/>
      <c r="I91" s="22"/>
      <c r="J91" s="24"/>
      <c r="K91" s="21">
        <v>2</v>
      </c>
      <c r="L91" s="111" t="s">
        <v>57</v>
      </c>
      <c r="M91" s="25">
        <v>57544000</v>
      </c>
      <c r="N91" s="112">
        <v>0</v>
      </c>
      <c r="O91" s="111" t="str">
        <f t="shared" si="15"/>
        <v>Dok</v>
      </c>
      <c r="P91" s="25">
        <v>0</v>
      </c>
      <c r="Q91" s="112">
        <v>0</v>
      </c>
      <c r="R91" s="111" t="str">
        <f t="shared" si="16"/>
        <v>Dok</v>
      </c>
      <c r="S91" s="25">
        <v>16372000</v>
      </c>
      <c r="T91" s="112">
        <v>0</v>
      </c>
      <c r="U91" s="111" t="str">
        <f t="shared" si="17"/>
        <v>Dok</v>
      </c>
      <c r="V91" s="25">
        <v>13425000</v>
      </c>
      <c r="W91" s="112">
        <v>0</v>
      </c>
      <c r="X91" s="111" t="str">
        <f t="shared" si="18"/>
        <v>Dok</v>
      </c>
      <c r="Y91" s="25">
        <v>19584500</v>
      </c>
      <c r="Z91" s="57">
        <f t="shared" si="19"/>
        <v>0</v>
      </c>
      <c r="AA91" s="83" t="str">
        <f t="shared" si="20"/>
        <v>Dok</v>
      </c>
      <c r="AB91" s="52">
        <f t="shared" si="21"/>
        <v>0</v>
      </c>
      <c r="AC91" s="34" t="s">
        <v>144</v>
      </c>
      <c r="AD91" s="40">
        <f t="shared" si="22"/>
        <v>49381500</v>
      </c>
      <c r="AE91" s="52">
        <f t="shared" si="23"/>
        <v>85.815202279994438</v>
      </c>
      <c r="AF91" s="34" t="s">
        <v>144</v>
      </c>
      <c r="AG91" s="52">
        <f t="shared" si="24"/>
        <v>0</v>
      </c>
      <c r="AH91" s="57" t="str">
        <f t="shared" si="25"/>
        <v>Dok</v>
      </c>
      <c r="AI91" s="40">
        <f t="shared" si="26"/>
        <v>49381500</v>
      </c>
      <c r="AJ91" s="52"/>
      <c r="AK91" s="34"/>
      <c r="AL91" s="52"/>
      <c r="AM91" s="13"/>
      <c r="AP91" s="27"/>
    </row>
    <row r="92" spans="1:42" ht="15" x14ac:dyDescent="0.2">
      <c r="A92" s="188" t="s">
        <v>33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90"/>
      <c r="AB92" s="72">
        <f>AVERAGE(AB16:AB91)</f>
        <v>48.850911258025086</v>
      </c>
      <c r="AC92" s="60"/>
      <c r="AD92" s="58"/>
      <c r="AE92" s="72">
        <f>AVERAGE(AE16,AE39,AE50,AE54,AE58,AE63,AE67,AE78,AE84)</f>
        <v>62.605661620991327</v>
      </c>
      <c r="AF92" s="60"/>
      <c r="AG92" s="59"/>
      <c r="AH92" s="60"/>
      <c r="AI92" s="59"/>
      <c r="AJ92" s="59"/>
      <c r="AK92" s="60"/>
      <c r="AL92" s="61"/>
      <c r="AM92" s="13"/>
    </row>
    <row r="93" spans="1:42" ht="15" x14ac:dyDescent="0.2">
      <c r="A93" s="188" t="s">
        <v>34</v>
      </c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90"/>
      <c r="AB93" s="30" t="str">
        <f>IF(AB92&gt;=91,"Sangat Tinggi",IF(AB92&gt;=76,"Tinggi",IF(AB92&gt;=66,"Sedang",IF(AB92&gt;=51,"Rendah",IF(AB92&lt;=50,"Sangat Rendah")))))</f>
        <v>Sangat Rendah</v>
      </c>
      <c r="AC93" s="60"/>
      <c r="AD93" s="62"/>
      <c r="AE93" s="30" t="str">
        <f>IF(AE92&gt;=91,"Sangat Tinggi",IF(AE92&gt;=76,"Tinggi",IF(AE92&gt;=66,"Sedang",IF(AE92&gt;=51,"Rendah",IF(AE92&lt;=50,"Sangat Rendah")))))</f>
        <v>Rendah</v>
      </c>
      <c r="AF93" s="60"/>
      <c r="AG93" s="63"/>
      <c r="AH93" s="60"/>
      <c r="AI93" s="64"/>
      <c r="AJ93" s="63"/>
      <c r="AK93" s="60"/>
      <c r="AL93" s="65"/>
      <c r="AM93" s="13"/>
    </row>
    <row r="94" spans="1:42" ht="15.75" x14ac:dyDescent="0.2">
      <c r="A94" s="185" t="s">
        <v>35</v>
      </c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3"/>
    </row>
    <row r="95" spans="1:42" ht="15" x14ac:dyDescent="0.2">
      <c r="A95" s="216" t="s">
        <v>204</v>
      </c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8"/>
      <c r="AM95" s="13"/>
    </row>
    <row r="96" spans="1:42" ht="15.75" x14ac:dyDescent="0.2">
      <c r="A96" s="185" t="s">
        <v>36</v>
      </c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3"/>
    </row>
    <row r="97" spans="1:39" ht="15" x14ac:dyDescent="0.2">
      <c r="A97" s="216" t="s">
        <v>205</v>
      </c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8"/>
      <c r="AM97" s="13"/>
    </row>
    <row r="98" spans="1:39" ht="18" customHeight="1" x14ac:dyDescent="0.2">
      <c r="A98" s="173" t="s">
        <v>206</v>
      </c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5"/>
      <c r="AM98" s="13"/>
    </row>
    <row r="99" spans="1:39" ht="15.75" x14ac:dyDescent="0.2">
      <c r="A99" s="185" t="s">
        <v>37</v>
      </c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3"/>
    </row>
    <row r="100" spans="1:39" ht="17.25" customHeight="1" x14ac:dyDescent="0.2">
      <c r="A100" s="173" t="s">
        <v>207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5"/>
      <c r="AM100" s="13"/>
    </row>
    <row r="101" spans="1:39" ht="15" x14ac:dyDescent="0.2">
      <c r="A101" s="194" t="s">
        <v>38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31"/>
    </row>
    <row r="102" spans="1:39" ht="15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3"/>
      <c r="AB102" s="32"/>
      <c r="AC102" s="33"/>
      <c r="AD102" s="32"/>
      <c r="AE102" s="32"/>
      <c r="AF102" s="33"/>
      <c r="AG102" s="32"/>
      <c r="AH102" s="33"/>
      <c r="AI102" s="32"/>
      <c r="AJ102" s="32"/>
      <c r="AK102" s="33"/>
      <c r="AL102" s="32"/>
    </row>
    <row r="103" spans="1:39" ht="15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246" t="s">
        <v>68</v>
      </c>
      <c r="AA103" s="246"/>
      <c r="AB103" s="246"/>
      <c r="AC103" s="246"/>
      <c r="AD103" s="246"/>
      <c r="AE103" s="246"/>
      <c r="AF103" s="33"/>
      <c r="AG103" s="32"/>
      <c r="AH103" s="246" t="s">
        <v>69</v>
      </c>
      <c r="AI103" s="246"/>
      <c r="AJ103" s="246"/>
      <c r="AK103" s="246"/>
      <c r="AL103" s="246"/>
      <c r="AM103" s="246"/>
    </row>
    <row r="104" spans="1:39" ht="15.75" x14ac:dyDescent="0.25">
      <c r="A104" s="38"/>
      <c r="B104" s="39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246" t="s">
        <v>242</v>
      </c>
      <c r="AA104" s="246"/>
      <c r="AB104" s="246"/>
      <c r="AC104" s="246"/>
      <c r="AD104" s="246"/>
      <c r="AE104" s="246"/>
      <c r="AF104" s="33"/>
      <c r="AG104" s="32"/>
      <c r="AH104" s="246" t="s">
        <v>242</v>
      </c>
      <c r="AI104" s="246"/>
      <c r="AJ104" s="246"/>
      <c r="AK104" s="246"/>
      <c r="AL104" s="246"/>
      <c r="AM104" s="246"/>
    </row>
    <row r="105" spans="1:39" ht="15" x14ac:dyDescent="0.2">
      <c r="Z105" s="246" t="s">
        <v>74</v>
      </c>
      <c r="AA105" s="246"/>
      <c r="AB105" s="246"/>
      <c r="AC105" s="246"/>
      <c r="AD105" s="246"/>
      <c r="AE105" s="246"/>
      <c r="AH105" s="246" t="s">
        <v>70</v>
      </c>
      <c r="AI105" s="246"/>
      <c r="AJ105" s="246"/>
      <c r="AK105" s="246"/>
      <c r="AL105" s="246"/>
      <c r="AM105" s="246"/>
    </row>
    <row r="106" spans="1:39" ht="15" x14ac:dyDescent="0.2">
      <c r="Z106" s="246" t="s">
        <v>71</v>
      </c>
      <c r="AA106" s="246"/>
      <c r="AB106" s="246"/>
      <c r="AC106" s="246"/>
      <c r="AD106" s="246"/>
      <c r="AE106" s="246"/>
      <c r="AH106" s="246" t="s">
        <v>71</v>
      </c>
      <c r="AI106" s="246"/>
      <c r="AJ106" s="246"/>
      <c r="AK106" s="246"/>
      <c r="AL106" s="246"/>
      <c r="AM106" s="246"/>
    </row>
    <row r="107" spans="1:39" ht="51" x14ac:dyDescent="0.2">
      <c r="A107" s="35" t="s">
        <v>39</v>
      </c>
      <c r="B107" s="35" t="s">
        <v>40</v>
      </c>
      <c r="C107" s="35" t="s">
        <v>41</v>
      </c>
      <c r="Z107" s="32"/>
      <c r="AA107" s="33"/>
      <c r="AB107" s="32"/>
      <c r="AC107" s="33"/>
      <c r="AD107" s="32"/>
      <c r="AH107" s="32"/>
      <c r="AI107" s="33"/>
      <c r="AJ107" s="32"/>
      <c r="AK107" s="33"/>
      <c r="AL107" s="32"/>
    </row>
    <row r="108" spans="1:39" ht="25.5" x14ac:dyDescent="0.25">
      <c r="A108" s="36" t="s">
        <v>42</v>
      </c>
      <c r="B108" s="36" t="s">
        <v>43</v>
      </c>
      <c r="C108" s="36" t="s">
        <v>44</v>
      </c>
      <c r="Z108" s="247" t="s">
        <v>76</v>
      </c>
      <c r="AA108" s="247"/>
      <c r="AB108" s="247"/>
      <c r="AC108" s="247"/>
      <c r="AD108" s="247"/>
      <c r="AE108" s="247"/>
      <c r="AH108" s="247" t="s">
        <v>72</v>
      </c>
      <c r="AI108" s="247"/>
      <c r="AJ108" s="247"/>
      <c r="AK108" s="247"/>
      <c r="AL108" s="247"/>
      <c r="AM108" s="247"/>
    </row>
    <row r="109" spans="1:39" ht="25.5" x14ac:dyDescent="0.2">
      <c r="A109" s="36" t="s">
        <v>45</v>
      </c>
      <c r="B109" s="36" t="s">
        <v>46</v>
      </c>
      <c r="C109" s="36" t="s">
        <v>47</v>
      </c>
      <c r="Z109" s="245" t="s">
        <v>77</v>
      </c>
      <c r="AA109" s="245"/>
      <c r="AB109" s="245"/>
      <c r="AC109" s="245"/>
      <c r="AD109" s="245"/>
      <c r="AE109" s="245"/>
      <c r="AH109" s="245" t="s">
        <v>73</v>
      </c>
      <c r="AI109" s="245"/>
      <c r="AJ109" s="245"/>
      <c r="AK109" s="245"/>
      <c r="AL109" s="245"/>
      <c r="AM109" s="245"/>
    </row>
    <row r="110" spans="1:39" ht="25.5" x14ac:dyDescent="0.2">
      <c r="A110" s="36" t="s">
        <v>48</v>
      </c>
      <c r="B110" s="36" t="s">
        <v>49</v>
      </c>
      <c r="C110" s="36" t="s">
        <v>50</v>
      </c>
    </row>
    <row r="111" spans="1:39" ht="25.5" x14ac:dyDescent="0.2">
      <c r="A111" s="36" t="s">
        <v>51</v>
      </c>
      <c r="B111" s="36" t="s">
        <v>52</v>
      </c>
      <c r="C111" s="36" t="s">
        <v>53</v>
      </c>
    </row>
    <row r="112" spans="1:39" ht="25.5" x14ac:dyDescent="0.2">
      <c r="A112" s="36" t="s">
        <v>54</v>
      </c>
      <c r="B112" s="37" t="s">
        <v>55</v>
      </c>
      <c r="C112" s="36" t="s">
        <v>56</v>
      </c>
    </row>
  </sheetData>
  <mergeCells count="97">
    <mergeCell ref="A95:AL95"/>
    <mergeCell ref="A97:AL97"/>
    <mergeCell ref="A98:AL98"/>
    <mergeCell ref="A100:AL100"/>
    <mergeCell ref="Z109:AE109"/>
    <mergeCell ref="AH109:AM109"/>
    <mergeCell ref="Z103:AE103"/>
    <mergeCell ref="AH103:AM103"/>
    <mergeCell ref="Z104:AE104"/>
    <mergeCell ref="AH104:AM104"/>
    <mergeCell ref="Z105:AE105"/>
    <mergeCell ref="AH105:AM105"/>
    <mergeCell ref="Z106:AE106"/>
    <mergeCell ref="AH106:AM106"/>
    <mergeCell ref="Z108:AE108"/>
    <mergeCell ref="AH108:AM10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E12:AF12"/>
    <mergeCell ref="AB12:AC12"/>
    <mergeCell ref="Z12:AA12"/>
    <mergeCell ref="AG10:AI10"/>
    <mergeCell ref="AJ10:AL10"/>
    <mergeCell ref="Z11:AA11"/>
    <mergeCell ref="AG11:AH11"/>
    <mergeCell ref="AJ11:AK11"/>
    <mergeCell ref="AB11:AC11"/>
    <mergeCell ref="AE11:AF11"/>
    <mergeCell ref="Z10:AF10"/>
    <mergeCell ref="A101:AL101"/>
    <mergeCell ref="J13:J15"/>
    <mergeCell ref="K13:L15"/>
    <mergeCell ref="M13:M15"/>
    <mergeCell ref="N13:O15"/>
    <mergeCell ref="A94:AL94"/>
    <mergeCell ref="A13:A15"/>
    <mergeCell ref="B13:B15"/>
    <mergeCell ref="C13:C15"/>
    <mergeCell ref="D13:D15"/>
    <mergeCell ref="E13:F15"/>
    <mergeCell ref="G13:G15"/>
    <mergeCell ref="H13:I15"/>
    <mergeCell ref="A92:AA92"/>
    <mergeCell ref="A93:AA93"/>
    <mergeCell ref="A96:AL96"/>
    <mergeCell ref="K10:M10"/>
    <mergeCell ref="N10:P10"/>
    <mergeCell ref="Q10:S10"/>
    <mergeCell ref="T10:V10"/>
    <mergeCell ref="S11:S12"/>
    <mergeCell ref="W10:Y10"/>
    <mergeCell ref="AG12:AH12"/>
    <mergeCell ref="AJ12:AK12"/>
    <mergeCell ref="J11:J12"/>
    <mergeCell ref="D10:D12"/>
    <mergeCell ref="Q11:R12"/>
    <mergeCell ref="N11:O12"/>
    <mergeCell ref="P11:P12"/>
    <mergeCell ref="K11:L12"/>
    <mergeCell ref="M11:M12"/>
    <mergeCell ref="E10:G10"/>
    <mergeCell ref="H10:J10"/>
    <mergeCell ref="A99:AL99"/>
    <mergeCell ref="T11:U12"/>
    <mergeCell ref="V11:V12"/>
    <mergeCell ref="W11:X12"/>
    <mergeCell ref="Y11:Y12"/>
    <mergeCell ref="A10:A12"/>
    <mergeCell ref="B10:B12"/>
    <mergeCell ref="C10:C12"/>
    <mergeCell ref="E11:F12"/>
    <mergeCell ref="G11:G12"/>
    <mergeCell ref="H11:I12"/>
  </mergeCells>
  <printOptions horizontalCentered="1"/>
  <pageMargins left="0.23622047244094491" right="0.23622047244094491" top="3.937007874015748E-2" bottom="3.937007874015748E-2" header="0" footer="0"/>
  <pageSetup paperSize="14" scale="2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PUTR</vt:lpstr>
      <vt:lpstr>'Dinas PUTR'!Print_Area</vt:lpstr>
      <vt:lpstr>'Dinas PUTR'!Print_Titles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2021-12-27T07:48:12Z</dcterms:modified>
</cp:coreProperties>
</file>