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endidikan" sheetId="1" r:id="rId1"/>
  </sheets>
  <definedNames>
    <definedName name="_xlnm.Print_Area" localSheetId="0">'Dinas Pendidikan'!$A$1:$AM$411</definedName>
    <definedName name="_xlnm.Print_Titles" localSheetId="0">'Dinas Pendidikan'!$7:$12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" l="1"/>
  <c r="AD55" i="1" s="1"/>
  <c r="S55" i="1"/>
  <c r="V55" i="1"/>
  <c r="Y55" i="1"/>
  <c r="AB64" i="1" l="1"/>
  <c r="AB55" i="1" l="1"/>
  <c r="W107" i="1" l="1"/>
  <c r="AE96" i="1" l="1"/>
  <c r="AB96" i="1"/>
  <c r="AE37" i="1"/>
  <c r="Z55" i="1"/>
  <c r="Y88" i="1" l="1"/>
  <c r="Y90" i="1"/>
  <c r="V90" i="1"/>
  <c r="S90" i="1"/>
  <c r="Y94" i="1"/>
  <c r="AD90" i="1" l="1"/>
  <c r="AD102" i="1"/>
  <c r="AG43" i="1"/>
  <c r="W43" i="1"/>
  <c r="AE392" i="1" l="1"/>
  <c r="AE393" i="1"/>
  <c r="W17" i="1"/>
  <c r="T17" i="1"/>
  <c r="Y16" i="1"/>
  <c r="Y120" i="1"/>
  <c r="Y107" i="1"/>
  <c r="Y87" i="1"/>
  <c r="Y64" i="1"/>
  <c r="Y43" i="1"/>
  <c r="Y36" i="1"/>
  <c r="Y31" i="1"/>
  <c r="Y27" i="1"/>
  <c r="Y20" i="1"/>
  <c r="M107" i="1" l="1"/>
  <c r="J43" i="1" l="1"/>
  <c r="J107" i="1" l="1"/>
  <c r="J64" i="1" l="1"/>
  <c r="J36" i="1"/>
  <c r="H55" i="1" l="1"/>
  <c r="T36" i="1"/>
  <c r="T107" i="1" l="1"/>
  <c r="H107" i="1"/>
  <c r="Q17" i="1" l="1"/>
  <c r="AD62" i="1" l="1"/>
  <c r="AE62" i="1" s="1"/>
  <c r="Z62" i="1"/>
  <c r="AB62" i="1" s="1"/>
  <c r="V120" i="1" l="1"/>
  <c r="V107" i="1"/>
  <c r="V87" i="1"/>
  <c r="V64" i="1"/>
  <c r="V43" i="1"/>
  <c r="V36" i="1"/>
  <c r="V31" i="1"/>
  <c r="V27" i="1"/>
  <c r="V20" i="1"/>
  <c r="V16" i="1"/>
  <c r="P87" i="1" l="1"/>
  <c r="J87" i="1"/>
  <c r="S87" i="1"/>
  <c r="M87" i="1"/>
  <c r="S64" i="1"/>
  <c r="P64" i="1"/>
  <c r="M64" i="1"/>
  <c r="M55" i="1"/>
  <c r="J55" i="1"/>
  <c r="S120" i="1" l="1"/>
  <c r="Z101" i="1"/>
  <c r="AB101" i="1" s="1"/>
  <c r="AD101" i="1"/>
  <c r="AE101" i="1" s="1"/>
  <c r="Z102" i="1"/>
  <c r="AB102" i="1" s="1"/>
  <c r="AD100" i="1"/>
  <c r="AE100" i="1" s="1"/>
  <c r="Z100" i="1"/>
  <c r="AB100" i="1" s="1"/>
  <c r="Z95" i="1"/>
  <c r="AB95" i="1" s="1"/>
  <c r="AD95" i="1"/>
  <c r="Z96" i="1"/>
  <c r="AD96" i="1"/>
  <c r="Z97" i="1"/>
  <c r="AB97" i="1" s="1"/>
  <c r="AD97" i="1"/>
  <c r="AE102" i="1"/>
  <c r="AE97" i="1"/>
  <c r="AE95" i="1"/>
  <c r="Z80" i="1" l="1"/>
  <c r="AB80" i="1" s="1"/>
  <c r="AD80" i="1"/>
  <c r="AE80" i="1" s="1"/>
  <c r="Z81" i="1"/>
  <c r="AB81" i="1" s="1"/>
  <c r="AD81" i="1"/>
  <c r="AE81" i="1" s="1"/>
  <c r="Z82" i="1"/>
  <c r="AB82" i="1" s="1"/>
  <c r="AD82" i="1"/>
  <c r="AE82" i="1" s="1"/>
  <c r="Z78" i="1"/>
  <c r="AB78" i="1" s="1"/>
  <c r="AD78" i="1"/>
  <c r="AE78" i="1" s="1"/>
  <c r="Z79" i="1"/>
  <c r="AB79" i="1" s="1"/>
  <c r="AD79" i="1"/>
  <c r="AE79" i="1" s="1"/>
  <c r="Z74" i="1"/>
  <c r="AB74" i="1" s="1"/>
  <c r="AD74" i="1"/>
  <c r="AE74" i="1" s="1"/>
  <c r="Z75" i="1"/>
  <c r="AB75" i="1" s="1"/>
  <c r="AD75" i="1"/>
  <c r="AE75" i="1" s="1"/>
  <c r="Z76" i="1"/>
  <c r="AB76" i="1" s="1"/>
  <c r="AD76" i="1"/>
  <c r="AE76" i="1" s="1"/>
  <c r="AI82" i="1" l="1"/>
  <c r="AL82" i="1" s="1"/>
  <c r="AG82" i="1"/>
  <c r="AJ82" i="1" s="1"/>
  <c r="AD118" i="1" l="1"/>
  <c r="AE118" i="1" s="1"/>
  <c r="Z118" i="1"/>
  <c r="AB118" i="1" s="1"/>
  <c r="AD116" i="1"/>
  <c r="AE116" i="1" s="1"/>
  <c r="Z116" i="1"/>
  <c r="AB116" i="1" s="1"/>
  <c r="AD117" i="1"/>
  <c r="AE117" i="1" s="1"/>
  <c r="Z117" i="1"/>
  <c r="AG117" i="1" s="1"/>
  <c r="AJ117" i="1" s="1"/>
  <c r="AG116" i="1" l="1"/>
  <c r="AJ116" i="1" s="1"/>
  <c r="AI118" i="1"/>
  <c r="AL118" i="1" s="1"/>
  <c r="AI117" i="1"/>
  <c r="AL117" i="1" s="1"/>
  <c r="AI116" i="1"/>
  <c r="AL116" i="1" s="1"/>
  <c r="AG118" i="1"/>
  <c r="AJ118" i="1" s="1"/>
  <c r="AB117" i="1"/>
  <c r="AI101" i="1"/>
  <c r="AL101" i="1" s="1"/>
  <c r="AG101" i="1"/>
  <c r="AJ101" i="1" s="1"/>
  <c r="AI100" i="1"/>
  <c r="AL100" i="1" s="1"/>
  <c r="AG100" i="1"/>
  <c r="AJ100" i="1" s="1"/>
  <c r="AI81" i="1"/>
  <c r="AL81" i="1" s="1"/>
  <c r="AG81" i="1"/>
  <c r="AJ81" i="1" s="1"/>
  <c r="AI78" i="1"/>
  <c r="AL78" i="1" s="1"/>
  <c r="AG78" i="1"/>
  <c r="AJ78" i="1" s="1"/>
  <c r="Z63" i="1"/>
  <c r="AB63" i="1" s="1"/>
  <c r="AD63" i="1"/>
  <c r="AE63" i="1" s="1"/>
  <c r="Z59" i="1"/>
  <c r="AB59" i="1" s="1"/>
  <c r="AD59" i="1"/>
  <c r="AE59" i="1" s="1"/>
  <c r="AD53" i="1"/>
  <c r="AE53" i="1" s="1"/>
  <c r="Z53" i="1"/>
  <c r="AB53" i="1" s="1"/>
  <c r="Z38" i="1"/>
  <c r="AB38" i="1" s="1"/>
  <c r="AD38" i="1"/>
  <c r="AE38" i="1" s="1"/>
  <c r="Z39" i="1"/>
  <c r="AB39" i="1" s="1"/>
  <c r="AD39" i="1"/>
  <c r="AE39" i="1" s="1"/>
  <c r="Z40" i="1"/>
  <c r="AB40" i="1" s="1"/>
  <c r="AD40" i="1"/>
  <c r="AE40" i="1" s="1"/>
  <c r="Z41" i="1"/>
  <c r="AB41" i="1" s="1"/>
  <c r="AD41" i="1"/>
  <c r="AI41" i="1" s="1"/>
  <c r="S107" i="1"/>
  <c r="S43" i="1"/>
  <c r="S36" i="1"/>
  <c r="S31" i="1"/>
  <c r="S27" i="1"/>
  <c r="S20" i="1"/>
  <c r="S16" i="1"/>
  <c r="P16" i="1"/>
  <c r="AG40" i="1" l="1"/>
  <c r="AJ40" i="1" s="1"/>
  <c r="AE41" i="1"/>
  <c r="AG53" i="1"/>
  <c r="AJ53" i="1" s="1"/>
  <c r="AI53" i="1"/>
  <c r="AL53" i="1" s="1"/>
  <c r="AI40" i="1"/>
  <c r="AL40" i="1" s="1"/>
  <c r="AG41" i="1"/>
  <c r="AJ41" i="1" s="1"/>
  <c r="AL41" i="1"/>
  <c r="M43" i="1"/>
  <c r="H43" i="1" l="1"/>
  <c r="AG60" i="1" l="1"/>
  <c r="AJ60" i="1" s="1"/>
  <c r="AI63" i="1" l="1"/>
  <c r="AL63" i="1" s="1"/>
  <c r="AG63" i="1"/>
  <c r="AJ63" i="1" s="1"/>
  <c r="AI62" i="1"/>
  <c r="AL62" i="1" s="1"/>
  <c r="AG62" i="1"/>
  <c r="AJ62" i="1" s="1"/>
  <c r="AI59" i="1"/>
  <c r="AL59" i="1" s="1"/>
  <c r="AG59" i="1"/>
  <c r="AJ59" i="1" s="1"/>
  <c r="G58" i="1" l="1"/>
  <c r="G57" i="1"/>
  <c r="G56" i="1"/>
  <c r="J27" i="1" l="1"/>
  <c r="J20" i="1"/>
  <c r="AI39" i="1" l="1"/>
  <c r="AL39" i="1" s="1"/>
  <c r="AG39" i="1"/>
  <c r="AJ39" i="1" s="1"/>
  <c r="AI38" i="1"/>
  <c r="AL38" i="1" s="1"/>
  <c r="AG38" i="1"/>
  <c r="AJ38" i="1" s="1"/>
  <c r="P107" i="1" l="1"/>
  <c r="G107" i="1"/>
  <c r="P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M120" i="1"/>
  <c r="J120" i="1"/>
  <c r="G180" i="1"/>
  <c r="K120" i="1"/>
  <c r="H120" i="1"/>
  <c r="E120" i="1"/>
  <c r="G120" i="1" l="1"/>
  <c r="AD121" i="1"/>
  <c r="Z121" i="1"/>
  <c r="AB121" i="1" s="1"/>
  <c r="AD180" i="1"/>
  <c r="Z180" i="1"/>
  <c r="AB180" i="1" s="1"/>
  <c r="AI180" i="1" l="1"/>
  <c r="AL180" i="1" s="1"/>
  <c r="AE180" i="1"/>
  <c r="AG121" i="1"/>
  <c r="AJ121" i="1" s="1"/>
  <c r="AI121" i="1"/>
  <c r="AL121" i="1" s="1"/>
  <c r="AE121" i="1"/>
  <c r="AG180" i="1"/>
  <c r="AJ180" i="1" s="1"/>
  <c r="N17" i="1"/>
  <c r="G19" i="1"/>
  <c r="G18" i="1"/>
  <c r="E99" i="1"/>
  <c r="E85" i="1"/>
  <c r="H85" i="1"/>
  <c r="AG85" i="1" s="1"/>
  <c r="AJ85" i="1" s="1"/>
  <c r="AI80" i="1"/>
  <c r="AL80" i="1" s="1"/>
  <c r="AG80" i="1"/>
  <c r="AJ80" i="1" s="1"/>
  <c r="AI79" i="1"/>
  <c r="AL79" i="1" s="1"/>
  <c r="AG79" i="1"/>
  <c r="AJ79" i="1" s="1"/>
  <c r="AI74" i="1"/>
  <c r="AL74" i="1" s="1"/>
  <c r="AG74" i="1"/>
  <c r="AJ74" i="1" s="1"/>
  <c r="AI76" i="1"/>
  <c r="AL76" i="1" s="1"/>
  <c r="AG76" i="1"/>
  <c r="AJ76" i="1" s="1"/>
  <c r="AI86" i="1"/>
  <c r="AL86" i="1" s="1"/>
  <c r="AG86" i="1"/>
  <c r="AJ86" i="1" s="1"/>
  <c r="AI75" i="1"/>
  <c r="AL75" i="1" s="1"/>
  <c r="AG75" i="1"/>
  <c r="AJ75" i="1" s="1"/>
  <c r="AI85" i="1"/>
  <c r="AL85" i="1" s="1"/>
  <c r="AI83" i="1"/>
  <c r="AL83" i="1" s="1"/>
  <c r="AG83" i="1"/>
  <c r="AJ83" i="1" s="1"/>
  <c r="G99" i="1"/>
  <c r="G87" i="1" s="1"/>
  <c r="AI106" i="1"/>
  <c r="AL106" i="1" s="1"/>
  <c r="AG106" i="1"/>
  <c r="AJ106" i="1" s="1"/>
  <c r="AI102" i="1"/>
  <c r="AL102" i="1" s="1"/>
  <c r="AG102" i="1"/>
  <c r="AJ102" i="1" s="1"/>
  <c r="AI96" i="1"/>
  <c r="AL96" i="1" s="1"/>
  <c r="AG96" i="1"/>
  <c r="AJ96" i="1" s="1"/>
  <c r="AI95" i="1"/>
  <c r="AL95" i="1" s="1"/>
  <c r="AG95" i="1"/>
  <c r="AJ95" i="1" s="1"/>
  <c r="AI105" i="1"/>
  <c r="AL105" i="1" s="1"/>
  <c r="AG105" i="1"/>
  <c r="AJ105" i="1" s="1"/>
  <c r="AI104" i="1"/>
  <c r="AL104" i="1" s="1"/>
  <c r="AG104" i="1"/>
  <c r="AJ104" i="1" s="1"/>
  <c r="AI97" i="1"/>
  <c r="AL97" i="1" s="1"/>
  <c r="AG97" i="1"/>
  <c r="AJ97" i="1" s="1"/>
  <c r="AI103" i="1"/>
  <c r="AL103" i="1" s="1"/>
  <c r="AG103" i="1"/>
  <c r="AJ103" i="1" s="1"/>
  <c r="H89" i="1" l="1"/>
  <c r="G65" i="1"/>
  <c r="G66" i="1"/>
  <c r="E66" i="1"/>
  <c r="E65" i="1"/>
  <c r="G64" i="1" l="1"/>
  <c r="P43" i="1"/>
  <c r="P36" i="1"/>
  <c r="P31" i="1"/>
  <c r="P27" i="1"/>
  <c r="P20" i="1"/>
  <c r="G61" i="1"/>
  <c r="G55" i="1" s="1"/>
  <c r="M36" i="1"/>
  <c r="G52" i="1"/>
  <c r="G54" i="1"/>
  <c r="E52" i="1"/>
  <c r="E54" i="1"/>
  <c r="G51" i="1"/>
  <c r="E51" i="1"/>
  <c r="H36" i="1"/>
  <c r="AG119" i="1" l="1"/>
  <c r="AJ119" i="1" s="1"/>
  <c r="AI119" i="1"/>
  <c r="AL119" i="1" s="1"/>
  <c r="G43" i="1"/>
  <c r="AG84" i="1"/>
  <c r="AJ84" i="1" s="1"/>
  <c r="AI84" i="1"/>
  <c r="AL84" i="1" s="1"/>
  <c r="E57" i="1"/>
  <c r="E56" i="1"/>
  <c r="AD52" i="1"/>
  <c r="Z52" i="1"/>
  <c r="AD54" i="1"/>
  <c r="Z54" i="1"/>
  <c r="AD51" i="1"/>
  <c r="Z51" i="1"/>
  <c r="G36" i="1"/>
  <c r="AI42" i="1"/>
  <c r="AL42" i="1" s="1"/>
  <c r="AG42" i="1"/>
  <c r="AJ42" i="1" s="1"/>
  <c r="G31" i="1"/>
  <c r="J31" i="1"/>
  <c r="M31" i="1"/>
  <c r="E32" i="1"/>
  <c r="AI35" i="1"/>
  <c r="AL35" i="1" s="1"/>
  <c r="AG35" i="1"/>
  <c r="AJ35" i="1" s="1"/>
  <c r="AI34" i="1"/>
  <c r="AL34" i="1" s="1"/>
  <c r="AG34" i="1"/>
  <c r="AJ34" i="1" s="1"/>
  <c r="AI33" i="1"/>
  <c r="AL33" i="1" s="1"/>
  <c r="AG33" i="1"/>
  <c r="AJ33" i="1" s="1"/>
  <c r="E29" i="1"/>
  <c r="E28" i="1"/>
  <c r="G27" i="1"/>
  <c r="M27" i="1"/>
  <c r="E26" i="1"/>
  <c r="E25" i="1"/>
  <c r="E24" i="1"/>
  <c r="AI52" i="1" l="1"/>
  <c r="AL52" i="1" s="1"/>
  <c r="AE52" i="1"/>
  <c r="AG54" i="1"/>
  <c r="AJ54" i="1" s="1"/>
  <c r="AB54" i="1"/>
  <c r="AG30" i="1"/>
  <c r="AJ30" i="1" s="1"/>
  <c r="AI51" i="1"/>
  <c r="AL51" i="1" s="1"/>
  <c r="AE51" i="1"/>
  <c r="AI30" i="1"/>
  <c r="AL30" i="1" s="1"/>
  <c r="AI54" i="1"/>
  <c r="AL54" i="1" s="1"/>
  <c r="AE54" i="1"/>
  <c r="AG51" i="1"/>
  <c r="AJ51" i="1" s="1"/>
  <c r="AB51" i="1"/>
  <c r="AG52" i="1"/>
  <c r="AJ52" i="1" s="1"/>
  <c r="AB52" i="1"/>
  <c r="E23" i="1"/>
  <c r="E22" i="1"/>
  <c r="E21" i="1"/>
  <c r="G20" i="1"/>
  <c r="M20" i="1"/>
  <c r="E19" i="1"/>
  <c r="E18" i="1"/>
  <c r="G16" i="1"/>
  <c r="J16" i="1"/>
  <c r="M16" i="1"/>
  <c r="Z17" i="1" l="1"/>
  <c r="AG17" i="1" l="1"/>
  <c r="AJ17" i="1" s="1"/>
  <c r="AB17" i="1"/>
  <c r="AD393" i="1"/>
  <c r="Z393" i="1"/>
  <c r="AB393" i="1" s="1"/>
  <c r="AD392" i="1"/>
  <c r="Z392" i="1"/>
  <c r="AB392" i="1" s="1"/>
  <c r="AD391" i="1"/>
  <c r="AE391" i="1" s="1"/>
  <c r="Z391" i="1"/>
  <c r="AB391" i="1" s="1"/>
  <c r="AD390" i="1"/>
  <c r="AE390" i="1" s="1"/>
  <c r="Z390" i="1"/>
  <c r="AB390" i="1" s="1"/>
  <c r="AD389" i="1"/>
  <c r="AE389" i="1" s="1"/>
  <c r="Z389" i="1"/>
  <c r="AB389" i="1" s="1"/>
  <c r="AD388" i="1"/>
  <c r="AE388" i="1" s="1"/>
  <c r="Z388" i="1"/>
  <c r="AB388" i="1" s="1"/>
  <c r="AD387" i="1"/>
  <c r="AE387" i="1" s="1"/>
  <c r="Z387" i="1"/>
  <c r="AB387" i="1" s="1"/>
  <c r="AD386" i="1"/>
  <c r="AE386" i="1" s="1"/>
  <c r="Z386" i="1"/>
  <c r="AB386" i="1" s="1"/>
  <c r="AD385" i="1"/>
  <c r="AE385" i="1" s="1"/>
  <c r="Z385" i="1"/>
  <c r="AB385" i="1" s="1"/>
  <c r="AD384" i="1"/>
  <c r="AE384" i="1" s="1"/>
  <c r="Z384" i="1"/>
  <c r="AB384" i="1" s="1"/>
  <c r="AD383" i="1"/>
  <c r="AE383" i="1" s="1"/>
  <c r="Z383" i="1"/>
  <c r="AB383" i="1" s="1"/>
  <c r="AD382" i="1"/>
  <c r="AE382" i="1" s="1"/>
  <c r="Z382" i="1"/>
  <c r="AB382" i="1" s="1"/>
  <c r="AD381" i="1"/>
  <c r="AE381" i="1" s="1"/>
  <c r="Z381" i="1"/>
  <c r="AB381" i="1" s="1"/>
  <c r="AD380" i="1"/>
  <c r="AE380" i="1" s="1"/>
  <c r="Z380" i="1"/>
  <c r="AB380" i="1" s="1"/>
  <c r="AD379" i="1"/>
  <c r="AE379" i="1" s="1"/>
  <c r="Z379" i="1"/>
  <c r="AB379" i="1" s="1"/>
  <c r="AD378" i="1"/>
  <c r="AE378" i="1" s="1"/>
  <c r="Z378" i="1"/>
  <c r="AB378" i="1" s="1"/>
  <c r="AD377" i="1"/>
  <c r="AE377" i="1" s="1"/>
  <c r="Z377" i="1"/>
  <c r="AB377" i="1" s="1"/>
  <c r="AD376" i="1"/>
  <c r="AE376" i="1" s="1"/>
  <c r="Z376" i="1"/>
  <c r="AB376" i="1" s="1"/>
  <c r="AD375" i="1"/>
  <c r="AE375" i="1" s="1"/>
  <c r="Z375" i="1"/>
  <c r="AB375" i="1" s="1"/>
  <c r="AD374" i="1"/>
  <c r="AE374" i="1" s="1"/>
  <c r="Z374" i="1"/>
  <c r="AB374" i="1" s="1"/>
  <c r="AD373" i="1"/>
  <c r="AE373" i="1" s="1"/>
  <c r="Z373" i="1"/>
  <c r="AB373" i="1" s="1"/>
  <c r="AD372" i="1"/>
  <c r="AE372" i="1" s="1"/>
  <c r="Z372" i="1"/>
  <c r="AB372" i="1" s="1"/>
  <c r="AD371" i="1"/>
  <c r="AE371" i="1" s="1"/>
  <c r="Z371" i="1"/>
  <c r="AB371" i="1" s="1"/>
  <c r="AD370" i="1"/>
  <c r="AE370" i="1" s="1"/>
  <c r="Z370" i="1"/>
  <c r="AB370" i="1" s="1"/>
  <c r="AD369" i="1"/>
  <c r="AE369" i="1" s="1"/>
  <c r="Z369" i="1"/>
  <c r="AB369" i="1" s="1"/>
  <c r="AD368" i="1"/>
  <c r="AE368" i="1" s="1"/>
  <c r="Z368" i="1"/>
  <c r="AB368" i="1" s="1"/>
  <c r="AD367" i="1"/>
  <c r="AE367" i="1" s="1"/>
  <c r="Z367" i="1"/>
  <c r="AB367" i="1" s="1"/>
  <c r="AD366" i="1"/>
  <c r="AE366" i="1" s="1"/>
  <c r="Z366" i="1"/>
  <c r="AB366" i="1" s="1"/>
  <c r="AD365" i="1"/>
  <c r="AE365" i="1" s="1"/>
  <c r="Z365" i="1"/>
  <c r="AB365" i="1" s="1"/>
  <c r="AD364" i="1"/>
  <c r="AE364" i="1" s="1"/>
  <c r="Z364" i="1"/>
  <c r="AB364" i="1" s="1"/>
  <c r="AD363" i="1"/>
  <c r="AE363" i="1" s="1"/>
  <c r="Z363" i="1"/>
  <c r="AB363" i="1" s="1"/>
  <c r="AD362" i="1"/>
  <c r="AE362" i="1" s="1"/>
  <c r="Z362" i="1"/>
  <c r="AB362" i="1" s="1"/>
  <c r="AD361" i="1"/>
  <c r="AE361" i="1" s="1"/>
  <c r="Z361" i="1"/>
  <c r="AB361" i="1" s="1"/>
  <c r="AD360" i="1"/>
  <c r="AE360" i="1" s="1"/>
  <c r="Z360" i="1"/>
  <c r="AB360" i="1" s="1"/>
  <c r="AD359" i="1"/>
  <c r="AE359" i="1" s="1"/>
  <c r="Z359" i="1"/>
  <c r="AB359" i="1" s="1"/>
  <c r="AD358" i="1"/>
  <c r="AE358" i="1" s="1"/>
  <c r="Z358" i="1"/>
  <c r="AB358" i="1" s="1"/>
  <c r="AD357" i="1"/>
  <c r="AE357" i="1" s="1"/>
  <c r="Z357" i="1"/>
  <c r="AB357" i="1" s="1"/>
  <c r="AD356" i="1"/>
  <c r="AE356" i="1" s="1"/>
  <c r="Z356" i="1"/>
  <c r="AB356" i="1" s="1"/>
  <c r="AD355" i="1"/>
  <c r="AE355" i="1" s="1"/>
  <c r="Z355" i="1"/>
  <c r="AB355" i="1" s="1"/>
  <c r="AD354" i="1"/>
  <c r="AE354" i="1" s="1"/>
  <c r="Z354" i="1"/>
  <c r="AB354" i="1" s="1"/>
  <c r="AD353" i="1"/>
  <c r="AE353" i="1" s="1"/>
  <c r="Z353" i="1"/>
  <c r="AB353" i="1" s="1"/>
  <c r="AD352" i="1"/>
  <c r="AE352" i="1" s="1"/>
  <c r="Z352" i="1"/>
  <c r="AB352" i="1" s="1"/>
  <c r="AD351" i="1"/>
  <c r="AE351" i="1" s="1"/>
  <c r="Z351" i="1"/>
  <c r="AB351" i="1" s="1"/>
  <c r="AD350" i="1"/>
  <c r="AE350" i="1" s="1"/>
  <c r="Z350" i="1"/>
  <c r="AB350" i="1" s="1"/>
  <c r="AD349" i="1"/>
  <c r="AE349" i="1" s="1"/>
  <c r="Z349" i="1"/>
  <c r="AB349" i="1" s="1"/>
  <c r="AD348" i="1"/>
  <c r="AE348" i="1" s="1"/>
  <c r="Z348" i="1"/>
  <c r="AB348" i="1" s="1"/>
  <c r="AD347" i="1"/>
  <c r="AE347" i="1" s="1"/>
  <c r="Z347" i="1"/>
  <c r="AB347" i="1" s="1"/>
  <c r="AD346" i="1"/>
  <c r="AE346" i="1" s="1"/>
  <c r="Z346" i="1"/>
  <c r="AB346" i="1" s="1"/>
  <c r="AD345" i="1"/>
  <c r="AE345" i="1" s="1"/>
  <c r="Z345" i="1"/>
  <c r="AB345" i="1" s="1"/>
  <c r="AD344" i="1"/>
  <c r="AE344" i="1" s="1"/>
  <c r="Z344" i="1"/>
  <c r="AB344" i="1" s="1"/>
  <c r="AD343" i="1"/>
  <c r="AE343" i="1" s="1"/>
  <c r="Z343" i="1"/>
  <c r="AB343" i="1" s="1"/>
  <c r="AD342" i="1"/>
  <c r="AE342" i="1" s="1"/>
  <c r="Z342" i="1"/>
  <c r="AB342" i="1" s="1"/>
  <c r="AD341" i="1"/>
  <c r="AE341" i="1" s="1"/>
  <c r="Z341" i="1"/>
  <c r="AB341" i="1" s="1"/>
  <c r="AD340" i="1"/>
  <c r="AE340" i="1" s="1"/>
  <c r="Z340" i="1"/>
  <c r="AB340" i="1" s="1"/>
  <c r="AD339" i="1"/>
  <c r="AE339" i="1" s="1"/>
  <c r="Z339" i="1"/>
  <c r="AB339" i="1" s="1"/>
  <c r="AD338" i="1"/>
  <c r="AE338" i="1" s="1"/>
  <c r="Z338" i="1"/>
  <c r="AB338" i="1" s="1"/>
  <c r="AD337" i="1"/>
  <c r="AE337" i="1" s="1"/>
  <c r="Z337" i="1"/>
  <c r="AB337" i="1" s="1"/>
  <c r="AD336" i="1"/>
  <c r="AE336" i="1" s="1"/>
  <c r="Z336" i="1"/>
  <c r="AB336" i="1" s="1"/>
  <c r="AD335" i="1"/>
  <c r="AE335" i="1" s="1"/>
  <c r="Z335" i="1"/>
  <c r="AB335" i="1" s="1"/>
  <c r="AD334" i="1"/>
  <c r="AE334" i="1" s="1"/>
  <c r="Z334" i="1"/>
  <c r="AB334" i="1" s="1"/>
  <c r="AD333" i="1"/>
  <c r="AE333" i="1" s="1"/>
  <c r="Z333" i="1"/>
  <c r="AB333" i="1" s="1"/>
  <c r="AD332" i="1"/>
  <c r="AE332" i="1" s="1"/>
  <c r="Z332" i="1"/>
  <c r="AB332" i="1" s="1"/>
  <c r="AD331" i="1"/>
  <c r="AE331" i="1" s="1"/>
  <c r="Z331" i="1"/>
  <c r="AB331" i="1" s="1"/>
  <c r="AD330" i="1"/>
  <c r="AE330" i="1" s="1"/>
  <c r="Z330" i="1"/>
  <c r="AB330" i="1" s="1"/>
  <c r="AD329" i="1"/>
  <c r="AE329" i="1" s="1"/>
  <c r="Z329" i="1"/>
  <c r="AB329" i="1" s="1"/>
  <c r="AD328" i="1"/>
  <c r="AE328" i="1" s="1"/>
  <c r="Z328" i="1"/>
  <c r="AB328" i="1" s="1"/>
  <c r="AD327" i="1"/>
  <c r="AE327" i="1" s="1"/>
  <c r="Z327" i="1"/>
  <c r="AB327" i="1" s="1"/>
  <c r="AD326" i="1"/>
  <c r="AE326" i="1" s="1"/>
  <c r="Z326" i="1"/>
  <c r="AB326" i="1" s="1"/>
  <c r="AD325" i="1"/>
  <c r="AE325" i="1" s="1"/>
  <c r="Z325" i="1"/>
  <c r="AB325" i="1" s="1"/>
  <c r="AD324" i="1"/>
  <c r="AE324" i="1" s="1"/>
  <c r="Z324" i="1"/>
  <c r="AB324" i="1" s="1"/>
  <c r="AD323" i="1"/>
  <c r="AE323" i="1" s="1"/>
  <c r="Z323" i="1"/>
  <c r="AB323" i="1" s="1"/>
  <c r="AD322" i="1"/>
  <c r="AE322" i="1" s="1"/>
  <c r="Z322" i="1"/>
  <c r="AB322" i="1" s="1"/>
  <c r="AD321" i="1"/>
  <c r="AE321" i="1" s="1"/>
  <c r="Z321" i="1"/>
  <c r="AB321" i="1" s="1"/>
  <c r="AD320" i="1"/>
  <c r="AE320" i="1" s="1"/>
  <c r="Z320" i="1"/>
  <c r="AB320" i="1" s="1"/>
  <c r="AD319" i="1"/>
  <c r="AE319" i="1" s="1"/>
  <c r="Z319" i="1"/>
  <c r="AB319" i="1" s="1"/>
  <c r="AD318" i="1"/>
  <c r="AE318" i="1" s="1"/>
  <c r="Z318" i="1"/>
  <c r="AB318" i="1" s="1"/>
  <c r="AD317" i="1"/>
  <c r="AE317" i="1" s="1"/>
  <c r="Z317" i="1"/>
  <c r="AB317" i="1" s="1"/>
  <c r="AD316" i="1"/>
  <c r="AE316" i="1" s="1"/>
  <c r="Z316" i="1"/>
  <c r="AB316" i="1" s="1"/>
  <c r="AD315" i="1"/>
  <c r="AE315" i="1" s="1"/>
  <c r="Z315" i="1"/>
  <c r="AB315" i="1" s="1"/>
  <c r="AD314" i="1"/>
  <c r="AE314" i="1" s="1"/>
  <c r="Z314" i="1"/>
  <c r="AB314" i="1" s="1"/>
  <c r="AD313" i="1"/>
  <c r="AE313" i="1" s="1"/>
  <c r="Z313" i="1"/>
  <c r="AB313" i="1" s="1"/>
  <c r="AD312" i="1"/>
  <c r="AE312" i="1" s="1"/>
  <c r="Z312" i="1"/>
  <c r="AB312" i="1" s="1"/>
  <c r="AD311" i="1"/>
  <c r="AE311" i="1" s="1"/>
  <c r="Z311" i="1"/>
  <c r="AB311" i="1" s="1"/>
  <c r="AD310" i="1"/>
  <c r="AE310" i="1" s="1"/>
  <c r="Z310" i="1"/>
  <c r="AB310" i="1" s="1"/>
  <c r="AD309" i="1"/>
  <c r="AE309" i="1" s="1"/>
  <c r="Z309" i="1"/>
  <c r="AB309" i="1" s="1"/>
  <c r="AD308" i="1"/>
  <c r="AE308" i="1" s="1"/>
  <c r="Z308" i="1"/>
  <c r="AB308" i="1" s="1"/>
  <c r="AD307" i="1"/>
  <c r="AE307" i="1" s="1"/>
  <c r="Z307" i="1"/>
  <c r="AB307" i="1" s="1"/>
  <c r="AD306" i="1"/>
  <c r="AE306" i="1" s="1"/>
  <c r="Z306" i="1"/>
  <c r="AB306" i="1" s="1"/>
  <c r="AD305" i="1"/>
  <c r="AE305" i="1" s="1"/>
  <c r="Z305" i="1"/>
  <c r="AB305" i="1" s="1"/>
  <c r="AD304" i="1"/>
  <c r="AE304" i="1" s="1"/>
  <c r="Z304" i="1"/>
  <c r="AB304" i="1" s="1"/>
  <c r="AD303" i="1"/>
  <c r="AE303" i="1" s="1"/>
  <c r="Z303" i="1"/>
  <c r="AB303" i="1" s="1"/>
  <c r="AD302" i="1"/>
  <c r="AE302" i="1" s="1"/>
  <c r="Z302" i="1"/>
  <c r="AB302" i="1" s="1"/>
  <c r="AD301" i="1"/>
  <c r="AE301" i="1" s="1"/>
  <c r="Z301" i="1"/>
  <c r="AB301" i="1" s="1"/>
  <c r="AD300" i="1"/>
  <c r="AE300" i="1" s="1"/>
  <c r="Z300" i="1"/>
  <c r="AB300" i="1" s="1"/>
  <c r="AD299" i="1"/>
  <c r="AE299" i="1" s="1"/>
  <c r="Z299" i="1"/>
  <c r="AB299" i="1" s="1"/>
  <c r="AD298" i="1"/>
  <c r="AE298" i="1" s="1"/>
  <c r="Z298" i="1"/>
  <c r="AB298" i="1" s="1"/>
  <c r="AD297" i="1"/>
  <c r="AE297" i="1" s="1"/>
  <c r="Z297" i="1"/>
  <c r="AB297" i="1" s="1"/>
  <c r="AD296" i="1"/>
  <c r="AE296" i="1" s="1"/>
  <c r="Z296" i="1"/>
  <c r="AB296" i="1" s="1"/>
  <c r="AD295" i="1"/>
  <c r="AE295" i="1" s="1"/>
  <c r="Z295" i="1"/>
  <c r="AB295" i="1" s="1"/>
  <c r="AD294" i="1"/>
  <c r="AE294" i="1" s="1"/>
  <c r="Z294" i="1"/>
  <c r="AB294" i="1" s="1"/>
  <c r="AD293" i="1"/>
  <c r="AE293" i="1" s="1"/>
  <c r="Z293" i="1"/>
  <c r="AB293" i="1" s="1"/>
  <c r="AD292" i="1"/>
  <c r="AE292" i="1" s="1"/>
  <c r="Z292" i="1"/>
  <c r="AB292" i="1" s="1"/>
  <c r="AD291" i="1"/>
  <c r="AE291" i="1" s="1"/>
  <c r="Z291" i="1"/>
  <c r="AB291" i="1" s="1"/>
  <c r="AD290" i="1"/>
  <c r="AE290" i="1" s="1"/>
  <c r="Z290" i="1"/>
  <c r="AB290" i="1" s="1"/>
  <c r="AD289" i="1"/>
  <c r="AE289" i="1" s="1"/>
  <c r="Z289" i="1"/>
  <c r="AB289" i="1" s="1"/>
  <c r="AD288" i="1"/>
  <c r="AE288" i="1" s="1"/>
  <c r="Z288" i="1"/>
  <c r="AB288" i="1" s="1"/>
  <c r="AD287" i="1"/>
  <c r="AE287" i="1" s="1"/>
  <c r="Z287" i="1"/>
  <c r="AB287" i="1" s="1"/>
  <c r="AD286" i="1"/>
  <c r="AE286" i="1" s="1"/>
  <c r="Z286" i="1"/>
  <c r="AB286" i="1" s="1"/>
  <c r="AD285" i="1"/>
  <c r="AE285" i="1" s="1"/>
  <c r="Z285" i="1"/>
  <c r="AB285" i="1" s="1"/>
  <c r="AD284" i="1"/>
  <c r="AE284" i="1" s="1"/>
  <c r="Z284" i="1"/>
  <c r="AB284" i="1" s="1"/>
  <c r="AD283" i="1"/>
  <c r="AE283" i="1" s="1"/>
  <c r="Z283" i="1"/>
  <c r="AB283" i="1" s="1"/>
  <c r="AD282" i="1"/>
  <c r="AE282" i="1" s="1"/>
  <c r="Z282" i="1"/>
  <c r="AB282" i="1" s="1"/>
  <c r="AD281" i="1"/>
  <c r="AE281" i="1" s="1"/>
  <c r="Z281" i="1"/>
  <c r="AB281" i="1" s="1"/>
  <c r="AD280" i="1"/>
  <c r="AE280" i="1" s="1"/>
  <c r="Z280" i="1"/>
  <c r="AB280" i="1" s="1"/>
  <c r="AD279" i="1"/>
  <c r="AE279" i="1" s="1"/>
  <c r="Z279" i="1"/>
  <c r="AB279" i="1" s="1"/>
  <c r="AD278" i="1"/>
  <c r="AE278" i="1" s="1"/>
  <c r="Z278" i="1"/>
  <c r="AB278" i="1" s="1"/>
  <c r="AD277" i="1"/>
  <c r="AE277" i="1" s="1"/>
  <c r="Z277" i="1"/>
  <c r="AB277" i="1" s="1"/>
  <c r="AD276" i="1"/>
  <c r="AE276" i="1" s="1"/>
  <c r="Z276" i="1"/>
  <c r="AB276" i="1" s="1"/>
  <c r="AD275" i="1"/>
  <c r="AE275" i="1" s="1"/>
  <c r="Z275" i="1"/>
  <c r="AB275" i="1" s="1"/>
  <c r="AD274" i="1"/>
  <c r="Z274" i="1"/>
  <c r="AB274" i="1" s="1"/>
  <c r="AD273" i="1"/>
  <c r="Z273" i="1"/>
  <c r="AB273" i="1" s="1"/>
  <c r="AD272" i="1"/>
  <c r="Z272" i="1"/>
  <c r="AB272" i="1" s="1"/>
  <c r="AD271" i="1"/>
  <c r="Z271" i="1"/>
  <c r="AB271" i="1" s="1"/>
  <c r="AD270" i="1"/>
  <c r="Z270" i="1"/>
  <c r="AB270" i="1" s="1"/>
  <c r="AD269" i="1"/>
  <c r="Z269" i="1"/>
  <c r="AB269" i="1" s="1"/>
  <c r="AD268" i="1"/>
  <c r="Z268" i="1"/>
  <c r="AB268" i="1" s="1"/>
  <c r="AD267" i="1"/>
  <c r="Z267" i="1"/>
  <c r="AB267" i="1" s="1"/>
  <c r="AD266" i="1"/>
  <c r="Z266" i="1"/>
  <c r="AB266" i="1" s="1"/>
  <c r="AD265" i="1"/>
  <c r="Z265" i="1"/>
  <c r="AB265" i="1" s="1"/>
  <c r="AD264" i="1"/>
  <c r="Z264" i="1"/>
  <c r="AB264" i="1" s="1"/>
  <c r="AD263" i="1"/>
  <c r="Z263" i="1"/>
  <c r="AB263" i="1" s="1"/>
  <c r="AD262" i="1"/>
  <c r="Z262" i="1"/>
  <c r="AB262" i="1" s="1"/>
  <c r="AD261" i="1"/>
  <c r="Z261" i="1"/>
  <c r="AB261" i="1" s="1"/>
  <c r="AD260" i="1"/>
  <c r="Z260" i="1"/>
  <c r="AB260" i="1" s="1"/>
  <c r="AD259" i="1"/>
  <c r="Z259" i="1"/>
  <c r="AB259" i="1" s="1"/>
  <c r="AD258" i="1"/>
  <c r="Z258" i="1"/>
  <c r="AB258" i="1" s="1"/>
  <c r="AD257" i="1"/>
  <c r="Z257" i="1"/>
  <c r="AB257" i="1" s="1"/>
  <c r="AD256" i="1"/>
  <c r="Z256" i="1"/>
  <c r="AB256" i="1" s="1"/>
  <c r="AD255" i="1"/>
  <c r="Z255" i="1"/>
  <c r="AB255" i="1" s="1"/>
  <c r="AD254" i="1"/>
  <c r="Z254" i="1"/>
  <c r="AB254" i="1" s="1"/>
  <c r="AD253" i="1"/>
  <c r="Z253" i="1"/>
  <c r="AB253" i="1" s="1"/>
  <c r="AD252" i="1"/>
  <c r="Z252" i="1"/>
  <c r="AB252" i="1" s="1"/>
  <c r="AD251" i="1"/>
  <c r="Z251" i="1"/>
  <c r="AB251" i="1" s="1"/>
  <c r="AD250" i="1"/>
  <c r="Z250" i="1"/>
  <c r="AB250" i="1" s="1"/>
  <c r="AD249" i="1"/>
  <c r="Z249" i="1"/>
  <c r="AB249" i="1" s="1"/>
  <c r="AD248" i="1"/>
  <c r="Z248" i="1"/>
  <c r="AB248" i="1" s="1"/>
  <c r="AD247" i="1"/>
  <c r="Z247" i="1"/>
  <c r="AB247" i="1" s="1"/>
  <c r="AD246" i="1"/>
  <c r="Z246" i="1"/>
  <c r="AB246" i="1" s="1"/>
  <c r="AD245" i="1"/>
  <c r="Z245" i="1"/>
  <c r="AB245" i="1" s="1"/>
  <c r="AD244" i="1"/>
  <c r="Z244" i="1"/>
  <c r="AB244" i="1" s="1"/>
  <c r="AD243" i="1"/>
  <c r="Z243" i="1"/>
  <c r="AB243" i="1" s="1"/>
  <c r="AD242" i="1"/>
  <c r="Z242" i="1"/>
  <c r="AB242" i="1" s="1"/>
  <c r="AD241" i="1"/>
  <c r="Z241" i="1"/>
  <c r="AB241" i="1" s="1"/>
  <c r="AD240" i="1"/>
  <c r="Z240" i="1"/>
  <c r="AB240" i="1" s="1"/>
  <c r="AD239" i="1"/>
  <c r="Z239" i="1"/>
  <c r="AB239" i="1" s="1"/>
  <c r="AD238" i="1"/>
  <c r="Z238" i="1"/>
  <c r="AB238" i="1" s="1"/>
  <c r="AD237" i="1"/>
  <c r="Z237" i="1"/>
  <c r="AB237" i="1" s="1"/>
  <c r="AD236" i="1"/>
  <c r="Z236" i="1"/>
  <c r="AB236" i="1" s="1"/>
  <c r="AD235" i="1"/>
  <c r="Z235" i="1"/>
  <c r="AB235" i="1" s="1"/>
  <c r="AD234" i="1"/>
  <c r="Z234" i="1"/>
  <c r="AB234" i="1" s="1"/>
  <c r="AD233" i="1"/>
  <c r="Z233" i="1"/>
  <c r="AB233" i="1" s="1"/>
  <c r="AD232" i="1"/>
  <c r="Z232" i="1"/>
  <c r="AB232" i="1" s="1"/>
  <c r="AD231" i="1"/>
  <c r="Z231" i="1"/>
  <c r="AB231" i="1" s="1"/>
  <c r="AD230" i="1"/>
  <c r="Z230" i="1"/>
  <c r="AB230" i="1" s="1"/>
  <c r="AD229" i="1"/>
  <c r="Z229" i="1"/>
  <c r="AB229" i="1" s="1"/>
  <c r="AD228" i="1"/>
  <c r="Z228" i="1"/>
  <c r="AB228" i="1" s="1"/>
  <c r="AD227" i="1"/>
  <c r="Z227" i="1"/>
  <c r="AB227" i="1" s="1"/>
  <c r="AD226" i="1"/>
  <c r="Z226" i="1"/>
  <c r="AB226" i="1" s="1"/>
  <c r="AD225" i="1"/>
  <c r="Z225" i="1"/>
  <c r="AB225" i="1" s="1"/>
  <c r="AD224" i="1"/>
  <c r="Z224" i="1"/>
  <c r="AB224" i="1" s="1"/>
  <c r="AD223" i="1"/>
  <c r="Z223" i="1"/>
  <c r="AB223" i="1" s="1"/>
  <c r="AD222" i="1"/>
  <c r="Z222" i="1"/>
  <c r="AB222" i="1" s="1"/>
  <c r="AD221" i="1"/>
  <c r="Z221" i="1"/>
  <c r="AB221" i="1" s="1"/>
  <c r="AD220" i="1"/>
  <c r="Z220" i="1"/>
  <c r="AB220" i="1" s="1"/>
  <c r="AD219" i="1"/>
  <c r="Z219" i="1"/>
  <c r="AB219" i="1" s="1"/>
  <c r="AD218" i="1"/>
  <c r="Z218" i="1"/>
  <c r="AB218" i="1" s="1"/>
  <c r="AD217" i="1"/>
  <c r="Z217" i="1"/>
  <c r="AB217" i="1" s="1"/>
  <c r="AD216" i="1"/>
  <c r="Z216" i="1"/>
  <c r="AB216" i="1" s="1"/>
  <c r="AD215" i="1"/>
  <c r="Z215" i="1"/>
  <c r="AB215" i="1" s="1"/>
  <c r="AD214" i="1"/>
  <c r="Z214" i="1"/>
  <c r="AB214" i="1" s="1"/>
  <c r="AD213" i="1"/>
  <c r="Z213" i="1"/>
  <c r="AB213" i="1" s="1"/>
  <c r="AD212" i="1"/>
  <c r="Z212" i="1"/>
  <c r="AB212" i="1" s="1"/>
  <c r="AD211" i="1"/>
  <c r="Z211" i="1"/>
  <c r="AB211" i="1" s="1"/>
  <c r="AD210" i="1"/>
  <c r="Z210" i="1"/>
  <c r="AB210" i="1" s="1"/>
  <c r="AD209" i="1"/>
  <c r="Z209" i="1"/>
  <c r="AB209" i="1" s="1"/>
  <c r="AD208" i="1"/>
  <c r="Z208" i="1"/>
  <c r="AB208" i="1" s="1"/>
  <c r="AD207" i="1"/>
  <c r="Z207" i="1"/>
  <c r="AB207" i="1" s="1"/>
  <c r="AD206" i="1"/>
  <c r="Z206" i="1"/>
  <c r="AB206" i="1" s="1"/>
  <c r="AD205" i="1"/>
  <c r="Z205" i="1"/>
  <c r="AB205" i="1" s="1"/>
  <c r="AD204" i="1"/>
  <c r="Z204" i="1"/>
  <c r="AB204" i="1" s="1"/>
  <c r="AD203" i="1"/>
  <c r="Z203" i="1"/>
  <c r="AB203" i="1" s="1"/>
  <c r="AD202" i="1"/>
  <c r="Z202" i="1"/>
  <c r="AB202" i="1" s="1"/>
  <c r="AD201" i="1"/>
  <c r="Z201" i="1"/>
  <c r="AB201" i="1" s="1"/>
  <c r="AD200" i="1"/>
  <c r="Z200" i="1"/>
  <c r="AB200" i="1" s="1"/>
  <c r="AD199" i="1"/>
  <c r="Z199" i="1"/>
  <c r="AB199" i="1" s="1"/>
  <c r="AD198" i="1"/>
  <c r="Z198" i="1"/>
  <c r="AB198" i="1" s="1"/>
  <c r="AD197" i="1"/>
  <c r="Z197" i="1"/>
  <c r="AB197" i="1" s="1"/>
  <c r="AD196" i="1"/>
  <c r="Z196" i="1"/>
  <c r="AB196" i="1" s="1"/>
  <c r="AD195" i="1"/>
  <c r="Z195" i="1"/>
  <c r="AB195" i="1" s="1"/>
  <c r="AD194" i="1"/>
  <c r="Z194" i="1"/>
  <c r="AB194" i="1" s="1"/>
  <c r="AD193" i="1"/>
  <c r="Z193" i="1"/>
  <c r="AB193" i="1" s="1"/>
  <c r="AD192" i="1"/>
  <c r="Z192" i="1"/>
  <c r="AB192" i="1" s="1"/>
  <c r="AD191" i="1"/>
  <c r="Z191" i="1"/>
  <c r="AB191" i="1" s="1"/>
  <c r="AD190" i="1"/>
  <c r="Z190" i="1"/>
  <c r="AB190" i="1" s="1"/>
  <c r="AD189" i="1"/>
  <c r="Z189" i="1"/>
  <c r="AB189" i="1" s="1"/>
  <c r="AD188" i="1"/>
  <c r="Z188" i="1"/>
  <c r="AB188" i="1" s="1"/>
  <c r="AD187" i="1"/>
  <c r="Z187" i="1"/>
  <c r="AB187" i="1" s="1"/>
  <c r="AD186" i="1"/>
  <c r="Z186" i="1"/>
  <c r="AB186" i="1" s="1"/>
  <c r="AD185" i="1"/>
  <c r="Z185" i="1"/>
  <c r="AB185" i="1" s="1"/>
  <c r="AD184" i="1"/>
  <c r="Z184" i="1"/>
  <c r="AB184" i="1" s="1"/>
  <c r="AD183" i="1"/>
  <c r="Z183" i="1"/>
  <c r="AB183" i="1" s="1"/>
  <c r="AD182" i="1"/>
  <c r="Z182" i="1"/>
  <c r="AB182" i="1" s="1"/>
  <c r="AD181" i="1"/>
  <c r="Z181" i="1"/>
  <c r="AB181" i="1" s="1"/>
  <c r="AD179" i="1"/>
  <c r="Z179" i="1"/>
  <c r="AB179" i="1" s="1"/>
  <c r="AD178" i="1"/>
  <c r="Z178" i="1"/>
  <c r="AB178" i="1" s="1"/>
  <c r="AD177" i="1"/>
  <c r="Z177" i="1"/>
  <c r="AB177" i="1" s="1"/>
  <c r="AD176" i="1"/>
  <c r="Z176" i="1"/>
  <c r="AB176" i="1" s="1"/>
  <c r="AD175" i="1"/>
  <c r="Z175" i="1"/>
  <c r="AB175" i="1" s="1"/>
  <c r="AD174" i="1"/>
  <c r="Z174" i="1"/>
  <c r="AB174" i="1" s="1"/>
  <c r="AD173" i="1"/>
  <c r="Z173" i="1"/>
  <c r="AB173" i="1" s="1"/>
  <c r="AD172" i="1"/>
  <c r="Z172" i="1"/>
  <c r="AB172" i="1" s="1"/>
  <c r="AD171" i="1"/>
  <c r="Z171" i="1"/>
  <c r="AB171" i="1" s="1"/>
  <c r="AD170" i="1"/>
  <c r="Z170" i="1"/>
  <c r="AB170" i="1" s="1"/>
  <c r="AD169" i="1"/>
  <c r="Z169" i="1"/>
  <c r="AB169" i="1" s="1"/>
  <c r="AD168" i="1"/>
  <c r="Z168" i="1"/>
  <c r="AB168" i="1" s="1"/>
  <c r="AD167" i="1"/>
  <c r="Z167" i="1"/>
  <c r="AB167" i="1" s="1"/>
  <c r="AD166" i="1"/>
  <c r="Z166" i="1"/>
  <c r="AB166" i="1" s="1"/>
  <c r="AD165" i="1"/>
  <c r="Z165" i="1"/>
  <c r="AB165" i="1" s="1"/>
  <c r="AD164" i="1"/>
  <c r="Z164" i="1"/>
  <c r="AB164" i="1" s="1"/>
  <c r="AD163" i="1"/>
  <c r="Z163" i="1"/>
  <c r="AB163" i="1" s="1"/>
  <c r="AD162" i="1"/>
  <c r="Z162" i="1"/>
  <c r="AB162" i="1" s="1"/>
  <c r="AD161" i="1"/>
  <c r="Z161" i="1"/>
  <c r="AB161" i="1" s="1"/>
  <c r="AD160" i="1"/>
  <c r="Z160" i="1"/>
  <c r="AB160" i="1" s="1"/>
  <c r="AD159" i="1"/>
  <c r="Z159" i="1"/>
  <c r="AB159" i="1" s="1"/>
  <c r="AD158" i="1"/>
  <c r="Z158" i="1"/>
  <c r="AB158" i="1" s="1"/>
  <c r="AD157" i="1"/>
  <c r="Z157" i="1"/>
  <c r="AB157" i="1" s="1"/>
  <c r="AD156" i="1"/>
  <c r="Z156" i="1"/>
  <c r="AB156" i="1" s="1"/>
  <c r="AD155" i="1"/>
  <c r="Z155" i="1"/>
  <c r="AB155" i="1" s="1"/>
  <c r="AD154" i="1"/>
  <c r="Z154" i="1"/>
  <c r="AB154" i="1" s="1"/>
  <c r="AD153" i="1"/>
  <c r="Z153" i="1"/>
  <c r="AB153" i="1" s="1"/>
  <c r="AD152" i="1"/>
  <c r="Z152" i="1"/>
  <c r="AB152" i="1" s="1"/>
  <c r="AD151" i="1"/>
  <c r="Z151" i="1"/>
  <c r="AB151" i="1" s="1"/>
  <c r="AD150" i="1"/>
  <c r="Z150" i="1"/>
  <c r="AB150" i="1" s="1"/>
  <c r="AD149" i="1"/>
  <c r="Z149" i="1"/>
  <c r="AB149" i="1" s="1"/>
  <c r="AD148" i="1"/>
  <c r="Z148" i="1"/>
  <c r="AB148" i="1" s="1"/>
  <c r="AD147" i="1"/>
  <c r="Z147" i="1"/>
  <c r="AB147" i="1" s="1"/>
  <c r="AD146" i="1"/>
  <c r="Z146" i="1"/>
  <c r="AB146" i="1" s="1"/>
  <c r="AD145" i="1"/>
  <c r="Z145" i="1"/>
  <c r="AB145" i="1" s="1"/>
  <c r="AD144" i="1"/>
  <c r="Z144" i="1"/>
  <c r="AB144" i="1" s="1"/>
  <c r="AD143" i="1"/>
  <c r="Z143" i="1"/>
  <c r="AB143" i="1" s="1"/>
  <c r="AD142" i="1"/>
  <c r="Z142" i="1"/>
  <c r="AB142" i="1" s="1"/>
  <c r="AD141" i="1"/>
  <c r="Z141" i="1"/>
  <c r="AB141" i="1" s="1"/>
  <c r="AD140" i="1"/>
  <c r="Z140" i="1"/>
  <c r="AB140" i="1" s="1"/>
  <c r="AD139" i="1"/>
  <c r="Z139" i="1"/>
  <c r="AB139" i="1" s="1"/>
  <c r="AD138" i="1"/>
  <c r="Z138" i="1"/>
  <c r="AB138" i="1" s="1"/>
  <c r="AD137" i="1"/>
  <c r="Z137" i="1"/>
  <c r="AB137" i="1" s="1"/>
  <c r="AD136" i="1"/>
  <c r="Z136" i="1"/>
  <c r="AB136" i="1" s="1"/>
  <c r="AD135" i="1"/>
  <c r="Z135" i="1"/>
  <c r="AB135" i="1" s="1"/>
  <c r="AD134" i="1"/>
  <c r="Z134" i="1"/>
  <c r="AB134" i="1" s="1"/>
  <c r="AD133" i="1"/>
  <c r="Z133" i="1"/>
  <c r="AB133" i="1" s="1"/>
  <c r="AD132" i="1"/>
  <c r="Z132" i="1"/>
  <c r="AB132" i="1" s="1"/>
  <c r="AD131" i="1"/>
  <c r="Z131" i="1"/>
  <c r="AB131" i="1" s="1"/>
  <c r="AD130" i="1"/>
  <c r="Z130" i="1"/>
  <c r="AB130" i="1" s="1"/>
  <c r="AD129" i="1"/>
  <c r="Z129" i="1"/>
  <c r="AB129" i="1" s="1"/>
  <c r="AD128" i="1"/>
  <c r="Z128" i="1"/>
  <c r="AB128" i="1" s="1"/>
  <c r="AD127" i="1"/>
  <c r="Z127" i="1"/>
  <c r="AB127" i="1" s="1"/>
  <c r="AD126" i="1"/>
  <c r="Z126" i="1"/>
  <c r="AB126" i="1" s="1"/>
  <c r="AD125" i="1"/>
  <c r="Z125" i="1"/>
  <c r="AB125" i="1" s="1"/>
  <c r="AD124" i="1"/>
  <c r="Z124" i="1"/>
  <c r="AB124" i="1" s="1"/>
  <c r="AD123" i="1"/>
  <c r="Z123" i="1"/>
  <c r="AB123" i="1" s="1"/>
  <c r="AD122" i="1"/>
  <c r="Z122" i="1"/>
  <c r="AB122" i="1" s="1"/>
  <c r="AD120" i="1"/>
  <c r="Z120" i="1"/>
  <c r="AG120" i="1" s="1"/>
  <c r="AD115" i="1"/>
  <c r="Z115" i="1"/>
  <c r="AD114" i="1"/>
  <c r="Z114" i="1"/>
  <c r="AD113" i="1"/>
  <c r="Z113" i="1"/>
  <c r="AD112" i="1"/>
  <c r="Z112" i="1"/>
  <c r="AD111" i="1"/>
  <c r="Z111" i="1"/>
  <c r="AD110" i="1"/>
  <c r="Z110" i="1"/>
  <c r="AD109" i="1"/>
  <c r="Z109" i="1"/>
  <c r="AD108" i="1"/>
  <c r="Z108" i="1"/>
  <c r="AD107" i="1"/>
  <c r="Z107" i="1"/>
  <c r="AG107" i="1" s="1"/>
  <c r="AD99" i="1"/>
  <c r="Z99" i="1"/>
  <c r="AD94" i="1"/>
  <c r="Z94" i="1"/>
  <c r="AD93" i="1"/>
  <c r="Z93" i="1"/>
  <c r="AD92" i="1"/>
  <c r="Z92" i="1"/>
  <c r="AD91" i="1"/>
  <c r="Z91" i="1"/>
  <c r="Z90" i="1"/>
  <c r="AD89" i="1"/>
  <c r="Z89" i="1"/>
  <c r="AD88" i="1"/>
  <c r="Z88" i="1"/>
  <c r="AD87" i="1"/>
  <c r="Z87" i="1"/>
  <c r="AD77" i="1"/>
  <c r="Z77" i="1"/>
  <c r="AD73" i="1"/>
  <c r="Z73" i="1"/>
  <c r="Z72" i="1"/>
  <c r="AD71" i="1"/>
  <c r="Z71" i="1"/>
  <c r="AD70" i="1"/>
  <c r="Z70" i="1"/>
  <c r="AD69" i="1"/>
  <c r="Z69" i="1"/>
  <c r="AD68" i="1"/>
  <c r="Z68" i="1"/>
  <c r="AD67" i="1"/>
  <c r="Z67" i="1"/>
  <c r="AD66" i="1"/>
  <c r="Z66" i="1"/>
  <c r="AD65" i="1"/>
  <c r="Z65" i="1"/>
  <c r="AD64" i="1"/>
  <c r="Z64" i="1"/>
  <c r="AD58" i="1"/>
  <c r="Z58" i="1"/>
  <c r="AD57" i="1"/>
  <c r="Z57" i="1"/>
  <c r="AD56" i="1"/>
  <c r="Z56" i="1"/>
  <c r="AD49" i="1"/>
  <c r="Z49" i="1"/>
  <c r="AD48" i="1"/>
  <c r="Z48" i="1"/>
  <c r="AD46" i="1"/>
  <c r="Z46" i="1"/>
  <c r="AD45" i="1"/>
  <c r="Z45" i="1"/>
  <c r="AD44" i="1"/>
  <c r="Z44" i="1"/>
  <c r="AD43" i="1"/>
  <c r="Z43" i="1"/>
  <c r="AD37" i="1"/>
  <c r="Z37" i="1"/>
  <c r="AD36" i="1"/>
  <c r="Z36" i="1"/>
  <c r="AD32" i="1"/>
  <c r="Z32" i="1"/>
  <c r="AD31" i="1"/>
  <c r="Z31" i="1"/>
  <c r="AD29" i="1"/>
  <c r="Z29" i="1"/>
  <c r="AD28" i="1"/>
  <c r="Z28" i="1"/>
  <c r="AD27" i="1"/>
  <c r="Z27" i="1"/>
  <c r="AD26" i="1"/>
  <c r="Z26" i="1"/>
  <c r="AD25" i="1"/>
  <c r="Z25" i="1"/>
  <c r="AP24" i="1"/>
  <c r="AD24" i="1"/>
  <c r="Z24" i="1"/>
  <c r="AP23" i="1"/>
  <c r="AP22" i="1"/>
  <c r="AD22" i="1"/>
  <c r="Z22" i="1"/>
  <c r="AP21" i="1"/>
  <c r="AD21" i="1"/>
  <c r="Z21" i="1"/>
  <c r="AD20" i="1"/>
  <c r="Z20" i="1"/>
  <c r="AD18" i="1"/>
  <c r="Z18" i="1"/>
  <c r="AD19" i="1"/>
  <c r="Z19" i="1"/>
  <c r="AP16" i="1"/>
  <c r="AD16" i="1"/>
  <c r="Z16" i="1"/>
  <c r="AI19" i="1" l="1"/>
  <c r="AL19" i="1" s="1"/>
  <c r="AE19" i="1"/>
  <c r="AG22" i="1"/>
  <c r="AJ22" i="1" s="1"/>
  <c r="AB22" i="1"/>
  <c r="AI28" i="1"/>
  <c r="AL28" i="1" s="1"/>
  <c r="AE28" i="1"/>
  <c r="AI36" i="1"/>
  <c r="AL36" i="1" s="1"/>
  <c r="AE36" i="1"/>
  <c r="AI45" i="1"/>
  <c r="AL45" i="1" s="1"/>
  <c r="AE45" i="1"/>
  <c r="AI49" i="1"/>
  <c r="AL49" i="1" s="1"/>
  <c r="AE49" i="1"/>
  <c r="AI57" i="1"/>
  <c r="AL57" i="1" s="1"/>
  <c r="AE57" i="1"/>
  <c r="AI65" i="1"/>
  <c r="AL65" i="1" s="1"/>
  <c r="AE65" i="1"/>
  <c r="AI69" i="1"/>
  <c r="AL69" i="1" s="1"/>
  <c r="AE69" i="1"/>
  <c r="AI87" i="1"/>
  <c r="AL87" i="1" s="1"/>
  <c r="AE87" i="1"/>
  <c r="AI91" i="1"/>
  <c r="AL91" i="1" s="1"/>
  <c r="AE91" i="1"/>
  <c r="AI107" i="1"/>
  <c r="AL107" i="1" s="1"/>
  <c r="AE107" i="1"/>
  <c r="AI111" i="1"/>
  <c r="AL111" i="1" s="1"/>
  <c r="AE111" i="1"/>
  <c r="AI115" i="1"/>
  <c r="AL115" i="1" s="1"/>
  <c r="AE115" i="1"/>
  <c r="AI124" i="1"/>
  <c r="AL124" i="1" s="1"/>
  <c r="AE124" i="1"/>
  <c r="AI128" i="1"/>
  <c r="AL128" i="1" s="1"/>
  <c r="AE128" i="1"/>
  <c r="AI134" i="1"/>
  <c r="AL134" i="1" s="1"/>
  <c r="AE134" i="1"/>
  <c r="AI138" i="1"/>
  <c r="AL138" i="1" s="1"/>
  <c r="AE138" i="1"/>
  <c r="AI142" i="1"/>
  <c r="AL142" i="1" s="1"/>
  <c r="AE142" i="1"/>
  <c r="AI146" i="1"/>
  <c r="AL146" i="1" s="1"/>
  <c r="AE146" i="1"/>
  <c r="AI150" i="1"/>
  <c r="AL150" i="1" s="1"/>
  <c r="AE150" i="1"/>
  <c r="AI154" i="1"/>
  <c r="AL154" i="1" s="1"/>
  <c r="AE154" i="1"/>
  <c r="AI160" i="1"/>
  <c r="AL160" i="1" s="1"/>
  <c r="AE160" i="1"/>
  <c r="AI164" i="1"/>
  <c r="AL164" i="1" s="1"/>
  <c r="AE164" i="1"/>
  <c r="AI168" i="1"/>
  <c r="AL168" i="1" s="1"/>
  <c r="AE168" i="1"/>
  <c r="AI172" i="1"/>
  <c r="AL172" i="1" s="1"/>
  <c r="AE172" i="1"/>
  <c r="AI176" i="1"/>
  <c r="AL176" i="1" s="1"/>
  <c r="AE176" i="1"/>
  <c r="AI181" i="1"/>
  <c r="AL181" i="1" s="1"/>
  <c r="AE181" i="1"/>
  <c r="AI185" i="1"/>
  <c r="AL185" i="1" s="1"/>
  <c r="AE185" i="1"/>
  <c r="AI189" i="1"/>
  <c r="AL189" i="1" s="1"/>
  <c r="AE189" i="1"/>
  <c r="AI193" i="1"/>
  <c r="AL193" i="1" s="1"/>
  <c r="AE193" i="1"/>
  <c r="AI199" i="1"/>
  <c r="AL199" i="1" s="1"/>
  <c r="AE199" i="1"/>
  <c r="AI203" i="1"/>
  <c r="AL203" i="1" s="1"/>
  <c r="AE203" i="1"/>
  <c r="AI207" i="1"/>
  <c r="AL207" i="1" s="1"/>
  <c r="AE207" i="1"/>
  <c r="AI211" i="1"/>
  <c r="AL211" i="1" s="1"/>
  <c r="AE211" i="1"/>
  <c r="AI215" i="1"/>
  <c r="AL215" i="1" s="1"/>
  <c r="AE215" i="1"/>
  <c r="AI219" i="1"/>
  <c r="AL219" i="1" s="1"/>
  <c r="AE219" i="1"/>
  <c r="AI223" i="1"/>
  <c r="AL223" i="1" s="1"/>
  <c r="AE223" i="1"/>
  <c r="AI227" i="1"/>
  <c r="AL227" i="1" s="1"/>
  <c r="AE227" i="1"/>
  <c r="AI231" i="1"/>
  <c r="AL231" i="1" s="1"/>
  <c r="AE231" i="1"/>
  <c r="AI235" i="1"/>
  <c r="AL235" i="1" s="1"/>
  <c r="AE235" i="1"/>
  <c r="AG239" i="1"/>
  <c r="AJ239" i="1" s="1"/>
  <c r="AG243" i="1"/>
  <c r="AJ243" i="1" s="1"/>
  <c r="AG249" i="1"/>
  <c r="AJ249" i="1" s="1"/>
  <c r="AG253" i="1"/>
  <c r="AJ253" i="1" s="1"/>
  <c r="AG257" i="1"/>
  <c r="AJ257" i="1" s="1"/>
  <c r="AG261" i="1"/>
  <c r="AJ261" i="1" s="1"/>
  <c r="AG265" i="1"/>
  <c r="AJ265" i="1" s="1"/>
  <c r="AG269" i="1"/>
  <c r="AJ269" i="1" s="1"/>
  <c r="AG273" i="1"/>
  <c r="AJ273" i="1" s="1"/>
  <c r="AG277" i="1"/>
  <c r="AJ277" i="1" s="1"/>
  <c r="AG283" i="1"/>
  <c r="AJ283" i="1" s="1"/>
  <c r="AG287" i="1"/>
  <c r="AJ287" i="1" s="1"/>
  <c r="AG291" i="1"/>
  <c r="AJ291" i="1" s="1"/>
  <c r="AG295" i="1"/>
  <c r="AJ295" i="1" s="1"/>
  <c r="AG299" i="1"/>
  <c r="AJ299" i="1" s="1"/>
  <c r="AG303" i="1"/>
  <c r="AJ303" i="1" s="1"/>
  <c r="AG307" i="1"/>
  <c r="AJ307" i="1" s="1"/>
  <c r="AG313" i="1"/>
  <c r="AJ313" i="1" s="1"/>
  <c r="AG317" i="1"/>
  <c r="AJ317" i="1" s="1"/>
  <c r="AG321" i="1"/>
  <c r="AJ321" i="1" s="1"/>
  <c r="AG325" i="1"/>
  <c r="AJ325" i="1" s="1"/>
  <c r="AG329" i="1"/>
  <c r="AJ329" i="1" s="1"/>
  <c r="AG333" i="1"/>
  <c r="AJ333" i="1" s="1"/>
  <c r="AG337" i="1"/>
  <c r="AJ337" i="1" s="1"/>
  <c r="AG341" i="1"/>
  <c r="AJ341" i="1" s="1"/>
  <c r="AG345" i="1"/>
  <c r="AJ345" i="1" s="1"/>
  <c r="AG349" i="1"/>
  <c r="AJ349" i="1" s="1"/>
  <c r="AG353" i="1"/>
  <c r="AJ353" i="1" s="1"/>
  <c r="AG357" i="1"/>
  <c r="AJ357" i="1" s="1"/>
  <c r="AG361" i="1"/>
  <c r="AJ361" i="1" s="1"/>
  <c r="AG365" i="1"/>
  <c r="AJ365" i="1" s="1"/>
  <c r="AG369" i="1"/>
  <c r="AJ369" i="1" s="1"/>
  <c r="AG373" i="1"/>
  <c r="AJ373" i="1" s="1"/>
  <c r="AG377" i="1"/>
  <c r="AJ377" i="1" s="1"/>
  <c r="AG381" i="1"/>
  <c r="AJ381" i="1" s="1"/>
  <c r="AG385" i="1"/>
  <c r="AJ385" i="1" s="1"/>
  <c r="AG389" i="1"/>
  <c r="AJ389" i="1" s="1"/>
  <c r="AG393" i="1"/>
  <c r="AJ393" i="1" s="1"/>
  <c r="AG18" i="1"/>
  <c r="AJ18" i="1" s="1"/>
  <c r="AB18" i="1"/>
  <c r="AI22" i="1"/>
  <c r="AL22" i="1" s="1"/>
  <c r="AE22" i="1"/>
  <c r="AG25" i="1"/>
  <c r="AJ25" i="1" s="1"/>
  <c r="AB25" i="1"/>
  <c r="AG29" i="1"/>
  <c r="AJ29" i="1" s="1"/>
  <c r="AB29" i="1"/>
  <c r="AG37" i="1"/>
  <c r="AJ37" i="1" s="1"/>
  <c r="AB37" i="1"/>
  <c r="AG46" i="1"/>
  <c r="AJ46" i="1" s="1"/>
  <c r="AB46" i="1"/>
  <c r="AG50" i="1"/>
  <c r="AJ50" i="1" s="1"/>
  <c r="AG64" i="1"/>
  <c r="AJ64" i="1" s="1"/>
  <c r="AG68" i="1"/>
  <c r="AJ68" i="1" s="1"/>
  <c r="AB68" i="1"/>
  <c r="AG72" i="1"/>
  <c r="AJ72" i="1" s="1"/>
  <c r="AB72" i="1"/>
  <c r="AG88" i="1"/>
  <c r="AJ88" i="1" s="1"/>
  <c r="AB88" i="1"/>
  <c r="AG92" i="1"/>
  <c r="AJ92" i="1" s="1"/>
  <c r="AB92" i="1"/>
  <c r="AG99" i="1"/>
  <c r="AJ99" i="1" s="1"/>
  <c r="AB99" i="1"/>
  <c r="AG110" i="1"/>
  <c r="AJ110" i="1" s="1"/>
  <c r="AB110" i="1"/>
  <c r="AG114" i="1"/>
  <c r="AJ114" i="1" s="1"/>
  <c r="AB114" i="1"/>
  <c r="AG123" i="1"/>
  <c r="AJ123" i="1" s="1"/>
  <c r="AG127" i="1"/>
  <c r="AJ127" i="1" s="1"/>
  <c r="AG133" i="1"/>
  <c r="AJ133" i="1" s="1"/>
  <c r="AG137" i="1"/>
  <c r="AJ137" i="1" s="1"/>
  <c r="AG141" i="1"/>
  <c r="AJ141" i="1" s="1"/>
  <c r="AG145" i="1"/>
  <c r="AJ145" i="1" s="1"/>
  <c r="AG149" i="1"/>
  <c r="AJ149" i="1" s="1"/>
  <c r="AG153" i="1"/>
  <c r="AJ153" i="1" s="1"/>
  <c r="AG157" i="1"/>
  <c r="AJ157" i="1" s="1"/>
  <c r="AG163" i="1"/>
  <c r="AJ163" i="1" s="1"/>
  <c r="AG167" i="1"/>
  <c r="AJ167" i="1" s="1"/>
  <c r="AG171" i="1"/>
  <c r="AJ171" i="1" s="1"/>
  <c r="AG175" i="1"/>
  <c r="AJ175" i="1" s="1"/>
  <c r="AG179" i="1"/>
  <c r="AJ179" i="1" s="1"/>
  <c r="AG184" i="1"/>
  <c r="AJ184" i="1" s="1"/>
  <c r="AG188" i="1"/>
  <c r="AJ188" i="1" s="1"/>
  <c r="AG192" i="1"/>
  <c r="AJ192" i="1" s="1"/>
  <c r="AG198" i="1"/>
  <c r="AJ198" i="1" s="1"/>
  <c r="AG202" i="1"/>
  <c r="AJ202" i="1" s="1"/>
  <c r="AG206" i="1"/>
  <c r="AJ206" i="1" s="1"/>
  <c r="AG210" i="1"/>
  <c r="AJ210" i="1" s="1"/>
  <c r="AG214" i="1"/>
  <c r="AJ214" i="1" s="1"/>
  <c r="AG218" i="1"/>
  <c r="AJ218" i="1" s="1"/>
  <c r="AG222" i="1"/>
  <c r="AJ222" i="1" s="1"/>
  <c r="AG226" i="1"/>
  <c r="AJ226" i="1" s="1"/>
  <c r="AG228" i="1"/>
  <c r="AJ228" i="1" s="1"/>
  <c r="AG232" i="1"/>
  <c r="AJ232" i="1" s="1"/>
  <c r="AG234" i="1"/>
  <c r="AJ234" i="1" s="1"/>
  <c r="AG236" i="1"/>
  <c r="AJ236" i="1" s="1"/>
  <c r="AI239" i="1"/>
  <c r="AL239" i="1" s="1"/>
  <c r="AE239" i="1"/>
  <c r="AI243" i="1"/>
  <c r="AL243" i="1" s="1"/>
  <c r="AE243" i="1"/>
  <c r="AI247" i="1"/>
  <c r="AL247" i="1" s="1"/>
  <c r="AE247" i="1"/>
  <c r="AI251" i="1"/>
  <c r="AL251" i="1" s="1"/>
  <c r="AE251" i="1"/>
  <c r="AI255" i="1"/>
  <c r="AL255" i="1" s="1"/>
  <c r="AE255" i="1"/>
  <c r="AI259" i="1"/>
  <c r="AL259" i="1" s="1"/>
  <c r="AE259" i="1"/>
  <c r="AI263" i="1"/>
  <c r="AL263" i="1" s="1"/>
  <c r="AE263" i="1"/>
  <c r="AI267" i="1"/>
  <c r="AL267" i="1" s="1"/>
  <c r="AE267" i="1"/>
  <c r="AI271" i="1"/>
  <c r="AL271" i="1" s="1"/>
  <c r="AE271" i="1"/>
  <c r="AI275" i="1"/>
  <c r="AL275" i="1" s="1"/>
  <c r="AI281" i="1"/>
  <c r="AL281" i="1" s="1"/>
  <c r="AI285" i="1"/>
  <c r="AL285" i="1" s="1"/>
  <c r="AI289" i="1"/>
  <c r="AL289" i="1" s="1"/>
  <c r="AI293" i="1"/>
  <c r="AL293" i="1" s="1"/>
  <c r="AI297" i="1"/>
  <c r="AL297" i="1" s="1"/>
  <c r="AI301" i="1"/>
  <c r="AL301" i="1" s="1"/>
  <c r="AI305" i="1"/>
  <c r="AL305" i="1" s="1"/>
  <c r="AI309" i="1"/>
  <c r="AL309" i="1" s="1"/>
  <c r="AI313" i="1"/>
  <c r="AL313" i="1" s="1"/>
  <c r="AI317" i="1"/>
  <c r="AL317" i="1" s="1"/>
  <c r="AI321" i="1"/>
  <c r="AL321" i="1" s="1"/>
  <c r="AI325" i="1"/>
  <c r="AL325" i="1" s="1"/>
  <c r="AI329" i="1"/>
  <c r="AL329" i="1" s="1"/>
  <c r="AI333" i="1"/>
  <c r="AL333" i="1" s="1"/>
  <c r="AI337" i="1"/>
  <c r="AL337" i="1" s="1"/>
  <c r="AI341" i="1"/>
  <c r="AL341" i="1" s="1"/>
  <c r="AI345" i="1"/>
  <c r="AL345" i="1" s="1"/>
  <c r="AI349" i="1"/>
  <c r="AL349" i="1" s="1"/>
  <c r="AI353" i="1"/>
  <c r="AL353" i="1" s="1"/>
  <c r="AI357" i="1"/>
  <c r="AL357" i="1" s="1"/>
  <c r="AI361" i="1"/>
  <c r="AL361" i="1" s="1"/>
  <c r="AI365" i="1"/>
  <c r="AL365" i="1" s="1"/>
  <c r="AI369" i="1"/>
  <c r="AL369" i="1" s="1"/>
  <c r="AI373" i="1"/>
  <c r="AL373" i="1" s="1"/>
  <c r="AI375" i="1"/>
  <c r="AL375" i="1" s="1"/>
  <c r="AI377" i="1"/>
  <c r="AL377" i="1" s="1"/>
  <c r="AI379" i="1"/>
  <c r="AL379" i="1" s="1"/>
  <c r="AI381" i="1"/>
  <c r="AL381" i="1" s="1"/>
  <c r="AI383" i="1"/>
  <c r="AL383" i="1" s="1"/>
  <c r="AI385" i="1"/>
  <c r="AL385" i="1" s="1"/>
  <c r="AI387" i="1"/>
  <c r="AL387" i="1" s="1"/>
  <c r="AI389" i="1"/>
  <c r="AL389" i="1" s="1"/>
  <c r="AI391" i="1"/>
  <c r="AL391" i="1" s="1"/>
  <c r="AI18" i="1"/>
  <c r="AL18" i="1" s="1"/>
  <c r="AE18" i="1"/>
  <c r="AI25" i="1"/>
  <c r="AL25" i="1" s="1"/>
  <c r="AE25" i="1"/>
  <c r="AI29" i="1"/>
  <c r="AL29" i="1" s="1"/>
  <c r="AE29" i="1"/>
  <c r="AI37" i="1"/>
  <c r="AL37" i="1" s="1"/>
  <c r="AI48" i="1"/>
  <c r="AL48" i="1" s="1"/>
  <c r="AE48" i="1"/>
  <c r="AI56" i="1"/>
  <c r="AL56" i="1" s="1"/>
  <c r="AE56" i="1"/>
  <c r="AI66" i="1"/>
  <c r="AL66" i="1" s="1"/>
  <c r="AE66" i="1"/>
  <c r="AI70" i="1"/>
  <c r="AL70" i="1" s="1"/>
  <c r="AE70" i="1"/>
  <c r="AI77" i="1"/>
  <c r="AL77" i="1" s="1"/>
  <c r="AE77" i="1"/>
  <c r="AI90" i="1"/>
  <c r="AL90" i="1" s="1"/>
  <c r="AE90" i="1"/>
  <c r="AI94" i="1"/>
  <c r="AL94" i="1" s="1"/>
  <c r="AE94" i="1"/>
  <c r="AI108" i="1"/>
  <c r="AL108" i="1" s="1"/>
  <c r="AE108" i="1"/>
  <c r="AI110" i="1"/>
  <c r="AL110" i="1" s="1"/>
  <c r="AE110" i="1"/>
  <c r="AI112" i="1"/>
  <c r="AL112" i="1" s="1"/>
  <c r="AE112" i="1"/>
  <c r="AI114" i="1"/>
  <c r="AL114" i="1" s="1"/>
  <c r="AE114" i="1"/>
  <c r="AI120" i="1"/>
  <c r="AL120" i="1" s="1"/>
  <c r="AE120" i="1"/>
  <c r="AI123" i="1"/>
  <c r="AL123" i="1" s="1"/>
  <c r="AE123" i="1"/>
  <c r="AI125" i="1"/>
  <c r="AL125" i="1" s="1"/>
  <c r="AE125" i="1"/>
  <c r="AI127" i="1"/>
  <c r="AL127" i="1" s="1"/>
  <c r="AE127" i="1"/>
  <c r="AI129" i="1"/>
  <c r="AL129" i="1" s="1"/>
  <c r="AE129" i="1"/>
  <c r="AI131" i="1"/>
  <c r="AL131" i="1" s="1"/>
  <c r="AE131" i="1"/>
  <c r="AI133" i="1"/>
  <c r="AL133" i="1" s="1"/>
  <c r="AE133" i="1"/>
  <c r="AI135" i="1"/>
  <c r="AL135" i="1" s="1"/>
  <c r="AE135" i="1"/>
  <c r="AI137" i="1"/>
  <c r="AL137" i="1" s="1"/>
  <c r="AE137" i="1"/>
  <c r="AI139" i="1"/>
  <c r="AL139" i="1" s="1"/>
  <c r="AE139" i="1"/>
  <c r="AI141" i="1"/>
  <c r="AL141" i="1" s="1"/>
  <c r="AE141" i="1"/>
  <c r="AI143" i="1"/>
  <c r="AL143" i="1" s="1"/>
  <c r="AE143" i="1"/>
  <c r="AI145" i="1"/>
  <c r="AL145" i="1" s="1"/>
  <c r="AE145" i="1"/>
  <c r="AI147" i="1"/>
  <c r="AL147" i="1" s="1"/>
  <c r="AE147" i="1"/>
  <c r="AI149" i="1"/>
  <c r="AL149" i="1" s="1"/>
  <c r="AE149" i="1"/>
  <c r="AI151" i="1"/>
  <c r="AL151" i="1" s="1"/>
  <c r="AE151" i="1"/>
  <c r="AI153" i="1"/>
  <c r="AL153" i="1" s="1"/>
  <c r="AE153" i="1"/>
  <c r="AI155" i="1"/>
  <c r="AL155" i="1" s="1"/>
  <c r="AE155" i="1"/>
  <c r="AI157" i="1"/>
  <c r="AL157" i="1" s="1"/>
  <c r="AE157" i="1"/>
  <c r="AI159" i="1"/>
  <c r="AL159" i="1" s="1"/>
  <c r="AE159" i="1"/>
  <c r="AI161" i="1"/>
  <c r="AL161" i="1" s="1"/>
  <c r="AE161" i="1"/>
  <c r="AI163" i="1"/>
  <c r="AL163" i="1" s="1"/>
  <c r="AE163" i="1"/>
  <c r="AI165" i="1"/>
  <c r="AL165" i="1" s="1"/>
  <c r="AE165" i="1"/>
  <c r="AI167" i="1"/>
  <c r="AL167" i="1" s="1"/>
  <c r="AE167" i="1"/>
  <c r="AI169" i="1"/>
  <c r="AL169" i="1" s="1"/>
  <c r="AE169" i="1"/>
  <c r="AI171" i="1"/>
  <c r="AL171" i="1" s="1"/>
  <c r="AE171" i="1"/>
  <c r="AI173" i="1"/>
  <c r="AL173" i="1" s="1"/>
  <c r="AE173" i="1"/>
  <c r="AI175" i="1"/>
  <c r="AL175" i="1" s="1"/>
  <c r="AE175" i="1"/>
  <c r="AI177" i="1"/>
  <c r="AL177" i="1" s="1"/>
  <c r="AE177" i="1"/>
  <c r="AI179" i="1"/>
  <c r="AL179" i="1" s="1"/>
  <c r="AE179" i="1"/>
  <c r="AI182" i="1"/>
  <c r="AL182" i="1" s="1"/>
  <c r="AE182" i="1"/>
  <c r="AI184" i="1"/>
  <c r="AL184" i="1" s="1"/>
  <c r="AE184" i="1"/>
  <c r="AI186" i="1"/>
  <c r="AL186" i="1" s="1"/>
  <c r="AE186" i="1"/>
  <c r="AI188" i="1"/>
  <c r="AL188" i="1" s="1"/>
  <c r="AE188" i="1"/>
  <c r="AI190" i="1"/>
  <c r="AL190" i="1" s="1"/>
  <c r="AE190" i="1"/>
  <c r="AI192" i="1"/>
  <c r="AL192" i="1" s="1"/>
  <c r="AE192" i="1"/>
  <c r="AI194" i="1"/>
  <c r="AL194" i="1" s="1"/>
  <c r="AE194" i="1"/>
  <c r="AI196" i="1"/>
  <c r="AL196" i="1" s="1"/>
  <c r="AE196" i="1"/>
  <c r="AI198" i="1"/>
  <c r="AL198" i="1" s="1"/>
  <c r="AE198" i="1"/>
  <c r="AI200" i="1"/>
  <c r="AL200" i="1" s="1"/>
  <c r="AE200" i="1"/>
  <c r="AI202" i="1"/>
  <c r="AL202" i="1" s="1"/>
  <c r="AE202" i="1"/>
  <c r="AI204" i="1"/>
  <c r="AL204" i="1" s="1"/>
  <c r="AE204" i="1"/>
  <c r="AI206" i="1"/>
  <c r="AL206" i="1" s="1"/>
  <c r="AE206" i="1"/>
  <c r="AI208" i="1"/>
  <c r="AL208" i="1" s="1"/>
  <c r="AE208" i="1"/>
  <c r="AI210" i="1"/>
  <c r="AL210" i="1" s="1"/>
  <c r="AE210" i="1"/>
  <c r="AI212" i="1"/>
  <c r="AL212" i="1" s="1"/>
  <c r="AE212" i="1"/>
  <c r="AI214" i="1"/>
  <c r="AL214" i="1" s="1"/>
  <c r="AE214" i="1"/>
  <c r="AI216" i="1"/>
  <c r="AL216" i="1" s="1"/>
  <c r="AE216" i="1"/>
  <c r="AI218" i="1"/>
  <c r="AL218" i="1" s="1"/>
  <c r="AE218" i="1"/>
  <c r="AI220" i="1"/>
  <c r="AL220" i="1" s="1"/>
  <c r="AE220" i="1"/>
  <c r="AI222" i="1"/>
  <c r="AL222" i="1" s="1"/>
  <c r="AE222" i="1"/>
  <c r="AI224" i="1"/>
  <c r="AL224" i="1" s="1"/>
  <c r="AE224" i="1"/>
  <c r="AI226" i="1"/>
  <c r="AL226" i="1" s="1"/>
  <c r="AE226" i="1"/>
  <c r="AI228" i="1"/>
  <c r="AL228" i="1" s="1"/>
  <c r="AE228" i="1"/>
  <c r="AI230" i="1"/>
  <c r="AL230" i="1" s="1"/>
  <c r="AE230" i="1"/>
  <c r="AI232" i="1"/>
  <c r="AL232" i="1" s="1"/>
  <c r="AE232" i="1"/>
  <c r="AI234" i="1"/>
  <c r="AL234" i="1" s="1"/>
  <c r="AE234" i="1"/>
  <c r="AI236" i="1"/>
  <c r="AL236" i="1" s="1"/>
  <c r="AE236" i="1"/>
  <c r="AI238" i="1"/>
  <c r="AL238" i="1" s="1"/>
  <c r="AE238" i="1"/>
  <c r="AG240" i="1"/>
  <c r="AJ240" i="1" s="1"/>
  <c r="AG242" i="1"/>
  <c r="AJ242" i="1" s="1"/>
  <c r="AG244" i="1"/>
  <c r="AJ244" i="1" s="1"/>
  <c r="AG246" i="1"/>
  <c r="AJ246" i="1" s="1"/>
  <c r="AG248" i="1"/>
  <c r="AJ248" i="1" s="1"/>
  <c r="AG250" i="1"/>
  <c r="AJ250" i="1" s="1"/>
  <c r="AG252" i="1"/>
  <c r="AJ252" i="1" s="1"/>
  <c r="AG254" i="1"/>
  <c r="AJ254" i="1" s="1"/>
  <c r="AG256" i="1"/>
  <c r="AJ256" i="1" s="1"/>
  <c r="AG258" i="1"/>
  <c r="AJ258" i="1" s="1"/>
  <c r="AG260" i="1"/>
  <c r="AJ260" i="1" s="1"/>
  <c r="AG262" i="1"/>
  <c r="AJ262" i="1" s="1"/>
  <c r="AG264" i="1"/>
  <c r="AJ264" i="1" s="1"/>
  <c r="AG266" i="1"/>
  <c r="AJ266" i="1" s="1"/>
  <c r="AG268" i="1"/>
  <c r="AJ268" i="1" s="1"/>
  <c r="AG270" i="1"/>
  <c r="AJ270" i="1" s="1"/>
  <c r="AG272" i="1"/>
  <c r="AJ272" i="1" s="1"/>
  <c r="AG274" i="1"/>
  <c r="AJ274" i="1" s="1"/>
  <c r="AG276" i="1"/>
  <c r="AJ276" i="1" s="1"/>
  <c r="AG278" i="1"/>
  <c r="AJ278" i="1" s="1"/>
  <c r="AG280" i="1"/>
  <c r="AJ280" i="1" s="1"/>
  <c r="AG282" i="1"/>
  <c r="AJ282" i="1" s="1"/>
  <c r="AG284" i="1"/>
  <c r="AJ284" i="1" s="1"/>
  <c r="AG286" i="1"/>
  <c r="AJ286" i="1" s="1"/>
  <c r="AG288" i="1"/>
  <c r="AJ288" i="1" s="1"/>
  <c r="AG290" i="1"/>
  <c r="AJ290" i="1" s="1"/>
  <c r="AG292" i="1"/>
  <c r="AJ292" i="1" s="1"/>
  <c r="AG294" i="1"/>
  <c r="AJ294" i="1" s="1"/>
  <c r="AG296" i="1"/>
  <c r="AJ296" i="1" s="1"/>
  <c r="AG298" i="1"/>
  <c r="AJ298" i="1" s="1"/>
  <c r="AG300" i="1"/>
  <c r="AJ300" i="1" s="1"/>
  <c r="AG302" i="1"/>
  <c r="AJ302" i="1" s="1"/>
  <c r="AG304" i="1"/>
  <c r="AJ304" i="1" s="1"/>
  <c r="AG306" i="1"/>
  <c r="AJ306" i="1" s="1"/>
  <c r="AG308" i="1"/>
  <c r="AJ308" i="1" s="1"/>
  <c r="AG310" i="1"/>
  <c r="AJ310" i="1" s="1"/>
  <c r="AG312" i="1"/>
  <c r="AJ312" i="1" s="1"/>
  <c r="AG314" i="1"/>
  <c r="AJ314" i="1" s="1"/>
  <c r="AG316" i="1"/>
  <c r="AJ316" i="1" s="1"/>
  <c r="AG318" i="1"/>
  <c r="AJ318" i="1" s="1"/>
  <c r="AG320" i="1"/>
  <c r="AJ320" i="1" s="1"/>
  <c r="AG322" i="1"/>
  <c r="AJ322" i="1" s="1"/>
  <c r="AG324" i="1"/>
  <c r="AJ324" i="1" s="1"/>
  <c r="AG326" i="1"/>
  <c r="AJ326" i="1" s="1"/>
  <c r="AG328" i="1"/>
  <c r="AJ328" i="1" s="1"/>
  <c r="AG330" i="1"/>
  <c r="AJ330" i="1" s="1"/>
  <c r="AG332" i="1"/>
  <c r="AJ332" i="1" s="1"/>
  <c r="AG334" i="1"/>
  <c r="AJ334" i="1" s="1"/>
  <c r="AG336" i="1"/>
  <c r="AJ336" i="1" s="1"/>
  <c r="AG338" i="1"/>
  <c r="AJ338" i="1" s="1"/>
  <c r="AG340" i="1"/>
  <c r="AJ340" i="1" s="1"/>
  <c r="AG342" i="1"/>
  <c r="AJ342" i="1" s="1"/>
  <c r="AG344" i="1"/>
  <c r="AJ344" i="1" s="1"/>
  <c r="AG346" i="1"/>
  <c r="AJ346" i="1" s="1"/>
  <c r="AG348" i="1"/>
  <c r="AJ348" i="1" s="1"/>
  <c r="AG350" i="1"/>
  <c r="AJ350" i="1" s="1"/>
  <c r="AG352" i="1"/>
  <c r="AJ352" i="1" s="1"/>
  <c r="AG354" i="1"/>
  <c r="AJ354" i="1" s="1"/>
  <c r="AG356" i="1"/>
  <c r="AJ356" i="1" s="1"/>
  <c r="AG358" i="1"/>
  <c r="AJ358" i="1" s="1"/>
  <c r="AG360" i="1"/>
  <c r="AJ360" i="1" s="1"/>
  <c r="AG362" i="1"/>
  <c r="AJ362" i="1" s="1"/>
  <c r="AG364" i="1"/>
  <c r="AJ364" i="1" s="1"/>
  <c r="AG366" i="1"/>
  <c r="AJ366" i="1" s="1"/>
  <c r="AG368" i="1"/>
  <c r="AJ368" i="1" s="1"/>
  <c r="AG370" i="1"/>
  <c r="AJ370" i="1" s="1"/>
  <c r="AG372" i="1"/>
  <c r="AJ372" i="1" s="1"/>
  <c r="AG374" i="1"/>
  <c r="AJ374" i="1" s="1"/>
  <c r="AG376" i="1"/>
  <c r="AJ376" i="1" s="1"/>
  <c r="AG378" i="1"/>
  <c r="AJ378" i="1" s="1"/>
  <c r="AG380" i="1"/>
  <c r="AJ380" i="1" s="1"/>
  <c r="AG382" i="1"/>
  <c r="AJ382" i="1" s="1"/>
  <c r="AG384" i="1"/>
  <c r="AJ384" i="1" s="1"/>
  <c r="AG386" i="1"/>
  <c r="AJ386" i="1" s="1"/>
  <c r="AG388" i="1"/>
  <c r="AJ388" i="1" s="1"/>
  <c r="AG390" i="1"/>
  <c r="AJ390" i="1" s="1"/>
  <c r="AG392" i="1"/>
  <c r="AJ392" i="1" s="1"/>
  <c r="AI20" i="1"/>
  <c r="AL20" i="1" s="1"/>
  <c r="AE20" i="1"/>
  <c r="AI23" i="1"/>
  <c r="AL23" i="1" s="1"/>
  <c r="AI26" i="1"/>
  <c r="AL26" i="1" s="1"/>
  <c r="AE26" i="1"/>
  <c r="AI31" i="1"/>
  <c r="AL31" i="1" s="1"/>
  <c r="AE31" i="1"/>
  <c r="AI43" i="1"/>
  <c r="AL43" i="1" s="1"/>
  <c r="AE43" i="1"/>
  <c r="AI47" i="1"/>
  <c r="AL47" i="1" s="1"/>
  <c r="AI55" i="1"/>
  <c r="AL55" i="1" s="1"/>
  <c r="AE55" i="1"/>
  <c r="AI67" i="1"/>
  <c r="AL67" i="1" s="1"/>
  <c r="AE67" i="1"/>
  <c r="AI71" i="1"/>
  <c r="AL71" i="1" s="1"/>
  <c r="AE71" i="1"/>
  <c r="AI73" i="1"/>
  <c r="AL73" i="1" s="1"/>
  <c r="AE73" i="1"/>
  <c r="AI89" i="1"/>
  <c r="AL89" i="1" s="1"/>
  <c r="AE89" i="1"/>
  <c r="AI93" i="1"/>
  <c r="AL93" i="1" s="1"/>
  <c r="AE93" i="1"/>
  <c r="AI109" i="1"/>
  <c r="AL109" i="1" s="1"/>
  <c r="AE109" i="1"/>
  <c r="AI113" i="1"/>
  <c r="AL113" i="1" s="1"/>
  <c r="AE113" i="1"/>
  <c r="AI122" i="1"/>
  <c r="AL122" i="1" s="1"/>
  <c r="AE122" i="1"/>
  <c r="AI126" i="1"/>
  <c r="AL126" i="1" s="1"/>
  <c r="AE126" i="1"/>
  <c r="AI130" i="1"/>
  <c r="AL130" i="1" s="1"/>
  <c r="AE130" i="1"/>
  <c r="AI132" i="1"/>
  <c r="AL132" i="1" s="1"/>
  <c r="AE132" i="1"/>
  <c r="AI136" i="1"/>
  <c r="AL136" i="1" s="1"/>
  <c r="AE136" i="1"/>
  <c r="AI140" i="1"/>
  <c r="AL140" i="1" s="1"/>
  <c r="AE140" i="1"/>
  <c r="AI144" i="1"/>
  <c r="AL144" i="1" s="1"/>
  <c r="AE144" i="1"/>
  <c r="AI148" i="1"/>
  <c r="AL148" i="1" s="1"/>
  <c r="AE148" i="1"/>
  <c r="AI152" i="1"/>
  <c r="AL152" i="1" s="1"/>
  <c r="AE152" i="1"/>
  <c r="AI156" i="1"/>
  <c r="AL156" i="1" s="1"/>
  <c r="AE156" i="1"/>
  <c r="AI158" i="1"/>
  <c r="AL158" i="1" s="1"/>
  <c r="AE158" i="1"/>
  <c r="AI162" i="1"/>
  <c r="AL162" i="1" s="1"/>
  <c r="AE162" i="1"/>
  <c r="AI166" i="1"/>
  <c r="AL166" i="1" s="1"/>
  <c r="AE166" i="1"/>
  <c r="AI170" i="1"/>
  <c r="AL170" i="1" s="1"/>
  <c r="AE170" i="1"/>
  <c r="AI174" i="1"/>
  <c r="AL174" i="1" s="1"/>
  <c r="AE174" i="1"/>
  <c r="AI178" i="1"/>
  <c r="AL178" i="1" s="1"/>
  <c r="AE178" i="1"/>
  <c r="AI183" i="1"/>
  <c r="AL183" i="1" s="1"/>
  <c r="AE183" i="1"/>
  <c r="AI187" i="1"/>
  <c r="AL187" i="1" s="1"/>
  <c r="AE187" i="1"/>
  <c r="AI191" i="1"/>
  <c r="AL191" i="1" s="1"/>
  <c r="AE191" i="1"/>
  <c r="AI195" i="1"/>
  <c r="AL195" i="1" s="1"/>
  <c r="AE195" i="1"/>
  <c r="AI197" i="1"/>
  <c r="AL197" i="1" s="1"/>
  <c r="AE197" i="1"/>
  <c r="AI201" i="1"/>
  <c r="AL201" i="1" s="1"/>
  <c r="AE201" i="1"/>
  <c r="AI205" i="1"/>
  <c r="AL205" i="1" s="1"/>
  <c r="AE205" i="1"/>
  <c r="AI209" i="1"/>
  <c r="AL209" i="1" s="1"/>
  <c r="AE209" i="1"/>
  <c r="AI213" i="1"/>
  <c r="AL213" i="1" s="1"/>
  <c r="AE213" i="1"/>
  <c r="AI217" i="1"/>
  <c r="AL217" i="1" s="1"/>
  <c r="AE217" i="1"/>
  <c r="AI221" i="1"/>
  <c r="AL221" i="1" s="1"/>
  <c r="AE221" i="1"/>
  <c r="AI225" i="1"/>
  <c r="AL225" i="1" s="1"/>
  <c r="AE225" i="1"/>
  <c r="AI229" i="1"/>
  <c r="AL229" i="1" s="1"/>
  <c r="AE229" i="1"/>
  <c r="AI233" i="1"/>
  <c r="AL233" i="1" s="1"/>
  <c r="AE233" i="1"/>
  <c r="AI237" i="1"/>
  <c r="AL237" i="1" s="1"/>
  <c r="AE237" i="1"/>
  <c r="AG241" i="1"/>
  <c r="AJ241" i="1" s="1"/>
  <c r="AG245" i="1"/>
  <c r="AJ245" i="1" s="1"/>
  <c r="AG247" i="1"/>
  <c r="AJ247" i="1" s="1"/>
  <c r="AG251" i="1"/>
  <c r="AJ251" i="1" s="1"/>
  <c r="AG255" i="1"/>
  <c r="AJ255" i="1" s="1"/>
  <c r="AG259" i="1"/>
  <c r="AJ259" i="1" s="1"/>
  <c r="AG263" i="1"/>
  <c r="AJ263" i="1" s="1"/>
  <c r="AG267" i="1"/>
  <c r="AJ267" i="1" s="1"/>
  <c r="AG271" i="1"/>
  <c r="AJ271" i="1" s="1"/>
  <c r="AG275" i="1"/>
  <c r="AJ275" i="1" s="1"/>
  <c r="AG279" i="1"/>
  <c r="AJ279" i="1" s="1"/>
  <c r="AG281" i="1"/>
  <c r="AJ281" i="1" s="1"/>
  <c r="AG285" i="1"/>
  <c r="AJ285" i="1" s="1"/>
  <c r="AG289" i="1"/>
  <c r="AJ289" i="1" s="1"/>
  <c r="AG293" i="1"/>
  <c r="AJ293" i="1" s="1"/>
  <c r="AG297" i="1"/>
  <c r="AJ297" i="1" s="1"/>
  <c r="AG301" i="1"/>
  <c r="AJ301" i="1" s="1"/>
  <c r="AG305" i="1"/>
  <c r="AJ305" i="1" s="1"/>
  <c r="AG309" i="1"/>
  <c r="AJ309" i="1" s="1"/>
  <c r="AG311" i="1"/>
  <c r="AJ311" i="1" s="1"/>
  <c r="AG315" i="1"/>
  <c r="AJ315" i="1" s="1"/>
  <c r="AG319" i="1"/>
  <c r="AJ319" i="1" s="1"/>
  <c r="AG323" i="1"/>
  <c r="AJ323" i="1" s="1"/>
  <c r="AG327" i="1"/>
  <c r="AJ327" i="1" s="1"/>
  <c r="AG331" i="1"/>
  <c r="AJ331" i="1" s="1"/>
  <c r="AG335" i="1"/>
  <c r="AJ335" i="1" s="1"/>
  <c r="AG339" i="1"/>
  <c r="AJ339" i="1" s="1"/>
  <c r="AG343" i="1"/>
  <c r="AJ343" i="1" s="1"/>
  <c r="AG347" i="1"/>
  <c r="AJ347" i="1" s="1"/>
  <c r="AG351" i="1"/>
  <c r="AJ351" i="1" s="1"/>
  <c r="AG355" i="1"/>
  <c r="AJ355" i="1" s="1"/>
  <c r="AG359" i="1"/>
  <c r="AJ359" i="1" s="1"/>
  <c r="AG363" i="1"/>
  <c r="AJ363" i="1" s="1"/>
  <c r="AG367" i="1"/>
  <c r="AJ367" i="1" s="1"/>
  <c r="AG371" i="1"/>
  <c r="AJ371" i="1" s="1"/>
  <c r="AG375" i="1"/>
  <c r="AJ375" i="1" s="1"/>
  <c r="AG379" i="1"/>
  <c r="AJ379" i="1" s="1"/>
  <c r="AG383" i="1"/>
  <c r="AJ383" i="1" s="1"/>
  <c r="AG387" i="1"/>
  <c r="AJ387" i="1" s="1"/>
  <c r="AG391" i="1"/>
  <c r="AJ391" i="1" s="1"/>
  <c r="AI16" i="1"/>
  <c r="AL16" i="1" s="1"/>
  <c r="AE16" i="1"/>
  <c r="AG21" i="1"/>
  <c r="AJ21" i="1" s="1"/>
  <c r="AB21" i="1"/>
  <c r="AG27" i="1"/>
  <c r="AJ27" i="1" s="1"/>
  <c r="AB27" i="1"/>
  <c r="AG32" i="1"/>
  <c r="AJ32" i="1" s="1"/>
  <c r="AB32" i="1"/>
  <c r="AG44" i="1"/>
  <c r="AJ44" i="1" s="1"/>
  <c r="AB44" i="1"/>
  <c r="AG48" i="1"/>
  <c r="AJ48" i="1" s="1"/>
  <c r="AB48" i="1"/>
  <c r="AG56" i="1"/>
  <c r="AJ56" i="1" s="1"/>
  <c r="AB56" i="1"/>
  <c r="AG58" i="1"/>
  <c r="AJ58" i="1" s="1"/>
  <c r="AB58" i="1"/>
  <c r="AG66" i="1"/>
  <c r="AJ66" i="1" s="1"/>
  <c r="AB66" i="1"/>
  <c r="AG70" i="1"/>
  <c r="AJ70" i="1" s="1"/>
  <c r="AB70" i="1"/>
  <c r="AG77" i="1"/>
  <c r="AJ77" i="1" s="1"/>
  <c r="AB77" i="1"/>
  <c r="AG90" i="1"/>
  <c r="AJ90" i="1" s="1"/>
  <c r="AB90" i="1"/>
  <c r="AG94" i="1"/>
  <c r="AJ94" i="1" s="1"/>
  <c r="AB94" i="1"/>
  <c r="AG108" i="1"/>
  <c r="AJ108" i="1" s="1"/>
  <c r="AB108" i="1"/>
  <c r="AG112" i="1"/>
  <c r="AJ112" i="1" s="1"/>
  <c r="AB112" i="1"/>
  <c r="AJ120" i="1"/>
  <c r="AB120" i="1"/>
  <c r="AG125" i="1"/>
  <c r="AJ125" i="1" s="1"/>
  <c r="AG129" i="1"/>
  <c r="AJ129" i="1" s="1"/>
  <c r="AG131" i="1"/>
  <c r="AJ131" i="1" s="1"/>
  <c r="AG135" i="1"/>
  <c r="AJ135" i="1" s="1"/>
  <c r="AG139" i="1"/>
  <c r="AJ139" i="1" s="1"/>
  <c r="AG143" i="1"/>
  <c r="AJ143" i="1" s="1"/>
  <c r="AG147" i="1"/>
  <c r="AJ147" i="1" s="1"/>
  <c r="AG151" i="1"/>
  <c r="AJ151" i="1" s="1"/>
  <c r="AG155" i="1"/>
  <c r="AJ155" i="1" s="1"/>
  <c r="AG159" i="1"/>
  <c r="AJ159" i="1" s="1"/>
  <c r="AG161" i="1"/>
  <c r="AJ161" i="1" s="1"/>
  <c r="AG165" i="1"/>
  <c r="AJ165" i="1" s="1"/>
  <c r="AG169" i="1"/>
  <c r="AJ169" i="1" s="1"/>
  <c r="AG173" i="1"/>
  <c r="AJ173" i="1" s="1"/>
  <c r="AG177" i="1"/>
  <c r="AJ177" i="1" s="1"/>
  <c r="AG182" i="1"/>
  <c r="AJ182" i="1" s="1"/>
  <c r="AG186" i="1"/>
  <c r="AJ186" i="1" s="1"/>
  <c r="AG190" i="1"/>
  <c r="AJ190" i="1" s="1"/>
  <c r="AG194" i="1"/>
  <c r="AJ194" i="1" s="1"/>
  <c r="AG196" i="1"/>
  <c r="AJ196" i="1" s="1"/>
  <c r="AG200" i="1"/>
  <c r="AJ200" i="1" s="1"/>
  <c r="AG204" i="1"/>
  <c r="AJ204" i="1" s="1"/>
  <c r="AG208" i="1"/>
  <c r="AJ208" i="1" s="1"/>
  <c r="AG212" i="1"/>
  <c r="AJ212" i="1" s="1"/>
  <c r="AG216" i="1"/>
  <c r="AJ216" i="1" s="1"/>
  <c r="AG220" i="1"/>
  <c r="AJ220" i="1" s="1"/>
  <c r="AG224" i="1"/>
  <c r="AJ224" i="1" s="1"/>
  <c r="AG230" i="1"/>
  <c r="AJ230" i="1" s="1"/>
  <c r="AI241" i="1"/>
  <c r="AL241" i="1" s="1"/>
  <c r="AE241" i="1"/>
  <c r="AI245" i="1"/>
  <c r="AL245" i="1" s="1"/>
  <c r="AE245" i="1"/>
  <c r="AI249" i="1"/>
  <c r="AL249" i="1" s="1"/>
  <c r="AE249" i="1"/>
  <c r="AI253" i="1"/>
  <c r="AL253" i="1" s="1"/>
  <c r="AE253" i="1"/>
  <c r="AI257" i="1"/>
  <c r="AL257" i="1" s="1"/>
  <c r="AE257" i="1"/>
  <c r="AI261" i="1"/>
  <c r="AL261" i="1" s="1"/>
  <c r="AE261" i="1"/>
  <c r="AI265" i="1"/>
  <c r="AL265" i="1" s="1"/>
  <c r="AE265" i="1"/>
  <c r="AI269" i="1"/>
  <c r="AL269" i="1" s="1"/>
  <c r="AE269" i="1"/>
  <c r="AI273" i="1"/>
  <c r="AL273" i="1" s="1"/>
  <c r="AE273" i="1"/>
  <c r="AI277" i="1"/>
  <c r="AL277" i="1" s="1"/>
  <c r="AI279" i="1"/>
  <c r="AL279" i="1" s="1"/>
  <c r="AI283" i="1"/>
  <c r="AL283" i="1" s="1"/>
  <c r="AI287" i="1"/>
  <c r="AL287" i="1" s="1"/>
  <c r="AI291" i="1"/>
  <c r="AL291" i="1" s="1"/>
  <c r="AI295" i="1"/>
  <c r="AL295" i="1" s="1"/>
  <c r="AI299" i="1"/>
  <c r="AL299" i="1" s="1"/>
  <c r="AI303" i="1"/>
  <c r="AL303" i="1" s="1"/>
  <c r="AI307" i="1"/>
  <c r="AL307" i="1" s="1"/>
  <c r="AI311" i="1"/>
  <c r="AL311" i="1" s="1"/>
  <c r="AI315" i="1"/>
  <c r="AL315" i="1" s="1"/>
  <c r="AI319" i="1"/>
  <c r="AL319" i="1" s="1"/>
  <c r="AI323" i="1"/>
  <c r="AL323" i="1" s="1"/>
  <c r="AI327" i="1"/>
  <c r="AL327" i="1" s="1"/>
  <c r="AI331" i="1"/>
  <c r="AL331" i="1" s="1"/>
  <c r="AI335" i="1"/>
  <c r="AL335" i="1" s="1"/>
  <c r="AI339" i="1"/>
  <c r="AL339" i="1" s="1"/>
  <c r="AI343" i="1"/>
  <c r="AL343" i="1" s="1"/>
  <c r="AI347" i="1"/>
  <c r="AL347" i="1" s="1"/>
  <c r="AI351" i="1"/>
  <c r="AL351" i="1" s="1"/>
  <c r="AI355" i="1"/>
  <c r="AL355" i="1" s="1"/>
  <c r="AI359" i="1"/>
  <c r="AL359" i="1" s="1"/>
  <c r="AI363" i="1"/>
  <c r="AL363" i="1" s="1"/>
  <c r="AI367" i="1"/>
  <c r="AL367" i="1" s="1"/>
  <c r="AI371" i="1"/>
  <c r="AL371" i="1" s="1"/>
  <c r="AI393" i="1"/>
  <c r="AL393" i="1" s="1"/>
  <c r="AI21" i="1"/>
  <c r="AL21" i="1" s="1"/>
  <c r="AE21" i="1"/>
  <c r="AG24" i="1"/>
  <c r="AJ24" i="1" s="1"/>
  <c r="AB24" i="1"/>
  <c r="AI27" i="1"/>
  <c r="AL27" i="1" s="1"/>
  <c r="AE27" i="1"/>
  <c r="AI32" i="1"/>
  <c r="AL32" i="1" s="1"/>
  <c r="AE32" i="1"/>
  <c r="AI44" i="1"/>
  <c r="AL44" i="1" s="1"/>
  <c r="AE44" i="1"/>
  <c r="AI46" i="1"/>
  <c r="AL46" i="1" s="1"/>
  <c r="AE46" i="1"/>
  <c r="AI50" i="1"/>
  <c r="AL50" i="1" s="1"/>
  <c r="AI58" i="1"/>
  <c r="AL58" i="1" s="1"/>
  <c r="AE58" i="1"/>
  <c r="AI64" i="1"/>
  <c r="AL64" i="1" s="1"/>
  <c r="AE64" i="1"/>
  <c r="AI68" i="1"/>
  <c r="AL68" i="1" s="1"/>
  <c r="AE68" i="1"/>
  <c r="AI88" i="1"/>
  <c r="AL88" i="1" s="1"/>
  <c r="AE88" i="1"/>
  <c r="AI92" i="1"/>
  <c r="AL92" i="1" s="1"/>
  <c r="AE92" i="1"/>
  <c r="AI99" i="1"/>
  <c r="AL99" i="1" s="1"/>
  <c r="AE99" i="1"/>
  <c r="AG19" i="1"/>
  <c r="AJ19" i="1" s="1"/>
  <c r="AB19" i="1"/>
  <c r="AG20" i="1"/>
  <c r="AJ20" i="1" s="1"/>
  <c r="AB20" i="1"/>
  <c r="AG23" i="1"/>
  <c r="AJ23" i="1" s="1"/>
  <c r="AI24" i="1"/>
  <c r="AL24" i="1" s="1"/>
  <c r="AE24" i="1"/>
  <c r="AG26" i="1"/>
  <c r="AJ26" i="1" s="1"/>
  <c r="AB26" i="1"/>
  <c r="AG28" i="1"/>
  <c r="AJ28" i="1" s="1"/>
  <c r="AB28" i="1"/>
  <c r="AG31" i="1"/>
  <c r="AJ31" i="1" s="1"/>
  <c r="AB31" i="1"/>
  <c r="AG36" i="1"/>
  <c r="AJ36" i="1" s="1"/>
  <c r="AB36" i="1"/>
  <c r="AG45" i="1"/>
  <c r="AJ45" i="1" s="1"/>
  <c r="AB45" i="1"/>
  <c r="AG47" i="1"/>
  <c r="AJ47" i="1" s="1"/>
  <c r="AG49" i="1"/>
  <c r="AJ49" i="1" s="1"/>
  <c r="AB49" i="1"/>
  <c r="AG55" i="1"/>
  <c r="AJ55" i="1" s="1"/>
  <c r="AG57" i="1"/>
  <c r="AJ57" i="1" s="1"/>
  <c r="AB57" i="1"/>
  <c r="AG65" i="1"/>
  <c r="AJ65" i="1" s="1"/>
  <c r="AB65" i="1"/>
  <c r="AG67" i="1"/>
  <c r="AJ67" i="1" s="1"/>
  <c r="AB67" i="1"/>
  <c r="AG69" i="1"/>
  <c r="AJ69" i="1" s="1"/>
  <c r="AB69" i="1"/>
  <c r="AG71" i="1"/>
  <c r="AJ71" i="1" s="1"/>
  <c r="AB71" i="1"/>
  <c r="AG73" i="1"/>
  <c r="AJ73" i="1" s="1"/>
  <c r="AB73" i="1"/>
  <c r="AG87" i="1"/>
  <c r="AJ87" i="1" s="1"/>
  <c r="AB87" i="1"/>
  <c r="AG89" i="1"/>
  <c r="AJ89" i="1" s="1"/>
  <c r="AB89" i="1"/>
  <c r="AG91" i="1"/>
  <c r="AJ91" i="1" s="1"/>
  <c r="AB91" i="1"/>
  <c r="AG93" i="1"/>
  <c r="AJ93" i="1" s="1"/>
  <c r="AB93" i="1"/>
  <c r="AJ107" i="1"/>
  <c r="AB107" i="1"/>
  <c r="AG109" i="1"/>
  <c r="AJ109" i="1" s="1"/>
  <c r="AB109" i="1"/>
  <c r="AG111" i="1"/>
  <c r="AJ111" i="1" s="1"/>
  <c r="AB111" i="1"/>
  <c r="AG113" i="1"/>
  <c r="AJ113" i="1" s="1"/>
  <c r="AB113" i="1"/>
  <c r="AG115" i="1"/>
  <c r="AJ115" i="1" s="1"/>
  <c r="AB115" i="1"/>
  <c r="AG122" i="1"/>
  <c r="AJ122" i="1" s="1"/>
  <c r="AG124" i="1"/>
  <c r="AJ124" i="1" s="1"/>
  <c r="AG126" i="1"/>
  <c r="AJ126" i="1" s="1"/>
  <c r="AG128" i="1"/>
  <c r="AJ128" i="1" s="1"/>
  <c r="AG130" i="1"/>
  <c r="AJ130" i="1" s="1"/>
  <c r="AG132" i="1"/>
  <c r="AJ132" i="1" s="1"/>
  <c r="AG134" i="1"/>
  <c r="AJ134" i="1" s="1"/>
  <c r="AG136" i="1"/>
  <c r="AJ136" i="1" s="1"/>
  <c r="AG138" i="1"/>
  <c r="AJ138" i="1" s="1"/>
  <c r="AG140" i="1"/>
  <c r="AJ140" i="1" s="1"/>
  <c r="AG142" i="1"/>
  <c r="AJ142" i="1" s="1"/>
  <c r="AG144" i="1"/>
  <c r="AJ144" i="1" s="1"/>
  <c r="AG146" i="1"/>
  <c r="AJ146" i="1" s="1"/>
  <c r="AG148" i="1"/>
  <c r="AJ148" i="1" s="1"/>
  <c r="AG150" i="1"/>
  <c r="AJ150" i="1" s="1"/>
  <c r="AG152" i="1"/>
  <c r="AJ152" i="1" s="1"/>
  <c r="AG154" i="1"/>
  <c r="AJ154" i="1" s="1"/>
  <c r="AG156" i="1"/>
  <c r="AJ156" i="1" s="1"/>
  <c r="AG158" i="1"/>
  <c r="AJ158" i="1" s="1"/>
  <c r="AG160" i="1"/>
  <c r="AJ160" i="1" s="1"/>
  <c r="AG162" i="1"/>
  <c r="AJ162" i="1" s="1"/>
  <c r="AG164" i="1"/>
  <c r="AJ164" i="1" s="1"/>
  <c r="AG166" i="1"/>
  <c r="AJ166" i="1" s="1"/>
  <c r="AG168" i="1"/>
  <c r="AJ168" i="1" s="1"/>
  <c r="AG170" i="1"/>
  <c r="AJ170" i="1" s="1"/>
  <c r="AG172" i="1"/>
  <c r="AJ172" i="1" s="1"/>
  <c r="AG174" i="1"/>
  <c r="AJ174" i="1" s="1"/>
  <c r="AG176" i="1"/>
  <c r="AJ176" i="1" s="1"/>
  <c r="AG178" i="1"/>
  <c r="AJ178" i="1" s="1"/>
  <c r="AG181" i="1"/>
  <c r="AJ181" i="1" s="1"/>
  <c r="AG183" i="1"/>
  <c r="AJ183" i="1" s="1"/>
  <c r="AG185" i="1"/>
  <c r="AJ185" i="1" s="1"/>
  <c r="AG187" i="1"/>
  <c r="AJ187" i="1" s="1"/>
  <c r="AG189" i="1"/>
  <c r="AJ189" i="1" s="1"/>
  <c r="AG191" i="1"/>
  <c r="AJ191" i="1" s="1"/>
  <c r="AG193" i="1"/>
  <c r="AJ193" i="1" s="1"/>
  <c r="AG195" i="1"/>
  <c r="AJ195" i="1" s="1"/>
  <c r="AG197" i="1"/>
  <c r="AJ197" i="1" s="1"/>
  <c r="AG199" i="1"/>
  <c r="AJ199" i="1" s="1"/>
  <c r="AG201" i="1"/>
  <c r="AJ201" i="1" s="1"/>
  <c r="AG203" i="1"/>
  <c r="AJ203" i="1" s="1"/>
  <c r="AG205" i="1"/>
  <c r="AJ205" i="1" s="1"/>
  <c r="AG207" i="1"/>
  <c r="AJ207" i="1" s="1"/>
  <c r="AG209" i="1"/>
  <c r="AJ209" i="1" s="1"/>
  <c r="AG211" i="1"/>
  <c r="AJ211" i="1" s="1"/>
  <c r="AG213" i="1"/>
  <c r="AJ213" i="1" s="1"/>
  <c r="AG215" i="1"/>
  <c r="AJ215" i="1" s="1"/>
  <c r="AG217" i="1"/>
  <c r="AJ217" i="1" s="1"/>
  <c r="AG219" i="1"/>
  <c r="AJ219" i="1" s="1"/>
  <c r="AG221" i="1"/>
  <c r="AJ221" i="1" s="1"/>
  <c r="AG223" i="1"/>
  <c r="AJ223" i="1" s="1"/>
  <c r="AG225" i="1"/>
  <c r="AJ225" i="1" s="1"/>
  <c r="AG227" i="1"/>
  <c r="AJ227" i="1" s="1"/>
  <c r="AG229" i="1"/>
  <c r="AJ229" i="1" s="1"/>
  <c r="AG231" i="1"/>
  <c r="AJ231" i="1" s="1"/>
  <c r="AG233" i="1"/>
  <c r="AJ233" i="1" s="1"/>
  <c r="AG235" i="1"/>
  <c r="AJ235" i="1" s="1"/>
  <c r="AG237" i="1"/>
  <c r="AJ237" i="1" s="1"/>
  <c r="AG238" i="1"/>
  <c r="AJ238" i="1" s="1"/>
  <c r="AI240" i="1"/>
  <c r="AL240" i="1" s="1"/>
  <c r="AE240" i="1"/>
  <c r="AI242" i="1"/>
  <c r="AL242" i="1" s="1"/>
  <c r="AE242" i="1"/>
  <c r="AI244" i="1"/>
  <c r="AL244" i="1" s="1"/>
  <c r="AE244" i="1"/>
  <c r="AI246" i="1"/>
  <c r="AL246" i="1" s="1"/>
  <c r="AE246" i="1"/>
  <c r="AI248" i="1"/>
  <c r="AL248" i="1" s="1"/>
  <c r="AE248" i="1"/>
  <c r="AI250" i="1"/>
  <c r="AL250" i="1" s="1"/>
  <c r="AE250" i="1"/>
  <c r="AI252" i="1"/>
  <c r="AL252" i="1" s="1"/>
  <c r="AE252" i="1"/>
  <c r="AI254" i="1"/>
  <c r="AL254" i="1" s="1"/>
  <c r="AE254" i="1"/>
  <c r="AI256" i="1"/>
  <c r="AL256" i="1" s="1"/>
  <c r="AE256" i="1"/>
  <c r="AI258" i="1"/>
  <c r="AL258" i="1" s="1"/>
  <c r="AE258" i="1"/>
  <c r="AI260" i="1"/>
  <c r="AL260" i="1" s="1"/>
  <c r="AE260" i="1"/>
  <c r="AI262" i="1"/>
  <c r="AL262" i="1" s="1"/>
  <c r="AE262" i="1"/>
  <c r="AI264" i="1"/>
  <c r="AL264" i="1" s="1"/>
  <c r="AE264" i="1"/>
  <c r="AI266" i="1"/>
  <c r="AL266" i="1" s="1"/>
  <c r="AE266" i="1"/>
  <c r="AI268" i="1"/>
  <c r="AL268" i="1" s="1"/>
  <c r="AE268" i="1"/>
  <c r="AI270" i="1"/>
  <c r="AL270" i="1" s="1"/>
  <c r="AE270" i="1"/>
  <c r="AI272" i="1"/>
  <c r="AL272" i="1" s="1"/>
  <c r="AE272" i="1"/>
  <c r="AI274" i="1"/>
  <c r="AL274" i="1" s="1"/>
  <c r="AE274" i="1"/>
  <c r="AI276" i="1"/>
  <c r="AL276" i="1" s="1"/>
  <c r="AI278" i="1"/>
  <c r="AL278" i="1" s="1"/>
  <c r="AI280" i="1"/>
  <c r="AL280" i="1" s="1"/>
  <c r="AI282" i="1"/>
  <c r="AL282" i="1" s="1"/>
  <c r="AI284" i="1"/>
  <c r="AL284" i="1" s="1"/>
  <c r="AI286" i="1"/>
  <c r="AL286" i="1" s="1"/>
  <c r="AI288" i="1"/>
  <c r="AL288" i="1" s="1"/>
  <c r="AI290" i="1"/>
  <c r="AL290" i="1" s="1"/>
  <c r="AI292" i="1"/>
  <c r="AL292" i="1" s="1"/>
  <c r="AI294" i="1"/>
  <c r="AL294" i="1" s="1"/>
  <c r="AI296" i="1"/>
  <c r="AL296" i="1" s="1"/>
  <c r="AI298" i="1"/>
  <c r="AL298" i="1" s="1"/>
  <c r="AI300" i="1"/>
  <c r="AL300" i="1" s="1"/>
  <c r="AI302" i="1"/>
  <c r="AL302" i="1" s="1"/>
  <c r="AI304" i="1"/>
  <c r="AL304" i="1" s="1"/>
  <c r="AI306" i="1"/>
  <c r="AL306" i="1" s="1"/>
  <c r="AI308" i="1"/>
  <c r="AL308" i="1" s="1"/>
  <c r="AI310" i="1"/>
  <c r="AL310" i="1" s="1"/>
  <c r="AI312" i="1"/>
  <c r="AL312" i="1" s="1"/>
  <c r="AI314" i="1"/>
  <c r="AL314" i="1" s="1"/>
  <c r="AI316" i="1"/>
  <c r="AL316" i="1" s="1"/>
  <c r="AI318" i="1"/>
  <c r="AL318" i="1" s="1"/>
  <c r="AI320" i="1"/>
  <c r="AL320" i="1" s="1"/>
  <c r="AI322" i="1"/>
  <c r="AL322" i="1" s="1"/>
  <c r="AI324" i="1"/>
  <c r="AL324" i="1" s="1"/>
  <c r="AI326" i="1"/>
  <c r="AL326" i="1" s="1"/>
  <c r="AI328" i="1"/>
  <c r="AL328" i="1" s="1"/>
  <c r="AI330" i="1"/>
  <c r="AL330" i="1" s="1"/>
  <c r="AI332" i="1"/>
  <c r="AL332" i="1" s="1"/>
  <c r="AI334" i="1"/>
  <c r="AL334" i="1" s="1"/>
  <c r="AI336" i="1"/>
  <c r="AL336" i="1" s="1"/>
  <c r="AI338" i="1"/>
  <c r="AL338" i="1" s="1"/>
  <c r="AI340" i="1"/>
  <c r="AL340" i="1" s="1"/>
  <c r="AI342" i="1"/>
  <c r="AL342" i="1" s="1"/>
  <c r="AI344" i="1"/>
  <c r="AL344" i="1" s="1"/>
  <c r="AI346" i="1"/>
  <c r="AL346" i="1" s="1"/>
  <c r="AI348" i="1"/>
  <c r="AL348" i="1" s="1"/>
  <c r="AI350" i="1"/>
  <c r="AL350" i="1" s="1"/>
  <c r="AI352" i="1"/>
  <c r="AL352" i="1" s="1"/>
  <c r="AI354" i="1"/>
  <c r="AL354" i="1" s="1"/>
  <c r="AI356" i="1"/>
  <c r="AL356" i="1" s="1"/>
  <c r="AI358" i="1"/>
  <c r="AL358" i="1" s="1"/>
  <c r="AI360" i="1"/>
  <c r="AL360" i="1" s="1"/>
  <c r="AI362" i="1"/>
  <c r="AL362" i="1" s="1"/>
  <c r="AI364" i="1"/>
  <c r="AL364" i="1" s="1"/>
  <c r="AI366" i="1"/>
  <c r="AL366" i="1" s="1"/>
  <c r="AI368" i="1"/>
  <c r="AL368" i="1" s="1"/>
  <c r="AI370" i="1"/>
  <c r="AL370" i="1" s="1"/>
  <c r="AI372" i="1"/>
  <c r="AL372" i="1" s="1"/>
  <c r="AI374" i="1"/>
  <c r="AL374" i="1" s="1"/>
  <c r="AI376" i="1"/>
  <c r="AL376" i="1" s="1"/>
  <c r="AI378" i="1"/>
  <c r="AL378" i="1" s="1"/>
  <c r="AI380" i="1"/>
  <c r="AL380" i="1" s="1"/>
  <c r="AI382" i="1"/>
  <c r="AL382" i="1" s="1"/>
  <c r="AI384" i="1"/>
  <c r="AL384" i="1" s="1"/>
  <c r="AI386" i="1"/>
  <c r="AL386" i="1" s="1"/>
  <c r="AI388" i="1"/>
  <c r="AL388" i="1" s="1"/>
  <c r="AI390" i="1"/>
  <c r="AL390" i="1" s="1"/>
  <c r="AI392" i="1"/>
  <c r="AL392" i="1" s="1"/>
  <c r="AJ43" i="1"/>
  <c r="AB43" i="1"/>
  <c r="AG16" i="1"/>
  <c r="AE394" i="1" l="1"/>
  <c r="AE395" i="1" s="1"/>
  <c r="AJ16" i="1"/>
  <c r="AB16" i="1"/>
  <c r="AB394" i="1" s="1"/>
  <c r="AB395" i="1" s="1"/>
  <c r="AD72" i="1"/>
  <c r="AI72" i="1" s="1"/>
  <c r="AL72" i="1" s="1"/>
  <c r="AE72" i="1" l="1"/>
</calcChain>
</file>

<file path=xl/comments1.xml><?xml version="1.0" encoding="utf-8"?>
<comments xmlns="http://schemas.openxmlformats.org/spreadsheetml/2006/main">
  <authors>
    <author>W10 PRO</author>
  </authors>
  <commentList>
    <comment ref="H36" authorId="0" shapeId="0">
      <text>
        <r>
          <rPr>
            <b/>
            <sz val="12"/>
            <color indexed="81"/>
            <rFont val="Tahoma"/>
            <family val="2"/>
          </rPr>
          <t>Jumlah peserta didik PAUD/Jumlah penduduk usia 5-6 th dikali 100</t>
        </r>
      </text>
    </comment>
    <comment ref="H43" authorId="0" shapeId="0">
      <text>
        <r>
          <rPr>
            <b/>
            <sz val="12"/>
            <color indexed="81"/>
            <rFont val="Tahoma"/>
            <family val="2"/>
          </rPr>
          <t>Jumlah PAUD formal terakreditasi A/Jumlah seluruh PAUD Formal dikali 100</t>
        </r>
      </text>
    </comment>
    <comment ref="W43" authorId="0" shapeId="0">
      <text>
        <r>
          <rPr>
            <b/>
            <sz val="12"/>
            <color indexed="81"/>
            <rFont val="Tahoma"/>
            <family val="2"/>
          </rPr>
          <t>4 PAUD tambahan terakreditasi A berdasarkan keputusan Kepala Disdikbud</t>
        </r>
      </text>
    </comment>
    <comment ref="Q51" authorId="0" shapeId="0">
      <text>
        <r>
          <rPr>
            <b/>
            <sz val="12"/>
            <color indexed="81"/>
            <rFont val="Tahoma"/>
            <family val="2"/>
          </rPr>
          <t>menggunakan dana hibah</t>
        </r>
      </text>
    </comment>
    <comment ref="H59" authorId="0" shapeId="0">
      <text>
        <r>
          <rPr>
            <b/>
            <sz val="12"/>
            <color theme="1"/>
            <rFont val="Tahoma"/>
            <family val="2"/>
          </rPr>
          <t>Dana yg tersedia tidak mencukupi sesuai dengan spesifikasi yg diperlukan</t>
        </r>
      </text>
    </comment>
    <comment ref="C61" authorId="0" shapeId="0">
      <text>
        <r>
          <rPr>
            <b/>
            <sz val="12"/>
            <color indexed="81"/>
            <rFont val="Tahoma"/>
            <family val="2"/>
          </rPr>
          <t>Covid 19
dihapus</t>
        </r>
      </text>
    </comment>
    <comment ref="H70" authorId="0" shapeId="0">
      <text>
        <r>
          <rPr>
            <b/>
            <sz val="12"/>
            <color indexed="81"/>
            <rFont val="Tahoma"/>
            <family val="2"/>
          </rPr>
          <t>meja kursi murid 388 buah, meja kursi guru 20 buah</t>
        </r>
      </text>
    </comment>
    <comment ref="K72" authorId="0" shapeId="0">
      <text>
        <r>
          <rPr>
            <b/>
            <sz val="12"/>
            <color indexed="81"/>
            <rFont val="Tahoma"/>
            <family val="2"/>
          </rPr>
          <t>KSN, KOSN, FLS2N</t>
        </r>
      </text>
    </comment>
    <comment ref="N72" authorId="0" shapeId="0">
      <text>
        <r>
          <rPr>
            <b/>
            <sz val="12"/>
            <color indexed="81"/>
            <rFont val="Tahoma"/>
            <family val="2"/>
          </rPr>
          <t>KSN</t>
        </r>
      </text>
    </comment>
    <comment ref="S72" authorId="0" shapeId="0">
      <text>
        <r>
          <rPr>
            <b/>
            <sz val="14"/>
            <color indexed="81"/>
            <rFont val="Tahoma"/>
            <family val="2"/>
          </rPr>
          <t>Lomba</t>
        </r>
      </text>
    </comment>
    <comment ref="V72" authorId="0" shapeId="0">
      <text>
        <r>
          <rPr>
            <b/>
            <sz val="14"/>
            <color indexed="81"/>
            <rFont val="Tahoma"/>
            <family val="2"/>
          </rPr>
          <t>GN OTA</t>
        </r>
      </text>
    </comment>
    <comment ref="Y72" authorId="0" shapeId="0">
      <text>
        <r>
          <rPr>
            <b/>
            <sz val="14"/>
            <color indexed="81"/>
            <rFont val="Tahoma"/>
            <family val="2"/>
          </rPr>
          <t>GN OTA</t>
        </r>
      </text>
    </comment>
    <comment ref="H76" authorId="0" shapeId="0">
      <text>
        <r>
          <rPr>
            <b/>
            <sz val="12"/>
            <color indexed="81"/>
            <rFont val="Tahoma"/>
            <family val="2"/>
          </rPr>
          <t>2 Paket Pembangunan 5 Paket rehab</t>
        </r>
      </text>
    </comment>
    <comment ref="C88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C90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K91" authorId="0" shapeId="0">
      <text>
        <r>
          <rPr>
            <b/>
            <sz val="12"/>
            <color indexed="81"/>
            <rFont val="Tahoma"/>
            <family val="2"/>
          </rPr>
          <t>KSN, KOSN, FLS2N, GSI</t>
        </r>
      </text>
    </comment>
    <comment ref="T91" authorId="0" shapeId="0">
      <text>
        <r>
          <rPr>
            <b/>
            <sz val="12"/>
            <color indexed="81"/>
            <rFont val="Tahoma"/>
            <family val="2"/>
          </rPr>
          <t>KSN, KOSN, FLS2N</t>
        </r>
      </text>
    </comment>
    <comment ref="Y91" authorId="0" shapeId="0">
      <text>
        <r>
          <rPr>
            <b/>
            <sz val="12"/>
            <color indexed="81"/>
            <rFont val="Tahoma"/>
            <family val="2"/>
          </rPr>
          <t>untuk belanja bahan obat-obatan dan bahan praktek</t>
        </r>
      </text>
    </comment>
    <comment ref="P92" authorId="0" shapeId="0">
      <text>
        <r>
          <rPr>
            <b/>
            <sz val="12"/>
            <color indexed="81"/>
            <rFont val="Tahoma"/>
            <family val="2"/>
          </rPr>
          <t>Bimtek proktur dan teknisi</t>
        </r>
      </text>
    </comment>
    <comment ref="S92" authorId="0" shapeId="0">
      <text>
        <r>
          <rPr>
            <b/>
            <sz val="12"/>
            <color indexed="81"/>
            <rFont val="Tahoma"/>
            <family val="2"/>
          </rPr>
          <t>Pengadaan Laptop dan Jaringan utk 2 Sekolah</t>
        </r>
      </text>
    </comment>
    <comment ref="K94" authorId="0" shapeId="0">
      <text>
        <r>
          <rPr>
            <b/>
            <sz val="12"/>
            <color indexed="81"/>
            <rFont val="Tahoma"/>
            <family val="2"/>
          </rPr>
          <t>3 rehab sekolah, 1 rehab gedung kantor disdik</t>
        </r>
      </text>
    </comment>
    <comment ref="K97" authorId="0" shapeId="0">
      <text>
        <r>
          <rPr>
            <b/>
            <sz val="12"/>
            <color indexed="81"/>
            <rFont val="Tahoma"/>
            <family val="2"/>
          </rPr>
          <t>8 ruang dari 3 sekolah</t>
        </r>
      </text>
    </comment>
    <comment ref="C98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  <comment ref="H107" authorId="0" shapeId="0">
      <text>
        <r>
          <rPr>
            <b/>
            <sz val="12"/>
            <color indexed="81"/>
            <rFont val="Tahoma"/>
            <family val="2"/>
          </rPr>
          <t>Jumlah tingkat seni budaya yang dikembangkan/jumlah seni budaya yang ada dikali 100</t>
        </r>
      </text>
    </comment>
    <comment ref="M109" authorId="0" shapeId="0">
      <text>
        <r>
          <rPr>
            <b/>
            <sz val="12"/>
            <color indexed="81"/>
            <rFont val="Tahoma"/>
            <family val="2"/>
          </rPr>
          <t>Kegiatan napak tilas tidak dilaksanakan karena pandemi covid 19</t>
        </r>
      </text>
    </comment>
    <comment ref="P109" authorId="0" shapeId="0">
      <text>
        <r>
          <rPr>
            <b/>
            <sz val="12"/>
            <color indexed="81"/>
            <rFont val="Tahoma"/>
            <family val="2"/>
          </rPr>
          <t>Pembelian Camera Digital</t>
        </r>
      </text>
    </comment>
    <comment ref="M111" authorId="0" shapeId="0">
      <text>
        <r>
          <rPr>
            <b/>
            <sz val="12"/>
            <color indexed="81"/>
            <rFont val="Tahoma"/>
            <family val="2"/>
          </rPr>
          <t>1 event dan honor pengurus kademangan loksado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13" authorId="0" shapeId="0">
      <text>
        <r>
          <rPr>
            <b/>
            <sz val="12"/>
            <color indexed="81"/>
            <rFont val="Tahoma"/>
            <family val="2"/>
          </rPr>
          <t>karena pandemi covid 19</t>
        </r>
      </text>
    </comment>
  </commentList>
</comments>
</file>

<file path=xl/sharedStrings.xml><?xml version="1.0" encoding="utf-8"?>
<sst xmlns="http://schemas.openxmlformats.org/spreadsheetml/2006/main" count="5089" uniqueCount="535">
  <si>
    <t>EVALUASI TERHADAP HASIL RENCANA KERJA PERANGKAT DAERAH LINGKUP KABUPATEN</t>
  </si>
  <si>
    <t>RENCANA KERJA PERANGKAT DAERAH</t>
  </si>
  <si>
    <t>DINAS PENDIDIKAN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</si>
  <si>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</si>
  <si>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</si>
  <si>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</si>
  <si>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</si>
  <si>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</si>
  <si>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</si>
  <si>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</si>
  <si>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</si>
  <si>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</si>
  <si>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</si>
  <si>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</si>
  <si>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</si>
  <si>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</si>
  <si>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</si>
  <si>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</si>
  <si>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</si>
  <si>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</si>
  <si>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</si>
  <si>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</si>
  <si>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</si>
  <si>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</si>
  <si>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</si>
  <si>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</si>
  <si>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</si>
  <si>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</si>
  <si>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</si>
  <si>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</si>
  <si>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</si>
  <si>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</si>
  <si>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</si>
  <si>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</si>
  <si>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</si>
  <si>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</si>
  <si>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</si>
  <si>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Program Peningkatan Perencanaan, Pelaporan Capaian Kinerja dan Keuangan</t>
  </si>
  <si>
    <t>Dinas Pendidikan</t>
  </si>
  <si>
    <t>Penyusunan Dokumen Keuangan</t>
  </si>
  <si>
    <t>Penyusunan Dokumen AKIP</t>
  </si>
  <si>
    <t>Meningkatnya Kinerja Keuangan dan Kinerja Birokrasi</t>
  </si>
  <si>
    <t>Program Pelayanan Administrasi Perkantoran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</si>
  <si>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</si>
  <si>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</si>
  <si>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</si>
  <si>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</si>
  <si>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</si>
  <si>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</si>
  <si>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</si>
  <si>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</si>
  <si>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</si>
  <si>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Pembinaan Dewan Pendidikan</t>
  </si>
  <si>
    <t>Meningkatnya Akses dan Kualitas Pelayanan Pendidikan</t>
  </si>
  <si>
    <t>Program Peningkatan Akses Pendidikan Anak Usia Dini</t>
  </si>
  <si>
    <t>Penambahan ruang kelas sekolah</t>
  </si>
  <si>
    <t>Program Peningkatan Mutu Pendidikan Anak Usia Dini</t>
  </si>
  <si>
    <t>Rehabilitasi sedang/berat ruang kelas sekolah</t>
  </si>
  <si>
    <t>Pengadaan mebeluer sekolah</t>
  </si>
  <si>
    <t>Pengadaan alat praktik dan peraga siswa</t>
  </si>
  <si>
    <t>Bimbingan Teknis pendidikan keluarga</t>
  </si>
  <si>
    <t>Sosialisasi akreditasi lembaga PAUD dan DIKMAS</t>
  </si>
  <si>
    <t>Pelatihan kompetensi tenaga pendidik</t>
  </si>
  <si>
    <t>Pembinaan minat bakat dan kreativitas siswa</t>
  </si>
  <si>
    <t>Program Peningkatan Mutu Pendidikan Masyarakat</t>
  </si>
  <si>
    <t>Penyelenggaraan Paket C setara SMU</t>
  </si>
  <si>
    <t>Penyelenggaraan Paket B setara SMP</t>
  </si>
  <si>
    <t>Penyelenggaraan Lembaga Non Formal</t>
  </si>
  <si>
    <t>Pelatihan Tutor Kesetaraan</t>
  </si>
  <si>
    <t>Program Peningkatan Mutu Pendidikan Sekolah Dasar</t>
  </si>
  <si>
    <t>Bantuan operasional sekolah daerah (BOSDA)</t>
  </si>
  <si>
    <t>Bantuan Operasional Sekolah (BOS) PUSAT SD</t>
  </si>
  <si>
    <t>Pembangunan taman, lapangan upacara dan fasilitas parkir</t>
  </si>
  <si>
    <t>Pembangunan/rehabilitasi ruang ibadah</t>
  </si>
  <si>
    <t>Pembangunan Sarana Air Bersih dan Sanitasi</t>
  </si>
  <si>
    <t>Pembangunan pagar sekolah</t>
  </si>
  <si>
    <t>Pembinaan minat, bakat dan kreativitas siswa SD</t>
  </si>
  <si>
    <t>Pelaksanaan ujian sekolah SD</t>
  </si>
  <si>
    <t>Program Peningkatan Mutu Pendidikan Sekolah Menengah Pertama</t>
  </si>
  <si>
    <t>Pembangunan /rehabilitasi ruang ibadah</t>
  </si>
  <si>
    <t>Pembinaan minat, bakat dan kreativitas siswa SMP</t>
  </si>
  <si>
    <t>Pelaksanaan ujian sekolah (UN) SMP</t>
  </si>
  <si>
    <t>Rehabilitasi ruang kelas sekolah</t>
  </si>
  <si>
    <t>Pelatihan Pelaporan Program Indonesia Pintar (PIP)</t>
  </si>
  <si>
    <t>Pendidikan Lanjutan Bagi Pendidik untuk Memenuhi Standar Kualifikasi</t>
  </si>
  <si>
    <t>Program Pengelolaan Kekayaan dan Keragaman Budaya</t>
  </si>
  <si>
    <t>Perkembangan keragaman budaya daerah</t>
  </si>
  <si>
    <t>Pembinaan dan pelestarian nilai sejarah dan perjuangan bangsa</t>
  </si>
  <si>
    <t>Pengelolaan dan pengembangan pelestarian peninggalan sejarah purbakala, museum dan peninggalan bawah air</t>
  </si>
  <si>
    <t>Pelestarian dan aktualisasi adat budaya daerah</t>
  </si>
  <si>
    <t>Festival budaya meratus</t>
  </si>
  <si>
    <t>Festival olahraga tradisional dan permainan rakyat</t>
  </si>
  <si>
    <t>Festival karasmin banua</t>
  </si>
  <si>
    <t>Festival luar daerah</t>
  </si>
  <si>
    <t>Program Wajib Belajar Pendidikan Dasar Sembilan Tahun (BOS)</t>
  </si>
  <si>
    <t xml:space="preserve"> Bantuan Operasional Sekolah SDN AMAWANG KANAN</t>
  </si>
  <si>
    <t xml:space="preserve"> Bantuan Operasional Sekolah SDN AMAWANG KIRI 1</t>
  </si>
  <si>
    <t xml:space="preserve"> Bantuan Operasional Sekolah SDN AMAWANG KIRI 2</t>
  </si>
  <si>
    <t xml:space="preserve"> Bantuan Operasional Sekolah SDN AMAWANG KIRI 3</t>
  </si>
  <si>
    <t xml:space="preserve"> Bantuan Operasional Sekolah SDN AMAWANG KIRI MUKA</t>
  </si>
  <si>
    <t xml:space="preserve"> Bantuan Operasional Sekolah SDN BANGKAU</t>
  </si>
  <si>
    <t xml:space="preserve"> Bantuan Operasional Sekolah SDN BARIANG</t>
  </si>
  <si>
    <t xml:space="preserve"> Bantuan Operasional Sekolah SDN GAMBAH DALAM BARAT 1</t>
  </si>
  <si>
    <t xml:space="preserve"> Bantuan Operasional Sekolah SDN GAMBAH DALAM BARAT 3</t>
  </si>
  <si>
    <t xml:space="preserve"> Bantuan Operasional Sekolah SDN GAMBAH DALAM TIMUR 1</t>
  </si>
  <si>
    <t>Bantuan Operasional Sekolah SDN GAMBAH LUAR</t>
  </si>
  <si>
    <t>Bantuan Operasional Sekolah SDN GAMBAH LUAR MUKA</t>
  </si>
  <si>
    <t>Bantuan Operasional Sekolah SDN GAMBAH LUAR SELATAN</t>
  </si>
  <si>
    <t>Bantuan Operasional Sekolah SDN GAMBAH WALANGKU</t>
  </si>
  <si>
    <t>Bantuan Operasional Sekolah SDN GANDA</t>
  </si>
  <si>
    <t>Bantuan Operasional Sekolah SDN JAMBU HILIR 1</t>
  </si>
  <si>
    <t>Bantuan Operasional Sekolah SDN JAMBU HILIR 2</t>
  </si>
  <si>
    <t>Bantuan Operasional Sekolah SDN JAMBU HILIR 3</t>
  </si>
  <si>
    <t>Bantuan Operasional Sekolah SDN JAMBU HILIR BALUTI 2</t>
  </si>
  <si>
    <t>Bantuan Operasional Sekolah SDN JAMBU HILIR BALUTI 3</t>
  </si>
  <si>
    <t>Bantuan Operasional Sekolah SDN  JAMBU HILIR BALUTI 4</t>
  </si>
  <si>
    <t>Bantuan Operasional Sekolah SDN  KANDANGAN BARAT 2</t>
  </si>
  <si>
    <t>Bantuan Operasional Sekolah SDN KANDANGAN BARAT 3</t>
  </si>
  <si>
    <t>Bantuan Operasional Sekolah SDN KANDANGAN BARAT 5</t>
  </si>
  <si>
    <t>Bantuan Operasional Sekolah SDN KANDANGAN KOTA 1</t>
  </si>
  <si>
    <t>Bantuan Operasional Sekolah SDN KANDANGAN KOTA 2</t>
  </si>
  <si>
    <t>Bantuan Operasional Sekolah SDN KANDANGAN KOTA 4</t>
  </si>
  <si>
    <t>Bantuan Operasional Sekolah SDN KANDANGAN KOTA 6</t>
  </si>
  <si>
    <t>Bantuan Operasional Sekolah SDN KANDANGAN KOTA 7</t>
  </si>
  <si>
    <t>Bantuan Operasional Sekolah SDN KANDANGAN UTARA 2</t>
  </si>
  <si>
    <t>Bantuan Operasional Sekolah SDN KANDANGAN UTARA 3</t>
  </si>
  <si>
    <t>Bantuan Operasional Sekolah SDN SIMPANG EMPAT 1</t>
  </si>
  <si>
    <t>Bantuan Operasional Sekolah SDN SUNGAI JARUM 1</t>
  </si>
  <si>
    <t>Bantuan Operasional Sekolah SDN SUNGAI JARUM 2</t>
  </si>
  <si>
    <t>Bantuan Operasional Sekolah SDN SUNGAI KUPANG 1</t>
  </si>
  <si>
    <t>Bantuan Operasional Sekolah SDN SUNGAI KUPANG 2</t>
  </si>
  <si>
    <t>Bantuan Operasional Sekolah SDN SUNGAI KUPANG PALAS 1</t>
  </si>
  <si>
    <t>Bantuan Operasional Sekolah SDN SUNGAI KUPANG PALAS 2</t>
  </si>
  <si>
    <t>Bantuan Operasional Sekolah SDN SUNGAI PARING 1</t>
  </si>
  <si>
    <t>Bantuan Operasional Sekolah SDN SUNGAI PARING DALAM</t>
  </si>
  <si>
    <t>Bantuan Operasional Sekolah SDN TIBUNG RAYA 1</t>
  </si>
  <si>
    <t>Bantuan Operasional Sekolah SDN TIBUNG RAYA 3</t>
  </si>
  <si>
    <t>Bantuan Operasional Sekolah SDN AMBARAI</t>
  </si>
  <si>
    <t>Bantuan Operasional Sekolah SDN BATU BINI</t>
  </si>
  <si>
    <t>Bantuan Operasional Sekolah SDN BATU LAKI</t>
  </si>
  <si>
    <t>Bantuan Operasional Sekolah SDN BUKUANIN</t>
  </si>
  <si>
    <t>Bantuan Operasional Sekolah SDN JAMBU HULU</t>
  </si>
  <si>
    <t>Bantuan Operasional Sekolah SDN JAMBU HULU MUKA</t>
  </si>
  <si>
    <t>Bantuan Operasional Sekolah SDN JEMBATAN MERAH</t>
  </si>
  <si>
    <t>Bantuan Operasional Sekolah SDN KALIRING</t>
  </si>
  <si>
    <t>Bantuan Operasional Sekolah SDN KALIRING DALAM</t>
  </si>
  <si>
    <t>Bantuan Operasional Sekolah SDN KAMBANG BASAR</t>
  </si>
  <si>
    <t>Bantuan Operasional Sekolah SDN KARANG JAWA MUKA 1</t>
  </si>
  <si>
    <t>Bantuan Operasional Sekolah SDN KARANG JAWA MUKA 2</t>
  </si>
  <si>
    <t>Bantuan Operasional Sekolah SDN LOKBAHAN 2</t>
  </si>
  <si>
    <t>Bantuan Operasional Sekolah SDN MADANG 1</t>
  </si>
  <si>
    <t>Bantuan Operasional Sekolah SDN MADANG 2</t>
  </si>
  <si>
    <t>Bantuan Operasional Sekolah SDN MALUTU</t>
  </si>
  <si>
    <t>Bantuan Operasional Sekolah SDN MANDAPAI</t>
  </si>
  <si>
    <t>Bantuan Operasional Sekolah SDN MAWANGI</t>
  </si>
  <si>
    <t>Bantuan Operasional Sekolah SDN PADANG</t>
  </si>
  <si>
    <t>Bantuan Operasional Sekolah SDN PADANG BATUNG</t>
  </si>
  <si>
    <t>Bantuan Operasional Sekolah SDN PAGAR HAUR</t>
  </si>
  <si>
    <t>Bantuan Operasional Sekolah SDN PANDULANGAN</t>
  </si>
  <si>
    <t>Bantuan Operasional Sekolah SDN PANGLIMA DAMBUNG</t>
  </si>
  <si>
    <t>Bantuan Operasional Sekolah SDN PARIANGAN</t>
  </si>
  <si>
    <t>Bantuan Operasional Sekolah SDN TABIHI</t>
  </si>
  <si>
    <t>Bantuan Operasional Sekolah SDN TABIHI KANAN</t>
  </si>
  <si>
    <t>Bantuan Operasional Sekolah SDN TAYUB</t>
  </si>
  <si>
    <t>Bantuan Operasional Sekolah SDN HALUNUK</t>
  </si>
  <si>
    <t>Bantuan Operasional Sekolah SDN HARATAI 1</t>
  </si>
  <si>
    <t>Bantuan Operasional Sekolah SDN HARATAI 2</t>
  </si>
  <si>
    <t>Bantuan Operasional Sekolah SDN HARATAI 3</t>
  </si>
  <si>
    <t>Bantuan Operasional Sekolah SDN HULU BANYU</t>
  </si>
  <si>
    <t>Bantuan Operasional Sekolah SDN KAMAWAKAN</t>
  </si>
  <si>
    <t>Bantuan Operasional Sekolah SDN KANDIHIN</t>
  </si>
  <si>
    <t>Bantuan Operasional Sekolah SDN LOKLAHUNG</t>
  </si>
  <si>
    <t>Bantuan Operasional Sekolah SDN LOKSADO</t>
  </si>
  <si>
    <t>Bantuan Operasional Sekolah SDN LUMPANGI</t>
  </si>
  <si>
    <t>Bantuan Operasional Sekolah SDN MALINAU</t>
  </si>
  <si>
    <t>Bantuan Operasional Sekolah SDN MUARA ULANG 1</t>
  </si>
  <si>
    <t>Bantuan Operasional Sekolah SDN PANGGUNGAN</t>
  </si>
  <si>
    <t>Bantuan Operasional Sekolah SDN TANUHI</t>
  </si>
  <si>
    <t>Bantuan Operasional Sekolah SDN TUMINGKI 1</t>
  </si>
  <si>
    <t>Bantuan Operasional Sekolah SDN TUMINGKI 2</t>
  </si>
  <si>
    <t>Bantuan Operasional Sekolah SDN ANJIRAN (Sungai Raya)</t>
  </si>
  <si>
    <t>Bantuan Operasional Sekolah SDN BATUNG KULUR KIRI 1</t>
  </si>
  <si>
    <t>Bantuan Operasional Sekolah SDN BATANG KULUR KIRI 2</t>
  </si>
  <si>
    <t>Bantuan Operasional Sekolah SDN BATANG KULUR TENGAH</t>
  </si>
  <si>
    <t>Bantuan Operasional Sekolah SDN BUMI BERKAT</t>
  </si>
  <si>
    <t>Bantuan Operasional Sekolah SDN BUMI THAIBAH</t>
  </si>
  <si>
    <t>Bantuan Operasional Sekolah SDN HAMALAU 1</t>
  </si>
  <si>
    <t>Bantuan Operasional Sekolah SDN HAMALAU 2</t>
  </si>
  <si>
    <t>Bantuan Operasional Sekolah SDN HULU SELATAN</t>
  </si>
  <si>
    <t>Bantuan Operasional Sekolah SDN IDA MANGGALA</t>
  </si>
  <si>
    <t>Bantuan Operasional Sekolah SDN JARAU</t>
  </si>
  <si>
    <t xml:space="preserve"> Bantuan Operasional Sekolah SDN PARING AGUNG</t>
  </si>
  <si>
    <t xml:space="preserve"> Bantuan Operasional Sekolah SDN SARANG HALANG</t>
  </si>
  <si>
    <t xml:space="preserve"> Bantuan Operasional Sekolah SDN SARANG HALANG PADANG</t>
  </si>
  <si>
    <t xml:space="preserve"> Bantuan Operasional Sekolah SDN SERANGGAN 1</t>
  </si>
  <si>
    <t xml:space="preserve"> Bantuan Operasional Sekolah SDN SERANGGAN 2</t>
  </si>
  <si>
    <t xml:space="preserve"> Bantuan Operasional Sekolah SDN SUNGAI KALI 1</t>
  </si>
  <si>
    <t xml:space="preserve"> Bantuan Operasional Sekolah SDN SUNGAI KALI 2</t>
  </si>
  <si>
    <t xml:space="preserve"> Bantuan Operasional Sekolah SDN SUNGAI RAYA TENGAH</t>
  </si>
  <si>
    <t xml:space="preserve"> Bantuan Operasional Sekolah SDN SUNGAI RAYA UTARA</t>
  </si>
  <si>
    <t xml:space="preserve"> Bantuan Operasional Sekolah SDN TAMIANG</t>
  </si>
  <si>
    <t xml:space="preserve"> Bantuan Operasional Sekolah SDN TAMPANG</t>
  </si>
  <si>
    <t xml:space="preserve"> Bantuan Operasional Sekolah SDN TANAH BANGKANG</t>
  </si>
  <si>
    <t xml:space="preserve"> Bantuan Operasional Sekolah SDN TELUK PINANG</t>
  </si>
  <si>
    <t xml:space="preserve"> Bantuan Operasional Sekolah SDN AMPARAYA 2</t>
  </si>
  <si>
    <t xml:space="preserve"> Bantuan Operasional Sekolah SDN BALAI AMAS</t>
  </si>
  <si>
    <t xml:space="preserve"> Bantuan Operasional Sekolah SDN GARUNGGANG</t>
  </si>
  <si>
    <t xml:space="preserve"> Bantuan Operasional Sekolah SDN HANTARUKUNG</t>
  </si>
  <si>
    <t xml:space="preserve"> Bantuan Operasional Sekolah SDN KAPUH DARAT</t>
  </si>
  <si>
    <t xml:space="preserve"> Bantuan Operasional Sekolah SDN KAPUH PADANG</t>
  </si>
  <si>
    <t xml:space="preserve"> Bantuan Operasional Sekolah SDN KAPUH TENGAH 1</t>
  </si>
  <si>
    <t xml:space="preserve"> Bantuan Operasional Sekolah SDN KAPUH TENGAH 2</t>
  </si>
  <si>
    <t xml:space="preserve"> Bantuan Operasional Sekolah SDN KERAMAT RAYA 2</t>
  </si>
  <si>
    <t xml:space="preserve"> Bantuan Operasional Sekolah SDN PADANG (SIMPUR)</t>
  </si>
  <si>
    <t xml:space="preserve"> Bantuan Operasional Sekolah SDN PAMUJAAN</t>
  </si>
  <si>
    <t xml:space="preserve"> Bantuan Operasional Sekolah SDN PANJAMPANG BAHAGIA 1</t>
  </si>
  <si>
    <t xml:space="preserve"> Bantuan Operasional Sekolah SDN PANJAMPANG BAHAGIA 2</t>
  </si>
  <si>
    <t xml:space="preserve"> Bantuan Operasional Sekolah SDN PANTAI ULIN</t>
  </si>
  <si>
    <t xml:space="preserve"> Bantuan Operasional Sekolah SDN SIMPUR</t>
  </si>
  <si>
    <t xml:space="preserve"> Bantuan Operasional Sekolah SDN SUNGAI KACIL</t>
  </si>
  <si>
    <t xml:space="preserve"> Bantuan Operasional Sekolah SDN THOBA</t>
  </si>
  <si>
    <t xml:space="preserve"> Bantuan Operasional Sekolah SDN ULIN</t>
  </si>
  <si>
    <t xml:space="preserve"> Bantuan Operasional Sekolah SDN WASAH HILIR 1</t>
  </si>
  <si>
    <t xml:space="preserve"> Bantuan Operasional Sekolah SDN WASAH HILIR 2</t>
  </si>
  <si>
    <t xml:space="preserve"> Bantuan Operasional Sekolah SDN WASAH HULU</t>
  </si>
  <si>
    <t xml:space="preserve"> Bantuan Operasional Sekolah SDN WASAH TENGAH</t>
  </si>
  <si>
    <t xml:space="preserve"> Bantuan Operasional Sekolah SDN BAGO TANGGUL 2</t>
  </si>
  <si>
    <t xml:space="preserve"> Bantuan Operasional Sekolah SDN BAGO TANGGUL 3</t>
  </si>
  <si>
    <t xml:space="preserve"> Bantuan Operasional Sekolah SDN BALIMAU</t>
  </si>
  <si>
    <t xml:space="preserve"> Bantuan Operasional Sekolah SDN KALUMPANG</t>
  </si>
  <si>
    <t xml:space="preserve"> Bantuan Operasional Sekolah SDN KALUMPANG SELATAN</t>
  </si>
  <si>
    <t xml:space="preserve"> Bantuan Operasional Sekolah SDN KARANG BULAN</t>
  </si>
  <si>
    <t xml:space="preserve"> Bantuan Operasional Sekolah SDN KARANG PACI</t>
  </si>
  <si>
    <t xml:space="preserve"> Bantuan Operasional Sekolah SDN SIRIH 1</t>
  </si>
  <si>
    <t xml:space="preserve"> Bantuan Operasional Sekolah SDN SIRIH HULU 1</t>
  </si>
  <si>
    <t xml:space="preserve"> Bantuan Operasional Sekolah SDN TAMBINGKAR</t>
  </si>
  <si>
    <t xml:space="preserve"> Bantuan Operasional Sekolah SDN ANGKINANG</t>
  </si>
  <si>
    <t xml:space="preserve"> Bantuan Operasional Sekolah SDN ANJIRAN  (ANGKINANG)</t>
  </si>
  <si>
    <t xml:space="preserve"> Bantuan Operasional Sekolah SDN BAGAMBIR</t>
  </si>
  <si>
    <t xml:space="preserve"> Bantuan Operasional Sekolah SDN BAKARUNG SELATAN 1</t>
  </si>
  <si>
    <t xml:space="preserve"> Bantuan Operasional Sekolah SDN BAKARUNG SELATAN 2</t>
  </si>
  <si>
    <t xml:space="preserve"> Bantuan Operasional Sekolah SDN BAKARUNG TENGAH</t>
  </si>
  <si>
    <t xml:space="preserve"> Bantuan Operasional Sekolah SDN BAMBAN SELATAN</t>
  </si>
  <si>
    <t xml:space="preserve"> Bantuan Operasional Sekolah SDN BAMBAN UTARA</t>
  </si>
  <si>
    <t xml:space="preserve"> Bantuan Operasional Sekolah SDN KAYU ABANG 1</t>
  </si>
  <si>
    <t xml:space="preserve"> Bantuan Operasional Sekolah SDN KAYU ABANG 2</t>
  </si>
  <si>
    <t xml:space="preserve"> Bantuan Operasional Sekolah SDN PANGGANG HIJAU</t>
  </si>
  <si>
    <t xml:space="preserve"> Bantuan Operasional Sekolah SDN SUNGAI HANYAR</t>
  </si>
  <si>
    <t xml:space="preserve"> Bantuan Operasional Sekolah SDN TANIRAN TENGAH</t>
  </si>
  <si>
    <t xml:space="preserve"> Bantuan Operasional Sekolah SDN TANIRAN UTARA</t>
  </si>
  <si>
    <t xml:space="preserve"> Bantuan Operasional Sekolah SDN TAWIA</t>
  </si>
  <si>
    <t xml:space="preserve"> Bantuan Operasional Sekolah SDN TAWIA BARAT</t>
  </si>
  <si>
    <t xml:space="preserve"> Bantuan Operasional Sekolah SDN TAWIA TIMUR</t>
  </si>
  <si>
    <t xml:space="preserve"> Bantuan Operasional Sekolah SDN TELAGA SILI-SILI</t>
  </si>
  <si>
    <t xml:space="preserve"> Bantuan Operasional Sekolah SDN WAWARAN</t>
  </si>
  <si>
    <t xml:space="preserve"> Bantuan Operasional Sekolah SDN AMBUTUN 2</t>
  </si>
  <si>
    <t xml:space="preserve"> Bantuan Operasional Sekolah SDN BANUA HANYAR</t>
  </si>
  <si>
    <t xml:space="preserve"> Bantuan Operasional Sekolah SDN GUMBIL</t>
  </si>
  <si>
    <t xml:space="preserve"> Bantuan Operasional Sekolah SDN HAMAK</t>
  </si>
  <si>
    <t xml:space="preserve"> Bantuan Operasional Sekolah SDN HAMAK TIMUR 1</t>
  </si>
  <si>
    <t xml:space="preserve"> Bantuan Operasional Sekolah SDN HAMAK UTARA</t>
  </si>
  <si>
    <t xml:space="preserve"> Bantuan Operasional Sekolah SDN LOKBINUANG</t>
  </si>
  <si>
    <t xml:space="preserve"> Bantuan Operasional Sekolah SDN LONGAWANG</t>
  </si>
  <si>
    <t xml:space="preserve"> Bantuan Operasional Sekolah SDN MANDALA 1</t>
  </si>
  <si>
    <t xml:space="preserve"> Bantuan Operasional Sekolah SDN MANDAMPA 2</t>
  </si>
  <si>
    <t xml:space="preserve"> Bantuan Operasional Sekolah SDN MASIMPAN</t>
  </si>
  <si>
    <t xml:space="preserve"> Bantuan Operasional Sekolah SDN PAKUAN 1</t>
  </si>
  <si>
    <t xml:space="preserve"> Bantuan Operasional Sekolah SDN PAKUAN TIMUR</t>
  </si>
  <si>
    <t xml:space="preserve"> Bantuan Operasional Sekolah SDN PANDULANGAN 1</t>
  </si>
  <si>
    <t xml:space="preserve"> Bantuan Operasional Sekolah SDN PANDULANGAN 2</t>
  </si>
  <si>
    <t xml:space="preserve"> Bantuan Operasional Sekolah SDN RIAM TALO 2</t>
  </si>
  <si>
    <t xml:space="preserve"> Bantuan Operasional Sekolah SDN RIAM TALO 3</t>
  </si>
  <si>
    <t xml:space="preserve"> Bantuan Operasional Sekolah SDN TANITI 1</t>
  </si>
  <si>
    <t xml:space="preserve"> Bantuan Operasional Sekolah SDN TANITI 2</t>
  </si>
  <si>
    <t xml:space="preserve"> Bantuan Operasional Sekolah SDN TELAGA LANGSAT</t>
  </si>
  <si>
    <t xml:space="preserve"> Bantuan Operasional Sekolah SDN BALAH PAIKAT</t>
  </si>
  <si>
    <t xml:space="preserve"> Bantuan Operasional Sekolah SDN BARUH KEMBANG 1</t>
  </si>
  <si>
    <t xml:space="preserve"> Bantuan Operasional Sekolah SDN HAKURUNG</t>
  </si>
  <si>
    <t xml:space="preserve"> Bantuan Operasional Sekolah SDN HAKURUNG DALAM</t>
  </si>
  <si>
    <t xml:space="preserve"> Bantuan Operasional Sekolah SDN HAMAYUNG UTARA</t>
  </si>
  <si>
    <t xml:space="preserve"> Bantuan Operasional Sekolah SDN KENANGA</t>
  </si>
  <si>
    <t xml:space="preserve"> Bantuan Operasional Sekolah SDN MURUNG RAYA</t>
  </si>
  <si>
    <t xml:space="preserve"> Bantuan Operasional Sekolah SDN PAHARANGAN 1</t>
  </si>
  <si>
    <t xml:space="preserve"> Bantuan Operasional Sekolah SDN PAHARANGAN 2</t>
  </si>
  <si>
    <t xml:space="preserve"> Bantuan Operasional Sekolah SDN PAKAN DALAM 1</t>
  </si>
  <si>
    <t xml:space="preserve"> Bantuan Operasional Sekolah SDN PAKAN DALAM 2</t>
  </si>
  <si>
    <t xml:space="preserve"> Bantuan Operasional Sekolah SDN PAKAPURAN KACIL 1</t>
  </si>
  <si>
    <t xml:space="preserve"> Bantuan Operasional Sekolah SDN PAKAPURAN KACIL 2</t>
  </si>
  <si>
    <t xml:space="preserve"> Bantuan Operasional Sekolah SDN PANGGANDINGAN</t>
  </si>
  <si>
    <t xml:space="preserve"> Bantuan Operasional Sekolah SDN PARAMAIAN</t>
  </si>
  <si>
    <t xml:space="preserve"> Bantuan Operasional Sekolah SDN SUNGAI GARUDA</t>
  </si>
  <si>
    <t>Bantuan Operasional Sekolah SDN SUNGAI HAJI</t>
  </si>
  <si>
    <t>Bantuan Operasional Sekolah SDN SUNGAI MANDALA</t>
  </si>
  <si>
    <t xml:space="preserve"> Bantuan Operasional Sekolah SDN TALUK LABAK 1</t>
  </si>
  <si>
    <t xml:space="preserve"> Bantuan Operasional Sekolah SDN TALUK LABAK 2</t>
  </si>
  <si>
    <t xml:space="preserve"> Bantuan Operasional Sekolah SDN TAMBAK BITIN 1</t>
  </si>
  <si>
    <t xml:space="preserve"> Bantuan Operasional Sekolah SDN TAMBAK BITIN 3</t>
  </si>
  <si>
    <t xml:space="preserve"> Bantuan Operasional Sekolah SDN BANJARBARU</t>
  </si>
  <si>
    <t xml:space="preserve"> Bantuan Operasional Sekolah SDN BANUA HANYAR 1</t>
  </si>
  <si>
    <t xml:space="preserve"> Bantuan Operasional Sekolah SDN BANUA HANYAR 2</t>
  </si>
  <si>
    <t xml:space="preserve"> Bantuan Operasional Sekolah SDN BARUH JAYA 1</t>
  </si>
  <si>
    <t xml:space="preserve"> Bantuan Operasional Sekolah SDN BARUH JAYA 2</t>
  </si>
  <si>
    <t xml:space="preserve"> Bantuan Operasional Sekolah SDN BARUH JAYA 3</t>
  </si>
  <si>
    <t xml:space="preserve"> Bantuan Operasional Sekolah SDN BATANG ALAI</t>
  </si>
  <si>
    <t xml:space="preserve"> Bantuan Operasional Sekolah SDN BAYANAN 1</t>
  </si>
  <si>
    <t xml:space="preserve"> Bantuan Operasional Sekolah SDN BAYANAN 2</t>
  </si>
  <si>
    <t xml:space="preserve"> Bantuan Operasional Sekolah SDN HABIRAU</t>
  </si>
  <si>
    <t xml:space="preserve"> Bantuan Operasional Sekolah SDN HABIRAU TENGAH 1</t>
  </si>
  <si>
    <t xml:space="preserve"> Bantuan Operasional Sekolah SDN MUNING BARU</t>
  </si>
  <si>
    <t xml:space="preserve"> Bantuan Operasional Sekolah SDN MUNING DALAM</t>
  </si>
  <si>
    <t xml:space="preserve"> Bantuan Operasional Sekolah SDN MUNING TENGAH</t>
  </si>
  <si>
    <t xml:space="preserve"> Bantuan Operasional Sekolah SDN PANDAN SARI</t>
  </si>
  <si>
    <t xml:space="preserve"> Bantuan Operasional Sekolah SDN PARIGI 1</t>
  </si>
  <si>
    <t xml:space="preserve"> Bantuan Operasional Sekolah SDN PARIGI 2</t>
  </si>
  <si>
    <t xml:space="preserve"> Bantuan Operasional Sekolah SDN PIHANIN 1</t>
  </si>
  <si>
    <t xml:space="preserve"> Bantuan Operasional Sekolah SDN PIHANIN 2</t>
  </si>
  <si>
    <t xml:space="preserve"> Bantuan Operasional Sekolah SDN SAMUDA 1</t>
  </si>
  <si>
    <t xml:space="preserve"> Bantuan Operasional Sekolah SDN SAMUDA 2</t>
  </si>
  <si>
    <t xml:space="preserve"> Bantuan Operasional Sekolah SDN SUNGAI PINANG 1</t>
  </si>
  <si>
    <t xml:space="preserve"> Bantuan Operasional Sekolah SDN SUNGAI PINANG 2</t>
  </si>
  <si>
    <t xml:space="preserve"> Bantuan Operasional Sekolah SDN TAMBANGAN 1</t>
  </si>
  <si>
    <t xml:space="preserve"> Bantuan Operasional Sekolah SDN TAMBANGAN 2</t>
  </si>
  <si>
    <t xml:space="preserve"> Bantuan Operasional Sekolah SDN TAMBANGAN 3</t>
  </si>
  <si>
    <t xml:space="preserve"> Bantuan Operasional Sekolah SDN TAMBANGAN 4</t>
  </si>
  <si>
    <t xml:space="preserve"> Bantuan Operasional Sekolah SDN TUMBUKAN BANYU</t>
  </si>
  <si>
    <t xml:space="preserve"> Bantuan Operasional Sekolah SDN BADAUN</t>
  </si>
  <si>
    <t xml:space="preserve"> Bantuan Operasional Sekolah SDN BAJAYAU</t>
  </si>
  <si>
    <t xml:space="preserve"> Bantuan Operasional Sekolah SDN BAJAYAU LAMA</t>
  </si>
  <si>
    <t xml:space="preserve"> Bantuan Operasional Sekolah SDN BAJAYAU TENGAH 1</t>
  </si>
  <si>
    <t xml:space="preserve"> Bantuan Operasional Sekolah SDN BAJAYAU TENGAH 2</t>
  </si>
  <si>
    <t xml:space="preserve"> Bantuan Operasional Sekolah SDN BARU</t>
  </si>
  <si>
    <t xml:space="preserve"> Bantuan Operasional Sekolah SDN SIANG GANTUNG</t>
  </si>
  <si>
    <t xml:space="preserve"> Bantuan Operasional Sekolah SDN TANJUNG SELOR</t>
  </si>
  <si>
    <t>Bantuan Operasional Sekolah SMPN 1 ANGKINANG</t>
  </si>
  <si>
    <t>Bantuan Operasional Sekolah SMPN 2 ANGKINANG</t>
  </si>
  <si>
    <t>Bantuan Operasional Sekolah SMPN 1 DAHA SELATAN</t>
  </si>
  <si>
    <t>Bantuan Operasional Sekolah SMPN 3 DAHA SELATAN</t>
  </si>
  <si>
    <t>Bantuan Operasional Sekolah SMPN 4 DAHA SELATAN</t>
  </si>
  <si>
    <t>Bantuan Operasional Sekolah SMPN 5 DAHA SELATAN</t>
  </si>
  <si>
    <t>Bantuan Operasional Sekolah SMPN 6 DAHA SELATAN</t>
  </si>
  <si>
    <t>Bantuan Operasional Sekolah SMPN 7 DAHA SELATAN</t>
  </si>
  <si>
    <t>Bantuan Operasional Sekolah SMPN 1 DAHA UTARA</t>
  </si>
  <si>
    <t>Bantuan Operasional Sekolah SMPN 2 DAHA UTARA</t>
  </si>
  <si>
    <t>Bantuan Operasional Sekolah SMPN 3 DAHA UTARA</t>
  </si>
  <si>
    <t>Bantuan Operasional Sekolah SMPN 4 DAHA UTARA</t>
  </si>
  <si>
    <t>Bantuan Operasional Sekolah SMPN 1 KALUMPANG</t>
  </si>
  <si>
    <t>Bantuan Operasional Sekolah SMPN 1 KANDANGAN</t>
  </si>
  <si>
    <t>Bantuan Operasional Sekolah SMPN 2 KANDANGAN</t>
  </si>
  <si>
    <t>Bantuan Operasional Sekolah SMPN 4 KANDANGAN</t>
  </si>
  <si>
    <t>Bantuan Operasional Sekolah SMPN 3 KANDANGAN</t>
  </si>
  <si>
    <t>Bantuan Operasional Sekolah SMPN 6 KANDANGAN</t>
  </si>
  <si>
    <t>Bantuan Operasional Sekolah SMPN 7 KANDANGAN</t>
  </si>
  <si>
    <t>Bantuan Operasional Sekolah SMPN 8 KANDANGAN</t>
  </si>
  <si>
    <t>Bantuan Operasional Sekolah SMPN 1 LOKSADO</t>
  </si>
  <si>
    <t>Bantuan Operasional Sekolah SMPN 2 LOKSADO</t>
  </si>
  <si>
    <t>Bantuan Operasional Sekolah SMPN 1 PADANG BATUNG</t>
  </si>
  <si>
    <t>Bantuan Operasional Sekolah SMPN 2 PADANG BATUNG</t>
  </si>
  <si>
    <t>Bantuan Operasional Sekolah SMPN 3 PADANG BATUNG</t>
  </si>
  <si>
    <t>Bantuan Operasional Sekolah SMPN 4 PADANG BATUNG</t>
  </si>
  <si>
    <t>Bantuan Operasional Sekolah SMPN 1 SIMPUR</t>
  </si>
  <si>
    <t>Bantuan Operasional Sekolah SMPN 1 SUNGAI RAYA</t>
  </si>
  <si>
    <t>Bantuan Operasional Sekolah SMPN 2 SUNGAI RAYA</t>
  </si>
  <si>
    <t>Bantuan Operasional Sekolah SMPN 1 TELAGA LANGSAT</t>
  </si>
  <si>
    <t>Bantuan Operasional Sekolah SMPN 2 TELAGA LANGSAT</t>
  </si>
  <si>
    <t>Bantuan Operasional Sekolah SMPN 2 DAHA SELATAN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</si>
  <si>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</si>
  <si>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</si>
  <si>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</si>
  <si>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</si>
  <si>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</si>
  <si>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</si>
  <si>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</si>
  <si>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</si>
  <si>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</si>
  <si>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</si>
  <si>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</si>
  <si>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</si>
  <si>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</si>
  <si>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</si>
  <si>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</si>
  <si>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</si>
  <si>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</si>
  <si>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</si>
  <si>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</si>
  <si>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</si>
  <si>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</si>
  <si>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</si>
  <si>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</si>
  <si>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</si>
  <si>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</si>
  <si>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</si>
  <si>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</si>
  <si>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Keg</t>
  </si>
  <si>
    <t>Org</t>
  </si>
  <si>
    <t>Jumlah pemeliharaan kendaraan dinas/operasional</t>
  </si>
  <si>
    <t>Jumlah pemeliharaan peralatan dan perlengkapan kantor</t>
  </si>
  <si>
    <t>Buah</t>
  </si>
  <si>
    <t>Jumlah kegiatan dewan pendidikan</t>
  </si>
  <si>
    <t>Jumlah ruang kelas yang direhab</t>
  </si>
  <si>
    <t>Jumlah mebeluer yang dibeli</t>
  </si>
  <si>
    <t>Jumlah APE yang dibeli</t>
  </si>
  <si>
    <t>Jumlah peserta bimtek keluarga</t>
  </si>
  <si>
    <t>Jumlah peserta sosialisasi akreditasi PAUD dan DIKMAS</t>
  </si>
  <si>
    <t>Jumlah peserta pelatihan kompetensi tenaga pendidik</t>
  </si>
  <si>
    <t>Jumlah kegiatan lomba-lomba</t>
  </si>
  <si>
    <t>Jumlah penambahan ruang kelas</t>
  </si>
  <si>
    <t>%</t>
  </si>
  <si>
    <t>Paket</t>
  </si>
  <si>
    <t>Lomba</t>
  </si>
  <si>
    <t>Persentase Pemenuhan SPM/SNP SD</t>
  </si>
  <si>
    <t>Jumlah sekolah penerima BOSDA</t>
  </si>
  <si>
    <t>Jumlah sekolah penerima BOS PUSAT</t>
  </si>
  <si>
    <t>Jumlah halaman sekolah yang dibangun</t>
  </si>
  <si>
    <t>Jumlah ruang ibadah yang dibangun</t>
  </si>
  <si>
    <t>Jumlah pagar yang dibangun</t>
  </si>
  <si>
    <t>Jumlah pelaksanaan lomba-lomba</t>
  </si>
  <si>
    <t xml:space="preserve"> Persentase Pemenuhan Aspek SPM Dikmas</t>
  </si>
  <si>
    <t>Jumlah kelompok belajar</t>
  </si>
  <si>
    <t>Jumlah penyelenggaraan lembaga non formal</t>
  </si>
  <si>
    <t>Jumlah peserta tutor kesetaraan</t>
  </si>
  <si>
    <t>Kejar</t>
  </si>
  <si>
    <t>Sekolah</t>
  </si>
  <si>
    <t>Jumlah lapangan upacara yang dibangun</t>
  </si>
  <si>
    <t>Jumlah sekolah pelaksana ujian nasional</t>
  </si>
  <si>
    <t>Jumlah sekolah peserta pelatihan</t>
  </si>
  <si>
    <t>Jumlah peserta pendidikan lanjutan</t>
  </si>
  <si>
    <t>Jumlah kegiatan pagelaran</t>
  </si>
  <si>
    <t>Jumlah pemuda yang mengikuti pembinaan dan pelestarian nilai sejarah dan perjuangan bangsa</t>
  </si>
  <si>
    <t>Jumlah benda cagar budaya</t>
  </si>
  <si>
    <t>Jumlah kegiatan pelestarian dan aktualisasi adat budaya daerah</t>
  </si>
  <si>
    <t>Jumlah festival budaya meratus</t>
  </si>
  <si>
    <t>Jumlah permainan olahraga tradisional</t>
  </si>
  <si>
    <t>Jumlah festival karasmin banua</t>
  </si>
  <si>
    <t>Jumlah festival luar daerah</t>
  </si>
  <si>
    <t>BCB</t>
  </si>
  <si>
    <t>Event</t>
  </si>
  <si>
    <t xml:space="preserve"> Tingkat pemenuhan aspek kualitas dokumen AKIP</t>
  </si>
  <si>
    <t>Tingkat pemenuhan aspek kualitas dokumen keuangan daerah</t>
  </si>
  <si>
    <t>Meningkatnya Pemanfaatan Potensi Pariwisata dan Kebudayaan Bagi Masyarakat</t>
  </si>
  <si>
    <t>Penyediaan Jasa dan Administrasi Kantor</t>
  </si>
  <si>
    <t>Bantuan Operasional Sekolah SDN KANDANGAN BARAT 4</t>
  </si>
  <si>
    <t>Dokumen AKIP yang Memenuhi Aspek Kualitas</t>
  </si>
  <si>
    <t>Laporan Keuangan yang Memenuhi Aspek Kualitas</t>
  </si>
  <si>
    <t>Tingkat Kepuasan Pelayanan</t>
  </si>
  <si>
    <t>Pelayanan administrasi sesuai standar</t>
  </si>
  <si>
    <t>Penyediaan Peralatan dan Perlengkapan Kantor</t>
  </si>
  <si>
    <t>Jumlah peralatan dan perlengkapan kantor</t>
  </si>
  <si>
    <t>Seleksi Pendidik dan Tenaga Kependidikan Berprestasi</t>
  </si>
  <si>
    <t>Peringatan Hari Guru</t>
  </si>
  <si>
    <t>Peningkatan Kapasitas SDM Kepala Sekolah</t>
  </si>
  <si>
    <t>Meningkatnya kualitas tenaga pendidik dan tenaga kependidikan</t>
  </si>
  <si>
    <t>Meningkatnya pelayanan dasar bagi masyarakat</t>
  </si>
  <si>
    <t>Pembangunan Gedung Sekolah</t>
  </si>
  <si>
    <t>Jumlah Pembangunan Gedung Sekolah</t>
  </si>
  <si>
    <t>Ruang</t>
  </si>
  <si>
    <t>Penyelenggaraan Bantuan Operasional Penyelenggaran (BOP) PAUD</t>
  </si>
  <si>
    <t>Pengadaan alat praktik dan peraga siswa (DAK)</t>
  </si>
  <si>
    <t>Pengadaan buku-buku dan alat tulis siswa (DAK)</t>
  </si>
  <si>
    <t>Jumlah Lembaga Penerima BOP</t>
  </si>
  <si>
    <t>Jumlah buku-buku dan alat tulis yang dibeli</t>
  </si>
  <si>
    <t>Angka partisipasi kasar (APK) PAUD FORMAL</t>
  </si>
  <si>
    <t>Persentase Pemenuhan SPM/SNP PAUD</t>
  </si>
  <si>
    <t>Lembaga</t>
  </si>
  <si>
    <t>Pembangunan Perpustakaan Sekolah</t>
  </si>
  <si>
    <t>Jumlah perpustakaan sekolah yang dibangun</t>
  </si>
  <si>
    <t>Persentase Pemenuhan SPM/SNP SMP</t>
  </si>
  <si>
    <t>Persentase tingkat pengembangan seni dan budaya</t>
  </si>
  <si>
    <t>Pengelolaan Permuseuman (DAK)</t>
  </si>
  <si>
    <t>Pembangunan laboraturium dan ruang pratikum sekolah</t>
  </si>
  <si>
    <t>Rehabilitasi sedang/berat ruang kelas sekolah (DAK)</t>
  </si>
  <si>
    <t>Rehab sedang/berat ruang guru sekolah (DAK)</t>
  </si>
  <si>
    <t>Pembangunan perpustakaan sekolah (DAK)</t>
  </si>
  <si>
    <t>Pembangunan laboratorium dan ruang pratikum sekolah (DAK)</t>
  </si>
  <si>
    <t>Pembangunan sarana air bersih dan sanitary (DAK)</t>
  </si>
  <si>
    <t>Pembangunan Ruang Pusat Sumber Belajar Inklusif (DAK)</t>
  </si>
  <si>
    <t>Ruang guru yang direhab</t>
  </si>
  <si>
    <t>Jumlah laboratorium dan ruang praktikum sekolah yang dibangun</t>
  </si>
  <si>
    <t>Jumlah WC yang direhab</t>
  </si>
  <si>
    <t>Set</t>
  </si>
  <si>
    <t>Jumlah Pengadaan alat praktik dan peraga siswa</t>
  </si>
  <si>
    <t>Jumlah ruang pusat sumber belajar inklusi yang dibangun</t>
  </si>
  <si>
    <t>Jumlah Lab IPA yang dibangun</t>
  </si>
  <si>
    <t>Jumlah WC yang dibangun</t>
  </si>
  <si>
    <t>Pembangunan ruang ibadah</t>
  </si>
  <si>
    <t>Pembinaan kelembagaan dan manajemen sekolah dengan penerapan manajemen berbasis sekolah (MBS) di satuan pendidikan dasar</t>
  </si>
  <si>
    <t>Rehabilitasi sedang/berat perpustakaan sekolah (DAK)</t>
  </si>
  <si>
    <t>Bantuan Operasional Sekolah SDN Tambak Pipi</t>
  </si>
  <si>
    <t>Penambahan ruang kelas sekolah (DAK)</t>
  </si>
  <si>
    <t>Penyediaan sarana dan prasarana pendidikan non formal (DAK)</t>
  </si>
  <si>
    <t>Penyelenggaraan Paket C setara SMU/BOP Kesetaraan (DAK)</t>
  </si>
  <si>
    <t>Penyelenggaraan Paket B setara SMP/BOP Kesetaraan (DAK)</t>
  </si>
  <si>
    <t>Jumlah ruang kelas sekolah yang direhabilitasi</t>
  </si>
  <si>
    <t>Jumlah pengadaan sarana belajar SKB</t>
  </si>
  <si>
    <t>Jumlah prasarana belajar SKB yang direhab</t>
  </si>
  <si>
    <t>Jumlah warga belajar</t>
  </si>
  <si>
    <t>Jumlah perpustakaan sekolah yang direhab</t>
  </si>
  <si>
    <t>Jumlah ruang kelas sekolah yang direhab</t>
  </si>
  <si>
    <t>Jumlah ruang guru SD yang direhab</t>
  </si>
  <si>
    <t>Jumlah buku pelajaran yang dibeli</t>
  </si>
  <si>
    <t>Jumlah Program Publik, Pengelolaan Koleksi dan Pemeliharaan Sarpras</t>
  </si>
  <si>
    <t>[kolom (12)(K) : kolom (7)(K)] x 100%</t>
  </si>
  <si>
    <t>[kolom (12)(Rp) : kolom (7)(Rp)] x 100%</t>
  </si>
  <si>
    <t>Realisasi dan Tingkat Capaian Kinerja dan Anggaran Renja Perangkat Daerah yang Dievaluasi</t>
  </si>
  <si>
    <t>Pembangunan Sarana Air Bersih dan sanitary (DAK)</t>
  </si>
  <si>
    <t>Pembangunan Sarana dan Prasarana Bermain (DAK)</t>
  </si>
  <si>
    <t>Jumlah Ruang Bermain yang dibangun</t>
  </si>
  <si>
    <t>Rehabilitasi sedang/berat sarana air bersih dan sanitary  (DAK)</t>
  </si>
  <si>
    <t>Penyediaan buku pelajaran dan alat tulis untuk SD (DAK)</t>
  </si>
  <si>
    <t>Pembangunan ruang unit kesehatan Sekolah (DAK)</t>
  </si>
  <si>
    <t>Rehabilitasi sedang/berat Laboratorium dan ruang praktikum  Sekolah (DAK)</t>
  </si>
  <si>
    <t>Pengelolaan Koleksi (DAK)</t>
  </si>
  <si>
    <t>Pemeliharaan Sarana dan Prasarana Museum (DAK)</t>
  </si>
  <si>
    <t>Program Publik Museum (DAK)</t>
  </si>
  <si>
    <t>Jumlah WC yang dibangun/direhab</t>
  </si>
  <si>
    <t>Jumlah UKS yang dibangun</t>
  </si>
  <si>
    <t>Koleksi</t>
  </si>
  <si>
    <t>Aset</t>
  </si>
  <si>
    <t>Jumlah koleksi yang dikelola</t>
  </si>
  <si>
    <t>Jumlah aset yang dipelihara</t>
  </si>
  <si>
    <t>Jumlah sekolah yang dipelihara</t>
  </si>
  <si>
    <t>Jumlah  yang dipelihara</t>
  </si>
  <si>
    <t>Jumlah keg yang dilaksanakan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</si>
  <si>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</si>
  <si>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</si>
  <si>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</si>
  <si>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</si>
  <si>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</si>
  <si>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</si>
  <si>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Bantuan Operasional Sekolah SDN MALILINGIN</t>
  </si>
  <si>
    <t>Hj.SITI ERMA, S.Sos, M.AP</t>
  </si>
  <si>
    <t>NIP. 19670328 198609 2 001</t>
  </si>
  <si>
    <t>PERIODE PELAKSANAAN TRIWULAN IV TAHUN 2020</t>
  </si>
  <si>
    <t>Kandangan, 4 Januari 2021</t>
  </si>
  <si>
    <t>DINAS PENDIDIKAN DAN KEBUDAYAAN</t>
  </si>
  <si>
    <t>Kepala Dinas Pendidikan dan Kebudayaan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</si>
</sst>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b/>
      <sz val="14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7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/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 wrapText="1"/>
    </xf>
    <xf numFmtId="166" fontId="8" fillId="0" borderId="15" xfId="2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top"/>
    </xf>
    <xf numFmtId="166" fontId="8" fillId="0" borderId="2" xfId="2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vertical="top"/>
    </xf>
    <xf numFmtId="165" fontId="8" fillId="0" borderId="15" xfId="0" applyNumberFormat="1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166" fontId="8" fillId="0" borderId="6" xfId="0" applyNumberFormat="1" applyFont="1" applyFill="1" applyBorder="1" applyAlignment="1">
      <alignment vertical="top"/>
    </xf>
    <xf numFmtId="166" fontId="8" fillId="0" borderId="15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165" fontId="8" fillId="0" borderId="6" xfId="1" quotePrefix="1" applyNumberFormat="1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4" fillId="3" borderId="15" xfId="0" applyFont="1" applyFill="1" applyBorder="1"/>
    <xf numFmtId="2" fontId="8" fillId="4" borderId="14" xfId="0" applyNumberFormat="1" applyFont="1" applyFill="1" applyBorder="1" applyAlignment="1">
      <alignment horizontal="right"/>
    </xf>
    <xf numFmtId="0" fontId="8" fillId="4" borderId="14" xfId="0" applyFont="1" applyFill="1" applyBorder="1"/>
    <xf numFmtId="0" fontId="8" fillId="4" borderId="13" xfId="0" applyFont="1" applyFill="1" applyBorder="1" applyAlignment="1">
      <alignment horizontal="center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 vertical="center"/>
    </xf>
    <xf numFmtId="166" fontId="6" fillId="0" borderId="2" xfId="2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410"/>
  <sheetViews>
    <sheetView tabSelected="1" showRuler="0" view="pageBreakPreview" topLeftCell="A103" zoomScale="70" zoomScaleNormal="40" zoomScaleSheetLayoutView="70" zoomScalePageLayoutView="55" workbookViewId="0">
      <selection activeCell="AD87" sqref="AD8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20.140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10" style="2" customWidth="1"/>
    <col min="29" max="29" width="5.5703125" style="4" customWidth="1"/>
    <col min="30" max="30" width="18.425781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8.570312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"/>
    </row>
    <row r="2" spans="1:45" ht="23.25" x14ac:dyDescent="0.3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3"/>
    </row>
    <row r="3" spans="1:45" ht="23.25" x14ac:dyDescent="0.35">
      <c r="A3" s="167" t="s">
        <v>533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3"/>
    </row>
    <row r="4" spans="1:45" ht="23.25" x14ac:dyDescent="0.35">
      <c r="A4" s="168" t="s">
        <v>531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"/>
    </row>
    <row r="5" spans="1:45" ht="18" x14ac:dyDescent="0.2">
      <c r="A5" s="169" t="s">
        <v>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</row>
    <row r="6" spans="1:45" ht="18" x14ac:dyDescent="0.25">
      <c r="A6" s="166" t="s">
        <v>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</row>
    <row r="7" spans="1:45" ht="81" customHeight="1" x14ac:dyDescent="0.2">
      <c r="A7" s="170" t="s">
        <v>4</v>
      </c>
      <c r="B7" s="170" t="s">
        <v>5</v>
      </c>
      <c r="C7" s="171" t="s">
        <v>6</v>
      </c>
      <c r="D7" s="171" t="s">
        <v>7</v>
      </c>
      <c r="E7" s="146" t="s">
        <v>8</v>
      </c>
      <c r="F7" s="147"/>
      <c r="G7" s="148"/>
      <c r="H7" s="146" t="s">
        <v>9</v>
      </c>
      <c r="I7" s="147"/>
      <c r="J7" s="148"/>
      <c r="K7" s="146" t="s">
        <v>10</v>
      </c>
      <c r="L7" s="147"/>
      <c r="M7" s="147"/>
      <c r="N7" s="146" t="s">
        <v>11</v>
      </c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8"/>
      <c r="Z7" s="146" t="s">
        <v>502</v>
      </c>
      <c r="AA7" s="147"/>
      <c r="AB7" s="147"/>
      <c r="AC7" s="147"/>
      <c r="AD7" s="147"/>
      <c r="AE7" s="147"/>
      <c r="AF7" s="148"/>
      <c r="AG7" s="146" t="s">
        <v>12</v>
      </c>
      <c r="AH7" s="147"/>
      <c r="AI7" s="148"/>
      <c r="AJ7" s="146" t="s">
        <v>13</v>
      </c>
      <c r="AK7" s="147"/>
      <c r="AL7" s="147"/>
      <c r="AM7" s="155" t="s">
        <v>14</v>
      </c>
      <c r="AO7" s="4"/>
      <c r="AP7" s="4"/>
      <c r="AQ7" s="4"/>
      <c r="AR7" s="4"/>
      <c r="AS7" s="4"/>
    </row>
    <row r="8" spans="1:45" ht="18" customHeight="1" x14ac:dyDescent="0.2">
      <c r="A8" s="170"/>
      <c r="B8" s="170"/>
      <c r="C8" s="171"/>
      <c r="D8" s="171"/>
      <c r="E8" s="149"/>
      <c r="F8" s="150"/>
      <c r="G8" s="151"/>
      <c r="H8" s="149"/>
      <c r="I8" s="150"/>
      <c r="J8" s="151"/>
      <c r="K8" s="152"/>
      <c r="L8" s="153"/>
      <c r="M8" s="153"/>
      <c r="N8" s="152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4"/>
      <c r="Z8" s="152"/>
      <c r="AA8" s="153"/>
      <c r="AB8" s="153"/>
      <c r="AC8" s="153"/>
      <c r="AD8" s="153"/>
      <c r="AE8" s="153"/>
      <c r="AF8" s="154"/>
      <c r="AG8" s="152"/>
      <c r="AH8" s="153"/>
      <c r="AI8" s="154"/>
      <c r="AJ8" s="152"/>
      <c r="AK8" s="153"/>
      <c r="AL8" s="153"/>
      <c r="AM8" s="156"/>
    </row>
    <row r="9" spans="1:45" ht="15.75" customHeight="1" x14ac:dyDescent="0.2">
      <c r="A9" s="170"/>
      <c r="B9" s="170"/>
      <c r="C9" s="171"/>
      <c r="D9" s="171"/>
      <c r="E9" s="152"/>
      <c r="F9" s="153"/>
      <c r="G9" s="154"/>
      <c r="H9" s="152"/>
      <c r="I9" s="153"/>
      <c r="J9" s="154"/>
      <c r="K9" s="157">
        <v>2020</v>
      </c>
      <c r="L9" s="158"/>
      <c r="M9" s="159"/>
      <c r="N9" s="160" t="s">
        <v>15</v>
      </c>
      <c r="O9" s="161"/>
      <c r="P9" s="162"/>
      <c r="Q9" s="160" t="s">
        <v>16</v>
      </c>
      <c r="R9" s="161"/>
      <c r="S9" s="162"/>
      <c r="T9" s="160" t="s">
        <v>17</v>
      </c>
      <c r="U9" s="161"/>
      <c r="V9" s="162"/>
      <c r="W9" s="160" t="s">
        <v>18</v>
      </c>
      <c r="X9" s="161"/>
      <c r="Y9" s="162"/>
      <c r="Z9" s="160">
        <v>2020</v>
      </c>
      <c r="AA9" s="161"/>
      <c r="AB9" s="161"/>
      <c r="AC9" s="161"/>
      <c r="AD9" s="161"/>
      <c r="AE9" s="161"/>
      <c r="AF9" s="162"/>
      <c r="AG9" s="160">
        <v>2020</v>
      </c>
      <c r="AH9" s="161"/>
      <c r="AI9" s="162"/>
      <c r="AJ9" s="160">
        <v>2020</v>
      </c>
      <c r="AK9" s="161"/>
      <c r="AL9" s="162"/>
      <c r="AM9" s="5"/>
    </row>
    <row r="10" spans="1:45" s="7" customFormat="1" ht="15.75" x14ac:dyDescent="0.25">
      <c r="A10" s="108">
        <v>1</v>
      </c>
      <c r="B10" s="108">
        <v>2</v>
      </c>
      <c r="C10" s="108">
        <v>3</v>
      </c>
      <c r="D10" s="108">
        <v>4</v>
      </c>
      <c r="E10" s="137">
        <v>5</v>
      </c>
      <c r="F10" s="172"/>
      <c r="G10" s="138"/>
      <c r="H10" s="137">
        <v>6</v>
      </c>
      <c r="I10" s="172"/>
      <c r="J10" s="138"/>
      <c r="K10" s="143">
        <v>7</v>
      </c>
      <c r="L10" s="144"/>
      <c r="M10" s="145"/>
      <c r="N10" s="143">
        <v>8</v>
      </c>
      <c r="O10" s="144"/>
      <c r="P10" s="145"/>
      <c r="Q10" s="143">
        <v>9</v>
      </c>
      <c r="R10" s="144"/>
      <c r="S10" s="145"/>
      <c r="T10" s="143">
        <v>10</v>
      </c>
      <c r="U10" s="144"/>
      <c r="V10" s="145"/>
      <c r="W10" s="143">
        <v>11</v>
      </c>
      <c r="X10" s="144"/>
      <c r="Y10" s="145"/>
      <c r="Z10" s="140">
        <v>12</v>
      </c>
      <c r="AA10" s="141"/>
      <c r="AB10" s="141"/>
      <c r="AC10" s="141"/>
      <c r="AD10" s="141"/>
      <c r="AE10" s="141"/>
      <c r="AF10" s="142"/>
      <c r="AG10" s="140">
        <v>13</v>
      </c>
      <c r="AH10" s="141"/>
      <c r="AI10" s="142"/>
      <c r="AJ10" s="140">
        <v>14</v>
      </c>
      <c r="AK10" s="141"/>
      <c r="AL10" s="142"/>
      <c r="AM10" s="6">
        <v>15</v>
      </c>
    </row>
    <row r="11" spans="1:45" s="7" customFormat="1" ht="87" customHeight="1" x14ac:dyDescent="0.2">
      <c r="A11" s="109"/>
      <c r="B11" s="109"/>
      <c r="C11" s="109"/>
      <c r="D11" s="109"/>
      <c r="E11" s="133" t="s">
        <v>19</v>
      </c>
      <c r="F11" s="134"/>
      <c r="G11" s="110" t="s">
        <v>20</v>
      </c>
      <c r="H11" s="133" t="s">
        <v>19</v>
      </c>
      <c r="I11" s="134"/>
      <c r="J11" s="110" t="s">
        <v>20</v>
      </c>
      <c r="K11" s="133" t="s">
        <v>19</v>
      </c>
      <c r="L11" s="134"/>
      <c r="M11" s="108" t="s">
        <v>20</v>
      </c>
      <c r="N11" s="133" t="s">
        <v>19</v>
      </c>
      <c r="O11" s="134"/>
      <c r="P11" s="108" t="s">
        <v>20</v>
      </c>
      <c r="Q11" s="133" t="s">
        <v>19</v>
      </c>
      <c r="R11" s="134"/>
      <c r="S11" s="108" t="s">
        <v>20</v>
      </c>
      <c r="T11" s="133" t="s">
        <v>19</v>
      </c>
      <c r="U11" s="134"/>
      <c r="V11" s="108" t="s">
        <v>20</v>
      </c>
      <c r="W11" s="133" t="s">
        <v>19</v>
      </c>
      <c r="X11" s="134"/>
      <c r="Y11" s="108" t="s">
        <v>20</v>
      </c>
      <c r="Z11" s="137" t="s">
        <v>21</v>
      </c>
      <c r="AA11" s="138"/>
      <c r="AB11" s="137" t="s">
        <v>500</v>
      </c>
      <c r="AC11" s="138"/>
      <c r="AD11" s="8" t="s">
        <v>22</v>
      </c>
      <c r="AE11" s="137" t="s">
        <v>501</v>
      </c>
      <c r="AF11" s="138"/>
      <c r="AG11" s="137" t="s">
        <v>23</v>
      </c>
      <c r="AH11" s="138"/>
      <c r="AI11" s="8" t="s">
        <v>24</v>
      </c>
      <c r="AJ11" s="137" t="s">
        <v>25</v>
      </c>
      <c r="AK11" s="138"/>
      <c r="AL11" s="8" t="s">
        <v>26</v>
      </c>
      <c r="AM11" s="9"/>
    </row>
    <row r="12" spans="1:45" s="7" customFormat="1" ht="15.75" x14ac:dyDescent="0.2">
      <c r="A12" s="110"/>
      <c r="B12" s="110"/>
      <c r="C12" s="110"/>
      <c r="D12" s="110"/>
      <c r="E12" s="135"/>
      <c r="F12" s="136"/>
      <c r="G12" s="139"/>
      <c r="H12" s="135"/>
      <c r="I12" s="136"/>
      <c r="J12" s="139"/>
      <c r="K12" s="135"/>
      <c r="L12" s="136"/>
      <c r="M12" s="110"/>
      <c r="N12" s="135"/>
      <c r="O12" s="136"/>
      <c r="P12" s="110"/>
      <c r="Q12" s="135"/>
      <c r="R12" s="136"/>
      <c r="S12" s="110"/>
      <c r="T12" s="135"/>
      <c r="U12" s="136"/>
      <c r="V12" s="110"/>
      <c r="W12" s="135"/>
      <c r="X12" s="136"/>
      <c r="Y12" s="110"/>
      <c r="Z12" s="135" t="s">
        <v>19</v>
      </c>
      <c r="AA12" s="136"/>
      <c r="AB12" s="135" t="s">
        <v>19</v>
      </c>
      <c r="AC12" s="136"/>
      <c r="AD12" s="10" t="s">
        <v>20</v>
      </c>
      <c r="AE12" s="135" t="s">
        <v>20</v>
      </c>
      <c r="AF12" s="136"/>
      <c r="AG12" s="135" t="s">
        <v>19</v>
      </c>
      <c r="AH12" s="136"/>
      <c r="AI12" s="10" t="s">
        <v>20</v>
      </c>
      <c r="AJ12" s="135" t="s">
        <v>19</v>
      </c>
      <c r="AK12" s="136"/>
      <c r="AL12" s="10" t="s">
        <v>20</v>
      </c>
      <c r="AM12" s="95"/>
    </row>
    <row r="13" spans="1:45" ht="15" hidden="1" customHeight="1" x14ac:dyDescent="0.2">
      <c r="A13" s="121"/>
      <c r="B13" s="124" t="s">
        <v>27</v>
      </c>
      <c r="C13" s="112" t="s">
        <v>28</v>
      </c>
      <c r="D13" s="124" t="s">
        <v>29</v>
      </c>
      <c r="E13" s="127" t="s">
        <v>30</v>
      </c>
      <c r="F13" s="128"/>
      <c r="G13" s="121"/>
      <c r="H13" s="127" t="s">
        <v>31</v>
      </c>
      <c r="I13" s="128"/>
      <c r="J13" s="112" t="s">
        <v>32</v>
      </c>
      <c r="K13" s="115" t="s">
        <v>33</v>
      </c>
      <c r="L13" s="116"/>
      <c r="M13" s="112" t="s">
        <v>34</v>
      </c>
      <c r="N13" s="115" t="s">
        <v>35</v>
      </c>
      <c r="O13" s="116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85"/>
      <c r="AD13" s="11"/>
      <c r="AE13" s="11"/>
      <c r="AF13" s="85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22"/>
      <c r="B14" s="125"/>
      <c r="C14" s="113"/>
      <c r="D14" s="125"/>
      <c r="E14" s="129"/>
      <c r="F14" s="130"/>
      <c r="G14" s="122"/>
      <c r="H14" s="129"/>
      <c r="I14" s="130"/>
      <c r="J14" s="113"/>
      <c r="K14" s="117"/>
      <c r="L14" s="118"/>
      <c r="M14" s="113"/>
      <c r="N14" s="117"/>
      <c r="O14" s="118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86"/>
      <c r="AD14" s="14"/>
      <c r="AE14" s="14"/>
      <c r="AF14" s="86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23"/>
      <c r="B15" s="126"/>
      <c r="C15" s="114"/>
      <c r="D15" s="126"/>
      <c r="E15" s="131"/>
      <c r="F15" s="132"/>
      <c r="G15" s="123"/>
      <c r="H15" s="131"/>
      <c r="I15" s="132"/>
      <c r="J15" s="114"/>
      <c r="K15" s="119"/>
      <c r="L15" s="120"/>
      <c r="M15" s="114"/>
      <c r="N15" s="119"/>
      <c r="O15" s="120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87"/>
      <c r="AD15" s="16"/>
      <c r="AE15" s="16"/>
      <c r="AF15" s="87"/>
      <c r="AG15" s="16"/>
      <c r="AH15" s="17"/>
      <c r="AI15" s="16"/>
      <c r="AJ15" s="16"/>
      <c r="AK15" s="17"/>
      <c r="AL15" s="16"/>
      <c r="AM15" s="13"/>
    </row>
    <row r="16" spans="1:45" ht="116.25" customHeight="1" x14ac:dyDescent="0.2">
      <c r="A16" s="56">
        <v>1</v>
      </c>
      <c r="B16" s="19" t="s">
        <v>36</v>
      </c>
      <c r="C16" s="57" t="s">
        <v>37</v>
      </c>
      <c r="D16" s="21" t="s">
        <v>436</v>
      </c>
      <c r="E16" s="51">
        <v>89.06</v>
      </c>
      <c r="F16" s="52" t="s">
        <v>389</v>
      </c>
      <c r="G16" s="63">
        <f>SUM(G18:G19)</f>
        <v>44250000</v>
      </c>
      <c r="H16" s="51">
        <v>80.09</v>
      </c>
      <c r="I16" s="52" t="s">
        <v>389</v>
      </c>
      <c r="J16" s="63">
        <f>SUM(J18:J19)</f>
        <v>8850000</v>
      </c>
      <c r="K16" s="51">
        <v>82.55</v>
      </c>
      <c r="L16" s="52" t="s">
        <v>389</v>
      </c>
      <c r="M16" s="63">
        <f>SUM(M18:M19)</f>
        <v>8850000</v>
      </c>
      <c r="N16" s="59">
        <v>0.02</v>
      </c>
      <c r="O16" s="52" t="s">
        <v>389</v>
      </c>
      <c r="P16" s="63">
        <f>SUM(P18:P19)</f>
        <v>0</v>
      </c>
      <c r="Q16" s="59">
        <v>0</v>
      </c>
      <c r="R16" s="52" t="s">
        <v>389</v>
      </c>
      <c r="S16" s="63">
        <f>SUM(S18:S19)</f>
        <v>0</v>
      </c>
      <c r="T16" s="59">
        <v>0</v>
      </c>
      <c r="U16" s="52" t="s">
        <v>389</v>
      </c>
      <c r="V16" s="63">
        <f>SUM(V18:V19)</f>
        <v>2079000</v>
      </c>
      <c r="W16" s="59">
        <v>0</v>
      </c>
      <c r="X16" s="52" t="s">
        <v>389</v>
      </c>
      <c r="Y16" s="63">
        <f>SUM(Y18:Y19)</f>
        <v>5180750</v>
      </c>
      <c r="Z16" s="68">
        <f>N16+Q16+T16+W16</f>
        <v>0.02</v>
      </c>
      <c r="AA16" s="52" t="s">
        <v>389</v>
      </c>
      <c r="AB16" s="68">
        <f>AG16/K16*100</f>
        <v>97.044215626892793</v>
      </c>
      <c r="AC16" s="69" t="s">
        <v>406</v>
      </c>
      <c r="AD16" s="67">
        <f>P16+S16+V16+Y16</f>
        <v>7259750</v>
      </c>
      <c r="AE16" s="76">
        <f>AD16/M16*100</f>
        <v>82.031073446327682</v>
      </c>
      <c r="AF16" s="56" t="s">
        <v>406</v>
      </c>
      <c r="AG16" s="68">
        <f>H16+Z16</f>
        <v>80.11</v>
      </c>
      <c r="AH16" s="52" t="s">
        <v>389</v>
      </c>
      <c r="AI16" s="67">
        <f>J16+AD16</f>
        <v>16109750</v>
      </c>
      <c r="AJ16" s="68">
        <f>AG16/E16*100</f>
        <v>89.950595104423982</v>
      </c>
      <c r="AK16" s="69" t="s">
        <v>406</v>
      </c>
      <c r="AL16" s="76">
        <f>AI16/G16*100</f>
        <v>36.406214689265539</v>
      </c>
      <c r="AM16" s="28" t="s">
        <v>38</v>
      </c>
      <c r="AP16" s="29">
        <f t="shared" ref="AP16:AP24" si="0">P16+S16+V16+Y16</f>
        <v>7259750</v>
      </c>
    </row>
    <row r="17" spans="1:42" ht="110.25" x14ac:dyDescent="0.2">
      <c r="A17" s="18"/>
      <c r="B17" s="19"/>
      <c r="C17" s="20"/>
      <c r="D17" s="21" t="s">
        <v>437</v>
      </c>
      <c r="E17" s="51">
        <v>100</v>
      </c>
      <c r="F17" s="52" t="s">
        <v>406</v>
      </c>
      <c r="G17" s="16"/>
      <c r="H17" s="51">
        <v>100</v>
      </c>
      <c r="I17" s="52" t="s">
        <v>406</v>
      </c>
      <c r="J17" s="32"/>
      <c r="K17" s="51">
        <v>100</v>
      </c>
      <c r="L17" s="52" t="s">
        <v>406</v>
      </c>
      <c r="M17" s="47"/>
      <c r="N17" s="59">
        <f>N19/K19*100</f>
        <v>33.333333333333329</v>
      </c>
      <c r="O17" s="52" t="s">
        <v>406</v>
      </c>
      <c r="P17" s="60"/>
      <c r="Q17" s="59">
        <f>Q19/K19*100</f>
        <v>25</v>
      </c>
      <c r="R17" s="52" t="s">
        <v>406</v>
      </c>
      <c r="S17" s="60"/>
      <c r="T17" s="59">
        <f>T19/K19*100</f>
        <v>33.333333333333329</v>
      </c>
      <c r="U17" s="52" t="s">
        <v>406</v>
      </c>
      <c r="V17" s="60"/>
      <c r="W17" s="59">
        <f>W19/K19*100</f>
        <v>8.3333333333333321</v>
      </c>
      <c r="X17" s="52" t="s">
        <v>406</v>
      </c>
      <c r="Y17" s="60"/>
      <c r="Z17" s="68">
        <f>N17+Q17+T17+W17</f>
        <v>99.999999999999986</v>
      </c>
      <c r="AA17" s="52" t="s">
        <v>406</v>
      </c>
      <c r="AB17" s="68">
        <f>Z17/K17*100</f>
        <v>99.999999999999986</v>
      </c>
      <c r="AC17" s="69" t="s">
        <v>406</v>
      </c>
      <c r="AD17" s="70"/>
      <c r="AE17" s="77"/>
      <c r="AF17" s="88"/>
      <c r="AG17" s="68">
        <f>H17+Z17</f>
        <v>200</v>
      </c>
      <c r="AH17" s="52" t="s">
        <v>406</v>
      </c>
      <c r="AI17" s="70"/>
      <c r="AJ17" s="68">
        <f>AG17/E17*100</f>
        <v>200</v>
      </c>
      <c r="AK17" s="69" t="s">
        <v>406</v>
      </c>
      <c r="AL17" s="77"/>
      <c r="AM17" s="28"/>
      <c r="AP17" s="29"/>
    </row>
    <row r="18" spans="1:42" ht="75" x14ac:dyDescent="0.2">
      <c r="A18" s="18"/>
      <c r="B18" s="19"/>
      <c r="C18" s="30" t="s">
        <v>40</v>
      </c>
      <c r="D18" s="34" t="s">
        <v>441</v>
      </c>
      <c r="E18" s="22">
        <f>15*5</f>
        <v>75</v>
      </c>
      <c r="F18" s="23" t="s">
        <v>390</v>
      </c>
      <c r="G18" s="61">
        <f>J18*5</f>
        <v>22125000</v>
      </c>
      <c r="H18" s="22">
        <v>15</v>
      </c>
      <c r="I18" s="23" t="s">
        <v>390</v>
      </c>
      <c r="J18" s="26">
        <v>4425000</v>
      </c>
      <c r="K18" s="22">
        <v>15</v>
      </c>
      <c r="L18" s="23" t="s">
        <v>390</v>
      </c>
      <c r="M18" s="27">
        <v>4425000</v>
      </c>
      <c r="N18" s="22">
        <v>6</v>
      </c>
      <c r="O18" s="23" t="s">
        <v>390</v>
      </c>
      <c r="P18" s="27">
        <v>0</v>
      </c>
      <c r="Q18" s="22">
        <v>3</v>
      </c>
      <c r="R18" s="23" t="s">
        <v>390</v>
      </c>
      <c r="S18" s="27">
        <v>0</v>
      </c>
      <c r="T18" s="22">
        <v>3</v>
      </c>
      <c r="U18" s="23" t="s">
        <v>390</v>
      </c>
      <c r="V18" s="27">
        <v>2079000</v>
      </c>
      <c r="W18" s="22">
        <v>3</v>
      </c>
      <c r="X18" s="23" t="s">
        <v>390</v>
      </c>
      <c r="Y18" s="27">
        <v>846000</v>
      </c>
      <c r="Z18" s="65">
        <f>N18+Q18+T18+W18</f>
        <v>15</v>
      </c>
      <c r="AA18" s="23" t="s">
        <v>390</v>
      </c>
      <c r="AB18" s="64">
        <f>Z18/K18*100</f>
        <v>100</v>
      </c>
      <c r="AC18" s="40" t="s">
        <v>406</v>
      </c>
      <c r="AD18" s="46">
        <f>P18+S18+V18+Y18</f>
        <v>2925000</v>
      </c>
      <c r="AE18" s="64">
        <f>AD18/M18*100</f>
        <v>66.101694915254242</v>
      </c>
      <c r="AF18" s="40" t="s">
        <v>406</v>
      </c>
      <c r="AG18" s="65">
        <f>H18+Z18</f>
        <v>30</v>
      </c>
      <c r="AH18" s="23" t="s">
        <v>390</v>
      </c>
      <c r="AI18" s="46">
        <f>J18+AD18</f>
        <v>7350000</v>
      </c>
      <c r="AJ18" s="64">
        <f>AG18/E18*100</f>
        <v>40</v>
      </c>
      <c r="AK18" s="40" t="s">
        <v>406</v>
      </c>
      <c r="AL18" s="64">
        <f>AI18/G18*100</f>
        <v>33.220338983050844</v>
      </c>
      <c r="AM18" s="13"/>
      <c r="AP18" s="29"/>
    </row>
    <row r="19" spans="1:42" ht="90" x14ac:dyDescent="0.2">
      <c r="A19" s="18"/>
      <c r="B19" s="19"/>
      <c r="C19" s="30" t="s">
        <v>39</v>
      </c>
      <c r="D19" s="34" t="s">
        <v>442</v>
      </c>
      <c r="E19" s="22">
        <f>12*5</f>
        <v>60</v>
      </c>
      <c r="F19" s="23" t="s">
        <v>390</v>
      </c>
      <c r="G19" s="61">
        <f>J19*5</f>
        <v>22125000</v>
      </c>
      <c r="H19" s="22">
        <v>12</v>
      </c>
      <c r="I19" s="23" t="s">
        <v>390</v>
      </c>
      <c r="J19" s="26">
        <v>4425000</v>
      </c>
      <c r="K19" s="22">
        <v>12</v>
      </c>
      <c r="L19" s="23" t="s">
        <v>390</v>
      </c>
      <c r="M19" s="27">
        <v>4425000</v>
      </c>
      <c r="N19" s="22">
        <v>4</v>
      </c>
      <c r="O19" s="23" t="s">
        <v>390</v>
      </c>
      <c r="P19" s="27">
        <v>0</v>
      </c>
      <c r="Q19" s="22">
        <v>3</v>
      </c>
      <c r="R19" s="23" t="s">
        <v>390</v>
      </c>
      <c r="S19" s="27">
        <v>0</v>
      </c>
      <c r="T19" s="22">
        <v>4</v>
      </c>
      <c r="U19" s="23" t="s">
        <v>390</v>
      </c>
      <c r="V19" s="27">
        <v>0</v>
      </c>
      <c r="W19" s="22">
        <v>1</v>
      </c>
      <c r="X19" s="23" t="s">
        <v>390</v>
      </c>
      <c r="Y19" s="27">
        <v>4334750</v>
      </c>
      <c r="Z19" s="65">
        <f t="shared" ref="Z19:Z125" si="1">N19+Q19+T19+W19</f>
        <v>12</v>
      </c>
      <c r="AA19" s="23" t="s">
        <v>390</v>
      </c>
      <c r="AB19" s="64">
        <f>Z19/K19*100</f>
        <v>100</v>
      </c>
      <c r="AC19" s="40" t="s">
        <v>406</v>
      </c>
      <c r="AD19" s="46">
        <f>P19+S19+V19+Y19</f>
        <v>4334750</v>
      </c>
      <c r="AE19" s="64">
        <f>AD19/M19*100</f>
        <v>97.960451977401135</v>
      </c>
      <c r="AF19" s="40" t="s">
        <v>406</v>
      </c>
      <c r="AG19" s="65">
        <f t="shared" ref="AG19:AG125" si="2">H19+Z19</f>
        <v>24</v>
      </c>
      <c r="AH19" s="23" t="s">
        <v>390</v>
      </c>
      <c r="AI19" s="46">
        <f t="shared" ref="AI19:AI125" si="3">J19+AD19</f>
        <v>8759750</v>
      </c>
      <c r="AJ19" s="64">
        <f>AG19/E19*100</f>
        <v>40</v>
      </c>
      <c r="AK19" s="40" t="s">
        <v>406</v>
      </c>
      <c r="AL19" s="64">
        <f t="shared" ref="AL19:AL125" si="4">AI19/G19*100</f>
        <v>39.592090395480227</v>
      </c>
      <c r="AM19" s="13"/>
      <c r="AP19" s="29"/>
    </row>
    <row r="20" spans="1:42" ht="85.5" customHeight="1" x14ac:dyDescent="0.2">
      <c r="A20" s="56">
        <v>2</v>
      </c>
      <c r="B20" s="57" t="s">
        <v>41</v>
      </c>
      <c r="C20" s="19" t="s">
        <v>42</v>
      </c>
      <c r="D20" s="20" t="s">
        <v>443</v>
      </c>
      <c r="E20" s="51">
        <v>100</v>
      </c>
      <c r="F20" s="52" t="s">
        <v>406</v>
      </c>
      <c r="G20" s="47">
        <f>SUM(G21:G26)</f>
        <v>30383110650</v>
      </c>
      <c r="H20" s="51">
        <v>100</v>
      </c>
      <c r="I20" s="52" t="s">
        <v>406</v>
      </c>
      <c r="J20" s="47">
        <f>SUM(J21:J26)</f>
        <v>5494500333</v>
      </c>
      <c r="K20" s="51">
        <v>100</v>
      </c>
      <c r="L20" s="52" t="s">
        <v>406</v>
      </c>
      <c r="M20" s="47">
        <f>SUM(M21:M26)</f>
        <v>2127993930</v>
      </c>
      <c r="N20" s="51">
        <v>25</v>
      </c>
      <c r="O20" s="52" t="s">
        <v>406</v>
      </c>
      <c r="P20" s="47">
        <f>SUM(P21:P26)</f>
        <v>287120823</v>
      </c>
      <c r="Q20" s="51">
        <v>25</v>
      </c>
      <c r="R20" s="52" t="s">
        <v>406</v>
      </c>
      <c r="S20" s="47">
        <f>SUM(S21:S26)</f>
        <v>139329052</v>
      </c>
      <c r="T20" s="51">
        <v>25</v>
      </c>
      <c r="U20" s="52" t="s">
        <v>406</v>
      </c>
      <c r="V20" s="47">
        <f>SUM(V21:V26)</f>
        <v>111616315</v>
      </c>
      <c r="W20" s="51">
        <v>25</v>
      </c>
      <c r="X20" s="52" t="s">
        <v>406</v>
      </c>
      <c r="Y20" s="47">
        <f>SUM(Y21:Y26)</f>
        <v>1270070254</v>
      </c>
      <c r="Z20" s="66">
        <f t="shared" si="1"/>
        <v>100</v>
      </c>
      <c r="AA20" s="52" t="s">
        <v>406</v>
      </c>
      <c r="AB20" s="68">
        <f>Z20/K20*100</f>
        <v>100</v>
      </c>
      <c r="AC20" s="69" t="s">
        <v>406</v>
      </c>
      <c r="AD20" s="71">
        <f t="shared" ref="AD20:AD126" si="5">P20+S20+V20+Y20</f>
        <v>1808136444</v>
      </c>
      <c r="AE20" s="68">
        <f>AD20/M20*100</f>
        <v>84.969060226595658</v>
      </c>
      <c r="AF20" s="69" t="s">
        <v>406</v>
      </c>
      <c r="AG20" s="66">
        <f t="shared" si="2"/>
        <v>200</v>
      </c>
      <c r="AH20" s="52" t="s">
        <v>406</v>
      </c>
      <c r="AI20" s="71">
        <f t="shared" si="3"/>
        <v>7302636777</v>
      </c>
      <c r="AJ20" s="68">
        <f t="shared" ref="AJ20:AJ126" si="6">AG20/E20*100</f>
        <v>200</v>
      </c>
      <c r="AK20" s="69" t="s">
        <v>406</v>
      </c>
      <c r="AL20" s="68">
        <f t="shared" si="4"/>
        <v>24.035184748273956</v>
      </c>
      <c r="AM20" s="13"/>
      <c r="AP20" s="29"/>
    </row>
    <row r="21" spans="1:42" ht="89.25" customHeight="1" x14ac:dyDescent="0.2">
      <c r="A21" s="18"/>
      <c r="B21" s="19"/>
      <c r="C21" s="34" t="s">
        <v>439</v>
      </c>
      <c r="D21" s="30" t="s">
        <v>444</v>
      </c>
      <c r="E21" s="22">
        <f>12*5</f>
        <v>60</v>
      </c>
      <c r="F21" s="31" t="s">
        <v>391</v>
      </c>
      <c r="G21" s="60">
        <v>713928150</v>
      </c>
      <c r="H21" s="50">
        <v>12</v>
      </c>
      <c r="I21" s="31" t="s">
        <v>391</v>
      </c>
      <c r="J21" s="32">
        <v>142785630</v>
      </c>
      <c r="K21" s="49">
        <v>12</v>
      </c>
      <c r="L21" s="31" t="s">
        <v>391</v>
      </c>
      <c r="M21" s="33">
        <v>96679930</v>
      </c>
      <c r="N21" s="62">
        <v>3</v>
      </c>
      <c r="O21" s="31" t="s">
        <v>391</v>
      </c>
      <c r="P21" s="33">
        <v>0</v>
      </c>
      <c r="Q21" s="62">
        <v>3</v>
      </c>
      <c r="R21" s="31" t="s">
        <v>391</v>
      </c>
      <c r="S21" s="33">
        <v>0</v>
      </c>
      <c r="T21" s="62">
        <v>3</v>
      </c>
      <c r="U21" s="31" t="s">
        <v>391</v>
      </c>
      <c r="V21" s="33">
        <v>0</v>
      </c>
      <c r="W21" s="62">
        <v>3</v>
      </c>
      <c r="X21" s="31" t="s">
        <v>391</v>
      </c>
      <c r="Y21" s="33">
        <v>76635750</v>
      </c>
      <c r="Z21" s="65">
        <f t="shared" si="1"/>
        <v>12</v>
      </c>
      <c r="AA21" s="31" t="s">
        <v>391</v>
      </c>
      <c r="AB21" s="64">
        <f>Z21/K21*100</f>
        <v>100</v>
      </c>
      <c r="AC21" s="40" t="s">
        <v>406</v>
      </c>
      <c r="AD21" s="46">
        <f t="shared" si="5"/>
        <v>76635750</v>
      </c>
      <c r="AE21" s="64">
        <f>AD21/M21*100</f>
        <v>79.267486023210822</v>
      </c>
      <c r="AF21" s="40" t="s">
        <v>406</v>
      </c>
      <c r="AG21" s="65">
        <f t="shared" si="2"/>
        <v>24</v>
      </c>
      <c r="AH21" s="31" t="s">
        <v>391</v>
      </c>
      <c r="AI21" s="46">
        <f t="shared" si="3"/>
        <v>219421380</v>
      </c>
      <c r="AJ21" s="64">
        <f t="shared" si="6"/>
        <v>40</v>
      </c>
      <c r="AK21" s="40" t="s">
        <v>406</v>
      </c>
      <c r="AL21" s="64">
        <f t="shared" si="4"/>
        <v>30.734378522544603</v>
      </c>
      <c r="AM21" s="35"/>
      <c r="AP21" s="29">
        <f t="shared" si="0"/>
        <v>76635750</v>
      </c>
    </row>
    <row r="22" spans="1:42" ht="102" customHeight="1" x14ac:dyDescent="0.2">
      <c r="A22" s="18"/>
      <c r="B22" s="19"/>
      <c r="C22" s="34" t="s">
        <v>43</v>
      </c>
      <c r="D22" s="30" t="s">
        <v>444</v>
      </c>
      <c r="E22" s="22">
        <f>12*5</f>
        <v>60</v>
      </c>
      <c r="F22" s="23" t="s">
        <v>391</v>
      </c>
      <c r="G22" s="58">
        <v>1683925000</v>
      </c>
      <c r="H22" s="50">
        <v>12</v>
      </c>
      <c r="I22" s="23" t="s">
        <v>391</v>
      </c>
      <c r="J22" s="26">
        <v>309770703</v>
      </c>
      <c r="K22" s="50">
        <v>12</v>
      </c>
      <c r="L22" s="23" t="s">
        <v>391</v>
      </c>
      <c r="M22" s="27">
        <v>264300000</v>
      </c>
      <c r="N22" s="22">
        <v>3</v>
      </c>
      <c r="O22" s="23" t="s">
        <v>391</v>
      </c>
      <c r="P22" s="27">
        <v>0</v>
      </c>
      <c r="Q22" s="22">
        <v>3</v>
      </c>
      <c r="R22" s="23" t="s">
        <v>391</v>
      </c>
      <c r="S22" s="27">
        <v>18971597</v>
      </c>
      <c r="T22" s="22">
        <v>3</v>
      </c>
      <c r="U22" s="23" t="s">
        <v>391</v>
      </c>
      <c r="V22" s="27">
        <v>17217563</v>
      </c>
      <c r="W22" s="22">
        <v>3</v>
      </c>
      <c r="X22" s="23" t="s">
        <v>391</v>
      </c>
      <c r="Y22" s="27">
        <v>171912189</v>
      </c>
      <c r="Z22" s="65">
        <f t="shared" si="1"/>
        <v>12</v>
      </c>
      <c r="AA22" s="23" t="s">
        <v>391</v>
      </c>
      <c r="AB22" s="64">
        <f t="shared" ref="AB22:AB32" si="7">Z22/K22*100</f>
        <v>100</v>
      </c>
      <c r="AC22" s="40" t="s">
        <v>406</v>
      </c>
      <c r="AD22" s="46">
        <f t="shared" si="5"/>
        <v>208101349</v>
      </c>
      <c r="AE22" s="64">
        <f t="shared" ref="AE22:AE32" si="8">AD22/M22*100</f>
        <v>78.736794930003782</v>
      </c>
      <c r="AF22" s="40" t="s">
        <v>406</v>
      </c>
      <c r="AG22" s="65">
        <f t="shared" si="2"/>
        <v>24</v>
      </c>
      <c r="AH22" s="23" t="s">
        <v>391</v>
      </c>
      <c r="AI22" s="46">
        <f t="shared" si="3"/>
        <v>517872052</v>
      </c>
      <c r="AJ22" s="64">
        <f t="shared" si="6"/>
        <v>40</v>
      </c>
      <c r="AK22" s="40" t="s">
        <v>406</v>
      </c>
      <c r="AL22" s="64">
        <f t="shared" si="4"/>
        <v>30.753866828985853</v>
      </c>
      <c r="AM22" s="13"/>
      <c r="AP22" s="29">
        <f t="shared" si="0"/>
        <v>208101349</v>
      </c>
    </row>
    <row r="23" spans="1:42" ht="87" customHeight="1" x14ac:dyDescent="0.2">
      <c r="A23" s="18"/>
      <c r="B23" s="19"/>
      <c r="C23" s="94" t="s">
        <v>44</v>
      </c>
      <c r="D23" s="93" t="s">
        <v>444</v>
      </c>
      <c r="E23" s="22">
        <f>3*5</f>
        <v>15</v>
      </c>
      <c r="F23" s="23" t="s">
        <v>392</v>
      </c>
      <c r="G23" s="61">
        <v>95000000</v>
      </c>
      <c r="H23" s="22">
        <v>3</v>
      </c>
      <c r="I23" s="23" t="s">
        <v>392</v>
      </c>
      <c r="J23" s="26">
        <v>19000000</v>
      </c>
      <c r="K23" s="50"/>
      <c r="L23" s="23"/>
      <c r="M23" s="27"/>
      <c r="N23" s="22"/>
      <c r="O23" s="23"/>
      <c r="P23" s="27"/>
      <c r="Q23" s="22"/>
      <c r="R23" s="23"/>
      <c r="S23" s="27"/>
      <c r="T23" s="22"/>
      <c r="U23" s="23"/>
      <c r="V23" s="27"/>
      <c r="W23" s="22"/>
      <c r="X23" s="23"/>
      <c r="Y23" s="27"/>
      <c r="Z23" s="65"/>
      <c r="AA23" s="23"/>
      <c r="AB23" s="64"/>
      <c r="AC23" s="40"/>
      <c r="AD23" s="46"/>
      <c r="AE23" s="64"/>
      <c r="AF23" s="40"/>
      <c r="AG23" s="65">
        <f t="shared" si="2"/>
        <v>3</v>
      </c>
      <c r="AH23" s="23" t="s">
        <v>392</v>
      </c>
      <c r="AI23" s="46">
        <f t="shared" si="3"/>
        <v>19000000</v>
      </c>
      <c r="AJ23" s="64">
        <f t="shared" si="6"/>
        <v>20</v>
      </c>
      <c r="AK23" s="40" t="s">
        <v>406</v>
      </c>
      <c r="AL23" s="64">
        <f t="shared" si="4"/>
        <v>20</v>
      </c>
      <c r="AM23" s="13"/>
      <c r="AP23" s="29">
        <f t="shared" si="0"/>
        <v>0</v>
      </c>
    </row>
    <row r="24" spans="1:42" ht="63" customHeight="1" x14ac:dyDescent="0.2">
      <c r="A24" s="18"/>
      <c r="B24" s="19"/>
      <c r="C24" s="34" t="s">
        <v>45</v>
      </c>
      <c r="D24" s="30" t="s">
        <v>444</v>
      </c>
      <c r="E24" s="22">
        <f>12*5</f>
        <v>60</v>
      </c>
      <c r="F24" s="23" t="s">
        <v>391</v>
      </c>
      <c r="G24" s="58">
        <v>364150000</v>
      </c>
      <c r="H24" s="50">
        <v>12</v>
      </c>
      <c r="I24" s="23" t="s">
        <v>391</v>
      </c>
      <c r="J24" s="26">
        <v>63867500</v>
      </c>
      <c r="K24" s="50">
        <v>12</v>
      </c>
      <c r="L24" s="23" t="s">
        <v>391</v>
      </c>
      <c r="M24" s="27">
        <v>36414000</v>
      </c>
      <c r="N24" s="62">
        <v>3</v>
      </c>
      <c r="O24" s="23" t="s">
        <v>391</v>
      </c>
      <c r="P24" s="27">
        <v>0</v>
      </c>
      <c r="Q24" s="62">
        <v>3</v>
      </c>
      <c r="R24" s="23" t="s">
        <v>391</v>
      </c>
      <c r="S24" s="27">
        <v>2437500</v>
      </c>
      <c r="T24" s="62">
        <v>3</v>
      </c>
      <c r="U24" s="23" t="s">
        <v>391</v>
      </c>
      <c r="V24" s="27">
        <v>0</v>
      </c>
      <c r="W24" s="62">
        <v>3</v>
      </c>
      <c r="X24" s="23" t="s">
        <v>391</v>
      </c>
      <c r="Y24" s="27">
        <v>33422000</v>
      </c>
      <c r="Z24" s="65">
        <f t="shared" si="1"/>
        <v>12</v>
      </c>
      <c r="AA24" s="23" t="s">
        <v>391</v>
      </c>
      <c r="AB24" s="64">
        <f t="shared" si="7"/>
        <v>100</v>
      </c>
      <c r="AC24" s="40" t="s">
        <v>406</v>
      </c>
      <c r="AD24" s="46">
        <f t="shared" si="5"/>
        <v>35859500</v>
      </c>
      <c r="AE24" s="64">
        <f t="shared" si="8"/>
        <v>98.477234030867251</v>
      </c>
      <c r="AF24" s="40" t="s">
        <v>406</v>
      </c>
      <c r="AG24" s="65">
        <f t="shared" si="2"/>
        <v>24</v>
      </c>
      <c r="AH24" s="23" t="s">
        <v>391</v>
      </c>
      <c r="AI24" s="46">
        <f t="shared" si="3"/>
        <v>99727000</v>
      </c>
      <c r="AJ24" s="64">
        <f t="shared" si="6"/>
        <v>40</v>
      </c>
      <c r="AK24" s="40" t="s">
        <v>406</v>
      </c>
      <c r="AL24" s="64">
        <f t="shared" si="4"/>
        <v>27.386241933269257</v>
      </c>
      <c r="AM24" s="13"/>
      <c r="AP24" s="29">
        <f t="shared" si="0"/>
        <v>35859500</v>
      </c>
    </row>
    <row r="25" spans="1:42" ht="110.25" customHeight="1" x14ac:dyDescent="0.2">
      <c r="A25" s="18"/>
      <c r="B25" s="19"/>
      <c r="C25" s="30" t="s">
        <v>46</v>
      </c>
      <c r="D25" s="30" t="s">
        <v>444</v>
      </c>
      <c r="E25" s="22">
        <f>12*5</f>
        <v>60</v>
      </c>
      <c r="F25" s="23" t="s">
        <v>391</v>
      </c>
      <c r="G25" s="58">
        <v>19577250000</v>
      </c>
      <c r="H25" s="50">
        <v>12</v>
      </c>
      <c r="I25" s="23" t="s">
        <v>391</v>
      </c>
      <c r="J25" s="26">
        <v>3683450000</v>
      </c>
      <c r="K25" s="50">
        <v>12</v>
      </c>
      <c r="L25" s="23" t="s">
        <v>391</v>
      </c>
      <c r="M25" s="27">
        <v>1578600000</v>
      </c>
      <c r="N25" s="22">
        <v>3</v>
      </c>
      <c r="O25" s="23" t="s">
        <v>391</v>
      </c>
      <c r="P25" s="27">
        <v>287120823</v>
      </c>
      <c r="Q25" s="22">
        <v>3</v>
      </c>
      <c r="R25" s="23" t="s">
        <v>391</v>
      </c>
      <c r="S25" s="27">
        <v>95898755</v>
      </c>
      <c r="T25" s="22">
        <v>3</v>
      </c>
      <c r="U25" s="23" t="s">
        <v>391</v>
      </c>
      <c r="V25" s="27">
        <v>94398752</v>
      </c>
      <c r="W25" s="22">
        <v>3</v>
      </c>
      <c r="X25" s="23" t="s">
        <v>391</v>
      </c>
      <c r="Y25" s="27">
        <v>875297515</v>
      </c>
      <c r="Z25" s="65">
        <f t="shared" si="1"/>
        <v>12</v>
      </c>
      <c r="AA25" s="23" t="s">
        <v>391</v>
      </c>
      <c r="AB25" s="64">
        <f t="shared" si="7"/>
        <v>100</v>
      </c>
      <c r="AC25" s="40" t="s">
        <v>406</v>
      </c>
      <c r="AD25" s="46">
        <f t="shared" si="5"/>
        <v>1352715845</v>
      </c>
      <c r="AE25" s="64">
        <f t="shared" si="8"/>
        <v>85.690855504877732</v>
      </c>
      <c r="AF25" s="40" t="s">
        <v>406</v>
      </c>
      <c r="AG25" s="65">
        <f t="shared" si="2"/>
        <v>24</v>
      </c>
      <c r="AH25" s="23" t="s">
        <v>391</v>
      </c>
      <c r="AI25" s="46">
        <f t="shared" si="3"/>
        <v>5036165845</v>
      </c>
      <c r="AJ25" s="64">
        <f t="shared" si="6"/>
        <v>40</v>
      </c>
      <c r="AK25" s="40" t="s">
        <v>406</v>
      </c>
      <c r="AL25" s="64">
        <f t="shared" si="4"/>
        <v>25.724582589485244</v>
      </c>
      <c r="AM25" s="13"/>
      <c r="AP25" s="29"/>
    </row>
    <row r="26" spans="1:42" ht="85.5" customHeight="1" x14ac:dyDescent="0.2">
      <c r="A26" s="18"/>
      <c r="B26" s="19"/>
      <c r="C26" s="30" t="s">
        <v>47</v>
      </c>
      <c r="D26" s="30" t="s">
        <v>444</v>
      </c>
      <c r="E26" s="22">
        <f>12*5</f>
        <v>60</v>
      </c>
      <c r="F26" s="23" t="s">
        <v>391</v>
      </c>
      <c r="G26" s="58">
        <v>7948857500</v>
      </c>
      <c r="H26" s="50">
        <v>12</v>
      </c>
      <c r="I26" s="23" t="s">
        <v>391</v>
      </c>
      <c r="J26" s="26">
        <v>1275626500</v>
      </c>
      <c r="K26" s="22">
        <v>12</v>
      </c>
      <c r="L26" s="23" t="s">
        <v>391</v>
      </c>
      <c r="M26" s="27">
        <v>152000000</v>
      </c>
      <c r="N26" s="22">
        <v>3</v>
      </c>
      <c r="O26" s="23" t="s">
        <v>391</v>
      </c>
      <c r="P26" s="27">
        <v>0</v>
      </c>
      <c r="Q26" s="22">
        <v>3</v>
      </c>
      <c r="R26" s="23" t="s">
        <v>391</v>
      </c>
      <c r="S26" s="27">
        <v>22021200</v>
      </c>
      <c r="T26" s="22">
        <v>3</v>
      </c>
      <c r="U26" s="23" t="s">
        <v>391</v>
      </c>
      <c r="V26" s="27">
        <v>0</v>
      </c>
      <c r="W26" s="22">
        <v>3</v>
      </c>
      <c r="X26" s="23" t="s">
        <v>391</v>
      </c>
      <c r="Y26" s="27">
        <v>112802800</v>
      </c>
      <c r="Z26" s="65">
        <f t="shared" si="1"/>
        <v>12</v>
      </c>
      <c r="AA26" s="23" t="s">
        <v>391</v>
      </c>
      <c r="AB26" s="64">
        <f t="shared" si="7"/>
        <v>100</v>
      </c>
      <c r="AC26" s="40" t="s">
        <v>406</v>
      </c>
      <c r="AD26" s="46">
        <f t="shared" si="5"/>
        <v>134824000</v>
      </c>
      <c r="AE26" s="64">
        <f t="shared" si="8"/>
        <v>88.7</v>
      </c>
      <c r="AF26" s="40" t="s">
        <v>406</v>
      </c>
      <c r="AG26" s="65">
        <f t="shared" si="2"/>
        <v>24</v>
      </c>
      <c r="AH26" s="23" t="s">
        <v>391</v>
      </c>
      <c r="AI26" s="46">
        <f t="shared" si="3"/>
        <v>1410450500</v>
      </c>
      <c r="AJ26" s="64">
        <f t="shared" si="6"/>
        <v>40</v>
      </c>
      <c r="AK26" s="40" t="s">
        <v>406</v>
      </c>
      <c r="AL26" s="64">
        <f t="shared" si="4"/>
        <v>17.744065735233018</v>
      </c>
      <c r="AM26" s="13"/>
      <c r="AP26" s="29"/>
    </row>
    <row r="27" spans="1:42" ht="97.5" customHeight="1" x14ac:dyDescent="0.2">
      <c r="A27" s="18"/>
      <c r="B27" s="19"/>
      <c r="C27" s="20" t="s">
        <v>48</v>
      </c>
      <c r="D27" s="20" t="s">
        <v>443</v>
      </c>
      <c r="E27" s="51">
        <v>100</v>
      </c>
      <c r="F27" s="52" t="s">
        <v>406</v>
      </c>
      <c r="G27" s="48">
        <f>SUM(G28:G29)</f>
        <v>2702500000</v>
      </c>
      <c r="H27" s="51">
        <v>100</v>
      </c>
      <c r="I27" s="52" t="s">
        <v>406</v>
      </c>
      <c r="J27" s="48">
        <f>SUM(J28:J29)</f>
        <v>537803000</v>
      </c>
      <c r="K27" s="51">
        <v>100</v>
      </c>
      <c r="L27" s="52" t="s">
        <v>406</v>
      </c>
      <c r="M27" s="48">
        <f>SUM(M28:M29)</f>
        <v>342775000</v>
      </c>
      <c r="N27" s="51">
        <v>25</v>
      </c>
      <c r="O27" s="52" t="s">
        <v>406</v>
      </c>
      <c r="P27" s="48">
        <f>SUM(P28:P29)</f>
        <v>0</v>
      </c>
      <c r="Q27" s="51">
        <v>25</v>
      </c>
      <c r="R27" s="52" t="s">
        <v>406</v>
      </c>
      <c r="S27" s="48">
        <f>SUM(S28:S29)</f>
        <v>39900000</v>
      </c>
      <c r="T27" s="51">
        <v>25</v>
      </c>
      <c r="U27" s="52" t="s">
        <v>406</v>
      </c>
      <c r="V27" s="48">
        <f>SUM(V28:V29)</f>
        <v>50446000</v>
      </c>
      <c r="W27" s="51">
        <v>25</v>
      </c>
      <c r="X27" s="52" t="s">
        <v>406</v>
      </c>
      <c r="Y27" s="48">
        <f>SUM(Y28:Y29)</f>
        <v>216140300</v>
      </c>
      <c r="Z27" s="66">
        <f t="shared" si="1"/>
        <v>100</v>
      </c>
      <c r="AA27" s="52" t="s">
        <v>406</v>
      </c>
      <c r="AB27" s="68">
        <f t="shared" si="7"/>
        <v>100</v>
      </c>
      <c r="AC27" s="69" t="s">
        <v>406</v>
      </c>
      <c r="AD27" s="71">
        <f t="shared" si="5"/>
        <v>306486300</v>
      </c>
      <c r="AE27" s="68">
        <f t="shared" si="8"/>
        <v>89.413259426737653</v>
      </c>
      <c r="AF27" s="69" t="s">
        <v>406</v>
      </c>
      <c r="AG27" s="66">
        <f t="shared" si="2"/>
        <v>200</v>
      </c>
      <c r="AH27" s="52" t="s">
        <v>406</v>
      </c>
      <c r="AI27" s="71">
        <f t="shared" si="3"/>
        <v>844289300</v>
      </c>
      <c r="AJ27" s="68">
        <f t="shared" si="6"/>
        <v>200</v>
      </c>
      <c r="AK27" s="69" t="s">
        <v>406</v>
      </c>
      <c r="AL27" s="68">
        <f t="shared" si="4"/>
        <v>31.241047178538388</v>
      </c>
      <c r="AM27" s="13"/>
      <c r="AP27" s="29"/>
    </row>
    <row r="28" spans="1:42" ht="83.25" customHeight="1" x14ac:dyDescent="0.2">
      <c r="A28" s="18"/>
      <c r="B28" s="19"/>
      <c r="C28" s="30" t="s">
        <v>49</v>
      </c>
      <c r="D28" s="34" t="s">
        <v>394</v>
      </c>
      <c r="E28" s="22">
        <f>12*5</f>
        <v>60</v>
      </c>
      <c r="F28" s="23" t="s">
        <v>391</v>
      </c>
      <c r="G28" s="61">
        <v>2597500000</v>
      </c>
      <c r="H28" s="22">
        <v>12</v>
      </c>
      <c r="I28" s="23" t="s">
        <v>391</v>
      </c>
      <c r="J28" s="26">
        <v>519500000</v>
      </c>
      <c r="K28" s="22">
        <v>12</v>
      </c>
      <c r="L28" s="23" t="s">
        <v>391</v>
      </c>
      <c r="M28" s="27">
        <v>336675000</v>
      </c>
      <c r="N28" s="22">
        <v>3</v>
      </c>
      <c r="O28" s="23" t="s">
        <v>391</v>
      </c>
      <c r="P28" s="27">
        <v>0</v>
      </c>
      <c r="Q28" s="22">
        <v>3</v>
      </c>
      <c r="R28" s="23" t="s">
        <v>391</v>
      </c>
      <c r="S28" s="27">
        <v>39900000</v>
      </c>
      <c r="T28" s="22">
        <v>3</v>
      </c>
      <c r="U28" s="23" t="s">
        <v>391</v>
      </c>
      <c r="V28" s="27">
        <v>50446000</v>
      </c>
      <c r="W28" s="22">
        <v>3</v>
      </c>
      <c r="X28" s="23" t="s">
        <v>391</v>
      </c>
      <c r="Y28" s="27">
        <v>210040300</v>
      </c>
      <c r="Z28" s="65">
        <f t="shared" si="1"/>
        <v>12</v>
      </c>
      <c r="AA28" s="23" t="s">
        <v>391</v>
      </c>
      <c r="AB28" s="64">
        <f t="shared" si="7"/>
        <v>100</v>
      </c>
      <c r="AC28" s="40" t="s">
        <v>406</v>
      </c>
      <c r="AD28" s="46">
        <f t="shared" si="5"/>
        <v>300386300</v>
      </c>
      <c r="AE28" s="64">
        <f t="shared" si="8"/>
        <v>89.221445013737295</v>
      </c>
      <c r="AF28" s="40" t="s">
        <v>406</v>
      </c>
      <c r="AG28" s="65">
        <f t="shared" si="2"/>
        <v>24</v>
      </c>
      <c r="AH28" s="23" t="s">
        <v>391</v>
      </c>
      <c r="AI28" s="46">
        <f t="shared" si="3"/>
        <v>819886300</v>
      </c>
      <c r="AJ28" s="64">
        <f t="shared" si="6"/>
        <v>40</v>
      </c>
      <c r="AK28" s="40" t="s">
        <v>406</v>
      </c>
      <c r="AL28" s="64">
        <f t="shared" si="4"/>
        <v>31.564438883541868</v>
      </c>
      <c r="AM28" s="13"/>
      <c r="AP28" s="29"/>
    </row>
    <row r="29" spans="1:42" ht="77.25" customHeight="1" x14ac:dyDescent="0.2">
      <c r="A29" s="18"/>
      <c r="B29" s="19"/>
      <c r="C29" s="30" t="s">
        <v>50</v>
      </c>
      <c r="D29" s="34" t="s">
        <v>395</v>
      </c>
      <c r="E29" s="22">
        <f>12*5</f>
        <v>60</v>
      </c>
      <c r="F29" s="23" t="s">
        <v>391</v>
      </c>
      <c r="G29" s="58">
        <v>105000000</v>
      </c>
      <c r="H29" s="22">
        <v>12</v>
      </c>
      <c r="I29" s="23" t="s">
        <v>391</v>
      </c>
      <c r="J29" s="26">
        <v>18303000</v>
      </c>
      <c r="K29" s="22">
        <v>12</v>
      </c>
      <c r="L29" s="23" t="s">
        <v>391</v>
      </c>
      <c r="M29" s="27">
        <v>6100000</v>
      </c>
      <c r="N29" s="22">
        <v>3</v>
      </c>
      <c r="O29" s="23" t="s">
        <v>391</v>
      </c>
      <c r="P29" s="27">
        <v>0</v>
      </c>
      <c r="Q29" s="22">
        <v>3</v>
      </c>
      <c r="R29" s="23" t="s">
        <v>391</v>
      </c>
      <c r="S29" s="27">
        <v>0</v>
      </c>
      <c r="T29" s="22">
        <v>3</v>
      </c>
      <c r="U29" s="23" t="s">
        <v>391</v>
      </c>
      <c r="V29" s="27">
        <v>0</v>
      </c>
      <c r="W29" s="22">
        <v>3</v>
      </c>
      <c r="X29" s="23" t="s">
        <v>391</v>
      </c>
      <c r="Y29" s="27">
        <v>6100000</v>
      </c>
      <c r="Z29" s="65">
        <f t="shared" si="1"/>
        <v>12</v>
      </c>
      <c r="AA29" s="23" t="s">
        <v>391</v>
      </c>
      <c r="AB29" s="64">
        <f t="shared" si="7"/>
        <v>100</v>
      </c>
      <c r="AC29" s="40" t="s">
        <v>406</v>
      </c>
      <c r="AD29" s="46">
        <f t="shared" si="5"/>
        <v>6100000</v>
      </c>
      <c r="AE29" s="64">
        <f t="shared" si="8"/>
        <v>100</v>
      </c>
      <c r="AF29" s="40" t="s">
        <v>406</v>
      </c>
      <c r="AG29" s="65">
        <f t="shared" si="2"/>
        <v>24</v>
      </c>
      <c r="AH29" s="23" t="s">
        <v>391</v>
      </c>
      <c r="AI29" s="46">
        <f t="shared" si="3"/>
        <v>24403000</v>
      </c>
      <c r="AJ29" s="64">
        <f t="shared" si="6"/>
        <v>40</v>
      </c>
      <c r="AK29" s="40" t="s">
        <v>406</v>
      </c>
      <c r="AL29" s="64">
        <f t="shared" si="4"/>
        <v>23.240952380952383</v>
      </c>
      <c r="AM29" s="13"/>
      <c r="AP29" s="29"/>
    </row>
    <row r="30" spans="1:42" ht="83.25" customHeight="1" x14ac:dyDescent="0.2">
      <c r="A30" s="18"/>
      <c r="B30" s="19"/>
      <c r="C30" s="73" t="s">
        <v>445</v>
      </c>
      <c r="D30" s="74" t="s">
        <v>446</v>
      </c>
      <c r="E30" s="22">
        <v>12</v>
      </c>
      <c r="F30" s="23" t="s">
        <v>391</v>
      </c>
      <c r="G30" s="58">
        <v>107325000</v>
      </c>
      <c r="H30" s="22">
        <v>12</v>
      </c>
      <c r="I30" s="23" t="s">
        <v>391</v>
      </c>
      <c r="J30" s="26">
        <v>107325000</v>
      </c>
      <c r="K30" s="22"/>
      <c r="L30" s="23"/>
      <c r="M30" s="27"/>
      <c r="N30" s="22"/>
      <c r="O30" s="23"/>
      <c r="P30" s="27"/>
      <c r="Q30" s="22"/>
      <c r="R30" s="23"/>
      <c r="S30" s="27"/>
      <c r="T30" s="22"/>
      <c r="U30" s="23"/>
      <c r="V30" s="27"/>
      <c r="W30" s="22"/>
      <c r="X30" s="23"/>
      <c r="Y30" s="27"/>
      <c r="Z30" s="65"/>
      <c r="AA30" s="23"/>
      <c r="AB30" s="64"/>
      <c r="AC30" s="40"/>
      <c r="AD30" s="46"/>
      <c r="AE30" s="64"/>
      <c r="AF30" s="40"/>
      <c r="AG30" s="65">
        <f>H30+Z30</f>
        <v>12</v>
      </c>
      <c r="AH30" s="23" t="s">
        <v>391</v>
      </c>
      <c r="AI30" s="46">
        <f>J30+AD30</f>
        <v>107325000</v>
      </c>
      <c r="AJ30" s="64">
        <f>AG30/E30*100</f>
        <v>100</v>
      </c>
      <c r="AK30" s="40" t="s">
        <v>406</v>
      </c>
      <c r="AL30" s="64">
        <f>AI30/G30*100</f>
        <v>100</v>
      </c>
      <c r="AM30" s="13"/>
      <c r="AP30" s="29"/>
    </row>
    <row r="31" spans="1:42" ht="102" customHeight="1" x14ac:dyDescent="0.2">
      <c r="A31" s="18"/>
      <c r="B31" s="19"/>
      <c r="C31" s="20" t="s">
        <v>51</v>
      </c>
      <c r="D31" s="20" t="s">
        <v>443</v>
      </c>
      <c r="E31" s="51">
        <v>100</v>
      </c>
      <c r="F31" s="52" t="s">
        <v>406</v>
      </c>
      <c r="G31" s="48">
        <f>SUM(G32:G35)</f>
        <v>748280000</v>
      </c>
      <c r="H31" s="51">
        <v>100</v>
      </c>
      <c r="I31" s="52" t="s">
        <v>406</v>
      </c>
      <c r="J31" s="48">
        <f>SUM(J32:J35)</f>
        <v>654662000</v>
      </c>
      <c r="K31" s="51">
        <v>100</v>
      </c>
      <c r="L31" s="52" t="s">
        <v>406</v>
      </c>
      <c r="M31" s="48">
        <f>SUM(M32:M35)</f>
        <v>9270000</v>
      </c>
      <c r="N31" s="51">
        <v>25</v>
      </c>
      <c r="O31" s="52" t="s">
        <v>406</v>
      </c>
      <c r="P31" s="48">
        <f>SUM(P32:P35)</f>
        <v>0</v>
      </c>
      <c r="Q31" s="51">
        <v>25</v>
      </c>
      <c r="R31" s="52" t="s">
        <v>406</v>
      </c>
      <c r="S31" s="48">
        <f>SUM(S32:S35)</f>
        <v>0</v>
      </c>
      <c r="T31" s="51">
        <v>25</v>
      </c>
      <c r="U31" s="52" t="s">
        <v>406</v>
      </c>
      <c r="V31" s="48">
        <f>SUM(V32:V35)</f>
        <v>2310000</v>
      </c>
      <c r="W31" s="51">
        <v>25</v>
      </c>
      <c r="X31" s="52" t="s">
        <v>406</v>
      </c>
      <c r="Y31" s="48">
        <f>SUM(Y32:Y35)</f>
        <v>2380000</v>
      </c>
      <c r="Z31" s="66">
        <f t="shared" si="1"/>
        <v>100</v>
      </c>
      <c r="AA31" s="52" t="s">
        <v>406</v>
      </c>
      <c r="AB31" s="68">
        <f t="shared" si="7"/>
        <v>100</v>
      </c>
      <c r="AC31" s="69" t="s">
        <v>406</v>
      </c>
      <c r="AD31" s="71">
        <f t="shared" si="5"/>
        <v>4690000</v>
      </c>
      <c r="AE31" s="68">
        <f t="shared" si="8"/>
        <v>50.593311758360301</v>
      </c>
      <c r="AF31" s="69" t="s">
        <v>406</v>
      </c>
      <c r="AG31" s="66">
        <f t="shared" si="2"/>
        <v>200</v>
      </c>
      <c r="AH31" s="52" t="s">
        <v>406</v>
      </c>
      <c r="AI31" s="71">
        <f t="shared" si="3"/>
        <v>659352000</v>
      </c>
      <c r="AJ31" s="68">
        <f t="shared" si="6"/>
        <v>200</v>
      </c>
      <c r="AK31" s="69" t="s">
        <v>406</v>
      </c>
      <c r="AL31" s="68">
        <f t="shared" si="4"/>
        <v>88.115678622975352</v>
      </c>
      <c r="AM31" s="13"/>
      <c r="AP31" s="29"/>
    </row>
    <row r="32" spans="1:42" ht="63.75" customHeight="1" x14ac:dyDescent="0.2">
      <c r="A32" s="18"/>
      <c r="B32" s="19"/>
      <c r="C32" s="30" t="s">
        <v>52</v>
      </c>
      <c r="D32" s="34" t="s">
        <v>397</v>
      </c>
      <c r="E32" s="22">
        <f>12*5</f>
        <v>60</v>
      </c>
      <c r="F32" s="23" t="s">
        <v>391</v>
      </c>
      <c r="G32" s="61">
        <v>111960000</v>
      </c>
      <c r="H32" s="22">
        <v>12</v>
      </c>
      <c r="I32" s="23" t="s">
        <v>391</v>
      </c>
      <c r="J32" s="26">
        <v>22392000</v>
      </c>
      <c r="K32" s="22">
        <v>12</v>
      </c>
      <c r="L32" s="23" t="s">
        <v>391</v>
      </c>
      <c r="M32" s="27">
        <v>9270000</v>
      </c>
      <c r="N32" s="22">
        <v>3</v>
      </c>
      <c r="O32" s="23" t="s">
        <v>391</v>
      </c>
      <c r="P32" s="27">
        <v>0</v>
      </c>
      <c r="Q32" s="22">
        <v>3</v>
      </c>
      <c r="R32" s="23" t="s">
        <v>391</v>
      </c>
      <c r="S32" s="27">
        <v>0</v>
      </c>
      <c r="T32" s="22">
        <v>3</v>
      </c>
      <c r="U32" s="23" t="s">
        <v>391</v>
      </c>
      <c r="V32" s="27">
        <v>2310000</v>
      </c>
      <c r="W32" s="22">
        <v>3</v>
      </c>
      <c r="X32" s="23" t="s">
        <v>391</v>
      </c>
      <c r="Y32" s="27">
        <v>2380000</v>
      </c>
      <c r="Z32" s="65">
        <f t="shared" si="1"/>
        <v>12</v>
      </c>
      <c r="AA32" s="23" t="s">
        <v>391</v>
      </c>
      <c r="AB32" s="64">
        <f t="shared" si="7"/>
        <v>100</v>
      </c>
      <c r="AC32" s="40" t="s">
        <v>406</v>
      </c>
      <c r="AD32" s="46">
        <f t="shared" si="5"/>
        <v>4690000</v>
      </c>
      <c r="AE32" s="64">
        <f t="shared" si="8"/>
        <v>50.593311758360301</v>
      </c>
      <c r="AF32" s="40" t="s">
        <v>406</v>
      </c>
      <c r="AG32" s="65">
        <f t="shared" si="2"/>
        <v>24</v>
      </c>
      <c r="AH32" s="23" t="s">
        <v>391</v>
      </c>
      <c r="AI32" s="46">
        <f t="shared" si="3"/>
        <v>27082000</v>
      </c>
      <c r="AJ32" s="64">
        <f t="shared" si="6"/>
        <v>40</v>
      </c>
      <c r="AK32" s="40" t="s">
        <v>406</v>
      </c>
      <c r="AL32" s="64">
        <f t="shared" si="4"/>
        <v>24.188996070025009</v>
      </c>
      <c r="AM32" s="13"/>
      <c r="AP32" s="29"/>
    </row>
    <row r="33" spans="1:42" ht="90" x14ac:dyDescent="0.2">
      <c r="A33" s="18"/>
      <c r="B33" s="19"/>
      <c r="C33" s="73" t="s">
        <v>447</v>
      </c>
      <c r="D33" s="74" t="s">
        <v>450</v>
      </c>
      <c r="E33" s="22">
        <v>12</v>
      </c>
      <c r="F33" s="23" t="s">
        <v>391</v>
      </c>
      <c r="G33" s="58">
        <v>433370000</v>
      </c>
      <c r="H33" s="22">
        <v>12</v>
      </c>
      <c r="I33" s="23" t="s">
        <v>391</v>
      </c>
      <c r="J33" s="26">
        <v>433370000</v>
      </c>
      <c r="K33" s="22"/>
      <c r="L33" s="23"/>
      <c r="M33" s="27"/>
      <c r="N33" s="22"/>
      <c r="O33" s="23"/>
      <c r="P33" s="27"/>
      <c r="Q33" s="22"/>
      <c r="R33" s="23"/>
      <c r="S33" s="27"/>
      <c r="T33" s="22"/>
      <c r="U33" s="23"/>
      <c r="V33" s="27"/>
      <c r="W33" s="22"/>
      <c r="X33" s="23"/>
      <c r="Y33" s="27"/>
      <c r="Z33" s="65"/>
      <c r="AA33" s="23"/>
      <c r="AB33" s="64"/>
      <c r="AC33" s="40"/>
      <c r="AD33" s="46"/>
      <c r="AE33" s="64"/>
      <c r="AF33" s="40"/>
      <c r="AG33" s="65">
        <f t="shared" ref="AG33:AG34" si="9">H33+Z33</f>
        <v>12</v>
      </c>
      <c r="AH33" s="23" t="s">
        <v>391</v>
      </c>
      <c r="AI33" s="46">
        <f t="shared" ref="AI33:AI34" si="10">J33+AD33</f>
        <v>433370000</v>
      </c>
      <c r="AJ33" s="64">
        <f t="shared" ref="AJ33:AJ34" si="11">AG33/E33*100</f>
        <v>100</v>
      </c>
      <c r="AK33" s="40" t="s">
        <v>406</v>
      </c>
      <c r="AL33" s="64">
        <f t="shared" ref="AL33:AL34" si="12">AI33/G33*100</f>
        <v>100</v>
      </c>
      <c r="AM33" s="13"/>
      <c r="AP33" s="29"/>
    </row>
    <row r="34" spans="1:42" ht="63.75" customHeight="1" x14ac:dyDescent="0.2">
      <c r="A34" s="18"/>
      <c r="B34" s="19"/>
      <c r="C34" s="73" t="s">
        <v>448</v>
      </c>
      <c r="D34" s="74" t="s">
        <v>451</v>
      </c>
      <c r="E34" s="22">
        <v>1</v>
      </c>
      <c r="F34" s="23" t="s">
        <v>392</v>
      </c>
      <c r="G34" s="58">
        <v>144600000</v>
      </c>
      <c r="H34" s="22">
        <v>1</v>
      </c>
      <c r="I34" s="23" t="s">
        <v>392</v>
      </c>
      <c r="J34" s="26">
        <v>143850000</v>
      </c>
      <c r="K34" s="22"/>
      <c r="L34" s="23"/>
      <c r="M34" s="27"/>
      <c r="N34" s="22"/>
      <c r="O34" s="23"/>
      <c r="P34" s="27"/>
      <c r="Q34" s="22"/>
      <c r="R34" s="23"/>
      <c r="S34" s="27"/>
      <c r="T34" s="22"/>
      <c r="U34" s="23"/>
      <c r="V34" s="27"/>
      <c r="W34" s="22"/>
      <c r="X34" s="23"/>
      <c r="Y34" s="27"/>
      <c r="Z34" s="65"/>
      <c r="AA34" s="23"/>
      <c r="AB34" s="64"/>
      <c r="AC34" s="40"/>
      <c r="AD34" s="46"/>
      <c r="AE34" s="64"/>
      <c r="AF34" s="40"/>
      <c r="AG34" s="65">
        <f t="shared" si="9"/>
        <v>1</v>
      </c>
      <c r="AH34" s="23" t="s">
        <v>392</v>
      </c>
      <c r="AI34" s="46">
        <f t="shared" si="10"/>
        <v>143850000</v>
      </c>
      <c r="AJ34" s="64">
        <f t="shared" si="11"/>
        <v>100</v>
      </c>
      <c r="AK34" s="40" t="s">
        <v>406</v>
      </c>
      <c r="AL34" s="64">
        <f t="shared" si="12"/>
        <v>99.481327800829874</v>
      </c>
      <c r="AM34" s="13"/>
      <c r="AP34" s="29"/>
    </row>
    <row r="35" spans="1:42" ht="63.75" customHeight="1" x14ac:dyDescent="0.2">
      <c r="A35" s="18"/>
      <c r="B35" s="19"/>
      <c r="C35" s="73" t="s">
        <v>449</v>
      </c>
      <c r="D35" s="74" t="s">
        <v>451</v>
      </c>
      <c r="E35" s="22">
        <v>12</v>
      </c>
      <c r="F35" s="23" t="s">
        <v>391</v>
      </c>
      <c r="G35" s="58">
        <v>58350000</v>
      </c>
      <c r="H35" s="22">
        <v>12</v>
      </c>
      <c r="I35" s="23" t="s">
        <v>391</v>
      </c>
      <c r="J35" s="26">
        <v>55050000</v>
      </c>
      <c r="K35" s="22"/>
      <c r="L35" s="23"/>
      <c r="M35" s="27"/>
      <c r="N35" s="22"/>
      <c r="O35" s="23"/>
      <c r="P35" s="27"/>
      <c r="Q35" s="22"/>
      <c r="R35" s="23"/>
      <c r="S35" s="27"/>
      <c r="T35" s="22"/>
      <c r="U35" s="23"/>
      <c r="V35" s="27"/>
      <c r="W35" s="22"/>
      <c r="X35" s="23"/>
      <c r="Y35" s="27"/>
      <c r="Z35" s="65"/>
      <c r="AA35" s="23"/>
      <c r="AB35" s="64"/>
      <c r="AC35" s="40"/>
      <c r="AD35" s="46"/>
      <c r="AE35" s="64"/>
      <c r="AF35" s="40"/>
      <c r="AG35" s="65">
        <f t="shared" ref="AG35" si="13">H35+Z35</f>
        <v>12</v>
      </c>
      <c r="AH35" s="23" t="s">
        <v>391</v>
      </c>
      <c r="AI35" s="46">
        <f t="shared" ref="AI35" si="14">J35+AD35</f>
        <v>55050000</v>
      </c>
      <c r="AJ35" s="64">
        <f t="shared" ref="AJ35" si="15">AG35/E35*100</f>
        <v>100</v>
      </c>
      <c r="AK35" s="40" t="s">
        <v>406</v>
      </c>
      <c r="AL35" s="64">
        <f t="shared" ref="AL35" si="16">AI35/G35*100</f>
        <v>94.344473007712082</v>
      </c>
      <c r="AM35" s="13"/>
      <c r="AP35" s="29"/>
    </row>
    <row r="36" spans="1:42" ht="103.5" customHeight="1" x14ac:dyDescent="0.2">
      <c r="A36" s="56">
        <v>3</v>
      </c>
      <c r="B36" s="57" t="s">
        <v>53</v>
      </c>
      <c r="C36" s="20" t="s">
        <v>54</v>
      </c>
      <c r="D36" s="21" t="s">
        <v>460</v>
      </c>
      <c r="E36" s="51">
        <v>81.55</v>
      </c>
      <c r="F36" s="52" t="s">
        <v>406</v>
      </c>
      <c r="G36" s="48">
        <f>SUM(G37:G42)</f>
        <v>2965158650</v>
      </c>
      <c r="H36" s="51">
        <f>6439/8189*100</f>
        <v>78.629869336915377</v>
      </c>
      <c r="I36" s="52" t="s">
        <v>406</v>
      </c>
      <c r="J36" s="48">
        <f>SUM(J37:J42)</f>
        <v>646952485</v>
      </c>
      <c r="K36" s="53">
        <v>77.8</v>
      </c>
      <c r="L36" s="52" t="s">
        <v>406</v>
      </c>
      <c r="M36" s="48">
        <f>SUM(M37:M42)</f>
        <v>726683000</v>
      </c>
      <c r="N36" s="51">
        <v>0</v>
      </c>
      <c r="O36" s="52" t="s">
        <v>406</v>
      </c>
      <c r="P36" s="48">
        <f>SUM(P37:P42)</f>
        <v>0</v>
      </c>
      <c r="Q36" s="51">
        <v>0</v>
      </c>
      <c r="R36" s="52" t="s">
        <v>406</v>
      </c>
      <c r="S36" s="48">
        <f>SUM(S37:S42)</f>
        <v>151400000</v>
      </c>
      <c r="T36" s="51">
        <f>7256/8604*100</f>
        <v>84.332868433286848</v>
      </c>
      <c r="U36" s="52" t="s">
        <v>406</v>
      </c>
      <c r="V36" s="48">
        <f>SUM(V37:V42)</f>
        <v>135434750</v>
      </c>
      <c r="W36" s="51">
        <v>0</v>
      </c>
      <c r="X36" s="52" t="s">
        <v>406</v>
      </c>
      <c r="Y36" s="48">
        <f>SUM(Y37:Y42)</f>
        <v>423760250</v>
      </c>
      <c r="Z36" s="68">
        <f t="shared" si="1"/>
        <v>84.332868433286848</v>
      </c>
      <c r="AA36" s="52" t="s">
        <v>406</v>
      </c>
      <c r="AB36" s="68">
        <f t="shared" ref="AB36:AB37" si="17">Z36/K36*100</f>
        <v>108.39700312761806</v>
      </c>
      <c r="AC36" s="69" t="s">
        <v>406</v>
      </c>
      <c r="AD36" s="71">
        <f t="shared" si="5"/>
        <v>710595000</v>
      </c>
      <c r="AE36" s="68">
        <f t="shared" ref="AE36" si="18">AD36/M36*100</f>
        <v>97.786104807735967</v>
      </c>
      <c r="AF36" s="69" t="s">
        <v>406</v>
      </c>
      <c r="AG36" s="66">
        <f t="shared" si="2"/>
        <v>162.96273777020224</v>
      </c>
      <c r="AH36" s="52" t="s">
        <v>406</v>
      </c>
      <c r="AI36" s="71">
        <f t="shared" si="3"/>
        <v>1357547485</v>
      </c>
      <c r="AJ36" s="68">
        <f t="shared" si="6"/>
        <v>199.83168334788749</v>
      </c>
      <c r="AK36" s="69" t="s">
        <v>406</v>
      </c>
      <c r="AL36" s="68">
        <f t="shared" si="4"/>
        <v>45.783300161696239</v>
      </c>
      <c r="AM36" s="13"/>
      <c r="AP36" s="29"/>
    </row>
    <row r="37" spans="1:42" ht="50.25" customHeight="1" x14ac:dyDescent="0.2">
      <c r="A37" s="18"/>
      <c r="B37" s="19"/>
      <c r="C37" s="30" t="s">
        <v>55</v>
      </c>
      <c r="D37" s="34" t="s">
        <v>405</v>
      </c>
      <c r="E37" s="22">
        <v>10</v>
      </c>
      <c r="F37" s="23" t="s">
        <v>454</v>
      </c>
      <c r="G37" s="58">
        <v>1617500000</v>
      </c>
      <c r="H37" s="22">
        <v>1</v>
      </c>
      <c r="I37" s="23" t="s">
        <v>454</v>
      </c>
      <c r="J37" s="26">
        <v>177500000</v>
      </c>
      <c r="K37" s="22">
        <v>1</v>
      </c>
      <c r="L37" s="23" t="s">
        <v>454</v>
      </c>
      <c r="M37" s="27">
        <v>156050000</v>
      </c>
      <c r="N37" s="22">
        <v>1</v>
      </c>
      <c r="O37" s="23" t="s">
        <v>454</v>
      </c>
      <c r="P37" s="27">
        <v>0</v>
      </c>
      <c r="Q37" s="22">
        <v>0</v>
      </c>
      <c r="R37" s="23" t="s">
        <v>454</v>
      </c>
      <c r="S37" s="27">
        <v>151400000</v>
      </c>
      <c r="T37" s="22">
        <v>0</v>
      </c>
      <c r="U37" s="23" t="s">
        <v>454</v>
      </c>
      <c r="V37" s="27">
        <v>950000</v>
      </c>
      <c r="W37" s="22">
        <v>0</v>
      </c>
      <c r="X37" s="23" t="s">
        <v>454</v>
      </c>
      <c r="Y37" s="27">
        <v>0</v>
      </c>
      <c r="Z37" s="65">
        <f t="shared" si="1"/>
        <v>1</v>
      </c>
      <c r="AA37" s="55" t="s">
        <v>454</v>
      </c>
      <c r="AB37" s="64">
        <f t="shared" si="17"/>
        <v>100</v>
      </c>
      <c r="AC37" s="40" t="s">
        <v>406</v>
      </c>
      <c r="AD37" s="46">
        <f t="shared" si="5"/>
        <v>152350000</v>
      </c>
      <c r="AE37" s="64">
        <f>AD37/M37*100</f>
        <v>97.628965075296378</v>
      </c>
      <c r="AF37" s="40" t="s">
        <v>406</v>
      </c>
      <c r="AG37" s="65">
        <f t="shared" si="2"/>
        <v>2</v>
      </c>
      <c r="AH37" s="55" t="s">
        <v>454</v>
      </c>
      <c r="AI37" s="46">
        <f t="shared" si="3"/>
        <v>329850000</v>
      </c>
      <c r="AJ37" s="64">
        <f t="shared" si="6"/>
        <v>20</v>
      </c>
      <c r="AK37" s="40" t="s">
        <v>406</v>
      </c>
      <c r="AL37" s="64">
        <f>AI37/G37*100</f>
        <v>20.39258114374034</v>
      </c>
      <c r="AM37" s="13"/>
      <c r="AP37" s="29"/>
    </row>
    <row r="38" spans="1:42" ht="60" x14ac:dyDescent="0.2">
      <c r="A38" s="18"/>
      <c r="B38" s="19"/>
      <c r="C38" s="30" t="s">
        <v>487</v>
      </c>
      <c r="D38" s="34" t="s">
        <v>405</v>
      </c>
      <c r="E38" s="22">
        <v>2</v>
      </c>
      <c r="F38" s="23" t="s">
        <v>407</v>
      </c>
      <c r="G38" s="58">
        <v>435204975</v>
      </c>
      <c r="H38" s="22">
        <v>1</v>
      </c>
      <c r="I38" s="23" t="s">
        <v>407</v>
      </c>
      <c r="J38" s="26">
        <v>205783975</v>
      </c>
      <c r="K38" s="22">
        <v>1</v>
      </c>
      <c r="L38" s="23" t="s">
        <v>407</v>
      </c>
      <c r="M38" s="27">
        <v>218450000</v>
      </c>
      <c r="N38" s="22">
        <v>0</v>
      </c>
      <c r="O38" s="23" t="s">
        <v>407</v>
      </c>
      <c r="P38" s="27">
        <v>0</v>
      </c>
      <c r="Q38" s="22">
        <v>0</v>
      </c>
      <c r="R38" s="23" t="s">
        <v>407</v>
      </c>
      <c r="S38" s="27">
        <v>0</v>
      </c>
      <c r="T38" s="22">
        <v>1</v>
      </c>
      <c r="U38" s="23" t="s">
        <v>407</v>
      </c>
      <c r="V38" s="27">
        <v>46439000</v>
      </c>
      <c r="W38" s="22">
        <v>0</v>
      </c>
      <c r="X38" s="23" t="s">
        <v>407</v>
      </c>
      <c r="Y38" s="27">
        <v>162707000</v>
      </c>
      <c r="Z38" s="65">
        <f t="shared" ref="Z38:Z41" si="19">N38+Q38+T38+W38</f>
        <v>1</v>
      </c>
      <c r="AA38" s="23" t="s">
        <v>407</v>
      </c>
      <c r="AB38" s="64">
        <f t="shared" ref="AB38:AB41" si="20">Z38/K38*100</f>
        <v>100</v>
      </c>
      <c r="AC38" s="40" t="s">
        <v>406</v>
      </c>
      <c r="AD38" s="46">
        <f t="shared" ref="AD38:AD41" si="21">P38+S38+V38+Y38</f>
        <v>209146000</v>
      </c>
      <c r="AE38" s="64">
        <f t="shared" ref="AE38:AE41" si="22">AD38/M38*100</f>
        <v>95.740901808194096</v>
      </c>
      <c r="AF38" s="40" t="s">
        <v>406</v>
      </c>
      <c r="AG38" s="65">
        <f>H38+Z38</f>
        <v>2</v>
      </c>
      <c r="AH38" s="23" t="s">
        <v>407</v>
      </c>
      <c r="AI38" s="46">
        <f>J38+AD38</f>
        <v>414929975</v>
      </c>
      <c r="AJ38" s="64">
        <f>AG38/E38*100</f>
        <v>100</v>
      </c>
      <c r="AK38" s="40" t="s">
        <v>406</v>
      </c>
      <c r="AL38" s="64">
        <f>AI38/G38*100</f>
        <v>95.341275682797516</v>
      </c>
      <c r="AM38" s="13"/>
      <c r="AP38" s="29"/>
    </row>
    <row r="39" spans="1:42" ht="75" x14ac:dyDescent="0.2">
      <c r="A39" s="18"/>
      <c r="B39" s="19"/>
      <c r="C39" s="30" t="s">
        <v>469</v>
      </c>
      <c r="D39" s="34" t="s">
        <v>491</v>
      </c>
      <c r="E39" s="22">
        <v>2</v>
      </c>
      <c r="F39" s="23" t="s">
        <v>407</v>
      </c>
      <c r="G39" s="58">
        <v>226809850</v>
      </c>
      <c r="H39" s="22">
        <v>1</v>
      </c>
      <c r="I39" s="23" t="s">
        <v>407</v>
      </c>
      <c r="J39" s="26">
        <v>77627850</v>
      </c>
      <c r="K39" s="22">
        <v>2</v>
      </c>
      <c r="L39" s="23" t="s">
        <v>407</v>
      </c>
      <c r="M39" s="27">
        <v>149152000</v>
      </c>
      <c r="N39" s="22">
        <v>0</v>
      </c>
      <c r="O39" s="23" t="s">
        <v>407</v>
      </c>
      <c r="P39" s="27">
        <v>0</v>
      </c>
      <c r="Q39" s="22">
        <v>0</v>
      </c>
      <c r="R39" s="23" t="s">
        <v>407</v>
      </c>
      <c r="S39" s="27">
        <v>0</v>
      </c>
      <c r="T39" s="22">
        <v>2</v>
      </c>
      <c r="U39" s="23" t="s">
        <v>407</v>
      </c>
      <c r="V39" s="27">
        <v>37288000</v>
      </c>
      <c r="W39" s="22">
        <v>0</v>
      </c>
      <c r="X39" s="23" t="s">
        <v>407</v>
      </c>
      <c r="Y39" s="27">
        <v>111864000</v>
      </c>
      <c r="Z39" s="65">
        <f t="shared" si="19"/>
        <v>2</v>
      </c>
      <c r="AA39" s="23" t="s">
        <v>407</v>
      </c>
      <c r="AB39" s="64">
        <f t="shared" si="20"/>
        <v>100</v>
      </c>
      <c r="AC39" s="40" t="s">
        <v>406</v>
      </c>
      <c r="AD39" s="46">
        <f t="shared" si="21"/>
        <v>149152000</v>
      </c>
      <c r="AE39" s="64">
        <f t="shared" si="22"/>
        <v>100</v>
      </c>
      <c r="AF39" s="40" t="s">
        <v>406</v>
      </c>
      <c r="AG39" s="65">
        <f t="shared" ref="AG39" si="23">H39+Z39</f>
        <v>3</v>
      </c>
      <c r="AH39" s="23" t="s">
        <v>407</v>
      </c>
      <c r="AI39" s="46">
        <f t="shared" ref="AI39" si="24">J39+AD39</f>
        <v>226779850</v>
      </c>
      <c r="AJ39" s="64">
        <f t="shared" ref="AJ39" si="25">AG39/E39*100</f>
        <v>150</v>
      </c>
      <c r="AK39" s="40" t="s">
        <v>406</v>
      </c>
      <c r="AL39" s="64">
        <f t="shared" ref="AL39" si="26">AI39/G39*100</f>
        <v>99.986773061222863</v>
      </c>
      <c r="AM39" s="13"/>
      <c r="AP39" s="29"/>
    </row>
    <row r="40" spans="1:42" ht="75" x14ac:dyDescent="0.2">
      <c r="A40" s="18"/>
      <c r="B40" s="19"/>
      <c r="C40" s="30" t="s">
        <v>503</v>
      </c>
      <c r="D40" s="34" t="s">
        <v>482</v>
      </c>
      <c r="E40" s="22">
        <v>2</v>
      </c>
      <c r="F40" s="23" t="s">
        <v>407</v>
      </c>
      <c r="G40" s="58">
        <v>302005975</v>
      </c>
      <c r="H40" s="22"/>
      <c r="I40" s="23"/>
      <c r="J40" s="26"/>
      <c r="K40" s="22">
        <v>1</v>
      </c>
      <c r="L40" s="23" t="s">
        <v>407</v>
      </c>
      <c r="M40" s="27">
        <v>85251000</v>
      </c>
      <c r="N40" s="22">
        <v>0</v>
      </c>
      <c r="O40" s="23" t="s">
        <v>407</v>
      </c>
      <c r="P40" s="27">
        <v>0</v>
      </c>
      <c r="Q40" s="22">
        <v>0</v>
      </c>
      <c r="R40" s="23" t="s">
        <v>407</v>
      </c>
      <c r="S40" s="27">
        <v>0</v>
      </c>
      <c r="T40" s="22">
        <v>1</v>
      </c>
      <c r="U40" s="23" t="s">
        <v>407</v>
      </c>
      <c r="V40" s="27">
        <v>21312750</v>
      </c>
      <c r="W40" s="22">
        <v>0</v>
      </c>
      <c r="X40" s="23" t="s">
        <v>407</v>
      </c>
      <c r="Y40" s="27">
        <v>63938250</v>
      </c>
      <c r="Z40" s="65">
        <f t="shared" si="19"/>
        <v>1</v>
      </c>
      <c r="AA40" s="23" t="s">
        <v>407</v>
      </c>
      <c r="AB40" s="64">
        <f t="shared" si="20"/>
        <v>100</v>
      </c>
      <c r="AC40" s="40" t="s">
        <v>406</v>
      </c>
      <c r="AD40" s="46">
        <f t="shared" si="21"/>
        <v>85251000</v>
      </c>
      <c r="AE40" s="64">
        <f t="shared" si="22"/>
        <v>100</v>
      </c>
      <c r="AF40" s="40" t="s">
        <v>406</v>
      </c>
      <c r="AG40" s="65">
        <f>H40+Z40</f>
        <v>1</v>
      </c>
      <c r="AH40" s="23" t="s">
        <v>407</v>
      </c>
      <c r="AI40" s="46">
        <f>J40+AD40</f>
        <v>85251000</v>
      </c>
      <c r="AJ40" s="64">
        <f>AG40/E40*100</f>
        <v>50</v>
      </c>
      <c r="AK40" s="40" t="s">
        <v>406</v>
      </c>
      <c r="AL40" s="64">
        <f>AI40/G40*100</f>
        <v>28.228249457647319</v>
      </c>
      <c r="AM40" s="13"/>
      <c r="AP40" s="29"/>
    </row>
    <row r="41" spans="1:42" ht="75" x14ac:dyDescent="0.2">
      <c r="A41" s="18"/>
      <c r="B41" s="19"/>
      <c r="C41" s="30" t="s">
        <v>504</v>
      </c>
      <c r="D41" s="34" t="s">
        <v>505</v>
      </c>
      <c r="E41" s="22">
        <v>2</v>
      </c>
      <c r="F41" s="23" t="s">
        <v>407</v>
      </c>
      <c r="G41" s="58">
        <v>195437850</v>
      </c>
      <c r="H41" s="22"/>
      <c r="I41" s="23"/>
      <c r="J41" s="26"/>
      <c r="K41" s="22">
        <v>2</v>
      </c>
      <c r="L41" s="23" t="s">
        <v>407</v>
      </c>
      <c r="M41" s="27">
        <v>117780000</v>
      </c>
      <c r="N41" s="22">
        <v>0</v>
      </c>
      <c r="O41" s="23" t="s">
        <v>407</v>
      </c>
      <c r="P41" s="27">
        <v>0</v>
      </c>
      <c r="Q41" s="22">
        <v>0</v>
      </c>
      <c r="R41" s="23" t="s">
        <v>407</v>
      </c>
      <c r="S41" s="27">
        <v>0</v>
      </c>
      <c r="T41" s="22">
        <v>2</v>
      </c>
      <c r="U41" s="23" t="s">
        <v>407</v>
      </c>
      <c r="V41" s="27">
        <v>29445000</v>
      </c>
      <c r="W41" s="22">
        <v>0</v>
      </c>
      <c r="X41" s="23" t="s">
        <v>407</v>
      </c>
      <c r="Y41" s="27">
        <v>85251000</v>
      </c>
      <c r="Z41" s="65">
        <f t="shared" si="19"/>
        <v>2</v>
      </c>
      <c r="AA41" s="23" t="s">
        <v>407</v>
      </c>
      <c r="AB41" s="64">
        <f t="shared" si="20"/>
        <v>100</v>
      </c>
      <c r="AC41" s="40" t="s">
        <v>406</v>
      </c>
      <c r="AD41" s="46">
        <f t="shared" si="21"/>
        <v>114696000</v>
      </c>
      <c r="AE41" s="64">
        <f t="shared" si="22"/>
        <v>97.38155883851249</v>
      </c>
      <c r="AF41" s="40" t="s">
        <v>406</v>
      </c>
      <c r="AG41" s="65">
        <f t="shared" ref="AG41" si="27">H41+Z41</f>
        <v>2</v>
      </c>
      <c r="AH41" s="23" t="s">
        <v>407</v>
      </c>
      <c r="AI41" s="46">
        <f t="shared" ref="AI41" si="28">J41+AD41</f>
        <v>114696000</v>
      </c>
      <c r="AJ41" s="64">
        <f t="shared" ref="AJ41" si="29">AG41/E41*100</f>
        <v>100</v>
      </c>
      <c r="AK41" s="40" t="s">
        <v>406</v>
      </c>
      <c r="AL41" s="64">
        <f t="shared" ref="AL41" si="30">AI41/G41*100</f>
        <v>58.686687353549992</v>
      </c>
      <c r="AM41" s="13"/>
      <c r="AP41" s="29"/>
    </row>
    <row r="42" spans="1:42" ht="60" x14ac:dyDescent="0.2">
      <c r="A42" s="18"/>
      <c r="B42" s="19"/>
      <c r="C42" s="73" t="s">
        <v>452</v>
      </c>
      <c r="D42" s="74" t="s">
        <v>453</v>
      </c>
      <c r="E42" s="22">
        <v>1</v>
      </c>
      <c r="F42" s="23" t="s">
        <v>407</v>
      </c>
      <c r="G42" s="58">
        <v>188200000</v>
      </c>
      <c r="H42" s="22">
        <v>1</v>
      </c>
      <c r="I42" s="23" t="s">
        <v>407</v>
      </c>
      <c r="J42" s="26">
        <v>186040660</v>
      </c>
      <c r="K42" s="22"/>
      <c r="L42" s="23"/>
      <c r="M42" s="27"/>
      <c r="N42" s="22"/>
      <c r="O42" s="23"/>
      <c r="P42" s="27"/>
      <c r="Q42" s="22"/>
      <c r="R42" s="23"/>
      <c r="S42" s="27"/>
      <c r="T42" s="22"/>
      <c r="U42" s="23"/>
      <c r="V42" s="27"/>
      <c r="W42" s="22"/>
      <c r="X42" s="23"/>
      <c r="Y42" s="27"/>
      <c r="Z42" s="65"/>
      <c r="AA42" s="23"/>
      <c r="AB42" s="64"/>
      <c r="AC42" s="40"/>
      <c r="AD42" s="46"/>
      <c r="AE42" s="64"/>
      <c r="AF42" s="40"/>
      <c r="AG42" s="65">
        <f t="shared" ref="AG42" si="31">H42+Z42</f>
        <v>1</v>
      </c>
      <c r="AH42" s="55" t="s">
        <v>407</v>
      </c>
      <c r="AI42" s="46">
        <f t="shared" ref="AI42" si="32">J42+AD42</f>
        <v>186040660</v>
      </c>
      <c r="AJ42" s="64">
        <f t="shared" ref="AJ42" si="33">AG42/E42*100</f>
        <v>100</v>
      </c>
      <c r="AK42" s="40" t="s">
        <v>406</v>
      </c>
      <c r="AL42" s="64">
        <f t="shared" ref="AL42" si="34">AI42/G42*100</f>
        <v>98.852635494155152</v>
      </c>
      <c r="AM42" s="13"/>
      <c r="AP42" s="29"/>
    </row>
    <row r="43" spans="1:42" ht="107.25" customHeight="1" x14ac:dyDescent="0.2">
      <c r="A43" s="18"/>
      <c r="B43" s="19"/>
      <c r="C43" s="20" t="s">
        <v>56</v>
      </c>
      <c r="D43" s="21" t="s">
        <v>461</v>
      </c>
      <c r="E43" s="51">
        <v>3.75</v>
      </c>
      <c r="F43" s="52" t="s">
        <v>406</v>
      </c>
      <c r="G43" s="48">
        <f>SUM(G44:G54)</f>
        <v>7225977000</v>
      </c>
      <c r="H43" s="51">
        <f>2/160*100</f>
        <v>1.25</v>
      </c>
      <c r="I43" s="52" t="s">
        <v>406</v>
      </c>
      <c r="J43" s="48">
        <f>SUM(J44:J54)</f>
        <v>1796465236</v>
      </c>
      <c r="K43" s="51">
        <v>1.87</v>
      </c>
      <c r="L43" s="52" t="s">
        <v>406</v>
      </c>
      <c r="M43" s="48">
        <f>SUM(M44:M54)</f>
        <v>2228746000</v>
      </c>
      <c r="N43" s="51">
        <v>0</v>
      </c>
      <c r="O43" s="52" t="s">
        <v>406</v>
      </c>
      <c r="P43" s="48">
        <f>SUM(P44:P54)</f>
        <v>402798000</v>
      </c>
      <c r="Q43" s="51">
        <v>0</v>
      </c>
      <c r="R43" s="52" t="s">
        <v>406</v>
      </c>
      <c r="S43" s="48">
        <f>SUM(S44:S54)</f>
        <v>225000000</v>
      </c>
      <c r="T43" s="51">
        <v>0</v>
      </c>
      <c r="U43" s="52" t="s">
        <v>406</v>
      </c>
      <c r="V43" s="48">
        <f>SUM(V44:V54)</f>
        <v>637083000</v>
      </c>
      <c r="W43" s="53">
        <f>4/160*100</f>
        <v>2.5</v>
      </c>
      <c r="X43" s="52" t="s">
        <v>406</v>
      </c>
      <c r="Y43" s="48">
        <f>SUM(Y44:Y54)</f>
        <v>828983171</v>
      </c>
      <c r="Z43" s="68">
        <f t="shared" si="1"/>
        <v>2.5</v>
      </c>
      <c r="AA43" s="52" t="s">
        <v>406</v>
      </c>
      <c r="AB43" s="68">
        <f t="shared" ref="AB43:AB58" si="35">Z43/K43*100</f>
        <v>133.68983957219251</v>
      </c>
      <c r="AC43" s="69" t="s">
        <v>406</v>
      </c>
      <c r="AD43" s="71">
        <f t="shared" si="5"/>
        <v>2093864171</v>
      </c>
      <c r="AE43" s="68">
        <f t="shared" ref="AE43:AE58" si="36">AD43/M43*100</f>
        <v>93.948084303909013</v>
      </c>
      <c r="AF43" s="69" t="s">
        <v>406</v>
      </c>
      <c r="AG43" s="68">
        <f>H43+Z43</f>
        <v>3.75</v>
      </c>
      <c r="AH43" s="52" t="s">
        <v>406</v>
      </c>
      <c r="AI43" s="71">
        <f t="shared" si="3"/>
        <v>3890329407</v>
      </c>
      <c r="AJ43" s="68">
        <f t="shared" si="6"/>
        <v>100</v>
      </c>
      <c r="AK43" s="69" t="s">
        <v>406</v>
      </c>
      <c r="AL43" s="68">
        <f t="shared" si="4"/>
        <v>53.83810946256817</v>
      </c>
      <c r="AM43" s="13"/>
      <c r="AP43" s="29"/>
    </row>
    <row r="44" spans="1:42" ht="67.5" customHeight="1" x14ac:dyDescent="0.2">
      <c r="A44" s="18"/>
      <c r="B44" s="19"/>
      <c r="C44" s="30" t="s">
        <v>57</v>
      </c>
      <c r="D44" s="34" t="s">
        <v>398</v>
      </c>
      <c r="E44" s="22">
        <v>11</v>
      </c>
      <c r="F44" s="23" t="s">
        <v>407</v>
      </c>
      <c r="G44" s="58">
        <v>964000000</v>
      </c>
      <c r="H44" s="50">
        <v>1</v>
      </c>
      <c r="I44" s="23" t="s">
        <v>407</v>
      </c>
      <c r="J44" s="26">
        <v>179363806</v>
      </c>
      <c r="K44" s="22">
        <v>2</v>
      </c>
      <c r="L44" s="23" t="s">
        <v>407</v>
      </c>
      <c r="M44" s="27">
        <v>298300000</v>
      </c>
      <c r="N44" s="22">
        <v>1</v>
      </c>
      <c r="O44" s="23" t="s">
        <v>407</v>
      </c>
      <c r="P44" s="27">
        <v>0</v>
      </c>
      <c r="Q44" s="22">
        <v>0</v>
      </c>
      <c r="R44" s="23" t="s">
        <v>407</v>
      </c>
      <c r="S44" s="27">
        <v>0</v>
      </c>
      <c r="T44" s="22">
        <v>0</v>
      </c>
      <c r="U44" s="23" t="s">
        <v>407</v>
      </c>
      <c r="V44" s="27">
        <v>77950000</v>
      </c>
      <c r="W44" s="22">
        <v>1</v>
      </c>
      <c r="X44" s="23" t="s">
        <v>407</v>
      </c>
      <c r="Y44" s="27">
        <v>213049321</v>
      </c>
      <c r="Z44" s="65">
        <f t="shared" si="1"/>
        <v>2</v>
      </c>
      <c r="AA44" s="23" t="s">
        <v>407</v>
      </c>
      <c r="AB44" s="64">
        <f t="shared" si="35"/>
        <v>100</v>
      </c>
      <c r="AC44" s="40" t="s">
        <v>406</v>
      </c>
      <c r="AD44" s="46">
        <f t="shared" si="5"/>
        <v>290999321</v>
      </c>
      <c r="AE44" s="64">
        <f t="shared" si="36"/>
        <v>97.552571572242712</v>
      </c>
      <c r="AF44" s="40" t="s">
        <v>406</v>
      </c>
      <c r="AG44" s="65">
        <f t="shared" si="2"/>
        <v>3</v>
      </c>
      <c r="AH44" s="23" t="s">
        <v>407</v>
      </c>
      <c r="AI44" s="46">
        <f t="shared" si="3"/>
        <v>470363127</v>
      </c>
      <c r="AJ44" s="64">
        <f t="shared" si="6"/>
        <v>27.27272727272727</v>
      </c>
      <c r="AK44" s="40" t="s">
        <v>406</v>
      </c>
      <c r="AL44" s="64">
        <f t="shared" si="4"/>
        <v>48.792855497925316</v>
      </c>
      <c r="AM44" s="13"/>
      <c r="AP44" s="29"/>
    </row>
    <row r="45" spans="1:42" ht="48" customHeight="1" x14ac:dyDescent="0.2">
      <c r="A45" s="18"/>
      <c r="B45" s="19"/>
      <c r="C45" s="30" t="s">
        <v>58</v>
      </c>
      <c r="D45" s="34" t="s">
        <v>399</v>
      </c>
      <c r="E45" s="22">
        <v>66</v>
      </c>
      <c r="F45" s="23" t="s">
        <v>407</v>
      </c>
      <c r="G45" s="58">
        <v>893280000</v>
      </c>
      <c r="H45" s="50">
        <v>4</v>
      </c>
      <c r="I45" s="23" t="s">
        <v>407</v>
      </c>
      <c r="J45" s="26">
        <v>108650000</v>
      </c>
      <c r="K45" s="22">
        <v>15</v>
      </c>
      <c r="L45" s="23" t="s">
        <v>407</v>
      </c>
      <c r="M45" s="27">
        <v>175000000</v>
      </c>
      <c r="N45" s="22">
        <v>15</v>
      </c>
      <c r="O45" s="23" t="s">
        <v>407</v>
      </c>
      <c r="P45" s="27">
        <v>0</v>
      </c>
      <c r="Q45" s="22">
        <v>0</v>
      </c>
      <c r="R45" s="23" t="s">
        <v>407</v>
      </c>
      <c r="S45" s="27">
        <v>44400000</v>
      </c>
      <c r="T45" s="22">
        <v>0</v>
      </c>
      <c r="U45" s="23" t="s">
        <v>407</v>
      </c>
      <c r="V45" s="27">
        <v>124650000</v>
      </c>
      <c r="W45" s="22">
        <v>0</v>
      </c>
      <c r="X45" s="23" t="s">
        <v>407</v>
      </c>
      <c r="Y45" s="27">
        <v>950000</v>
      </c>
      <c r="Z45" s="65">
        <f t="shared" si="1"/>
        <v>15</v>
      </c>
      <c r="AA45" s="23" t="s">
        <v>407</v>
      </c>
      <c r="AB45" s="64">
        <f t="shared" si="35"/>
        <v>100</v>
      </c>
      <c r="AC45" s="40" t="s">
        <v>406</v>
      </c>
      <c r="AD45" s="46">
        <f t="shared" si="5"/>
        <v>170000000</v>
      </c>
      <c r="AE45" s="64">
        <f t="shared" si="36"/>
        <v>97.142857142857139</v>
      </c>
      <c r="AF45" s="40" t="s">
        <v>406</v>
      </c>
      <c r="AG45" s="65">
        <f t="shared" si="2"/>
        <v>19</v>
      </c>
      <c r="AH45" s="23" t="s">
        <v>407</v>
      </c>
      <c r="AI45" s="46">
        <f t="shared" si="3"/>
        <v>278650000</v>
      </c>
      <c r="AJ45" s="64">
        <f t="shared" si="6"/>
        <v>28.787878787878789</v>
      </c>
      <c r="AK45" s="40" t="s">
        <v>406</v>
      </c>
      <c r="AL45" s="64">
        <f t="shared" si="4"/>
        <v>31.194026509045315</v>
      </c>
      <c r="AM45" s="13"/>
      <c r="AP45" s="29"/>
    </row>
    <row r="46" spans="1:42" ht="66" customHeight="1" x14ac:dyDescent="0.2">
      <c r="A46" s="18"/>
      <c r="B46" s="19"/>
      <c r="C46" s="30" t="s">
        <v>59</v>
      </c>
      <c r="D46" s="34" t="s">
        <v>400</v>
      </c>
      <c r="E46" s="22">
        <v>59</v>
      </c>
      <c r="F46" s="23" t="s">
        <v>407</v>
      </c>
      <c r="G46" s="58">
        <v>824550000</v>
      </c>
      <c r="H46" s="50">
        <v>7</v>
      </c>
      <c r="I46" s="23" t="s">
        <v>407</v>
      </c>
      <c r="J46" s="26">
        <v>98898180</v>
      </c>
      <c r="K46" s="22">
        <v>9</v>
      </c>
      <c r="L46" s="23" t="s">
        <v>407</v>
      </c>
      <c r="M46" s="27">
        <v>146950000</v>
      </c>
      <c r="N46" s="22">
        <v>0</v>
      </c>
      <c r="O46" s="23" t="s">
        <v>407</v>
      </c>
      <c r="P46" s="27">
        <v>0</v>
      </c>
      <c r="Q46" s="22">
        <v>0</v>
      </c>
      <c r="R46" s="23" t="s">
        <v>407</v>
      </c>
      <c r="S46" s="27">
        <v>0</v>
      </c>
      <c r="T46" s="22">
        <v>0</v>
      </c>
      <c r="U46" s="23" t="s">
        <v>407</v>
      </c>
      <c r="V46" s="27">
        <v>0</v>
      </c>
      <c r="W46" s="22">
        <v>9</v>
      </c>
      <c r="X46" s="23" t="s">
        <v>407</v>
      </c>
      <c r="Y46" s="27">
        <v>145852000</v>
      </c>
      <c r="Z46" s="65">
        <f t="shared" si="1"/>
        <v>9</v>
      </c>
      <c r="AA46" s="23" t="s">
        <v>407</v>
      </c>
      <c r="AB46" s="64">
        <f t="shared" si="35"/>
        <v>100</v>
      </c>
      <c r="AC46" s="40" t="s">
        <v>406</v>
      </c>
      <c r="AD46" s="46">
        <f t="shared" si="5"/>
        <v>145852000</v>
      </c>
      <c r="AE46" s="64">
        <f t="shared" si="36"/>
        <v>99.252807077237165</v>
      </c>
      <c r="AF46" s="40" t="s">
        <v>406</v>
      </c>
      <c r="AG46" s="65">
        <f t="shared" si="2"/>
        <v>16</v>
      </c>
      <c r="AH46" s="23" t="s">
        <v>407</v>
      </c>
      <c r="AI46" s="46">
        <f t="shared" si="3"/>
        <v>244750180</v>
      </c>
      <c r="AJ46" s="64">
        <f t="shared" si="6"/>
        <v>27.118644067796609</v>
      </c>
      <c r="AK46" s="40" t="s">
        <v>406</v>
      </c>
      <c r="AL46" s="64">
        <f t="shared" si="4"/>
        <v>29.682879146200957</v>
      </c>
      <c r="AM46" s="13"/>
      <c r="AP46" s="29"/>
    </row>
    <row r="47" spans="1:42" ht="69.75" customHeight="1" x14ac:dyDescent="0.2">
      <c r="A47" s="18"/>
      <c r="B47" s="19"/>
      <c r="C47" s="93" t="s">
        <v>60</v>
      </c>
      <c r="D47" s="94" t="s">
        <v>401</v>
      </c>
      <c r="E47" s="22">
        <v>500</v>
      </c>
      <c r="F47" s="23" t="s">
        <v>393</v>
      </c>
      <c r="G47" s="58">
        <v>411975000</v>
      </c>
      <c r="H47" s="22">
        <v>100</v>
      </c>
      <c r="I47" s="23" t="s">
        <v>393</v>
      </c>
      <c r="J47" s="26">
        <v>61395000</v>
      </c>
      <c r="K47" s="22"/>
      <c r="L47" s="23"/>
      <c r="M47" s="27"/>
      <c r="N47" s="22"/>
      <c r="O47" s="23"/>
      <c r="P47" s="27"/>
      <c r="Q47" s="22"/>
      <c r="R47" s="23"/>
      <c r="S47" s="27"/>
      <c r="T47" s="22"/>
      <c r="U47" s="23"/>
      <c r="V47" s="27"/>
      <c r="W47" s="22"/>
      <c r="X47" s="23"/>
      <c r="Y47" s="27"/>
      <c r="Z47" s="65"/>
      <c r="AA47" s="23"/>
      <c r="AB47" s="64"/>
      <c r="AC47" s="40"/>
      <c r="AD47" s="46"/>
      <c r="AE47" s="64"/>
      <c r="AF47" s="40"/>
      <c r="AG47" s="65">
        <f t="shared" si="2"/>
        <v>100</v>
      </c>
      <c r="AH47" s="23" t="s">
        <v>393</v>
      </c>
      <c r="AI47" s="46">
        <f t="shared" si="3"/>
        <v>61395000</v>
      </c>
      <c r="AJ47" s="64">
        <f t="shared" si="6"/>
        <v>20</v>
      </c>
      <c r="AK47" s="40" t="s">
        <v>406</v>
      </c>
      <c r="AL47" s="64">
        <f t="shared" si="4"/>
        <v>14.902603313307846</v>
      </c>
      <c r="AM47" s="13"/>
      <c r="AP47" s="29"/>
    </row>
    <row r="48" spans="1:42" ht="92.25" customHeight="1" x14ac:dyDescent="0.2">
      <c r="A48" s="18"/>
      <c r="B48" s="19"/>
      <c r="C48" s="30" t="s">
        <v>61</v>
      </c>
      <c r="D48" s="34" t="s">
        <v>402</v>
      </c>
      <c r="E48" s="22">
        <v>450</v>
      </c>
      <c r="F48" s="23" t="s">
        <v>393</v>
      </c>
      <c r="G48" s="58">
        <v>156135000</v>
      </c>
      <c r="H48" s="50">
        <v>50</v>
      </c>
      <c r="I48" s="23" t="s">
        <v>393</v>
      </c>
      <c r="J48" s="26">
        <v>32270000</v>
      </c>
      <c r="K48" s="22">
        <v>70</v>
      </c>
      <c r="L48" s="23" t="s">
        <v>393</v>
      </c>
      <c r="M48" s="27">
        <v>17700000</v>
      </c>
      <c r="N48" s="22">
        <v>70</v>
      </c>
      <c r="O48" s="23" t="s">
        <v>393</v>
      </c>
      <c r="P48" s="27">
        <v>17200000</v>
      </c>
      <c r="Q48" s="22">
        <v>0</v>
      </c>
      <c r="R48" s="23" t="s">
        <v>393</v>
      </c>
      <c r="S48" s="27">
        <v>0</v>
      </c>
      <c r="T48" s="22">
        <v>0</v>
      </c>
      <c r="U48" s="23" t="s">
        <v>393</v>
      </c>
      <c r="V48" s="27">
        <v>0</v>
      </c>
      <c r="W48" s="22">
        <v>0</v>
      </c>
      <c r="X48" s="23" t="s">
        <v>393</v>
      </c>
      <c r="Y48" s="27">
        <v>0</v>
      </c>
      <c r="Z48" s="65">
        <f t="shared" si="1"/>
        <v>70</v>
      </c>
      <c r="AA48" s="23" t="s">
        <v>393</v>
      </c>
      <c r="AB48" s="64">
        <f t="shared" si="35"/>
        <v>100</v>
      </c>
      <c r="AC48" s="40" t="s">
        <v>406</v>
      </c>
      <c r="AD48" s="46">
        <f t="shared" si="5"/>
        <v>17200000</v>
      </c>
      <c r="AE48" s="64">
        <f t="shared" si="36"/>
        <v>97.175141242937855</v>
      </c>
      <c r="AF48" s="40" t="s">
        <v>406</v>
      </c>
      <c r="AG48" s="65">
        <f t="shared" si="2"/>
        <v>120</v>
      </c>
      <c r="AH48" s="23" t="s">
        <v>393</v>
      </c>
      <c r="AI48" s="46">
        <f t="shared" si="3"/>
        <v>49470000</v>
      </c>
      <c r="AJ48" s="64">
        <f t="shared" si="6"/>
        <v>26.666666666666668</v>
      </c>
      <c r="AK48" s="40" t="s">
        <v>406</v>
      </c>
      <c r="AL48" s="64">
        <f t="shared" si="4"/>
        <v>31.684119511960802</v>
      </c>
      <c r="AM48" s="13"/>
      <c r="AP48" s="29"/>
    </row>
    <row r="49" spans="1:42" ht="94.5" customHeight="1" x14ac:dyDescent="0.2">
      <c r="A49" s="18"/>
      <c r="B49" s="19"/>
      <c r="C49" s="30" t="s">
        <v>62</v>
      </c>
      <c r="D49" s="34" t="s">
        <v>403</v>
      </c>
      <c r="E49" s="22">
        <v>940</v>
      </c>
      <c r="F49" s="23" t="s">
        <v>393</v>
      </c>
      <c r="G49" s="58">
        <v>1917154000</v>
      </c>
      <c r="H49" s="50">
        <v>200</v>
      </c>
      <c r="I49" s="23" t="s">
        <v>393</v>
      </c>
      <c r="J49" s="26">
        <v>1071669000</v>
      </c>
      <c r="K49" s="22">
        <v>100</v>
      </c>
      <c r="L49" s="23" t="s">
        <v>393</v>
      </c>
      <c r="M49" s="27">
        <v>1197348000</v>
      </c>
      <c r="N49" s="22">
        <v>100</v>
      </c>
      <c r="O49" s="23" t="s">
        <v>393</v>
      </c>
      <c r="P49" s="27">
        <v>385598000</v>
      </c>
      <c r="Q49" s="22">
        <v>0</v>
      </c>
      <c r="R49" s="23" t="s">
        <v>393</v>
      </c>
      <c r="S49" s="27">
        <v>180600000</v>
      </c>
      <c r="T49" s="22">
        <v>0</v>
      </c>
      <c r="U49" s="23" t="s">
        <v>393</v>
      </c>
      <c r="V49" s="27">
        <v>268200000</v>
      </c>
      <c r="W49" s="22">
        <v>0</v>
      </c>
      <c r="X49" s="23" t="s">
        <v>393</v>
      </c>
      <c r="Y49" s="27">
        <v>268200000</v>
      </c>
      <c r="Z49" s="65">
        <f t="shared" si="1"/>
        <v>100</v>
      </c>
      <c r="AA49" s="23" t="s">
        <v>393</v>
      </c>
      <c r="AB49" s="64">
        <f t="shared" si="35"/>
        <v>100</v>
      </c>
      <c r="AC49" s="40" t="s">
        <v>406</v>
      </c>
      <c r="AD49" s="46">
        <f t="shared" si="5"/>
        <v>1102598000</v>
      </c>
      <c r="AE49" s="64">
        <f t="shared" si="36"/>
        <v>92.086678225545128</v>
      </c>
      <c r="AF49" s="40" t="s">
        <v>406</v>
      </c>
      <c r="AG49" s="65">
        <f t="shared" si="2"/>
        <v>300</v>
      </c>
      <c r="AH49" s="23" t="s">
        <v>393</v>
      </c>
      <c r="AI49" s="46">
        <f t="shared" si="3"/>
        <v>2174267000</v>
      </c>
      <c r="AJ49" s="64">
        <f t="shared" si="6"/>
        <v>31.914893617021278</v>
      </c>
      <c r="AK49" s="40" t="s">
        <v>406</v>
      </c>
      <c r="AL49" s="64">
        <f t="shared" si="4"/>
        <v>113.41118136571188</v>
      </c>
      <c r="AM49" s="13"/>
      <c r="AP49" s="29"/>
    </row>
    <row r="50" spans="1:42" ht="85.5" customHeight="1" x14ac:dyDescent="0.2">
      <c r="A50" s="18"/>
      <c r="B50" s="19"/>
      <c r="C50" s="93" t="s">
        <v>63</v>
      </c>
      <c r="D50" s="94" t="s">
        <v>404</v>
      </c>
      <c r="E50" s="22">
        <v>44</v>
      </c>
      <c r="F50" s="23" t="s">
        <v>408</v>
      </c>
      <c r="G50" s="58">
        <v>316635000</v>
      </c>
      <c r="H50" s="50">
        <v>6</v>
      </c>
      <c r="I50" s="23" t="s">
        <v>408</v>
      </c>
      <c r="J50" s="26">
        <v>36635000</v>
      </c>
      <c r="K50" s="22"/>
      <c r="L50" s="23"/>
      <c r="M50" s="27"/>
      <c r="N50" s="22"/>
      <c r="O50" s="23"/>
      <c r="P50" s="27"/>
      <c r="Q50" s="22"/>
      <c r="R50" s="23"/>
      <c r="S50" s="27"/>
      <c r="T50" s="22"/>
      <c r="U50" s="23"/>
      <c r="V50" s="27"/>
      <c r="W50" s="22"/>
      <c r="X50" s="23"/>
      <c r="Y50" s="27"/>
      <c r="Z50" s="65"/>
      <c r="AA50" s="23"/>
      <c r="AB50" s="64"/>
      <c r="AC50" s="40"/>
      <c r="AD50" s="46"/>
      <c r="AE50" s="64"/>
      <c r="AF50" s="40"/>
      <c r="AG50" s="65">
        <f t="shared" si="2"/>
        <v>6</v>
      </c>
      <c r="AH50" s="23" t="s">
        <v>408</v>
      </c>
      <c r="AI50" s="46">
        <f t="shared" si="3"/>
        <v>36635000</v>
      </c>
      <c r="AJ50" s="64">
        <f t="shared" si="6"/>
        <v>13.636363636363635</v>
      </c>
      <c r="AK50" s="40" t="s">
        <v>406</v>
      </c>
      <c r="AL50" s="64">
        <f t="shared" si="4"/>
        <v>11.570104378858939</v>
      </c>
      <c r="AM50" s="13"/>
      <c r="AP50" s="29"/>
    </row>
    <row r="51" spans="1:42" ht="92.25" customHeight="1" x14ac:dyDescent="0.2">
      <c r="A51" s="18"/>
      <c r="B51" s="19"/>
      <c r="C51" s="30" t="s">
        <v>455</v>
      </c>
      <c r="D51" s="34" t="s">
        <v>458</v>
      </c>
      <c r="E51" s="72">
        <f>277*5</f>
        <v>1385</v>
      </c>
      <c r="F51" s="55" t="s">
        <v>462</v>
      </c>
      <c r="G51" s="58">
        <f>210000000*5</f>
        <v>1050000000</v>
      </c>
      <c r="H51" s="50">
        <v>277</v>
      </c>
      <c r="I51" s="55" t="s">
        <v>462</v>
      </c>
      <c r="J51" s="26">
        <v>207584250</v>
      </c>
      <c r="K51" s="22">
        <v>290</v>
      </c>
      <c r="L51" s="55" t="s">
        <v>462</v>
      </c>
      <c r="M51" s="27">
        <v>188400000</v>
      </c>
      <c r="N51" s="22">
        <v>0</v>
      </c>
      <c r="O51" s="55" t="s">
        <v>462</v>
      </c>
      <c r="P51" s="27">
        <v>0</v>
      </c>
      <c r="Q51" s="22">
        <v>285</v>
      </c>
      <c r="R51" s="55" t="s">
        <v>462</v>
      </c>
      <c r="S51" s="27">
        <v>0</v>
      </c>
      <c r="T51" s="22">
        <v>5</v>
      </c>
      <c r="U51" s="55" t="s">
        <v>462</v>
      </c>
      <c r="V51" s="27">
        <v>65671000</v>
      </c>
      <c r="W51" s="22">
        <v>0</v>
      </c>
      <c r="X51" s="55" t="s">
        <v>462</v>
      </c>
      <c r="Y51" s="27">
        <v>96734750</v>
      </c>
      <c r="Z51" s="65">
        <f t="shared" ref="Z51:Z54" si="37">N51+Q51+T51+W51</f>
        <v>290</v>
      </c>
      <c r="AA51" s="55" t="s">
        <v>462</v>
      </c>
      <c r="AB51" s="64">
        <f t="shared" si="35"/>
        <v>100</v>
      </c>
      <c r="AC51" s="40" t="s">
        <v>406</v>
      </c>
      <c r="AD51" s="46">
        <f t="shared" ref="AD51:AD54" si="38">P51+S51+V51+Y51</f>
        <v>162405750</v>
      </c>
      <c r="AE51" s="64">
        <f t="shared" si="36"/>
        <v>86.202627388535035</v>
      </c>
      <c r="AF51" s="40" t="s">
        <v>406</v>
      </c>
      <c r="AG51" s="65">
        <f t="shared" ref="AG51:AG54" si="39">H51+Z51</f>
        <v>567</v>
      </c>
      <c r="AH51" s="55" t="s">
        <v>462</v>
      </c>
      <c r="AI51" s="46">
        <f t="shared" ref="AI51:AI54" si="40">J51+AD51</f>
        <v>369990000</v>
      </c>
      <c r="AJ51" s="64">
        <f t="shared" ref="AJ51:AJ54" si="41">AG51/E51*100</f>
        <v>40.938628158844764</v>
      </c>
      <c r="AK51" s="40" t="s">
        <v>406</v>
      </c>
      <c r="AL51" s="64">
        <f t="shared" ref="AL51:AL54" si="42">AI51/G51*100</f>
        <v>35.237142857142857</v>
      </c>
      <c r="AM51" s="13"/>
      <c r="AP51" s="29"/>
    </row>
    <row r="52" spans="1:42" ht="66" customHeight="1" x14ac:dyDescent="0.2">
      <c r="A52" s="18"/>
      <c r="B52" s="19"/>
      <c r="C52" s="30" t="s">
        <v>457</v>
      </c>
      <c r="D52" s="34" t="s">
        <v>459</v>
      </c>
      <c r="E52" s="22">
        <f>4*5</f>
        <v>20</v>
      </c>
      <c r="F52" s="23" t="s">
        <v>407</v>
      </c>
      <c r="G52" s="61">
        <f>M52*5</f>
        <v>209000000</v>
      </c>
      <c r="H52" s="50">
        <v>0</v>
      </c>
      <c r="I52" s="23" t="s">
        <v>407</v>
      </c>
      <c r="J52" s="26">
        <v>0</v>
      </c>
      <c r="K52" s="22">
        <v>4</v>
      </c>
      <c r="L52" s="23" t="s">
        <v>407</v>
      </c>
      <c r="M52" s="27">
        <v>41800000</v>
      </c>
      <c r="N52" s="22">
        <v>0</v>
      </c>
      <c r="O52" s="23" t="s">
        <v>407</v>
      </c>
      <c r="P52" s="27">
        <v>0</v>
      </c>
      <c r="Q52" s="22">
        <v>0</v>
      </c>
      <c r="R52" s="23" t="s">
        <v>407</v>
      </c>
      <c r="S52" s="27">
        <v>0</v>
      </c>
      <c r="T52" s="22">
        <v>0</v>
      </c>
      <c r="U52" s="23" t="s">
        <v>407</v>
      </c>
      <c r="V52" s="27">
        <v>0</v>
      </c>
      <c r="W52" s="22">
        <v>4</v>
      </c>
      <c r="X52" s="23" t="s">
        <v>407</v>
      </c>
      <c r="Y52" s="27">
        <v>41761100</v>
      </c>
      <c r="Z52" s="65">
        <f>N52+Q52+T52+W52</f>
        <v>4</v>
      </c>
      <c r="AA52" s="23" t="s">
        <v>407</v>
      </c>
      <c r="AB52" s="64">
        <f>Z52/K52*100</f>
        <v>100</v>
      </c>
      <c r="AC52" s="40" t="s">
        <v>406</v>
      </c>
      <c r="AD52" s="46">
        <f>P52+S52+V52+Y52</f>
        <v>41761100</v>
      </c>
      <c r="AE52" s="64">
        <f>AD52/M52*100</f>
        <v>99.906937799043064</v>
      </c>
      <c r="AF52" s="40" t="s">
        <v>406</v>
      </c>
      <c r="AG52" s="65">
        <f>H52+Z52</f>
        <v>4</v>
      </c>
      <c r="AH52" s="23" t="s">
        <v>407</v>
      </c>
      <c r="AI52" s="46">
        <f>J52+AD52</f>
        <v>41761100</v>
      </c>
      <c r="AJ52" s="64">
        <f>AG52/E52*100</f>
        <v>20</v>
      </c>
      <c r="AK52" s="40" t="s">
        <v>406</v>
      </c>
      <c r="AL52" s="64">
        <f>AI52/G52*100</f>
        <v>19.981387559808613</v>
      </c>
      <c r="AM52" s="13"/>
      <c r="AP52" s="29"/>
    </row>
    <row r="53" spans="1:42" ht="90" x14ac:dyDescent="0.2">
      <c r="A53" s="18"/>
      <c r="B53" s="19"/>
      <c r="C53" s="30" t="s">
        <v>506</v>
      </c>
      <c r="D53" s="34" t="s">
        <v>482</v>
      </c>
      <c r="E53" s="22">
        <v>1</v>
      </c>
      <c r="F53" s="23" t="s">
        <v>407</v>
      </c>
      <c r="G53" s="61">
        <v>83248000</v>
      </c>
      <c r="H53" s="50"/>
      <c r="I53" s="23"/>
      <c r="J53" s="26"/>
      <c r="K53" s="22">
        <v>4</v>
      </c>
      <c r="L53" s="23" t="s">
        <v>407</v>
      </c>
      <c r="M53" s="61">
        <v>83248000</v>
      </c>
      <c r="N53" s="22">
        <v>0</v>
      </c>
      <c r="O53" s="23" t="s">
        <v>407</v>
      </c>
      <c r="P53" s="27">
        <v>0</v>
      </c>
      <c r="Q53" s="22">
        <v>0</v>
      </c>
      <c r="R53" s="23" t="s">
        <v>407</v>
      </c>
      <c r="S53" s="27">
        <v>0</v>
      </c>
      <c r="T53" s="22">
        <v>4</v>
      </c>
      <c r="U53" s="23" t="s">
        <v>407</v>
      </c>
      <c r="V53" s="27">
        <v>20812000</v>
      </c>
      <c r="W53" s="22">
        <v>0</v>
      </c>
      <c r="X53" s="23" t="s">
        <v>407</v>
      </c>
      <c r="Y53" s="27">
        <v>62436000</v>
      </c>
      <c r="Z53" s="65">
        <f t="shared" ref="Z53" si="43">N53+Q53+T53+W53</f>
        <v>4</v>
      </c>
      <c r="AA53" s="23" t="s">
        <v>407</v>
      </c>
      <c r="AB53" s="64">
        <f t="shared" ref="AB53" si="44">Z53/K53*100</f>
        <v>100</v>
      </c>
      <c r="AC53" s="40" t="s">
        <v>406</v>
      </c>
      <c r="AD53" s="46">
        <f t="shared" ref="AD53" si="45">P53+S53+V53+Y53</f>
        <v>83248000</v>
      </c>
      <c r="AE53" s="64">
        <f t="shared" ref="AE53" si="46">AD53/M53*100</f>
        <v>100</v>
      </c>
      <c r="AF53" s="40" t="s">
        <v>406</v>
      </c>
      <c r="AG53" s="65">
        <f t="shared" ref="AG53" si="47">H53+Z53</f>
        <v>4</v>
      </c>
      <c r="AH53" s="23" t="s">
        <v>407</v>
      </c>
      <c r="AI53" s="46">
        <f t="shared" ref="AI53" si="48">J53+AD53</f>
        <v>83248000</v>
      </c>
      <c r="AJ53" s="64">
        <f t="shared" ref="AJ53" si="49">AG53/E53*100</f>
        <v>400</v>
      </c>
      <c r="AK53" s="40" t="s">
        <v>406</v>
      </c>
      <c r="AL53" s="64">
        <f t="shared" ref="AL53" si="50">AI53/G53*100</f>
        <v>100</v>
      </c>
      <c r="AM53" s="13"/>
      <c r="AP53" s="29"/>
    </row>
    <row r="54" spans="1:42" ht="67.5" customHeight="1" x14ac:dyDescent="0.2">
      <c r="A54" s="18"/>
      <c r="B54" s="19"/>
      <c r="C54" s="30" t="s">
        <v>456</v>
      </c>
      <c r="D54" s="34" t="s">
        <v>400</v>
      </c>
      <c r="E54" s="22">
        <f>4*5</f>
        <v>20</v>
      </c>
      <c r="F54" s="23" t="s">
        <v>407</v>
      </c>
      <c r="G54" s="61">
        <f>M54*5</f>
        <v>400000000</v>
      </c>
      <c r="H54" s="50">
        <v>0</v>
      </c>
      <c r="I54" s="23" t="s">
        <v>407</v>
      </c>
      <c r="J54" s="26">
        <v>0</v>
      </c>
      <c r="K54" s="22">
        <v>4</v>
      </c>
      <c r="L54" s="23" t="s">
        <v>407</v>
      </c>
      <c r="M54" s="27">
        <v>80000000</v>
      </c>
      <c r="N54" s="22">
        <v>0</v>
      </c>
      <c r="O54" s="23" t="s">
        <v>407</v>
      </c>
      <c r="P54" s="27">
        <v>0</v>
      </c>
      <c r="Q54" s="22">
        <v>0</v>
      </c>
      <c r="R54" s="23" t="s">
        <v>407</v>
      </c>
      <c r="S54" s="27">
        <v>0</v>
      </c>
      <c r="T54" s="22">
        <v>4</v>
      </c>
      <c r="U54" s="23" t="s">
        <v>407</v>
      </c>
      <c r="V54" s="27">
        <v>79800000</v>
      </c>
      <c r="W54" s="22">
        <v>0</v>
      </c>
      <c r="X54" s="23" t="s">
        <v>407</v>
      </c>
      <c r="Y54" s="27">
        <v>0</v>
      </c>
      <c r="Z54" s="65">
        <f t="shared" si="37"/>
        <v>4</v>
      </c>
      <c r="AA54" s="23" t="s">
        <v>407</v>
      </c>
      <c r="AB54" s="64">
        <f t="shared" si="35"/>
        <v>100</v>
      </c>
      <c r="AC54" s="40" t="s">
        <v>406</v>
      </c>
      <c r="AD54" s="46">
        <f t="shared" si="38"/>
        <v>79800000</v>
      </c>
      <c r="AE54" s="64">
        <f t="shared" si="36"/>
        <v>99.75</v>
      </c>
      <c r="AF54" s="40" t="s">
        <v>406</v>
      </c>
      <c r="AG54" s="65">
        <f t="shared" si="39"/>
        <v>4</v>
      </c>
      <c r="AH54" s="23" t="s">
        <v>407</v>
      </c>
      <c r="AI54" s="46">
        <f t="shared" si="40"/>
        <v>79800000</v>
      </c>
      <c r="AJ54" s="64">
        <f t="shared" si="41"/>
        <v>20</v>
      </c>
      <c r="AK54" s="40" t="s">
        <v>406</v>
      </c>
      <c r="AL54" s="64">
        <f t="shared" si="42"/>
        <v>19.950000000000003</v>
      </c>
      <c r="AM54" s="13"/>
      <c r="AP54" s="29"/>
    </row>
    <row r="55" spans="1:42" ht="85.5" customHeight="1" x14ac:dyDescent="0.2">
      <c r="A55" s="18"/>
      <c r="B55" s="19"/>
      <c r="C55" s="20" t="s">
        <v>64</v>
      </c>
      <c r="D55" s="21" t="s">
        <v>416</v>
      </c>
      <c r="E55" s="51">
        <v>40.74</v>
      </c>
      <c r="F55" s="52" t="s">
        <v>406</v>
      </c>
      <c r="G55" s="48">
        <f>SUM(G56:G61)</f>
        <v>4042319175</v>
      </c>
      <c r="H55" s="51">
        <f>4/15*100</f>
        <v>26.666666666666668</v>
      </c>
      <c r="I55" s="52" t="s">
        <v>406</v>
      </c>
      <c r="J55" s="48">
        <f>SUM(J56:J63)</f>
        <v>1346489900</v>
      </c>
      <c r="K55" s="51">
        <v>25.92</v>
      </c>
      <c r="L55" s="52" t="s">
        <v>406</v>
      </c>
      <c r="M55" s="48">
        <f>SUM(M56:M63)</f>
        <v>1593670000</v>
      </c>
      <c r="N55" s="51">
        <v>0</v>
      </c>
      <c r="O55" s="52" t="s">
        <v>406</v>
      </c>
      <c r="P55" s="48">
        <f>SUM(P56:P63)</f>
        <v>12750000</v>
      </c>
      <c r="Q55" s="51">
        <v>0</v>
      </c>
      <c r="R55" s="52" t="s">
        <v>406</v>
      </c>
      <c r="S55" s="48">
        <f>SUM(S56:S63)</f>
        <v>155070000</v>
      </c>
      <c r="T55" s="51">
        <v>0</v>
      </c>
      <c r="U55" s="52" t="s">
        <v>406</v>
      </c>
      <c r="V55" s="48">
        <f>SUM(V56:V63)</f>
        <v>711659684</v>
      </c>
      <c r="W55" s="51">
        <v>0</v>
      </c>
      <c r="X55" s="52" t="s">
        <v>406</v>
      </c>
      <c r="Y55" s="48">
        <f>SUM(Y56:Y63)</f>
        <v>604386991</v>
      </c>
      <c r="Z55" s="66">
        <f>N55+Q55+T55+W55</f>
        <v>0</v>
      </c>
      <c r="AA55" s="52" t="s">
        <v>406</v>
      </c>
      <c r="AB55" s="68">
        <f>AG55/K55*100</f>
        <v>102.88065843621399</v>
      </c>
      <c r="AC55" s="69" t="s">
        <v>406</v>
      </c>
      <c r="AD55" s="71">
        <f>P55+S55+V55+Y55</f>
        <v>1483866675</v>
      </c>
      <c r="AE55" s="68">
        <f t="shared" si="36"/>
        <v>93.110033758557293</v>
      </c>
      <c r="AF55" s="69" t="s">
        <v>406</v>
      </c>
      <c r="AG55" s="68">
        <f t="shared" si="2"/>
        <v>26.666666666666668</v>
      </c>
      <c r="AH55" s="52" t="s">
        <v>406</v>
      </c>
      <c r="AI55" s="71">
        <f t="shared" si="3"/>
        <v>2830356575</v>
      </c>
      <c r="AJ55" s="68">
        <f t="shared" si="6"/>
        <v>65.455735558828337</v>
      </c>
      <c r="AK55" s="69" t="s">
        <v>406</v>
      </c>
      <c r="AL55" s="68">
        <f t="shared" si="4"/>
        <v>70.018136927547289</v>
      </c>
      <c r="AM55" s="13"/>
      <c r="AP55" s="29"/>
    </row>
    <row r="56" spans="1:42" ht="53.25" customHeight="1" x14ac:dyDescent="0.2">
      <c r="A56" s="18"/>
      <c r="B56" s="19"/>
      <c r="C56" s="30" t="s">
        <v>65</v>
      </c>
      <c r="D56" s="34" t="s">
        <v>417</v>
      </c>
      <c r="E56" s="22">
        <f>30*5</f>
        <v>150</v>
      </c>
      <c r="F56" s="23" t="s">
        <v>420</v>
      </c>
      <c r="G56" s="61">
        <f>J56*5</f>
        <v>784550000</v>
      </c>
      <c r="H56" s="50">
        <v>18</v>
      </c>
      <c r="I56" s="23" t="s">
        <v>420</v>
      </c>
      <c r="J56" s="26">
        <v>156910000</v>
      </c>
      <c r="K56" s="22">
        <v>30</v>
      </c>
      <c r="L56" s="23" t="s">
        <v>420</v>
      </c>
      <c r="M56" s="27">
        <v>67844000</v>
      </c>
      <c r="N56" s="22">
        <v>0</v>
      </c>
      <c r="O56" s="23" t="s">
        <v>420</v>
      </c>
      <c r="P56" s="27">
        <v>0</v>
      </c>
      <c r="Q56" s="22">
        <v>30</v>
      </c>
      <c r="R56" s="23" t="s">
        <v>420</v>
      </c>
      <c r="S56" s="27">
        <v>58000000</v>
      </c>
      <c r="T56" s="22">
        <v>0</v>
      </c>
      <c r="U56" s="23" t="s">
        <v>420</v>
      </c>
      <c r="V56" s="27">
        <v>0</v>
      </c>
      <c r="W56" s="22">
        <v>0</v>
      </c>
      <c r="X56" s="23" t="s">
        <v>420</v>
      </c>
      <c r="Y56" s="27">
        <v>9844000</v>
      </c>
      <c r="Z56" s="65">
        <f t="shared" si="1"/>
        <v>30</v>
      </c>
      <c r="AA56" s="23" t="s">
        <v>420</v>
      </c>
      <c r="AB56" s="64">
        <f t="shared" si="35"/>
        <v>100</v>
      </c>
      <c r="AC56" s="40" t="s">
        <v>406</v>
      </c>
      <c r="AD56" s="46">
        <f t="shared" si="5"/>
        <v>67844000</v>
      </c>
      <c r="AE56" s="64">
        <f t="shared" si="36"/>
        <v>100</v>
      </c>
      <c r="AF56" s="40" t="s">
        <v>406</v>
      </c>
      <c r="AG56" s="65">
        <f t="shared" si="2"/>
        <v>48</v>
      </c>
      <c r="AH56" s="23" t="s">
        <v>420</v>
      </c>
      <c r="AI56" s="46">
        <f t="shared" si="3"/>
        <v>224754000</v>
      </c>
      <c r="AJ56" s="64">
        <f t="shared" si="6"/>
        <v>32</v>
      </c>
      <c r="AK56" s="40" t="s">
        <v>406</v>
      </c>
      <c r="AL56" s="64">
        <f t="shared" si="4"/>
        <v>28.647504939137086</v>
      </c>
      <c r="AM56" s="13"/>
      <c r="AP56" s="29"/>
    </row>
    <row r="57" spans="1:42" ht="48.75" customHeight="1" x14ac:dyDescent="0.2">
      <c r="A57" s="18"/>
      <c r="B57" s="19"/>
      <c r="C57" s="30" t="s">
        <v>66</v>
      </c>
      <c r="D57" s="34" t="s">
        <v>417</v>
      </c>
      <c r="E57" s="22">
        <f>20*5</f>
        <v>100</v>
      </c>
      <c r="F57" s="23" t="s">
        <v>420</v>
      </c>
      <c r="G57" s="61">
        <f>J57*5</f>
        <v>516697000</v>
      </c>
      <c r="H57" s="50">
        <v>33</v>
      </c>
      <c r="I57" s="23" t="s">
        <v>420</v>
      </c>
      <c r="J57" s="26">
        <v>103339400</v>
      </c>
      <c r="K57" s="22">
        <v>20</v>
      </c>
      <c r="L57" s="23" t="s">
        <v>420</v>
      </c>
      <c r="M57" s="27">
        <v>65605000</v>
      </c>
      <c r="N57" s="22">
        <v>0</v>
      </c>
      <c r="O57" s="23" t="s">
        <v>420</v>
      </c>
      <c r="P57" s="27">
        <v>0</v>
      </c>
      <c r="Q57" s="22">
        <v>20</v>
      </c>
      <c r="R57" s="23" t="s">
        <v>420</v>
      </c>
      <c r="S57" s="27">
        <v>57475000</v>
      </c>
      <c r="T57" s="22">
        <v>0</v>
      </c>
      <c r="U57" s="23" t="s">
        <v>420</v>
      </c>
      <c r="V57" s="27">
        <v>0</v>
      </c>
      <c r="W57" s="22">
        <v>0</v>
      </c>
      <c r="X57" s="23" t="s">
        <v>420</v>
      </c>
      <c r="Y57" s="27">
        <v>7530000</v>
      </c>
      <c r="Z57" s="65">
        <f t="shared" si="1"/>
        <v>20</v>
      </c>
      <c r="AA57" s="23" t="s">
        <v>420</v>
      </c>
      <c r="AB57" s="64">
        <f t="shared" si="35"/>
        <v>100</v>
      </c>
      <c r="AC57" s="40" t="s">
        <v>406</v>
      </c>
      <c r="AD57" s="46">
        <f t="shared" si="5"/>
        <v>65005000</v>
      </c>
      <c r="AE57" s="64">
        <f t="shared" si="36"/>
        <v>99.085435561313929</v>
      </c>
      <c r="AF57" s="40" t="s">
        <v>406</v>
      </c>
      <c r="AG57" s="65">
        <f t="shared" si="2"/>
        <v>53</v>
      </c>
      <c r="AH57" s="23" t="s">
        <v>420</v>
      </c>
      <c r="AI57" s="46">
        <f t="shared" si="3"/>
        <v>168344400</v>
      </c>
      <c r="AJ57" s="64">
        <f t="shared" si="6"/>
        <v>53</v>
      </c>
      <c r="AK57" s="40" t="s">
        <v>406</v>
      </c>
      <c r="AL57" s="64">
        <f t="shared" si="4"/>
        <v>32.58087428415493</v>
      </c>
      <c r="AM57" s="13"/>
      <c r="AP57" s="29"/>
    </row>
    <row r="58" spans="1:42" ht="60" customHeight="1" x14ac:dyDescent="0.2">
      <c r="A58" s="18"/>
      <c r="B58" s="19"/>
      <c r="C58" s="30" t="s">
        <v>67</v>
      </c>
      <c r="D58" s="34" t="s">
        <v>418</v>
      </c>
      <c r="E58" s="22">
        <v>16</v>
      </c>
      <c r="F58" s="55" t="s">
        <v>462</v>
      </c>
      <c r="G58" s="61">
        <f>J58*5</f>
        <v>609375000</v>
      </c>
      <c r="H58" s="50">
        <v>16</v>
      </c>
      <c r="I58" s="55" t="s">
        <v>462</v>
      </c>
      <c r="J58" s="26">
        <v>121875000</v>
      </c>
      <c r="K58" s="22">
        <v>16</v>
      </c>
      <c r="L58" s="55" t="s">
        <v>462</v>
      </c>
      <c r="M58" s="27">
        <v>101775000</v>
      </c>
      <c r="N58" s="22">
        <v>1</v>
      </c>
      <c r="O58" s="55" t="s">
        <v>462</v>
      </c>
      <c r="P58" s="27">
        <v>12750000</v>
      </c>
      <c r="Q58" s="22">
        <v>15</v>
      </c>
      <c r="R58" s="55" t="s">
        <v>462</v>
      </c>
      <c r="S58" s="27">
        <v>39595000</v>
      </c>
      <c r="T58" s="22">
        <v>0</v>
      </c>
      <c r="U58" s="55" t="s">
        <v>462</v>
      </c>
      <c r="V58" s="27">
        <v>18869654</v>
      </c>
      <c r="W58" s="22">
        <v>0</v>
      </c>
      <c r="X58" s="55" t="s">
        <v>462</v>
      </c>
      <c r="Y58" s="27">
        <v>15380991</v>
      </c>
      <c r="Z58" s="65">
        <f t="shared" si="1"/>
        <v>16</v>
      </c>
      <c r="AA58" s="55" t="s">
        <v>462</v>
      </c>
      <c r="AB58" s="64">
        <f t="shared" si="35"/>
        <v>100</v>
      </c>
      <c r="AC58" s="40" t="s">
        <v>406</v>
      </c>
      <c r="AD58" s="46">
        <f t="shared" si="5"/>
        <v>86595645</v>
      </c>
      <c r="AE58" s="64">
        <f t="shared" si="36"/>
        <v>85.085379513633015</v>
      </c>
      <c r="AF58" s="40" t="s">
        <v>406</v>
      </c>
      <c r="AG58" s="65">
        <f t="shared" si="2"/>
        <v>32</v>
      </c>
      <c r="AH58" s="55" t="s">
        <v>462</v>
      </c>
      <c r="AI58" s="46">
        <f t="shared" si="3"/>
        <v>208470645</v>
      </c>
      <c r="AJ58" s="64">
        <f t="shared" si="6"/>
        <v>200</v>
      </c>
      <c r="AK58" s="40" t="s">
        <v>406</v>
      </c>
      <c r="AL58" s="64">
        <f t="shared" si="4"/>
        <v>34.210567384615388</v>
      </c>
      <c r="AM58" s="13"/>
      <c r="AP58" s="29"/>
    </row>
    <row r="59" spans="1:42" ht="90" x14ac:dyDescent="0.2">
      <c r="A59" s="18"/>
      <c r="B59" s="19"/>
      <c r="C59" s="89" t="s">
        <v>488</v>
      </c>
      <c r="D59" s="34" t="s">
        <v>492</v>
      </c>
      <c r="E59" s="22">
        <v>2</v>
      </c>
      <c r="F59" s="23" t="s">
        <v>407</v>
      </c>
      <c r="G59" s="78">
        <v>2131697175</v>
      </c>
      <c r="H59" s="50">
        <v>1</v>
      </c>
      <c r="I59" s="23" t="s">
        <v>407</v>
      </c>
      <c r="J59" s="80">
        <v>816290000</v>
      </c>
      <c r="K59" s="50">
        <v>6</v>
      </c>
      <c r="L59" s="23" t="s">
        <v>407</v>
      </c>
      <c r="M59" s="90">
        <v>1013446000</v>
      </c>
      <c r="N59" s="50">
        <v>0</v>
      </c>
      <c r="O59" s="23" t="s">
        <v>407</v>
      </c>
      <c r="P59" s="90">
        <v>0</v>
      </c>
      <c r="Q59" s="50">
        <v>0</v>
      </c>
      <c r="R59" s="23" t="s">
        <v>407</v>
      </c>
      <c r="S59" s="90">
        <v>0</v>
      </c>
      <c r="T59" s="50">
        <v>4</v>
      </c>
      <c r="U59" s="23" t="s">
        <v>407</v>
      </c>
      <c r="V59" s="90">
        <v>608170530</v>
      </c>
      <c r="W59" s="50">
        <v>2</v>
      </c>
      <c r="X59" s="23" t="s">
        <v>407</v>
      </c>
      <c r="Y59" s="90">
        <v>323231500</v>
      </c>
      <c r="Z59" s="65">
        <f t="shared" ref="Z59" si="51">N59+Q59+T59+W59</f>
        <v>6</v>
      </c>
      <c r="AA59" s="23" t="s">
        <v>407</v>
      </c>
      <c r="AB59" s="64">
        <f t="shared" ref="AB59" si="52">Z59/K59*100</f>
        <v>100</v>
      </c>
      <c r="AC59" s="40" t="s">
        <v>406</v>
      </c>
      <c r="AD59" s="81">
        <f t="shared" ref="AD59" si="53">P59+S59+V59+Y59</f>
        <v>931402030</v>
      </c>
      <c r="AE59" s="83">
        <f t="shared" ref="AE59" si="54">AD59/M59*100</f>
        <v>91.904455688808284</v>
      </c>
      <c r="AF59" s="91" t="s">
        <v>406</v>
      </c>
      <c r="AG59" s="65">
        <f>H59+Z59</f>
        <v>7</v>
      </c>
      <c r="AH59" s="23" t="s">
        <v>407</v>
      </c>
      <c r="AI59" s="81">
        <f>J59+AD59</f>
        <v>1747692030</v>
      </c>
      <c r="AJ59" s="64">
        <f>AG59/E59*100</f>
        <v>350</v>
      </c>
      <c r="AK59" s="40" t="s">
        <v>406</v>
      </c>
      <c r="AL59" s="83">
        <f>AI59/G59*100</f>
        <v>81.985942961152531</v>
      </c>
      <c r="AM59" s="13"/>
      <c r="AP59" s="29"/>
    </row>
    <row r="60" spans="1:42" ht="60" x14ac:dyDescent="0.2">
      <c r="A60" s="18"/>
      <c r="B60" s="19"/>
      <c r="C60" s="30"/>
      <c r="D60" s="34" t="s">
        <v>493</v>
      </c>
      <c r="E60" s="22">
        <v>7</v>
      </c>
      <c r="F60" s="23" t="s">
        <v>454</v>
      </c>
      <c r="G60" s="79"/>
      <c r="H60" s="22">
        <v>7</v>
      </c>
      <c r="I60" s="23" t="s">
        <v>454</v>
      </c>
      <c r="J60" s="32"/>
      <c r="K60" s="22"/>
      <c r="L60" s="23"/>
      <c r="M60" s="33"/>
      <c r="N60" s="22"/>
      <c r="O60" s="23"/>
      <c r="P60" s="33"/>
      <c r="Q60" s="22"/>
      <c r="R60" s="23"/>
      <c r="S60" s="33"/>
      <c r="T60" s="22"/>
      <c r="U60" s="23"/>
      <c r="V60" s="33"/>
      <c r="W60" s="22"/>
      <c r="X60" s="23"/>
      <c r="Y60" s="33"/>
      <c r="Z60" s="65"/>
      <c r="AA60" s="23"/>
      <c r="AB60" s="64"/>
      <c r="AC60" s="40"/>
      <c r="AD60" s="82"/>
      <c r="AE60" s="84"/>
      <c r="AF60" s="92"/>
      <c r="AG60" s="65">
        <f t="shared" ref="AG60" si="55">H60+Z60</f>
        <v>7</v>
      </c>
      <c r="AH60" s="55" t="s">
        <v>454</v>
      </c>
      <c r="AI60" s="82"/>
      <c r="AJ60" s="64">
        <f t="shared" ref="AJ60" si="56">AG60/E60*100</f>
        <v>100</v>
      </c>
      <c r="AK60" s="40" t="s">
        <v>406</v>
      </c>
      <c r="AL60" s="84"/>
      <c r="AM60" s="13"/>
      <c r="AP60" s="29"/>
    </row>
    <row r="61" spans="1:42" ht="52.5" customHeight="1" x14ac:dyDescent="0.2">
      <c r="A61" s="18"/>
      <c r="B61" s="19"/>
      <c r="C61" s="93" t="s">
        <v>68</v>
      </c>
      <c r="D61" s="94" t="s">
        <v>419</v>
      </c>
      <c r="E61" s="22">
        <v>355</v>
      </c>
      <c r="F61" s="23" t="s">
        <v>393</v>
      </c>
      <c r="G61" s="61">
        <f>M61*4</f>
        <v>0</v>
      </c>
      <c r="H61" s="25"/>
      <c r="I61" s="23"/>
      <c r="J61" s="26"/>
      <c r="K61" s="22"/>
      <c r="L61" s="23"/>
      <c r="M61" s="27"/>
      <c r="N61" s="22"/>
      <c r="O61" s="23"/>
      <c r="P61" s="27"/>
      <c r="Q61" s="22"/>
      <c r="R61" s="23"/>
      <c r="S61" s="27"/>
      <c r="T61" s="22"/>
      <c r="U61" s="23"/>
      <c r="V61" s="27"/>
      <c r="W61" s="22"/>
      <c r="X61" s="23"/>
      <c r="Y61" s="27"/>
      <c r="Z61" s="65"/>
      <c r="AA61" s="23"/>
      <c r="AB61" s="64"/>
      <c r="AC61" s="40"/>
      <c r="AD61" s="46"/>
      <c r="AE61" s="64"/>
      <c r="AF61" s="40"/>
      <c r="AG61" s="65"/>
      <c r="AH61" s="23"/>
      <c r="AI61" s="46"/>
      <c r="AJ61" s="64"/>
      <c r="AK61" s="40"/>
      <c r="AL61" s="64"/>
      <c r="AM61" s="13"/>
      <c r="AP61" s="29"/>
    </row>
    <row r="62" spans="1:42" ht="90" x14ac:dyDescent="0.2">
      <c r="A62" s="18"/>
      <c r="B62" s="19"/>
      <c r="C62" s="30" t="s">
        <v>489</v>
      </c>
      <c r="D62" s="34" t="s">
        <v>494</v>
      </c>
      <c r="E62" s="22">
        <v>25</v>
      </c>
      <c r="F62" s="23" t="s">
        <v>393</v>
      </c>
      <c r="G62" s="61">
        <v>189000000</v>
      </c>
      <c r="H62" s="50">
        <v>25</v>
      </c>
      <c r="I62" s="23" t="s">
        <v>393</v>
      </c>
      <c r="J62" s="26">
        <v>44425000</v>
      </c>
      <c r="K62" s="22">
        <v>75</v>
      </c>
      <c r="L62" s="23" t="s">
        <v>393</v>
      </c>
      <c r="M62" s="27">
        <v>144000000</v>
      </c>
      <c r="N62" s="22">
        <v>0</v>
      </c>
      <c r="O62" s="23" t="s">
        <v>393</v>
      </c>
      <c r="P62" s="27">
        <v>0</v>
      </c>
      <c r="Q62" s="22">
        <v>0</v>
      </c>
      <c r="R62" s="23" t="s">
        <v>393</v>
      </c>
      <c r="S62" s="27">
        <v>0</v>
      </c>
      <c r="T62" s="22">
        <v>75</v>
      </c>
      <c r="U62" s="23" t="s">
        <v>393</v>
      </c>
      <c r="V62" s="27">
        <v>0</v>
      </c>
      <c r="W62" s="22">
        <v>0</v>
      </c>
      <c r="X62" s="23" t="s">
        <v>393</v>
      </c>
      <c r="Y62" s="27">
        <v>141915000</v>
      </c>
      <c r="Z62" s="65">
        <f t="shared" ref="Z62" si="57">N62+Q62+T62+W62</f>
        <v>75</v>
      </c>
      <c r="AA62" s="23" t="s">
        <v>393</v>
      </c>
      <c r="AB62" s="64">
        <f t="shared" ref="AB62" si="58">Z62/K62*100</f>
        <v>100</v>
      </c>
      <c r="AC62" s="40" t="s">
        <v>406</v>
      </c>
      <c r="AD62" s="46">
        <f t="shared" ref="AD62" si="59">P62+S62+V62+Y62</f>
        <v>141915000</v>
      </c>
      <c r="AE62" s="64">
        <f t="shared" ref="AE62" si="60">AD62/M62*100</f>
        <v>98.552083333333329</v>
      </c>
      <c r="AF62" s="40" t="s">
        <v>406</v>
      </c>
      <c r="AG62" s="65">
        <f t="shared" ref="AG62:AG63" si="61">H62+Z62</f>
        <v>100</v>
      </c>
      <c r="AH62" s="23" t="s">
        <v>393</v>
      </c>
      <c r="AI62" s="46">
        <f t="shared" ref="AI62:AI63" si="62">J62+AD62</f>
        <v>186340000</v>
      </c>
      <c r="AJ62" s="64">
        <f t="shared" ref="AJ62:AJ63" si="63">AG62/E62*100</f>
        <v>400</v>
      </c>
      <c r="AK62" s="40" t="s">
        <v>406</v>
      </c>
      <c r="AL62" s="64">
        <f t="shared" ref="AL62:AL63" si="64">AI62/G62*100</f>
        <v>98.592592592592581</v>
      </c>
      <c r="AM62" s="13"/>
      <c r="AP62" s="29"/>
    </row>
    <row r="63" spans="1:42" ht="90" x14ac:dyDescent="0.2">
      <c r="A63" s="18"/>
      <c r="B63" s="19"/>
      <c r="C63" s="30" t="s">
        <v>490</v>
      </c>
      <c r="D63" s="34" t="s">
        <v>494</v>
      </c>
      <c r="E63" s="22">
        <v>70</v>
      </c>
      <c r="F63" s="23" t="s">
        <v>393</v>
      </c>
      <c r="G63" s="61">
        <v>306000000</v>
      </c>
      <c r="H63" s="22">
        <v>70</v>
      </c>
      <c r="I63" s="23" t="s">
        <v>393</v>
      </c>
      <c r="J63" s="26">
        <v>103650500</v>
      </c>
      <c r="K63" s="22">
        <v>134</v>
      </c>
      <c r="L63" s="23" t="s">
        <v>393</v>
      </c>
      <c r="M63" s="27">
        <v>201000000</v>
      </c>
      <c r="N63" s="22">
        <v>0</v>
      </c>
      <c r="O63" s="23" t="s">
        <v>393</v>
      </c>
      <c r="P63" s="27">
        <v>0</v>
      </c>
      <c r="Q63" s="22">
        <v>0</v>
      </c>
      <c r="R63" s="23" t="s">
        <v>393</v>
      </c>
      <c r="S63" s="27">
        <v>0</v>
      </c>
      <c r="T63" s="22">
        <v>134</v>
      </c>
      <c r="U63" s="23" t="s">
        <v>393</v>
      </c>
      <c r="V63" s="27">
        <v>84619500</v>
      </c>
      <c r="W63" s="22">
        <v>0</v>
      </c>
      <c r="X63" s="23" t="s">
        <v>393</v>
      </c>
      <c r="Y63" s="27">
        <v>106485500</v>
      </c>
      <c r="Z63" s="65">
        <f t="shared" ref="Z63" si="65">N63+Q63+T63+W63</f>
        <v>134</v>
      </c>
      <c r="AA63" s="23" t="s">
        <v>393</v>
      </c>
      <c r="AB63" s="64">
        <f t="shared" ref="AB63" si="66">Z63/K63*100</f>
        <v>100</v>
      </c>
      <c r="AC63" s="40" t="s">
        <v>406</v>
      </c>
      <c r="AD63" s="46">
        <f t="shared" ref="AD63" si="67">P63+S63+V63+Y63</f>
        <v>191105000</v>
      </c>
      <c r="AE63" s="64">
        <f t="shared" ref="AE63" si="68">AD63/M63*100</f>
        <v>95.077114427860693</v>
      </c>
      <c r="AF63" s="40" t="s">
        <v>406</v>
      </c>
      <c r="AG63" s="65">
        <f t="shared" si="61"/>
        <v>204</v>
      </c>
      <c r="AH63" s="23" t="s">
        <v>393</v>
      </c>
      <c r="AI63" s="46">
        <f t="shared" si="62"/>
        <v>294755500</v>
      </c>
      <c r="AJ63" s="64">
        <f t="shared" si="63"/>
        <v>291.42857142857139</v>
      </c>
      <c r="AK63" s="40" t="s">
        <v>406</v>
      </c>
      <c r="AL63" s="64">
        <f t="shared" si="64"/>
        <v>96.325326797385628</v>
      </c>
      <c r="AM63" s="13"/>
      <c r="AP63" s="29"/>
    </row>
    <row r="64" spans="1:42" ht="103.5" customHeight="1" x14ac:dyDescent="0.2">
      <c r="A64" s="18"/>
      <c r="B64" s="19"/>
      <c r="C64" s="20" t="s">
        <v>69</v>
      </c>
      <c r="D64" s="21" t="s">
        <v>409</v>
      </c>
      <c r="E64" s="51">
        <v>9.1300000000000008</v>
      </c>
      <c r="F64" s="52" t="s">
        <v>406</v>
      </c>
      <c r="G64" s="48">
        <f>SUM(G65:G86)</f>
        <v>83280009000</v>
      </c>
      <c r="H64" s="51">
        <v>7.21</v>
      </c>
      <c r="I64" s="52" t="s">
        <v>406</v>
      </c>
      <c r="J64" s="48">
        <f>SUM(J65:J86)</f>
        <v>18144840520</v>
      </c>
      <c r="K64" s="51">
        <v>5.39</v>
      </c>
      <c r="L64" s="52" t="s">
        <v>406</v>
      </c>
      <c r="M64" s="48">
        <f>SUM(M65:M86)</f>
        <v>16779438000</v>
      </c>
      <c r="N64" s="51">
        <v>0</v>
      </c>
      <c r="O64" s="52" t="s">
        <v>406</v>
      </c>
      <c r="P64" s="48">
        <f>SUM(P65:P86)</f>
        <v>2819549445</v>
      </c>
      <c r="Q64" s="51">
        <v>0</v>
      </c>
      <c r="R64" s="52" t="s">
        <v>406</v>
      </c>
      <c r="S64" s="48">
        <f>SUM(S65:S86)</f>
        <v>1370881000</v>
      </c>
      <c r="T64" s="51">
        <v>0</v>
      </c>
      <c r="U64" s="52" t="s">
        <v>406</v>
      </c>
      <c r="V64" s="48">
        <f>SUM(V65:V86)</f>
        <v>1929380924</v>
      </c>
      <c r="W64" s="51">
        <v>93.69</v>
      </c>
      <c r="X64" s="52" t="s">
        <v>406</v>
      </c>
      <c r="Y64" s="48">
        <f>SUM(Y65:Y86)</f>
        <v>9950088843</v>
      </c>
      <c r="Z64" s="68">
        <f t="shared" si="1"/>
        <v>93.69</v>
      </c>
      <c r="AA64" s="52" t="s">
        <v>406</v>
      </c>
      <c r="AB64" s="104">
        <f>Z64/K64*100</f>
        <v>1738.2189239332097</v>
      </c>
      <c r="AC64" s="69" t="s">
        <v>406</v>
      </c>
      <c r="AD64" s="71">
        <f t="shared" si="5"/>
        <v>16069900212</v>
      </c>
      <c r="AE64" s="68">
        <f t="shared" ref="AE64:AE77" si="69">AD64/M64*100</f>
        <v>95.771385263320497</v>
      </c>
      <c r="AF64" s="69" t="s">
        <v>406</v>
      </c>
      <c r="AG64" s="66">
        <f t="shared" si="2"/>
        <v>100.89999999999999</v>
      </c>
      <c r="AH64" s="52" t="s">
        <v>406</v>
      </c>
      <c r="AI64" s="71">
        <f t="shared" si="3"/>
        <v>34214740732</v>
      </c>
      <c r="AJ64" s="68">
        <f t="shared" si="6"/>
        <v>1105.1478641840085</v>
      </c>
      <c r="AK64" s="69" t="s">
        <v>406</v>
      </c>
      <c r="AL64" s="68">
        <f t="shared" si="4"/>
        <v>41.083978187370271</v>
      </c>
      <c r="AM64" s="13"/>
      <c r="AP64" s="29"/>
    </row>
    <row r="65" spans="1:42" ht="85.5" customHeight="1" x14ac:dyDescent="0.2">
      <c r="A65" s="18"/>
      <c r="B65" s="19"/>
      <c r="C65" s="30" t="s">
        <v>70</v>
      </c>
      <c r="D65" s="34" t="s">
        <v>410</v>
      </c>
      <c r="E65" s="22">
        <f>241*4</f>
        <v>964</v>
      </c>
      <c r="F65" s="55" t="s">
        <v>421</v>
      </c>
      <c r="G65" s="58">
        <f>(5850000000+252000000+1210000000)*4</f>
        <v>29248000000</v>
      </c>
      <c r="H65" s="25"/>
      <c r="I65" s="23"/>
      <c r="J65" s="26"/>
      <c r="K65" s="22">
        <v>239</v>
      </c>
      <c r="L65" s="55" t="s">
        <v>421</v>
      </c>
      <c r="M65" s="27">
        <v>6984000000</v>
      </c>
      <c r="N65" s="22">
        <v>239</v>
      </c>
      <c r="O65" s="55" t="s">
        <v>421</v>
      </c>
      <c r="P65" s="27">
        <v>1515000000</v>
      </c>
      <c r="Q65" s="22">
        <v>0</v>
      </c>
      <c r="R65" s="55" t="s">
        <v>421</v>
      </c>
      <c r="S65" s="27">
        <v>725000000</v>
      </c>
      <c r="T65" s="22">
        <v>0</v>
      </c>
      <c r="U65" s="55" t="s">
        <v>421</v>
      </c>
      <c r="V65" s="27">
        <v>502500000</v>
      </c>
      <c r="W65" s="22">
        <v>0</v>
      </c>
      <c r="X65" s="55" t="s">
        <v>421</v>
      </c>
      <c r="Y65" s="27">
        <v>4241500000</v>
      </c>
      <c r="Z65" s="65">
        <f t="shared" si="1"/>
        <v>239</v>
      </c>
      <c r="AA65" s="55" t="s">
        <v>421</v>
      </c>
      <c r="AB65" s="64">
        <f t="shared" ref="AB65:AB77" si="70">Z65/K65*100</f>
        <v>100</v>
      </c>
      <c r="AC65" s="40" t="s">
        <v>406</v>
      </c>
      <c r="AD65" s="46">
        <f t="shared" si="5"/>
        <v>6984000000</v>
      </c>
      <c r="AE65" s="64">
        <f t="shared" si="69"/>
        <v>100</v>
      </c>
      <c r="AF65" s="40" t="s">
        <v>406</v>
      </c>
      <c r="AG65" s="65">
        <f t="shared" si="2"/>
        <v>239</v>
      </c>
      <c r="AH65" s="55" t="s">
        <v>421</v>
      </c>
      <c r="AI65" s="46">
        <f t="shared" si="3"/>
        <v>6984000000</v>
      </c>
      <c r="AJ65" s="64">
        <f t="shared" si="6"/>
        <v>24.792531120331951</v>
      </c>
      <c r="AK65" s="40" t="s">
        <v>406</v>
      </c>
      <c r="AL65" s="64">
        <f t="shared" si="4"/>
        <v>23.878555798687088</v>
      </c>
      <c r="AM65" s="13"/>
      <c r="AP65" s="29"/>
    </row>
    <row r="66" spans="1:42" ht="85.5" customHeight="1" x14ac:dyDescent="0.2">
      <c r="A66" s="18"/>
      <c r="B66" s="19"/>
      <c r="C66" s="30" t="s">
        <v>71</v>
      </c>
      <c r="D66" s="34" t="s">
        <v>411</v>
      </c>
      <c r="E66" s="22">
        <f>241*4</f>
        <v>964</v>
      </c>
      <c r="F66" s="55" t="s">
        <v>421</v>
      </c>
      <c r="G66" s="58">
        <f>38100000*4</f>
        <v>152400000</v>
      </c>
      <c r="H66" s="25"/>
      <c r="I66" s="23"/>
      <c r="J66" s="26"/>
      <c r="K66" s="22">
        <v>241</v>
      </c>
      <c r="L66" s="55" t="s">
        <v>421</v>
      </c>
      <c r="M66" s="27">
        <v>17800000</v>
      </c>
      <c r="N66" s="22">
        <v>241</v>
      </c>
      <c r="O66" s="55" t="s">
        <v>421</v>
      </c>
      <c r="P66" s="27">
        <v>0</v>
      </c>
      <c r="Q66" s="22">
        <v>0</v>
      </c>
      <c r="R66" s="55" t="s">
        <v>421</v>
      </c>
      <c r="S66" s="27">
        <v>16524000</v>
      </c>
      <c r="T66" s="22">
        <v>0</v>
      </c>
      <c r="U66" s="55" t="s">
        <v>421</v>
      </c>
      <c r="V66" s="27">
        <v>0</v>
      </c>
      <c r="W66" s="22">
        <v>0</v>
      </c>
      <c r="X66" s="55" t="s">
        <v>421</v>
      </c>
      <c r="Y66" s="27">
        <v>1276000</v>
      </c>
      <c r="Z66" s="65">
        <f t="shared" si="1"/>
        <v>241</v>
      </c>
      <c r="AA66" s="55" t="s">
        <v>421</v>
      </c>
      <c r="AB66" s="64">
        <f t="shared" si="70"/>
        <v>100</v>
      </c>
      <c r="AC66" s="40" t="s">
        <v>406</v>
      </c>
      <c r="AD66" s="46">
        <f t="shared" si="5"/>
        <v>17800000</v>
      </c>
      <c r="AE66" s="64">
        <f t="shared" si="69"/>
        <v>100</v>
      </c>
      <c r="AF66" s="40" t="s">
        <v>406</v>
      </c>
      <c r="AG66" s="65">
        <f t="shared" si="2"/>
        <v>241</v>
      </c>
      <c r="AH66" s="55" t="s">
        <v>421</v>
      </c>
      <c r="AI66" s="46">
        <f t="shared" si="3"/>
        <v>17800000</v>
      </c>
      <c r="AJ66" s="64">
        <f t="shared" si="6"/>
        <v>25</v>
      </c>
      <c r="AK66" s="40" t="s">
        <v>406</v>
      </c>
      <c r="AL66" s="64">
        <f t="shared" si="4"/>
        <v>11.679790026246719</v>
      </c>
      <c r="AM66" s="13"/>
      <c r="AP66" s="29"/>
    </row>
    <row r="67" spans="1:42" ht="92.25" customHeight="1" x14ac:dyDescent="0.2">
      <c r="A67" s="18"/>
      <c r="B67" s="19"/>
      <c r="C67" s="30" t="s">
        <v>72</v>
      </c>
      <c r="D67" s="34" t="s">
        <v>412</v>
      </c>
      <c r="E67" s="22">
        <v>47</v>
      </c>
      <c r="F67" s="23" t="s">
        <v>407</v>
      </c>
      <c r="G67" s="58">
        <v>5681850000</v>
      </c>
      <c r="H67" s="50">
        <v>6</v>
      </c>
      <c r="I67" s="23" t="s">
        <v>407</v>
      </c>
      <c r="J67" s="26">
        <v>764450000</v>
      </c>
      <c r="K67" s="22">
        <v>6</v>
      </c>
      <c r="L67" s="23" t="s">
        <v>407</v>
      </c>
      <c r="M67" s="27">
        <v>1096000000</v>
      </c>
      <c r="N67" s="22">
        <v>6</v>
      </c>
      <c r="O67" s="23" t="s">
        <v>407</v>
      </c>
      <c r="P67" s="27">
        <v>169015000</v>
      </c>
      <c r="Q67" s="22">
        <v>0</v>
      </c>
      <c r="R67" s="23" t="s">
        <v>407</v>
      </c>
      <c r="S67" s="27">
        <v>194500000</v>
      </c>
      <c r="T67" s="22">
        <v>0</v>
      </c>
      <c r="U67" s="23" t="s">
        <v>407</v>
      </c>
      <c r="V67" s="27">
        <v>54990174</v>
      </c>
      <c r="W67" s="22">
        <v>0</v>
      </c>
      <c r="X67" s="23" t="s">
        <v>407</v>
      </c>
      <c r="Y67" s="27">
        <v>486224826</v>
      </c>
      <c r="Z67" s="65">
        <f t="shared" si="1"/>
        <v>6</v>
      </c>
      <c r="AA67" s="23" t="s">
        <v>407</v>
      </c>
      <c r="AB67" s="64">
        <f t="shared" si="70"/>
        <v>100</v>
      </c>
      <c r="AC67" s="40" t="s">
        <v>406</v>
      </c>
      <c r="AD67" s="46">
        <f t="shared" si="5"/>
        <v>904730000</v>
      </c>
      <c r="AE67" s="64">
        <f t="shared" si="69"/>
        <v>82.548357664233578</v>
      </c>
      <c r="AF67" s="40" t="s">
        <v>406</v>
      </c>
      <c r="AG67" s="65">
        <f t="shared" si="2"/>
        <v>12</v>
      </c>
      <c r="AH67" s="23" t="s">
        <v>407</v>
      </c>
      <c r="AI67" s="46">
        <f t="shared" si="3"/>
        <v>1669180000</v>
      </c>
      <c r="AJ67" s="64">
        <f t="shared" si="6"/>
        <v>25.531914893617021</v>
      </c>
      <c r="AK67" s="40" t="s">
        <v>406</v>
      </c>
      <c r="AL67" s="64">
        <f t="shared" si="4"/>
        <v>29.377403486540477</v>
      </c>
      <c r="AM67" s="13"/>
      <c r="AP67" s="29"/>
    </row>
    <row r="68" spans="1:42" ht="55.5" customHeight="1" x14ac:dyDescent="0.2">
      <c r="A68" s="18"/>
      <c r="B68" s="19"/>
      <c r="C68" s="30" t="s">
        <v>73</v>
      </c>
      <c r="D68" s="34" t="s">
        <v>413</v>
      </c>
      <c r="E68" s="22">
        <v>23</v>
      </c>
      <c r="F68" s="23" t="s">
        <v>407</v>
      </c>
      <c r="G68" s="58">
        <v>3972400000</v>
      </c>
      <c r="H68" s="50"/>
      <c r="I68" s="23"/>
      <c r="J68" s="26"/>
      <c r="K68" s="22">
        <v>5</v>
      </c>
      <c r="L68" s="23" t="s">
        <v>407</v>
      </c>
      <c r="M68" s="27">
        <v>745600000</v>
      </c>
      <c r="N68" s="22">
        <v>5</v>
      </c>
      <c r="O68" s="23" t="s">
        <v>407</v>
      </c>
      <c r="P68" s="27">
        <v>240228070</v>
      </c>
      <c r="Q68" s="22">
        <v>0</v>
      </c>
      <c r="R68" s="23" t="s">
        <v>407</v>
      </c>
      <c r="S68" s="27">
        <v>92002500</v>
      </c>
      <c r="T68" s="22">
        <v>0</v>
      </c>
      <c r="U68" s="23" t="s">
        <v>407</v>
      </c>
      <c r="V68" s="27">
        <v>48632500</v>
      </c>
      <c r="W68" s="22">
        <v>0</v>
      </c>
      <c r="X68" s="23" t="s">
        <v>407</v>
      </c>
      <c r="Y68" s="27">
        <v>359886930</v>
      </c>
      <c r="Z68" s="65">
        <f t="shared" si="1"/>
        <v>5</v>
      </c>
      <c r="AA68" s="23" t="s">
        <v>407</v>
      </c>
      <c r="AB68" s="64">
        <f t="shared" si="70"/>
        <v>100</v>
      </c>
      <c r="AC68" s="40" t="s">
        <v>406</v>
      </c>
      <c r="AD68" s="46">
        <f t="shared" si="5"/>
        <v>740750000</v>
      </c>
      <c r="AE68" s="64">
        <f t="shared" si="69"/>
        <v>99.349517167381975</v>
      </c>
      <c r="AF68" s="40" t="s">
        <v>406</v>
      </c>
      <c r="AG68" s="65">
        <f t="shared" si="2"/>
        <v>5</v>
      </c>
      <c r="AH68" s="23" t="s">
        <v>407</v>
      </c>
      <c r="AI68" s="46">
        <f t="shared" si="3"/>
        <v>740750000</v>
      </c>
      <c r="AJ68" s="64">
        <f t="shared" si="6"/>
        <v>21.739130434782609</v>
      </c>
      <c r="AK68" s="40" t="s">
        <v>406</v>
      </c>
      <c r="AL68" s="64">
        <f t="shared" si="4"/>
        <v>18.647417178531871</v>
      </c>
      <c r="AM68" s="13"/>
      <c r="AP68" s="29"/>
    </row>
    <row r="69" spans="1:42" ht="65.25" customHeight="1" x14ac:dyDescent="0.2">
      <c r="A69" s="18"/>
      <c r="B69" s="19"/>
      <c r="C69" s="30" t="s">
        <v>74</v>
      </c>
      <c r="D69" s="34" t="s">
        <v>482</v>
      </c>
      <c r="E69" s="22">
        <v>50</v>
      </c>
      <c r="F69" s="23" t="s">
        <v>407</v>
      </c>
      <c r="G69" s="58">
        <v>2364900000</v>
      </c>
      <c r="H69" s="50">
        <v>4</v>
      </c>
      <c r="I69" s="23" t="s">
        <v>407</v>
      </c>
      <c r="J69" s="26">
        <v>249900000</v>
      </c>
      <c r="K69" s="22">
        <v>7</v>
      </c>
      <c r="L69" s="23" t="s">
        <v>407</v>
      </c>
      <c r="M69" s="27">
        <v>763550000</v>
      </c>
      <c r="N69" s="22">
        <v>6</v>
      </c>
      <c r="O69" s="23" t="s">
        <v>407</v>
      </c>
      <c r="P69" s="27">
        <v>26850000</v>
      </c>
      <c r="Q69" s="22">
        <v>1</v>
      </c>
      <c r="R69" s="23" t="s">
        <v>407</v>
      </c>
      <c r="S69" s="27">
        <v>112647000</v>
      </c>
      <c r="T69" s="22">
        <v>0</v>
      </c>
      <c r="U69" s="23" t="s">
        <v>407</v>
      </c>
      <c r="V69" s="27">
        <v>28548000</v>
      </c>
      <c r="W69" s="22">
        <v>0</v>
      </c>
      <c r="X69" s="23" t="s">
        <v>407</v>
      </c>
      <c r="Y69" s="27">
        <v>500850276</v>
      </c>
      <c r="Z69" s="65">
        <f t="shared" si="1"/>
        <v>7</v>
      </c>
      <c r="AA69" s="23" t="s">
        <v>407</v>
      </c>
      <c r="AB69" s="64">
        <f t="shared" si="70"/>
        <v>100</v>
      </c>
      <c r="AC69" s="40" t="s">
        <v>406</v>
      </c>
      <c r="AD69" s="46">
        <f t="shared" si="5"/>
        <v>668895276</v>
      </c>
      <c r="AE69" s="64">
        <f t="shared" si="69"/>
        <v>87.603336520201694</v>
      </c>
      <c r="AF69" s="40" t="s">
        <v>406</v>
      </c>
      <c r="AG69" s="65">
        <f t="shared" si="2"/>
        <v>11</v>
      </c>
      <c r="AH69" s="23" t="s">
        <v>407</v>
      </c>
      <c r="AI69" s="46">
        <f t="shared" si="3"/>
        <v>918795276</v>
      </c>
      <c r="AJ69" s="64">
        <f t="shared" si="6"/>
        <v>22</v>
      </c>
      <c r="AK69" s="40" t="s">
        <v>406</v>
      </c>
      <c r="AL69" s="64">
        <f t="shared" si="4"/>
        <v>38.85133730813142</v>
      </c>
      <c r="AM69" s="13"/>
      <c r="AP69" s="29"/>
    </row>
    <row r="70" spans="1:42" ht="59.25" customHeight="1" x14ac:dyDescent="0.2">
      <c r="A70" s="18"/>
      <c r="B70" s="19"/>
      <c r="C70" s="30" t="s">
        <v>58</v>
      </c>
      <c r="D70" s="34" t="s">
        <v>399</v>
      </c>
      <c r="E70" s="22">
        <v>1500</v>
      </c>
      <c r="F70" s="23" t="s">
        <v>396</v>
      </c>
      <c r="G70" s="58">
        <v>1004410000</v>
      </c>
      <c r="H70" s="50">
        <v>408</v>
      </c>
      <c r="I70" s="23" t="s">
        <v>396</v>
      </c>
      <c r="J70" s="26">
        <v>200610000</v>
      </c>
      <c r="K70" s="22">
        <v>826</v>
      </c>
      <c r="L70" s="23" t="s">
        <v>396</v>
      </c>
      <c r="M70" s="27">
        <v>401900000</v>
      </c>
      <c r="N70" s="22">
        <v>230</v>
      </c>
      <c r="O70" s="23" t="s">
        <v>396</v>
      </c>
      <c r="P70" s="27">
        <v>199350000</v>
      </c>
      <c r="Q70" s="22">
        <v>0</v>
      </c>
      <c r="R70" s="23" t="s">
        <v>396</v>
      </c>
      <c r="S70" s="27">
        <v>0</v>
      </c>
      <c r="T70" s="22">
        <v>0</v>
      </c>
      <c r="U70" s="23" t="s">
        <v>396</v>
      </c>
      <c r="V70" s="27">
        <v>950000</v>
      </c>
      <c r="W70" s="22">
        <v>400</v>
      </c>
      <c r="X70" s="23" t="s">
        <v>396</v>
      </c>
      <c r="Y70" s="27">
        <v>199214400</v>
      </c>
      <c r="Z70" s="65">
        <f t="shared" si="1"/>
        <v>630</v>
      </c>
      <c r="AA70" s="23" t="s">
        <v>396</v>
      </c>
      <c r="AB70" s="64">
        <f t="shared" si="70"/>
        <v>76.271186440677965</v>
      </c>
      <c r="AC70" s="40" t="s">
        <v>406</v>
      </c>
      <c r="AD70" s="46">
        <f t="shared" si="5"/>
        <v>399514400</v>
      </c>
      <c r="AE70" s="64">
        <f t="shared" si="69"/>
        <v>99.406419507340132</v>
      </c>
      <c r="AF70" s="40" t="s">
        <v>406</v>
      </c>
      <c r="AG70" s="65">
        <f t="shared" si="2"/>
        <v>1038</v>
      </c>
      <c r="AH70" s="23" t="s">
        <v>396</v>
      </c>
      <c r="AI70" s="46">
        <f t="shared" si="3"/>
        <v>600124400</v>
      </c>
      <c r="AJ70" s="64">
        <f t="shared" si="6"/>
        <v>69.199999999999989</v>
      </c>
      <c r="AK70" s="40" t="s">
        <v>406</v>
      </c>
      <c r="AL70" s="64">
        <f t="shared" si="4"/>
        <v>59.748947143098931</v>
      </c>
      <c r="AM70" s="13"/>
      <c r="AP70" s="29"/>
    </row>
    <row r="71" spans="1:42" ht="51.75" customHeight="1" x14ac:dyDescent="0.2">
      <c r="A71" s="18"/>
      <c r="B71" s="19"/>
      <c r="C71" s="30" t="s">
        <v>75</v>
      </c>
      <c r="D71" s="34" t="s">
        <v>414</v>
      </c>
      <c r="E71" s="22">
        <v>25</v>
      </c>
      <c r="F71" s="23" t="s">
        <v>407</v>
      </c>
      <c r="G71" s="58">
        <v>3539300000</v>
      </c>
      <c r="H71" s="50">
        <v>2</v>
      </c>
      <c r="I71" s="23" t="s">
        <v>407</v>
      </c>
      <c r="J71" s="26">
        <v>372950000</v>
      </c>
      <c r="K71" s="22">
        <v>1</v>
      </c>
      <c r="L71" s="23" t="s">
        <v>407</v>
      </c>
      <c r="M71" s="27">
        <v>158850000</v>
      </c>
      <c r="N71" s="22">
        <v>1</v>
      </c>
      <c r="O71" s="23" t="s">
        <v>407</v>
      </c>
      <c r="P71" s="27">
        <v>0</v>
      </c>
      <c r="Q71" s="22">
        <v>0</v>
      </c>
      <c r="R71" s="23" t="s">
        <v>407</v>
      </c>
      <c r="S71" s="27">
        <v>144267500</v>
      </c>
      <c r="T71" s="22">
        <v>0</v>
      </c>
      <c r="U71" s="23" t="s">
        <v>407</v>
      </c>
      <c r="V71" s="27">
        <v>12932500</v>
      </c>
      <c r="W71" s="22">
        <v>0</v>
      </c>
      <c r="X71" s="23" t="s">
        <v>407</v>
      </c>
      <c r="Y71" s="27">
        <v>0</v>
      </c>
      <c r="Z71" s="65">
        <f t="shared" si="1"/>
        <v>1</v>
      </c>
      <c r="AA71" s="23" t="s">
        <v>407</v>
      </c>
      <c r="AB71" s="64">
        <f t="shared" si="70"/>
        <v>100</v>
      </c>
      <c r="AC71" s="40" t="s">
        <v>406</v>
      </c>
      <c r="AD71" s="46">
        <f t="shared" si="5"/>
        <v>157200000</v>
      </c>
      <c r="AE71" s="64">
        <f t="shared" si="69"/>
        <v>98.961284230406051</v>
      </c>
      <c r="AF71" s="40" t="s">
        <v>406</v>
      </c>
      <c r="AG71" s="65">
        <f t="shared" si="2"/>
        <v>3</v>
      </c>
      <c r="AH71" s="23" t="s">
        <v>407</v>
      </c>
      <c r="AI71" s="46">
        <f t="shared" si="3"/>
        <v>530150000</v>
      </c>
      <c r="AJ71" s="64">
        <f t="shared" si="6"/>
        <v>12</v>
      </c>
      <c r="AK71" s="40" t="s">
        <v>406</v>
      </c>
      <c r="AL71" s="64">
        <f t="shared" si="4"/>
        <v>14.978950639957054</v>
      </c>
      <c r="AM71" s="13"/>
      <c r="AP71" s="29"/>
    </row>
    <row r="72" spans="1:42" ht="85.5" customHeight="1" x14ac:dyDescent="0.2">
      <c r="A72" s="18"/>
      <c r="B72" s="19"/>
      <c r="C72" s="30" t="s">
        <v>76</v>
      </c>
      <c r="D72" s="34" t="s">
        <v>415</v>
      </c>
      <c r="E72" s="22">
        <v>15</v>
      </c>
      <c r="F72" s="23" t="s">
        <v>408</v>
      </c>
      <c r="G72" s="58">
        <v>2042385500</v>
      </c>
      <c r="H72" s="50">
        <v>3</v>
      </c>
      <c r="I72" s="23" t="s">
        <v>408</v>
      </c>
      <c r="J72" s="26">
        <v>408477100</v>
      </c>
      <c r="K72" s="22">
        <v>3</v>
      </c>
      <c r="L72" s="23" t="s">
        <v>408</v>
      </c>
      <c r="M72" s="27">
        <v>356957000</v>
      </c>
      <c r="N72" s="22">
        <v>1</v>
      </c>
      <c r="O72" s="23" t="s">
        <v>408</v>
      </c>
      <c r="P72" s="27">
        <v>0</v>
      </c>
      <c r="Q72" s="22">
        <v>0</v>
      </c>
      <c r="R72" s="23" t="s">
        <v>408</v>
      </c>
      <c r="S72" s="27">
        <v>21500000</v>
      </c>
      <c r="T72" s="22">
        <v>0</v>
      </c>
      <c r="U72" s="23" t="s">
        <v>408</v>
      </c>
      <c r="V72" s="27">
        <v>7690000</v>
      </c>
      <c r="W72" s="22">
        <v>0</v>
      </c>
      <c r="X72" s="23" t="s">
        <v>408</v>
      </c>
      <c r="Y72" s="27">
        <v>270884000</v>
      </c>
      <c r="Z72" s="65">
        <f t="shared" si="1"/>
        <v>1</v>
      </c>
      <c r="AA72" s="23" t="s">
        <v>408</v>
      </c>
      <c r="AB72" s="64">
        <f t="shared" si="70"/>
        <v>33.333333333333329</v>
      </c>
      <c r="AC72" s="40" t="s">
        <v>406</v>
      </c>
      <c r="AD72" s="46">
        <f t="shared" si="5"/>
        <v>300074000</v>
      </c>
      <c r="AE72" s="64">
        <f t="shared" si="69"/>
        <v>84.064467148704182</v>
      </c>
      <c r="AF72" s="40" t="s">
        <v>406</v>
      </c>
      <c r="AG72" s="65">
        <f t="shared" si="2"/>
        <v>4</v>
      </c>
      <c r="AH72" s="23" t="s">
        <v>408</v>
      </c>
      <c r="AI72" s="46">
        <f t="shared" si="3"/>
        <v>708551100</v>
      </c>
      <c r="AJ72" s="64">
        <f t="shared" si="6"/>
        <v>26.666666666666668</v>
      </c>
      <c r="AK72" s="40" t="s">
        <v>406</v>
      </c>
      <c r="AL72" s="64">
        <f t="shared" si="4"/>
        <v>34.692329141584679</v>
      </c>
      <c r="AM72" s="13"/>
      <c r="AP72" s="29"/>
    </row>
    <row r="73" spans="1:42" ht="60" x14ac:dyDescent="0.2">
      <c r="A73" s="18"/>
      <c r="B73" s="19"/>
      <c r="C73" s="30" t="s">
        <v>77</v>
      </c>
      <c r="D73" s="34" t="s">
        <v>423</v>
      </c>
      <c r="E73" s="22">
        <v>242</v>
      </c>
      <c r="F73" s="55" t="s">
        <v>421</v>
      </c>
      <c r="G73" s="58">
        <v>2348987500</v>
      </c>
      <c r="H73" s="50">
        <v>242</v>
      </c>
      <c r="I73" s="55" t="s">
        <v>421</v>
      </c>
      <c r="J73" s="26">
        <v>273512500</v>
      </c>
      <c r="K73" s="54">
        <v>242</v>
      </c>
      <c r="L73" s="55" t="s">
        <v>421</v>
      </c>
      <c r="M73" s="27">
        <v>220750000</v>
      </c>
      <c r="N73" s="22">
        <v>242</v>
      </c>
      <c r="O73" s="55" t="s">
        <v>421</v>
      </c>
      <c r="P73" s="27">
        <v>165200000</v>
      </c>
      <c r="Q73" s="22">
        <v>0</v>
      </c>
      <c r="R73" s="55" t="s">
        <v>421</v>
      </c>
      <c r="S73" s="27">
        <v>54750000</v>
      </c>
      <c r="T73" s="22">
        <v>0</v>
      </c>
      <c r="U73" s="55" t="s">
        <v>421</v>
      </c>
      <c r="V73" s="27">
        <v>0</v>
      </c>
      <c r="W73" s="22">
        <v>0</v>
      </c>
      <c r="X73" s="55" t="s">
        <v>421</v>
      </c>
      <c r="Y73" s="27">
        <v>0</v>
      </c>
      <c r="Z73" s="65">
        <f t="shared" si="1"/>
        <v>242</v>
      </c>
      <c r="AA73" s="55" t="s">
        <v>421</v>
      </c>
      <c r="AB73" s="64">
        <f t="shared" si="70"/>
        <v>100</v>
      </c>
      <c r="AC73" s="40" t="s">
        <v>406</v>
      </c>
      <c r="AD73" s="46">
        <f t="shared" si="5"/>
        <v>219950000</v>
      </c>
      <c r="AE73" s="64">
        <f t="shared" si="69"/>
        <v>99.637599093997736</v>
      </c>
      <c r="AF73" s="40" t="s">
        <v>406</v>
      </c>
      <c r="AG73" s="65">
        <f t="shared" si="2"/>
        <v>484</v>
      </c>
      <c r="AH73" s="55" t="s">
        <v>421</v>
      </c>
      <c r="AI73" s="46">
        <f t="shared" si="3"/>
        <v>493462500</v>
      </c>
      <c r="AJ73" s="64">
        <f t="shared" si="6"/>
        <v>200</v>
      </c>
      <c r="AK73" s="40" t="s">
        <v>406</v>
      </c>
      <c r="AL73" s="64">
        <f t="shared" si="4"/>
        <v>21.007455339800661</v>
      </c>
      <c r="AM73" s="13"/>
      <c r="AP73" s="29"/>
    </row>
    <row r="74" spans="1:42" ht="110.25" customHeight="1" x14ac:dyDescent="0.2">
      <c r="A74" s="18"/>
      <c r="B74" s="19"/>
      <c r="C74" s="30" t="s">
        <v>507</v>
      </c>
      <c r="D74" s="34" t="s">
        <v>498</v>
      </c>
      <c r="E74" s="22">
        <v>20</v>
      </c>
      <c r="F74" s="23" t="s">
        <v>407</v>
      </c>
      <c r="G74" s="58">
        <v>1204675000</v>
      </c>
      <c r="H74" s="50">
        <v>20</v>
      </c>
      <c r="I74" s="23" t="s">
        <v>407</v>
      </c>
      <c r="J74" s="26">
        <v>1001722420</v>
      </c>
      <c r="K74" s="22">
        <v>4</v>
      </c>
      <c r="L74" s="23" t="s">
        <v>407</v>
      </c>
      <c r="M74" s="27">
        <v>200000000</v>
      </c>
      <c r="N74" s="22">
        <v>0</v>
      </c>
      <c r="O74" s="23" t="s">
        <v>407</v>
      </c>
      <c r="P74" s="27">
        <v>0</v>
      </c>
      <c r="Q74" s="22">
        <v>0</v>
      </c>
      <c r="R74" s="23" t="s">
        <v>407</v>
      </c>
      <c r="S74" s="27">
        <v>0</v>
      </c>
      <c r="T74" s="22">
        <v>0</v>
      </c>
      <c r="U74" s="23" t="s">
        <v>407</v>
      </c>
      <c r="V74" s="27">
        <v>0</v>
      </c>
      <c r="W74" s="22">
        <v>4</v>
      </c>
      <c r="X74" s="23" t="s">
        <v>407</v>
      </c>
      <c r="Y74" s="27">
        <v>199530536</v>
      </c>
      <c r="Z74" s="65">
        <f t="shared" ref="Z74:Z76" si="71">N74+Q74+T74+W74</f>
        <v>4</v>
      </c>
      <c r="AA74" s="23" t="s">
        <v>407</v>
      </c>
      <c r="AB74" s="64">
        <f t="shared" ref="AB74:AB76" si="72">Z74/K74*100</f>
        <v>100</v>
      </c>
      <c r="AC74" s="40" t="s">
        <v>406</v>
      </c>
      <c r="AD74" s="46">
        <f t="shared" ref="AD74:AD76" si="73">P74+S74+V74+Y74</f>
        <v>199530536</v>
      </c>
      <c r="AE74" s="64">
        <f t="shared" si="69"/>
        <v>99.765267999999992</v>
      </c>
      <c r="AF74" s="40" t="s">
        <v>406</v>
      </c>
      <c r="AG74" s="65">
        <f>H74+Z74</f>
        <v>24</v>
      </c>
      <c r="AH74" s="23" t="s">
        <v>407</v>
      </c>
      <c r="AI74" s="46">
        <f>J74+AD74</f>
        <v>1201252956</v>
      </c>
      <c r="AJ74" s="64">
        <f>AG74/E74*100</f>
        <v>120</v>
      </c>
      <c r="AK74" s="40" t="s">
        <v>406</v>
      </c>
      <c r="AL74" s="64">
        <f>AI74/G74*100</f>
        <v>99.715936331375687</v>
      </c>
      <c r="AM74" s="13"/>
      <c r="AP74" s="29"/>
    </row>
    <row r="75" spans="1:42" ht="75" x14ac:dyDescent="0.2">
      <c r="A75" s="18"/>
      <c r="B75" s="19"/>
      <c r="C75" s="30" t="s">
        <v>469</v>
      </c>
      <c r="D75" s="34" t="s">
        <v>496</v>
      </c>
      <c r="E75" s="22">
        <v>8</v>
      </c>
      <c r="F75" s="23" t="s">
        <v>407</v>
      </c>
      <c r="G75" s="58">
        <v>4604992000</v>
      </c>
      <c r="H75" s="50">
        <v>8</v>
      </c>
      <c r="I75" s="23" t="s">
        <v>407</v>
      </c>
      <c r="J75" s="26">
        <v>1908080000</v>
      </c>
      <c r="K75" s="22">
        <v>13</v>
      </c>
      <c r="L75" s="23" t="s">
        <v>407</v>
      </c>
      <c r="M75" s="27">
        <v>2696912000</v>
      </c>
      <c r="N75" s="22">
        <v>0</v>
      </c>
      <c r="O75" s="23" t="s">
        <v>407</v>
      </c>
      <c r="P75" s="27">
        <v>0</v>
      </c>
      <c r="Q75" s="22">
        <v>0</v>
      </c>
      <c r="R75" s="23" t="s">
        <v>407</v>
      </c>
      <c r="S75" s="27">
        <v>0</v>
      </c>
      <c r="T75" s="22">
        <v>13</v>
      </c>
      <c r="U75" s="23" t="s">
        <v>407</v>
      </c>
      <c r="V75" s="27">
        <v>633028000</v>
      </c>
      <c r="W75" s="22">
        <v>0</v>
      </c>
      <c r="X75" s="23" t="s">
        <v>407</v>
      </c>
      <c r="Y75" s="27">
        <v>2060409000</v>
      </c>
      <c r="Z75" s="65">
        <f t="shared" si="71"/>
        <v>13</v>
      </c>
      <c r="AA75" s="23" t="s">
        <v>407</v>
      </c>
      <c r="AB75" s="64">
        <f t="shared" si="72"/>
        <v>100</v>
      </c>
      <c r="AC75" s="40" t="s">
        <v>406</v>
      </c>
      <c r="AD75" s="46">
        <f t="shared" si="73"/>
        <v>2693437000</v>
      </c>
      <c r="AE75" s="64">
        <f t="shared" si="69"/>
        <v>99.871148928848996</v>
      </c>
      <c r="AF75" s="40" t="s">
        <v>406</v>
      </c>
      <c r="AG75" s="65">
        <f t="shared" ref="AG75" si="74">H75+Z75</f>
        <v>21</v>
      </c>
      <c r="AH75" s="23" t="s">
        <v>407</v>
      </c>
      <c r="AI75" s="46">
        <f t="shared" ref="AI75" si="75">J75+AD75</f>
        <v>4601517000</v>
      </c>
      <c r="AJ75" s="64">
        <f t="shared" ref="AJ75" si="76">AG75/E75*100</f>
        <v>262.5</v>
      </c>
      <c r="AK75" s="40" t="s">
        <v>406</v>
      </c>
      <c r="AL75" s="64">
        <f t="shared" ref="AL75" si="77">AI75/G75*100</f>
        <v>99.924538413964669</v>
      </c>
      <c r="AM75" s="13"/>
      <c r="AP75" s="29"/>
    </row>
    <row r="76" spans="1:42" ht="75" x14ac:dyDescent="0.2">
      <c r="A76" s="18"/>
      <c r="B76" s="19"/>
      <c r="C76" s="30" t="s">
        <v>473</v>
      </c>
      <c r="D76" s="34" t="s">
        <v>482</v>
      </c>
      <c r="E76" s="22">
        <v>7</v>
      </c>
      <c r="F76" s="23" t="s">
        <v>407</v>
      </c>
      <c r="G76" s="58">
        <v>787618000</v>
      </c>
      <c r="H76" s="50">
        <v>7</v>
      </c>
      <c r="I76" s="23" t="s">
        <v>407</v>
      </c>
      <c r="J76" s="26">
        <v>261285000</v>
      </c>
      <c r="K76" s="22">
        <v>5</v>
      </c>
      <c r="L76" s="23" t="s">
        <v>407</v>
      </c>
      <c r="M76" s="27">
        <v>526333000</v>
      </c>
      <c r="N76" s="22">
        <v>0</v>
      </c>
      <c r="O76" s="23" t="s">
        <v>407</v>
      </c>
      <c r="P76" s="27">
        <v>0</v>
      </c>
      <c r="Q76" s="22">
        <v>0</v>
      </c>
      <c r="R76" s="23" t="s">
        <v>407</v>
      </c>
      <c r="S76" s="27">
        <v>0</v>
      </c>
      <c r="T76" s="22">
        <v>5</v>
      </c>
      <c r="U76" s="23" t="s">
        <v>407</v>
      </c>
      <c r="V76" s="27">
        <v>131583250</v>
      </c>
      <c r="W76" s="22">
        <v>0</v>
      </c>
      <c r="X76" s="23" t="s">
        <v>407</v>
      </c>
      <c r="Y76" s="27">
        <v>394749750</v>
      </c>
      <c r="Z76" s="65">
        <f t="shared" si="71"/>
        <v>5</v>
      </c>
      <c r="AA76" s="23" t="s">
        <v>407</v>
      </c>
      <c r="AB76" s="64">
        <f t="shared" si="72"/>
        <v>100</v>
      </c>
      <c r="AC76" s="40" t="s">
        <v>406</v>
      </c>
      <c r="AD76" s="46">
        <f t="shared" si="73"/>
        <v>526333000</v>
      </c>
      <c r="AE76" s="64">
        <f t="shared" si="69"/>
        <v>100</v>
      </c>
      <c r="AF76" s="40" t="s">
        <v>406</v>
      </c>
      <c r="AG76" s="65">
        <f>H76+Z76</f>
        <v>12</v>
      </c>
      <c r="AH76" s="23" t="s">
        <v>407</v>
      </c>
      <c r="AI76" s="46">
        <f>J76+AD76</f>
        <v>787618000</v>
      </c>
      <c r="AJ76" s="64">
        <f>AG76/E76*100</f>
        <v>171.42857142857142</v>
      </c>
      <c r="AK76" s="40" t="s">
        <v>406</v>
      </c>
      <c r="AL76" s="64">
        <f>AI76/G76*100</f>
        <v>100</v>
      </c>
      <c r="AM76" s="13"/>
      <c r="AP76" s="29"/>
    </row>
    <row r="77" spans="1:42" ht="67.5" customHeight="1" x14ac:dyDescent="0.2">
      <c r="A77" s="18"/>
      <c r="B77" s="19"/>
      <c r="C77" s="30" t="s">
        <v>57</v>
      </c>
      <c r="D77" s="34" t="s">
        <v>398</v>
      </c>
      <c r="E77" s="22">
        <v>80</v>
      </c>
      <c r="F77" s="23" t="s">
        <v>407</v>
      </c>
      <c r="G77" s="58">
        <v>12066450000</v>
      </c>
      <c r="H77" s="50">
        <v>17</v>
      </c>
      <c r="I77" s="23" t="s">
        <v>407</v>
      </c>
      <c r="J77" s="26">
        <v>3367425000</v>
      </c>
      <c r="K77" s="22">
        <v>5</v>
      </c>
      <c r="L77" s="23" t="s">
        <v>407</v>
      </c>
      <c r="M77" s="27">
        <v>1043950000</v>
      </c>
      <c r="N77" s="22">
        <v>5</v>
      </c>
      <c r="O77" s="23" t="s">
        <v>407</v>
      </c>
      <c r="P77" s="27">
        <v>503906375</v>
      </c>
      <c r="Q77" s="22">
        <v>0</v>
      </c>
      <c r="R77" s="23" t="s">
        <v>407</v>
      </c>
      <c r="S77" s="27">
        <v>9690000</v>
      </c>
      <c r="T77" s="22">
        <v>0</v>
      </c>
      <c r="U77" s="23" t="s">
        <v>407</v>
      </c>
      <c r="V77" s="27">
        <v>50965000</v>
      </c>
      <c r="W77" s="22">
        <v>0</v>
      </c>
      <c r="X77" s="23" t="s">
        <v>407</v>
      </c>
      <c r="Y77" s="27">
        <v>201988625</v>
      </c>
      <c r="Z77" s="65">
        <f t="shared" si="1"/>
        <v>5</v>
      </c>
      <c r="AA77" s="23" t="s">
        <v>407</v>
      </c>
      <c r="AB77" s="64">
        <f t="shared" si="70"/>
        <v>100</v>
      </c>
      <c r="AC77" s="40" t="s">
        <v>406</v>
      </c>
      <c r="AD77" s="46">
        <f t="shared" si="5"/>
        <v>766550000</v>
      </c>
      <c r="AE77" s="64">
        <f t="shared" si="69"/>
        <v>73.427846161214617</v>
      </c>
      <c r="AF77" s="40" t="s">
        <v>406</v>
      </c>
      <c r="AG77" s="65">
        <f t="shared" si="2"/>
        <v>22</v>
      </c>
      <c r="AH77" s="23" t="s">
        <v>407</v>
      </c>
      <c r="AI77" s="46">
        <f t="shared" si="3"/>
        <v>4133975000</v>
      </c>
      <c r="AJ77" s="64">
        <f t="shared" si="6"/>
        <v>27.500000000000004</v>
      </c>
      <c r="AK77" s="40" t="s">
        <v>406</v>
      </c>
      <c r="AL77" s="64">
        <f t="shared" si="4"/>
        <v>34.260076493086203</v>
      </c>
      <c r="AM77" s="13"/>
      <c r="AP77" s="29"/>
    </row>
    <row r="78" spans="1:42" ht="90" x14ac:dyDescent="0.2">
      <c r="A78" s="18"/>
      <c r="B78" s="19"/>
      <c r="C78" s="30" t="s">
        <v>506</v>
      </c>
      <c r="D78" s="34" t="s">
        <v>513</v>
      </c>
      <c r="E78" s="22">
        <v>4</v>
      </c>
      <c r="F78" s="23" t="s">
        <v>407</v>
      </c>
      <c r="G78" s="27">
        <v>85000000</v>
      </c>
      <c r="H78" s="50"/>
      <c r="I78" s="23"/>
      <c r="J78" s="26"/>
      <c r="K78" s="22">
        <v>4</v>
      </c>
      <c r="L78" s="23" t="s">
        <v>407</v>
      </c>
      <c r="M78" s="27">
        <v>85000000</v>
      </c>
      <c r="N78" s="22">
        <v>0</v>
      </c>
      <c r="O78" s="23" t="s">
        <v>407</v>
      </c>
      <c r="P78" s="27">
        <v>0</v>
      </c>
      <c r="Q78" s="22">
        <v>0</v>
      </c>
      <c r="R78" s="23" t="s">
        <v>407</v>
      </c>
      <c r="S78" s="27">
        <v>0</v>
      </c>
      <c r="T78" s="22">
        <v>4</v>
      </c>
      <c r="U78" s="23" t="s">
        <v>407</v>
      </c>
      <c r="V78" s="27">
        <v>21250000</v>
      </c>
      <c r="W78" s="22">
        <v>0</v>
      </c>
      <c r="X78" s="23" t="s">
        <v>407</v>
      </c>
      <c r="Y78" s="27">
        <v>63750000</v>
      </c>
      <c r="Z78" s="65">
        <f t="shared" ref="Z78:Z80" si="78">N78+Q78+T78+W78</f>
        <v>4</v>
      </c>
      <c r="AA78" s="23" t="s">
        <v>407</v>
      </c>
      <c r="AB78" s="64">
        <f t="shared" ref="AB78:AB80" si="79">Z78/K78*100</f>
        <v>100</v>
      </c>
      <c r="AC78" s="40" t="s">
        <v>406</v>
      </c>
      <c r="AD78" s="46">
        <f t="shared" ref="AD78:AD80" si="80">P78+S78+V78+Y78</f>
        <v>85000000</v>
      </c>
      <c r="AE78" s="64">
        <f t="shared" ref="AE78:AE80" si="81">AD78/M78*100</f>
        <v>100</v>
      </c>
      <c r="AF78" s="40" t="s">
        <v>406</v>
      </c>
      <c r="AG78" s="65">
        <f>H78+Z78</f>
        <v>4</v>
      </c>
      <c r="AH78" s="23" t="s">
        <v>407</v>
      </c>
      <c r="AI78" s="46">
        <f>J78+AD78</f>
        <v>85000000</v>
      </c>
      <c r="AJ78" s="64">
        <f>AG78/E78*100</f>
        <v>100</v>
      </c>
      <c r="AK78" s="40" t="s">
        <v>406</v>
      </c>
      <c r="AL78" s="64">
        <f>AI78/G78*100</f>
        <v>100</v>
      </c>
      <c r="AM78" s="13"/>
      <c r="AP78" s="29"/>
    </row>
    <row r="79" spans="1:42" ht="75" x14ac:dyDescent="0.2">
      <c r="A79" s="18"/>
      <c r="B79" s="19"/>
      <c r="C79" s="30" t="s">
        <v>456</v>
      </c>
      <c r="D79" s="34" t="s">
        <v>479</v>
      </c>
      <c r="E79" s="22">
        <v>5</v>
      </c>
      <c r="F79" s="23" t="s">
        <v>407</v>
      </c>
      <c r="G79" s="58">
        <v>685970000</v>
      </c>
      <c r="H79" s="50">
        <v>5</v>
      </c>
      <c r="I79" s="23" t="s">
        <v>407</v>
      </c>
      <c r="J79" s="26">
        <v>166543500</v>
      </c>
      <c r="K79" s="22">
        <v>16</v>
      </c>
      <c r="L79" s="23" t="s">
        <v>407</v>
      </c>
      <c r="M79" s="27">
        <v>503000000</v>
      </c>
      <c r="N79" s="22">
        <v>0</v>
      </c>
      <c r="O79" s="23" t="s">
        <v>407</v>
      </c>
      <c r="P79" s="27">
        <v>0</v>
      </c>
      <c r="Q79" s="22">
        <v>0</v>
      </c>
      <c r="R79" s="23" t="s">
        <v>407</v>
      </c>
      <c r="S79" s="27">
        <v>0</v>
      </c>
      <c r="T79" s="22">
        <v>6</v>
      </c>
      <c r="U79" s="23" t="s">
        <v>407</v>
      </c>
      <c r="V79" s="27">
        <v>199200000</v>
      </c>
      <c r="W79" s="22">
        <v>10</v>
      </c>
      <c r="X79" s="23" t="s">
        <v>407</v>
      </c>
      <c r="Y79" s="27">
        <v>247000000</v>
      </c>
      <c r="Z79" s="65">
        <f t="shared" si="78"/>
        <v>16</v>
      </c>
      <c r="AA79" s="23" t="s">
        <v>407</v>
      </c>
      <c r="AB79" s="64">
        <f t="shared" si="79"/>
        <v>100</v>
      </c>
      <c r="AC79" s="40" t="s">
        <v>406</v>
      </c>
      <c r="AD79" s="46">
        <f t="shared" si="80"/>
        <v>446200000</v>
      </c>
      <c r="AE79" s="64">
        <f t="shared" si="81"/>
        <v>88.707753479125245</v>
      </c>
      <c r="AF79" s="40" t="s">
        <v>406</v>
      </c>
      <c r="AG79" s="65">
        <f t="shared" ref="AG79" si="82">H79+Z79</f>
        <v>21</v>
      </c>
      <c r="AH79" s="23" t="s">
        <v>407</v>
      </c>
      <c r="AI79" s="46">
        <f t="shared" ref="AI79" si="83">J79+AD79</f>
        <v>612743500</v>
      </c>
      <c r="AJ79" s="64">
        <f t="shared" ref="AJ79" si="84">AG79/E79*100</f>
        <v>420</v>
      </c>
      <c r="AK79" s="40" t="s">
        <v>406</v>
      </c>
      <c r="AL79" s="64">
        <f t="shared" ref="AL79" si="85">AI79/G79*100</f>
        <v>89.325116258728514</v>
      </c>
      <c r="AM79" s="13"/>
      <c r="AP79" s="29"/>
    </row>
    <row r="80" spans="1:42" ht="75" x14ac:dyDescent="0.2">
      <c r="A80" s="18"/>
      <c r="B80" s="19"/>
      <c r="C80" s="30" t="s">
        <v>485</v>
      </c>
      <c r="D80" s="34" t="s">
        <v>495</v>
      </c>
      <c r="E80" s="22">
        <v>1</v>
      </c>
      <c r="F80" s="23" t="s">
        <v>454</v>
      </c>
      <c r="G80" s="58">
        <v>623476000</v>
      </c>
      <c r="H80" s="50">
        <v>1</v>
      </c>
      <c r="I80" s="23" t="s">
        <v>454</v>
      </c>
      <c r="J80" s="26">
        <v>102697000</v>
      </c>
      <c r="K80" s="22">
        <v>5</v>
      </c>
      <c r="L80" s="23" t="s">
        <v>454</v>
      </c>
      <c r="M80" s="27">
        <v>520779000</v>
      </c>
      <c r="N80" s="22">
        <v>0</v>
      </c>
      <c r="O80" s="23" t="s">
        <v>454</v>
      </c>
      <c r="P80" s="27">
        <v>0</v>
      </c>
      <c r="Q80" s="22">
        <v>0</v>
      </c>
      <c r="R80" s="23" t="s">
        <v>454</v>
      </c>
      <c r="S80" s="27">
        <v>0</v>
      </c>
      <c r="T80" s="22">
        <v>5</v>
      </c>
      <c r="U80" s="23" t="s">
        <v>454</v>
      </c>
      <c r="V80" s="27">
        <v>125469750</v>
      </c>
      <c r="W80" s="22">
        <v>0</v>
      </c>
      <c r="X80" s="23" t="s">
        <v>454</v>
      </c>
      <c r="Y80" s="27">
        <v>376409250</v>
      </c>
      <c r="Z80" s="65">
        <f t="shared" si="78"/>
        <v>5</v>
      </c>
      <c r="AA80" s="23" t="s">
        <v>407</v>
      </c>
      <c r="AB80" s="64">
        <f t="shared" si="79"/>
        <v>100</v>
      </c>
      <c r="AC80" s="40" t="s">
        <v>406</v>
      </c>
      <c r="AD80" s="46">
        <f t="shared" si="80"/>
        <v>501879000</v>
      </c>
      <c r="AE80" s="64">
        <f t="shared" si="81"/>
        <v>96.370821404088886</v>
      </c>
      <c r="AF80" s="40" t="s">
        <v>406</v>
      </c>
      <c r="AG80" s="65">
        <f t="shared" ref="AG80" si="86">H80+Z80</f>
        <v>6</v>
      </c>
      <c r="AH80" s="23" t="s">
        <v>407</v>
      </c>
      <c r="AI80" s="46">
        <f t="shared" ref="AI80" si="87">J80+AD80</f>
        <v>604576000</v>
      </c>
      <c r="AJ80" s="64">
        <f t="shared" ref="AJ80" si="88">AG80/E80*100</f>
        <v>600</v>
      </c>
      <c r="AK80" s="40" t="s">
        <v>406</v>
      </c>
      <c r="AL80" s="64">
        <f t="shared" ref="AL80" si="89">AI80/G80*100</f>
        <v>96.968608254367453</v>
      </c>
      <c r="AM80" s="13"/>
      <c r="AP80" s="29"/>
    </row>
    <row r="81" spans="1:42" ht="75" x14ac:dyDescent="0.2">
      <c r="A81" s="18"/>
      <c r="B81" s="19"/>
      <c r="C81" s="30" t="s">
        <v>508</v>
      </c>
      <c r="D81" s="34" t="s">
        <v>514</v>
      </c>
      <c r="E81" s="22">
        <v>4</v>
      </c>
      <c r="F81" s="23" t="s">
        <v>454</v>
      </c>
      <c r="G81" s="27">
        <v>276728000</v>
      </c>
      <c r="H81" s="50"/>
      <c r="I81" s="23"/>
      <c r="J81" s="26"/>
      <c r="K81" s="22">
        <v>4</v>
      </c>
      <c r="L81" s="23" t="s">
        <v>454</v>
      </c>
      <c r="M81" s="27">
        <v>276728000</v>
      </c>
      <c r="N81" s="22">
        <v>0</v>
      </c>
      <c r="O81" s="23" t="s">
        <v>454</v>
      </c>
      <c r="P81" s="27">
        <v>0</v>
      </c>
      <c r="Q81" s="22">
        <v>0</v>
      </c>
      <c r="R81" s="23" t="s">
        <v>454</v>
      </c>
      <c r="S81" s="27">
        <v>0</v>
      </c>
      <c r="T81" s="22">
        <v>4</v>
      </c>
      <c r="U81" s="23" t="s">
        <v>454</v>
      </c>
      <c r="V81" s="27">
        <v>69182000</v>
      </c>
      <c r="W81" s="22">
        <v>0</v>
      </c>
      <c r="X81" s="23" t="s">
        <v>454</v>
      </c>
      <c r="Y81" s="27">
        <v>207546000</v>
      </c>
      <c r="Z81" s="65">
        <f t="shared" ref="Z81:Z82" si="90">N81+Q81+T81+W81</f>
        <v>4</v>
      </c>
      <c r="AA81" s="23" t="s">
        <v>407</v>
      </c>
      <c r="AB81" s="64">
        <f t="shared" ref="AB81:AB82" si="91">Z81/K81*100</f>
        <v>100</v>
      </c>
      <c r="AC81" s="40" t="s">
        <v>406</v>
      </c>
      <c r="AD81" s="46">
        <f t="shared" ref="AD81:AD82" si="92">P81+S81+V81+Y81</f>
        <v>276728000</v>
      </c>
      <c r="AE81" s="64">
        <f t="shared" ref="AE81:AE82" si="93">AD81/M81*100</f>
        <v>100</v>
      </c>
      <c r="AF81" s="40" t="s">
        <v>406</v>
      </c>
      <c r="AG81" s="65">
        <f>H81+Z81</f>
        <v>4</v>
      </c>
      <c r="AH81" s="23" t="s">
        <v>407</v>
      </c>
      <c r="AI81" s="46">
        <f>J81+AD81</f>
        <v>276728000</v>
      </c>
      <c r="AJ81" s="64">
        <f>AG81/E81*100</f>
        <v>100</v>
      </c>
      <c r="AK81" s="40" t="s">
        <v>406</v>
      </c>
      <c r="AL81" s="64">
        <f>AI81/G81*100</f>
        <v>100</v>
      </c>
      <c r="AM81" s="13"/>
      <c r="AP81" s="29"/>
    </row>
    <row r="82" spans="1:42" ht="75" x14ac:dyDescent="0.2">
      <c r="A82" s="18"/>
      <c r="B82" s="19"/>
      <c r="C82" s="30" t="s">
        <v>471</v>
      </c>
      <c r="D82" s="34" t="s">
        <v>464</v>
      </c>
      <c r="E82" s="22">
        <v>1</v>
      </c>
      <c r="F82" s="23" t="s">
        <v>407</v>
      </c>
      <c r="G82" s="58">
        <v>181329000</v>
      </c>
      <c r="H82" s="50"/>
      <c r="I82" s="23"/>
      <c r="J82" s="26"/>
      <c r="K82" s="22">
        <v>1</v>
      </c>
      <c r="L82" s="23" t="s">
        <v>407</v>
      </c>
      <c r="M82" s="58">
        <v>181329000</v>
      </c>
      <c r="N82" s="22">
        <v>0</v>
      </c>
      <c r="O82" s="23" t="s">
        <v>407</v>
      </c>
      <c r="P82" s="27">
        <v>0</v>
      </c>
      <c r="Q82" s="22">
        <v>0</v>
      </c>
      <c r="R82" s="23" t="s">
        <v>407</v>
      </c>
      <c r="S82" s="27">
        <v>0</v>
      </c>
      <c r="T82" s="22">
        <v>1</v>
      </c>
      <c r="U82" s="23" t="s">
        <v>407</v>
      </c>
      <c r="V82" s="27">
        <v>42459750</v>
      </c>
      <c r="W82" s="22">
        <v>0</v>
      </c>
      <c r="X82" s="23" t="s">
        <v>407</v>
      </c>
      <c r="Y82" s="27">
        <v>138869250</v>
      </c>
      <c r="Z82" s="65">
        <f t="shared" si="90"/>
        <v>1</v>
      </c>
      <c r="AA82" s="23" t="s">
        <v>407</v>
      </c>
      <c r="AB82" s="64">
        <f t="shared" si="91"/>
        <v>100</v>
      </c>
      <c r="AC82" s="40" t="s">
        <v>406</v>
      </c>
      <c r="AD82" s="46">
        <f t="shared" si="92"/>
        <v>181329000</v>
      </c>
      <c r="AE82" s="64">
        <f t="shared" si="93"/>
        <v>100</v>
      </c>
      <c r="AF82" s="40" t="s">
        <v>406</v>
      </c>
      <c r="AG82" s="65">
        <f t="shared" ref="AG82" si="94">H82+Z82</f>
        <v>1</v>
      </c>
      <c r="AH82" s="23" t="s">
        <v>407</v>
      </c>
      <c r="AI82" s="46">
        <f t="shared" ref="AI82" si="95">J82+AD82</f>
        <v>181329000</v>
      </c>
      <c r="AJ82" s="64">
        <f t="shared" ref="AJ82" si="96">AG82/E82*100</f>
        <v>100</v>
      </c>
      <c r="AK82" s="40" t="s">
        <v>406</v>
      </c>
      <c r="AL82" s="64">
        <f t="shared" ref="AL82" si="97">AI82/G82*100</f>
        <v>100</v>
      </c>
      <c r="AM82" s="13"/>
      <c r="AP82" s="29"/>
    </row>
    <row r="83" spans="1:42" ht="45" x14ac:dyDescent="0.2">
      <c r="A83" s="18"/>
      <c r="B83" s="19"/>
      <c r="C83" s="73" t="s">
        <v>483</v>
      </c>
      <c r="D83" s="74" t="s">
        <v>413</v>
      </c>
      <c r="E83" s="50">
        <v>2</v>
      </c>
      <c r="F83" s="23" t="s">
        <v>407</v>
      </c>
      <c r="G83" s="58">
        <v>324800000</v>
      </c>
      <c r="H83" s="50">
        <v>2</v>
      </c>
      <c r="I83" s="23" t="s">
        <v>407</v>
      </c>
      <c r="J83" s="26">
        <v>324800000</v>
      </c>
      <c r="K83" s="22"/>
      <c r="L83" s="23"/>
      <c r="M83" s="27"/>
      <c r="N83" s="22"/>
      <c r="O83" s="23"/>
      <c r="P83" s="27"/>
      <c r="Q83" s="22"/>
      <c r="R83" s="23"/>
      <c r="S83" s="27"/>
      <c r="T83" s="22"/>
      <c r="U83" s="23"/>
      <c r="V83" s="27"/>
      <c r="W83" s="22"/>
      <c r="X83" s="23"/>
      <c r="Y83" s="27"/>
      <c r="Z83" s="65"/>
      <c r="AA83" s="23"/>
      <c r="AB83" s="64"/>
      <c r="AC83" s="40"/>
      <c r="AD83" s="46"/>
      <c r="AE83" s="64"/>
      <c r="AF83" s="40"/>
      <c r="AG83" s="65">
        <f t="shared" ref="AG83" si="98">H83+Z83</f>
        <v>2</v>
      </c>
      <c r="AH83" s="23" t="s">
        <v>407</v>
      </c>
      <c r="AI83" s="46">
        <f t="shared" ref="AI83" si="99">J83+AD83</f>
        <v>324800000</v>
      </c>
      <c r="AJ83" s="64">
        <f t="shared" ref="AJ83" si="100">AG83/E83*100</f>
        <v>100</v>
      </c>
      <c r="AK83" s="40" t="s">
        <v>406</v>
      </c>
      <c r="AL83" s="64">
        <f t="shared" ref="AL83" si="101">AI83/G83*100</f>
        <v>100</v>
      </c>
      <c r="AM83" s="13"/>
      <c r="AP83" s="29"/>
    </row>
    <row r="84" spans="1:42" ht="60" x14ac:dyDescent="0.2">
      <c r="A84" s="18"/>
      <c r="B84" s="19"/>
      <c r="C84" s="73" t="s">
        <v>463</v>
      </c>
      <c r="D84" s="74" t="s">
        <v>495</v>
      </c>
      <c r="E84" s="22">
        <v>3</v>
      </c>
      <c r="F84" s="23" t="s">
        <v>407</v>
      </c>
      <c r="G84" s="58">
        <v>3539300000</v>
      </c>
      <c r="H84" s="50">
        <v>3</v>
      </c>
      <c r="I84" s="23" t="s">
        <v>407</v>
      </c>
      <c r="J84" s="26">
        <v>197350000</v>
      </c>
      <c r="K84" s="22"/>
      <c r="L84" s="23"/>
      <c r="M84" s="27"/>
      <c r="N84" s="22"/>
      <c r="O84" s="23"/>
      <c r="P84" s="27"/>
      <c r="Q84" s="22"/>
      <c r="R84" s="23"/>
      <c r="S84" s="27"/>
      <c r="T84" s="22"/>
      <c r="U84" s="23"/>
      <c r="V84" s="27"/>
      <c r="W84" s="22"/>
      <c r="X84" s="23"/>
      <c r="Y84" s="27"/>
      <c r="Z84" s="65"/>
      <c r="AA84" s="23"/>
      <c r="AB84" s="64"/>
      <c r="AC84" s="40"/>
      <c r="AD84" s="46"/>
      <c r="AE84" s="64"/>
      <c r="AF84" s="40"/>
      <c r="AG84" s="65">
        <f t="shared" ref="AG84:AG85" si="102">H84+Z84</f>
        <v>3</v>
      </c>
      <c r="AH84" s="23" t="s">
        <v>407</v>
      </c>
      <c r="AI84" s="46">
        <f t="shared" ref="AI84:AI85" si="103">J84+AD84</f>
        <v>197350000</v>
      </c>
      <c r="AJ84" s="64">
        <f t="shared" ref="AJ84:AJ85" si="104">AG84/E84*100</f>
        <v>100</v>
      </c>
      <c r="AK84" s="40" t="s">
        <v>406</v>
      </c>
      <c r="AL84" s="64">
        <f t="shared" ref="AL84:AL85" si="105">AI84/G84*100</f>
        <v>5.5759613482892094</v>
      </c>
      <c r="AM84" s="13"/>
      <c r="AP84" s="29"/>
    </row>
    <row r="85" spans="1:42" ht="210" x14ac:dyDescent="0.2">
      <c r="A85" s="18"/>
      <c r="B85" s="19"/>
      <c r="C85" s="73" t="s">
        <v>484</v>
      </c>
      <c r="D85" s="74" t="s">
        <v>410</v>
      </c>
      <c r="E85" s="50">
        <f>242+32+4</f>
        <v>278</v>
      </c>
      <c r="F85" s="55" t="s">
        <v>421</v>
      </c>
      <c r="G85" s="58">
        <v>8435000000</v>
      </c>
      <c r="H85" s="50">
        <f>242+32+4</f>
        <v>278</v>
      </c>
      <c r="I85" s="55" t="s">
        <v>421</v>
      </c>
      <c r="J85" s="26">
        <v>8435000000</v>
      </c>
      <c r="K85" s="22"/>
      <c r="L85" s="23"/>
      <c r="M85" s="27"/>
      <c r="N85" s="22"/>
      <c r="O85" s="23"/>
      <c r="P85" s="27"/>
      <c r="Q85" s="22"/>
      <c r="R85" s="23"/>
      <c r="S85" s="27"/>
      <c r="T85" s="22"/>
      <c r="U85" s="23"/>
      <c r="V85" s="27"/>
      <c r="W85" s="22"/>
      <c r="X85" s="23"/>
      <c r="Y85" s="27"/>
      <c r="Z85" s="65"/>
      <c r="AA85" s="23"/>
      <c r="AB85" s="64"/>
      <c r="AC85" s="40"/>
      <c r="AD85" s="46"/>
      <c r="AE85" s="64"/>
      <c r="AF85" s="40"/>
      <c r="AG85" s="65">
        <f t="shared" si="102"/>
        <v>278</v>
      </c>
      <c r="AH85" s="23" t="s">
        <v>407</v>
      </c>
      <c r="AI85" s="46">
        <f t="shared" si="103"/>
        <v>8435000000</v>
      </c>
      <c r="AJ85" s="64">
        <f t="shared" si="104"/>
        <v>100</v>
      </c>
      <c r="AK85" s="40" t="s">
        <v>406</v>
      </c>
      <c r="AL85" s="64">
        <f t="shared" si="105"/>
        <v>100</v>
      </c>
      <c r="AM85" s="13"/>
      <c r="AP85" s="29"/>
    </row>
    <row r="86" spans="1:42" ht="75" x14ac:dyDescent="0.2">
      <c r="A86" s="18"/>
      <c r="B86" s="19"/>
      <c r="C86" s="73" t="s">
        <v>470</v>
      </c>
      <c r="D86" s="74" t="s">
        <v>497</v>
      </c>
      <c r="E86" s="22">
        <v>1</v>
      </c>
      <c r="F86" s="23" t="s">
        <v>454</v>
      </c>
      <c r="G86" s="58">
        <v>110038000</v>
      </c>
      <c r="H86" s="50">
        <v>1</v>
      </c>
      <c r="I86" s="23" t="s">
        <v>454</v>
      </c>
      <c r="J86" s="26">
        <v>110038000</v>
      </c>
      <c r="K86" s="22"/>
      <c r="L86" s="23"/>
      <c r="M86" s="27"/>
      <c r="N86" s="22"/>
      <c r="O86" s="23"/>
      <c r="P86" s="27"/>
      <c r="Q86" s="22"/>
      <c r="R86" s="23"/>
      <c r="S86" s="27"/>
      <c r="T86" s="22"/>
      <c r="U86" s="23"/>
      <c r="V86" s="27"/>
      <c r="W86" s="22"/>
      <c r="X86" s="23"/>
      <c r="Y86" s="27"/>
      <c r="Z86" s="65"/>
      <c r="AA86" s="23"/>
      <c r="AB86" s="64"/>
      <c r="AC86" s="40"/>
      <c r="AD86" s="46"/>
      <c r="AE86" s="64"/>
      <c r="AF86" s="40"/>
      <c r="AG86" s="65">
        <f t="shared" ref="AG86" si="106">H86+Z86</f>
        <v>1</v>
      </c>
      <c r="AH86" s="23" t="s">
        <v>407</v>
      </c>
      <c r="AI86" s="46">
        <f t="shared" ref="AI86" si="107">J86+AD86</f>
        <v>110038000</v>
      </c>
      <c r="AJ86" s="64">
        <f t="shared" ref="AJ86" si="108">AG86/E86*100</f>
        <v>100</v>
      </c>
      <c r="AK86" s="40" t="s">
        <v>406</v>
      </c>
      <c r="AL86" s="64">
        <f t="shared" ref="AL86" si="109">AI86/G86*100</f>
        <v>100</v>
      </c>
      <c r="AM86" s="13"/>
      <c r="AP86" s="29"/>
    </row>
    <row r="87" spans="1:42" ht="116.25" customHeight="1" x14ac:dyDescent="0.2">
      <c r="A87" s="18"/>
      <c r="B87" s="19"/>
      <c r="C87" s="20" t="s">
        <v>78</v>
      </c>
      <c r="D87" s="21" t="s">
        <v>465</v>
      </c>
      <c r="E87" s="51">
        <v>59.38</v>
      </c>
      <c r="F87" s="52" t="s">
        <v>406</v>
      </c>
      <c r="G87" s="48">
        <f>SUM(G88:G106)</f>
        <v>26942380000</v>
      </c>
      <c r="H87" s="51">
        <v>81.97</v>
      </c>
      <c r="I87" s="52" t="s">
        <v>406</v>
      </c>
      <c r="J87" s="48">
        <f>SUM(J88:J106)</f>
        <v>9253839000</v>
      </c>
      <c r="K87" s="51">
        <v>34</v>
      </c>
      <c r="L87" s="52" t="s">
        <v>406</v>
      </c>
      <c r="M87" s="48">
        <f>SUM(M88:M106)</f>
        <v>11117994000</v>
      </c>
      <c r="N87" s="51">
        <v>0</v>
      </c>
      <c r="O87" s="52" t="s">
        <v>406</v>
      </c>
      <c r="P87" s="48">
        <f>SUM(P88:P106)</f>
        <v>897480000</v>
      </c>
      <c r="Q87" s="51">
        <v>0</v>
      </c>
      <c r="R87" s="52" t="s">
        <v>406</v>
      </c>
      <c r="S87" s="48">
        <f>SUM(S88:S106)</f>
        <v>539096415</v>
      </c>
      <c r="T87" s="51">
        <v>0</v>
      </c>
      <c r="U87" s="52" t="s">
        <v>406</v>
      </c>
      <c r="V87" s="48">
        <f>SUM(V88:V106)</f>
        <v>1548653200</v>
      </c>
      <c r="W87" s="51">
        <v>93.69</v>
      </c>
      <c r="X87" s="52" t="s">
        <v>406</v>
      </c>
      <c r="Y87" s="48">
        <f>SUM(Y88:Y106)</f>
        <v>7274434175</v>
      </c>
      <c r="Z87" s="68">
        <f t="shared" si="1"/>
        <v>93.69</v>
      </c>
      <c r="AA87" s="52" t="s">
        <v>406</v>
      </c>
      <c r="AB87" s="68">
        <f t="shared" ref="AB87:AB100" si="110">Z87/K87*100</f>
        <v>275.55882352941177</v>
      </c>
      <c r="AC87" s="69" t="s">
        <v>406</v>
      </c>
      <c r="AD87" s="71">
        <f t="shared" si="5"/>
        <v>10259663790</v>
      </c>
      <c r="AE87" s="68">
        <f t="shared" ref="AE87:AE102" si="111">AD87/M87*100</f>
        <v>92.279810458613312</v>
      </c>
      <c r="AF87" s="69" t="s">
        <v>406</v>
      </c>
      <c r="AG87" s="66">
        <f t="shared" si="2"/>
        <v>175.66</v>
      </c>
      <c r="AH87" s="52" t="s">
        <v>406</v>
      </c>
      <c r="AI87" s="71">
        <f t="shared" si="3"/>
        <v>19513502790</v>
      </c>
      <c r="AJ87" s="68">
        <f t="shared" si="6"/>
        <v>295.82350959919165</v>
      </c>
      <c r="AK87" s="69" t="s">
        <v>406</v>
      </c>
      <c r="AL87" s="68">
        <f t="shared" si="4"/>
        <v>72.426796704671233</v>
      </c>
      <c r="AM87" s="13"/>
      <c r="AP87" s="29"/>
    </row>
    <row r="88" spans="1:42" ht="50.25" customHeight="1" x14ac:dyDescent="0.2">
      <c r="A88" s="18"/>
      <c r="B88" s="19"/>
      <c r="C88" s="30" t="s">
        <v>79</v>
      </c>
      <c r="D88" s="34" t="s">
        <v>413</v>
      </c>
      <c r="E88" s="22">
        <v>20</v>
      </c>
      <c r="F88" s="23" t="s">
        <v>407</v>
      </c>
      <c r="G88" s="58">
        <v>2583200000</v>
      </c>
      <c r="H88" s="50">
        <v>2</v>
      </c>
      <c r="I88" s="23" t="s">
        <v>407</v>
      </c>
      <c r="J88" s="26">
        <v>322900000</v>
      </c>
      <c r="K88" s="22">
        <v>3</v>
      </c>
      <c r="L88" s="23" t="s">
        <v>407</v>
      </c>
      <c r="M88" s="27">
        <v>355750000</v>
      </c>
      <c r="N88" s="22">
        <v>0</v>
      </c>
      <c r="O88" s="23" t="s">
        <v>407</v>
      </c>
      <c r="P88" s="27">
        <v>0</v>
      </c>
      <c r="Q88" s="22">
        <v>0</v>
      </c>
      <c r="R88" s="23" t="s">
        <v>407</v>
      </c>
      <c r="S88" s="27">
        <v>0</v>
      </c>
      <c r="T88" s="22">
        <v>0</v>
      </c>
      <c r="U88" s="23" t="s">
        <v>407</v>
      </c>
      <c r="V88" s="27">
        <v>0</v>
      </c>
      <c r="W88" s="22">
        <v>3</v>
      </c>
      <c r="X88" s="23" t="s">
        <v>407</v>
      </c>
      <c r="Y88" s="27">
        <f>328549000+11700000+8853900</f>
        <v>349102900</v>
      </c>
      <c r="Z88" s="65">
        <f t="shared" si="1"/>
        <v>3</v>
      </c>
      <c r="AA88" s="23" t="s">
        <v>407</v>
      </c>
      <c r="AB88" s="64">
        <f t="shared" si="110"/>
        <v>100</v>
      </c>
      <c r="AC88" s="40" t="s">
        <v>406</v>
      </c>
      <c r="AD88" s="46">
        <f t="shared" si="5"/>
        <v>349102900</v>
      </c>
      <c r="AE88" s="64">
        <f t="shared" si="111"/>
        <v>98.131524947294452</v>
      </c>
      <c r="AF88" s="40" t="s">
        <v>406</v>
      </c>
      <c r="AG88" s="65">
        <f t="shared" si="2"/>
        <v>5</v>
      </c>
      <c r="AH88" s="23" t="s">
        <v>407</v>
      </c>
      <c r="AI88" s="46">
        <f t="shared" si="3"/>
        <v>672002900</v>
      </c>
      <c r="AJ88" s="64">
        <f t="shared" si="6"/>
        <v>25</v>
      </c>
      <c r="AK88" s="40" t="s">
        <v>406</v>
      </c>
      <c r="AL88" s="64">
        <f t="shared" si="4"/>
        <v>26.014358160421182</v>
      </c>
      <c r="AM88" s="13"/>
      <c r="AP88" s="29"/>
    </row>
    <row r="89" spans="1:42" ht="51" customHeight="1" x14ac:dyDescent="0.2">
      <c r="A89" s="18"/>
      <c r="B89" s="19"/>
      <c r="C89" s="30" t="s">
        <v>58</v>
      </c>
      <c r="D89" s="34" t="s">
        <v>399</v>
      </c>
      <c r="E89" s="72">
        <v>1500</v>
      </c>
      <c r="F89" s="23" t="s">
        <v>396</v>
      </c>
      <c r="G89" s="58">
        <v>1000950000</v>
      </c>
      <c r="H89" s="50">
        <f>392+20</f>
        <v>412</v>
      </c>
      <c r="I89" s="23" t="s">
        <v>396</v>
      </c>
      <c r="J89" s="26">
        <v>200190000</v>
      </c>
      <c r="K89" s="22">
        <v>530</v>
      </c>
      <c r="L89" s="23" t="s">
        <v>396</v>
      </c>
      <c r="M89" s="27">
        <v>199700000</v>
      </c>
      <c r="N89" s="22">
        <v>530</v>
      </c>
      <c r="O89" s="23" t="s">
        <v>396</v>
      </c>
      <c r="P89" s="27">
        <v>198400000</v>
      </c>
      <c r="Q89" s="22">
        <v>0</v>
      </c>
      <c r="R89" s="23" t="s">
        <v>396</v>
      </c>
      <c r="S89" s="27">
        <v>0</v>
      </c>
      <c r="T89" s="22">
        <v>0</v>
      </c>
      <c r="U89" s="23" t="s">
        <v>396</v>
      </c>
      <c r="V89" s="27">
        <v>0</v>
      </c>
      <c r="W89" s="22">
        <v>0</v>
      </c>
      <c r="X89" s="23" t="s">
        <v>396</v>
      </c>
      <c r="Y89" s="27">
        <v>0</v>
      </c>
      <c r="Z89" s="65">
        <f t="shared" si="1"/>
        <v>530</v>
      </c>
      <c r="AA89" s="23" t="s">
        <v>396</v>
      </c>
      <c r="AB89" s="64">
        <f t="shared" si="110"/>
        <v>100</v>
      </c>
      <c r="AC89" s="40" t="s">
        <v>406</v>
      </c>
      <c r="AD89" s="46">
        <f t="shared" si="5"/>
        <v>198400000</v>
      </c>
      <c r="AE89" s="64">
        <f t="shared" si="111"/>
        <v>99.349023535302948</v>
      </c>
      <c r="AF89" s="40" t="s">
        <v>406</v>
      </c>
      <c r="AG89" s="65">
        <f t="shared" si="2"/>
        <v>942</v>
      </c>
      <c r="AH89" s="23" t="s">
        <v>396</v>
      </c>
      <c r="AI89" s="46">
        <f t="shared" si="3"/>
        <v>398590000</v>
      </c>
      <c r="AJ89" s="64">
        <f t="shared" si="6"/>
        <v>62.8</v>
      </c>
      <c r="AK89" s="40" t="s">
        <v>406</v>
      </c>
      <c r="AL89" s="64">
        <f t="shared" si="4"/>
        <v>39.821169888605823</v>
      </c>
      <c r="AM89" s="13"/>
      <c r="AP89" s="29"/>
    </row>
    <row r="90" spans="1:42" ht="85.5" customHeight="1" x14ac:dyDescent="0.2">
      <c r="A90" s="18"/>
      <c r="B90" s="19"/>
      <c r="C90" s="30" t="s">
        <v>72</v>
      </c>
      <c r="D90" s="34" t="s">
        <v>422</v>
      </c>
      <c r="E90" s="22">
        <v>21</v>
      </c>
      <c r="F90" s="23" t="s">
        <v>407</v>
      </c>
      <c r="G90" s="58">
        <v>3073750000</v>
      </c>
      <c r="H90" s="50">
        <v>3</v>
      </c>
      <c r="I90" s="23" t="s">
        <v>407</v>
      </c>
      <c r="J90" s="26">
        <v>614750000</v>
      </c>
      <c r="K90" s="22">
        <v>3</v>
      </c>
      <c r="L90" s="23" t="s">
        <v>407</v>
      </c>
      <c r="M90" s="27">
        <v>709975000</v>
      </c>
      <c r="N90" s="22">
        <v>0</v>
      </c>
      <c r="O90" s="23" t="s">
        <v>407</v>
      </c>
      <c r="P90" s="27"/>
      <c r="Q90" s="22">
        <v>1</v>
      </c>
      <c r="R90" s="23" t="s">
        <v>407</v>
      </c>
      <c r="S90" s="27">
        <f>88350000+11800000</f>
        <v>100150000</v>
      </c>
      <c r="T90" s="22">
        <v>0</v>
      </c>
      <c r="U90" s="23" t="s">
        <v>407</v>
      </c>
      <c r="V90" s="27">
        <f>191425000+8700000</f>
        <v>200125000</v>
      </c>
      <c r="W90" s="22">
        <v>2</v>
      </c>
      <c r="X90" s="23" t="s">
        <v>407</v>
      </c>
      <c r="Y90" s="27">
        <f>383851000+2900000+2900000+2073390+2926000+4075000</f>
        <v>398725390</v>
      </c>
      <c r="Z90" s="65">
        <f t="shared" si="1"/>
        <v>3</v>
      </c>
      <c r="AA90" s="23" t="s">
        <v>407</v>
      </c>
      <c r="AB90" s="64">
        <f t="shared" si="110"/>
        <v>100</v>
      </c>
      <c r="AC90" s="40" t="s">
        <v>406</v>
      </c>
      <c r="AD90" s="46">
        <f>P90+S90+V90+Y90</f>
        <v>699000390</v>
      </c>
      <c r="AE90" s="64">
        <f t="shared" si="111"/>
        <v>98.45422585302299</v>
      </c>
      <c r="AF90" s="40" t="s">
        <v>406</v>
      </c>
      <c r="AG90" s="65">
        <f t="shared" si="2"/>
        <v>6</v>
      </c>
      <c r="AH90" s="23" t="s">
        <v>407</v>
      </c>
      <c r="AI90" s="46">
        <f t="shared" si="3"/>
        <v>1313750390</v>
      </c>
      <c r="AJ90" s="64">
        <f t="shared" si="6"/>
        <v>28.571428571428569</v>
      </c>
      <c r="AK90" s="40" t="s">
        <v>406</v>
      </c>
      <c r="AL90" s="64">
        <f t="shared" si="4"/>
        <v>42.740964294428629</v>
      </c>
      <c r="AM90" s="13"/>
      <c r="AP90" s="29"/>
    </row>
    <row r="91" spans="1:42" ht="85.5" customHeight="1" x14ac:dyDescent="0.2">
      <c r="A91" s="18"/>
      <c r="B91" s="19"/>
      <c r="C91" s="30" t="s">
        <v>80</v>
      </c>
      <c r="D91" s="34" t="s">
        <v>415</v>
      </c>
      <c r="E91" s="22">
        <v>20</v>
      </c>
      <c r="F91" s="55" t="s">
        <v>408</v>
      </c>
      <c r="G91" s="58">
        <v>1234025000</v>
      </c>
      <c r="H91" s="50">
        <v>4</v>
      </c>
      <c r="I91" s="55" t="s">
        <v>408</v>
      </c>
      <c r="J91" s="26">
        <v>234025000</v>
      </c>
      <c r="K91" s="22">
        <v>4</v>
      </c>
      <c r="L91" s="55" t="s">
        <v>408</v>
      </c>
      <c r="M91" s="27">
        <v>119435000</v>
      </c>
      <c r="N91" s="22">
        <v>0</v>
      </c>
      <c r="O91" s="55" t="s">
        <v>408</v>
      </c>
      <c r="P91" s="27">
        <v>0</v>
      </c>
      <c r="Q91" s="22">
        <v>0</v>
      </c>
      <c r="R91" s="55" t="s">
        <v>408</v>
      </c>
      <c r="S91" s="27">
        <v>0</v>
      </c>
      <c r="T91" s="22">
        <v>3</v>
      </c>
      <c r="U91" s="55" t="s">
        <v>408</v>
      </c>
      <c r="V91" s="27">
        <v>0</v>
      </c>
      <c r="W91" s="22">
        <v>0</v>
      </c>
      <c r="X91" s="55" t="s">
        <v>408</v>
      </c>
      <c r="Y91" s="27">
        <v>4955000</v>
      </c>
      <c r="Z91" s="65">
        <f t="shared" si="1"/>
        <v>3</v>
      </c>
      <c r="AA91" s="55" t="s">
        <v>408</v>
      </c>
      <c r="AB91" s="64">
        <f t="shared" si="110"/>
        <v>75</v>
      </c>
      <c r="AC91" s="40" t="s">
        <v>406</v>
      </c>
      <c r="AD91" s="46">
        <f t="shared" si="5"/>
        <v>4955000</v>
      </c>
      <c r="AE91" s="64">
        <f t="shared" si="111"/>
        <v>4.1487001297777031</v>
      </c>
      <c r="AF91" s="40" t="s">
        <v>406</v>
      </c>
      <c r="AG91" s="65">
        <f t="shared" si="2"/>
        <v>7</v>
      </c>
      <c r="AH91" s="55" t="s">
        <v>408</v>
      </c>
      <c r="AI91" s="46">
        <f t="shared" si="3"/>
        <v>238980000</v>
      </c>
      <c r="AJ91" s="64">
        <f t="shared" si="6"/>
        <v>35</v>
      </c>
      <c r="AK91" s="40" t="s">
        <v>406</v>
      </c>
      <c r="AL91" s="64">
        <f t="shared" si="4"/>
        <v>19.365896152833209</v>
      </c>
      <c r="AM91" s="13"/>
      <c r="AP91" s="29"/>
    </row>
    <row r="92" spans="1:42" ht="63" customHeight="1" x14ac:dyDescent="0.2">
      <c r="A92" s="18"/>
      <c r="B92" s="19"/>
      <c r="C92" s="30" t="s">
        <v>81</v>
      </c>
      <c r="D92" s="34" t="s">
        <v>423</v>
      </c>
      <c r="E92" s="22">
        <v>37</v>
      </c>
      <c r="F92" s="55" t="s">
        <v>421</v>
      </c>
      <c r="G92" s="58">
        <v>2998679000</v>
      </c>
      <c r="H92" s="50">
        <v>37</v>
      </c>
      <c r="I92" s="55" t="s">
        <v>421</v>
      </c>
      <c r="J92" s="26">
        <v>598679000</v>
      </c>
      <c r="K92" s="22">
        <v>37</v>
      </c>
      <c r="L92" s="55" t="s">
        <v>421</v>
      </c>
      <c r="M92" s="27">
        <v>569099000</v>
      </c>
      <c r="N92" s="22">
        <v>37</v>
      </c>
      <c r="O92" s="55" t="s">
        <v>421</v>
      </c>
      <c r="P92" s="27">
        <v>17620000</v>
      </c>
      <c r="Q92" s="22">
        <v>0</v>
      </c>
      <c r="R92" s="55" t="s">
        <v>421</v>
      </c>
      <c r="S92" s="27">
        <v>167945000</v>
      </c>
      <c r="T92" s="22">
        <v>0</v>
      </c>
      <c r="U92" s="55" t="s">
        <v>421</v>
      </c>
      <c r="V92" s="27">
        <v>0</v>
      </c>
      <c r="W92" s="22">
        <v>0</v>
      </c>
      <c r="X92" s="55" t="s">
        <v>421</v>
      </c>
      <c r="Y92" s="27">
        <v>360331000</v>
      </c>
      <c r="Z92" s="65">
        <f t="shared" si="1"/>
        <v>37</v>
      </c>
      <c r="AA92" s="55" t="s">
        <v>421</v>
      </c>
      <c r="AB92" s="64">
        <f t="shared" si="110"/>
        <v>100</v>
      </c>
      <c r="AC92" s="40" t="s">
        <v>406</v>
      </c>
      <c r="AD92" s="46">
        <f t="shared" si="5"/>
        <v>545896000</v>
      </c>
      <c r="AE92" s="64">
        <f t="shared" si="111"/>
        <v>95.922853492977495</v>
      </c>
      <c r="AF92" s="40" t="s">
        <v>406</v>
      </c>
      <c r="AG92" s="65">
        <f t="shared" si="2"/>
        <v>74</v>
      </c>
      <c r="AH92" s="55" t="s">
        <v>421</v>
      </c>
      <c r="AI92" s="46">
        <f t="shared" si="3"/>
        <v>1144575000</v>
      </c>
      <c r="AJ92" s="64">
        <f t="shared" si="6"/>
        <v>200</v>
      </c>
      <c r="AK92" s="40" t="s">
        <v>406</v>
      </c>
      <c r="AL92" s="64">
        <f t="shared" si="4"/>
        <v>38.169307218278448</v>
      </c>
      <c r="AM92" s="13"/>
      <c r="AP92" s="29"/>
    </row>
    <row r="93" spans="1:42" ht="85.5" customHeight="1" x14ac:dyDescent="0.2">
      <c r="A93" s="18"/>
      <c r="B93" s="19"/>
      <c r="C93" s="30" t="s">
        <v>70</v>
      </c>
      <c r="D93" s="34" t="s">
        <v>410</v>
      </c>
      <c r="E93" s="22">
        <v>32</v>
      </c>
      <c r="F93" s="55" t="s">
        <v>421</v>
      </c>
      <c r="G93" s="24"/>
      <c r="H93" s="50"/>
      <c r="I93" s="55"/>
      <c r="J93" s="26"/>
      <c r="K93" s="22">
        <v>32</v>
      </c>
      <c r="L93" s="55" t="s">
        <v>421</v>
      </c>
      <c r="M93" s="27">
        <v>1530000000</v>
      </c>
      <c r="N93" s="22">
        <v>32</v>
      </c>
      <c r="O93" s="55" t="s">
        <v>421</v>
      </c>
      <c r="P93" s="27">
        <v>379500000</v>
      </c>
      <c r="Q93" s="22">
        <v>0</v>
      </c>
      <c r="R93" s="55" t="s">
        <v>421</v>
      </c>
      <c r="S93" s="27">
        <v>19500000</v>
      </c>
      <c r="T93" s="22">
        <v>0</v>
      </c>
      <c r="U93" s="55" t="s">
        <v>421</v>
      </c>
      <c r="V93" s="27">
        <v>159000000</v>
      </c>
      <c r="W93" s="22">
        <v>0</v>
      </c>
      <c r="X93" s="55" t="s">
        <v>421</v>
      </c>
      <c r="Y93" s="27">
        <v>797000000</v>
      </c>
      <c r="Z93" s="65">
        <f t="shared" si="1"/>
        <v>32</v>
      </c>
      <c r="AA93" s="55" t="s">
        <v>421</v>
      </c>
      <c r="AB93" s="64">
        <f t="shared" si="110"/>
        <v>100</v>
      </c>
      <c r="AC93" s="40" t="s">
        <v>406</v>
      </c>
      <c r="AD93" s="46">
        <f t="shared" si="5"/>
        <v>1355000000</v>
      </c>
      <c r="AE93" s="64">
        <f t="shared" si="111"/>
        <v>88.562091503267965</v>
      </c>
      <c r="AF93" s="40" t="s">
        <v>406</v>
      </c>
      <c r="AG93" s="65">
        <f t="shared" si="2"/>
        <v>32</v>
      </c>
      <c r="AH93" s="55" t="s">
        <v>421</v>
      </c>
      <c r="AI93" s="46">
        <f t="shared" si="3"/>
        <v>1355000000</v>
      </c>
      <c r="AJ93" s="64">
        <f t="shared" si="6"/>
        <v>100</v>
      </c>
      <c r="AK93" s="40" t="s">
        <v>406</v>
      </c>
      <c r="AL93" s="64" t="e">
        <f t="shared" si="4"/>
        <v>#DIV/0!</v>
      </c>
      <c r="AM93" s="13"/>
      <c r="AP93" s="29"/>
    </row>
    <row r="94" spans="1:42" ht="53.25" customHeight="1" x14ac:dyDescent="0.2">
      <c r="A94" s="18"/>
      <c r="B94" s="19"/>
      <c r="C94" s="30" t="s">
        <v>82</v>
      </c>
      <c r="D94" s="34" t="s">
        <v>398</v>
      </c>
      <c r="E94" s="22">
        <v>6</v>
      </c>
      <c r="F94" s="23" t="s">
        <v>407</v>
      </c>
      <c r="G94" s="58">
        <v>1778204000</v>
      </c>
      <c r="H94" s="50">
        <v>3</v>
      </c>
      <c r="I94" s="23" t="s">
        <v>407</v>
      </c>
      <c r="J94" s="26">
        <v>1179702000</v>
      </c>
      <c r="K94" s="22">
        <v>4</v>
      </c>
      <c r="L94" s="23" t="s">
        <v>407</v>
      </c>
      <c r="M94" s="27">
        <v>2367237000</v>
      </c>
      <c r="N94" s="22">
        <v>2</v>
      </c>
      <c r="O94" s="23" t="s">
        <v>407</v>
      </c>
      <c r="P94" s="27">
        <v>301960000</v>
      </c>
      <c r="Q94" s="22">
        <v>1</v>
      </c>
      <c r="R94" s="23" t="s">
        <v>407</v>
      </c>
      <c r="S94" s="27">
        <v>251501415</v>
      </c>
      <c r="T94" s="22">
        <v>0</v>
      </c>
      <c r="U94" s="23" t="s">
        <v>407</v>
      </c>
      <c r="V94" s="27">
        <v>24300000</v>
      </c>
      <c r="W94" s="22">
        <v>1</v>
      </c>
      <c r="X94" s="23" t="s">
        <v>407</v>
      </c>
      <c r="Y94" s="27">
        <f>1659954885+26750000+5600000+15345000+6800000+2975000+5375000+1900000+5425000</f>
        <v>1730124885</v>
      </c>
      <c r="Z94" s="65">
        <f t="shared" si="1"/>
        <v>4</v>
      </c>
      <c r="AA94" s="23" t="s">
        <v>407</v>
      </c>
      <c r="AB94" s="64">
        <f t="shared" si="110"/>
        <v>100</v>
      </c>
      <c r="AC94" s="40" t="s">
        <v>406</v>
      </c>
      <c r="AD94" s="46">
        <f t="shared" si="5"/>
        <v>2307886300</v>
      </c>
      <c r="AE94" s="64">
        <f t="shared" si="111"/>
        <v>97.492828136768722</v>
      </c>
      <c r="AF94" s="40" t="s">
        <v>406</v>
      </c>
      <c r="AG94" s="65">
        <f t="shared" si="2"/>
        <v>7</v>
      </c>
      <c r="AH94" s="23" t="s">
        <v>407</v>
      </c>
      <c r="AI94" s="46">
        <f t="shared" si="3"/>
        <v>3487588300</v>
      </c>
      <c r="AJ94" s="64">
        <f t="shared" si="6"/>
        <v>116.66666666666667</v>
      </c>
      <c r="AK94" s="40" t="s">
        <v>406</v>
      </c>
      <c r="AL94" s="64">
        <f t="shared" si="4"/>
        <v>196.12981975071477</v>
      </c>
      <c r="AM94" s="13"/>
      <c r="AP94" s="29"/>
    </row>
    <row r="95" spans="1:42" ht="105" x14ac:dyDescent="0.2">
      <c r="A95" s="18"/>
      <c r="B95" s="19"/>
      <c r="C95" s="30" t="s">
        <v>472</v>
      </c>
      <c r="D95" s="34" t="s">
        <v>476</v>
      </c>
      <c r="E95" s="22">
        <v>2</v>
      </c>
      <c r="F95" s="23" t="s">
        <v>407</v>
      </c>
      <c r="G95" s="58">
        <v>2743732400</v>
      </c>
      <c r="H95" s="22">
        <v>2</v>
      </c>
      <c r="I95" s="23" t="s">
        <v>407</v>
      </c>
      <c r="J95" s="26">
        <v>1027390000</v>
      </c>
      <c r="K95" s="22">
        <v>4</v>
      </c>
      <c r="L95" s="23" t="s">
        <v>407</v>
      </c>
      <c r="M95" s="27">
        <v>1714442400</v>
      </c>
      <c r="N95" s="22">
        <v>0</v>
      </c>
      <c r="O95" s="23" t="s">
        <v>407</v>
      </c>
      <c r="P95" s="27">
        <v>0</v>
      </c>
      <c r="Q95" s="22">
        <v>0</v>
      </c>
      <c r="R95" s="23" t="s">
        <v>407</v>
      </c>
      <c r="S95" s="27">
        <v>0</v>
      </c>
      <c r="T95" s="22">
        <v>4</v>
      </c>
      <c r="U95" s="23" t="s">
        <v>407</v>
      </c>
      <c r="V95" s="27">
        <v>428610600</v>
      </c>
      <c r="W95" s="22">
        <v>0</v>
      </c>
      <c r="X95" s="23" t="s">
        <v>407</v>
      </c>
      <c r="Y95" s="27">
        <v>1285831800</v>
      </c>
      <c r="Z95" s="65">
        <f t="shared" ref="Z95:Z97" si="112">N95+Q95+T95+W95</f>
        <v>4</v>
      </c>
      <c r="AA95" s="23" t="s">
        <v>407</v>
      </c>
      <c r="AB95" s="64">
        <f t="shared" ref="AB95:AB97" si="113">Z95/K95*100</f>
        <v>100</v>
      </c>
      <c r="AC95" s="40" t="s">
        <v>406</v>
      </c>
      <c r="AD95" s="46">
        <f t="shared" ref="AD95:AD97" si="114">P95+S95+V95+Y95</f>
        <v>1714442400</v>
      </c>
      <c r="AE95" s="64">
        <f t="shared" si="111"/>
        <v>100</v>
      </c>
      <c r="AF95" s="40" t="s">
        <v>406</v>
      </c>
      <c r="AG95" s="65">
        <f t="shared" ref="AG95" si="115">H95+Z95</f>
        <v>6</v>
      </c>
      <c r="AH95" s="23" t="s">
        <v>407</v>
      </c>
      <c r="AI95" s="46">
        <f t="shared" ref="AI95" si="116">J95+AD95</f>
        <v>2741832400</v>
      </c>
      <c r="AJ95" s="64">
        <f t="shared" ref="AJ95" si="117">AG95/E95*100</f>
        <v>300</v>
      </c>
      <c r="AK95" s="40" t="s">
        <v>406</v>
      </c>
      <c r="AL95" s="64">
        <f t="shared" ref="AL95" si="118">AI95/G95*100</f>
        <v>99.930751264226785</v>
      </c>
      <c r="AM95" s="13"/>
      <c r="AP95" s="29"/>
    </row>
    <row r="96" spans="1:42" ht="75" x14ac:dyDescent="0.2">
      <c r="A96" s="18"/>
      <c r="B96" s="19"/>
      <c r="C96" s="30" t="s">
        <v>473</v>
      </c>
      <c r="D96" s="34" t="s">
        <v>477</v>
      </c>
      <c r="E96" s="22">
        <v>2</v>
      </c>
      <c r="F96" s="23" t="s">
        <v>407</v>
      </c>
      <c r="G96" s="58">
        <v>629260600</v>
      </c>
      <c r="H96" s="22">
        <v>2</v>
      </c>
      <c r="I96" s="23" t="s">
        <v>407</v>
      </c>
      <c r="J96" s="26">
        <v>258000000</v>
      </c>
      <c r="K96" s="22">
        <v>3</v>
      </c>
      <c r="L96" s="23" t="s">
        <v>407</v>
      </c>
      <c r="M96" s="27">
        <v>369360600</v>
      </c>
      <c r="N96" s="22">
        <v>0</v>
      </c>
      <c r="O96" s="23" t="s">
        <v>407</v>
      </c>
      <c r="P96" s="27">
        <v>0</v>
      </c>
      <c r="Q96" s="22">
        <v>0</v>
      </c>
      <c r="R96" s="23" t="s">
        <v>407</v>
      </c>
      <c r="S96" s="27">
        <v>0</v>
      </c>
      <c r="T96" s="22">
        <v>2</v>
      </c>
      <c r="U96" s="23" t="s">
        <v>407</v>
      </c>
      <c r="V96" s="27">
        <v>61560100</v>
      </c>
      <c r="W96" s="22">
        <v>0</v>
      </c>
      <c r="X96" s="23" t="s">
        <v>407</v>
      </c>
      <c r="Y96" s="27">
        <v>184680300</v>
      </c>
      <c r="Z96" s="65">
        <f t="shared" si="112"/>
        <v>2</v>
      </c>
      <c r="AA96" s="23" t="s">
        <v>407</v>
      </c>
      <c r="AB96" s="64">
        <f>Z96/K96*100</f>
        <v>66.666666666666657</v>
      </c>
      <c r="AC96" s="40" t="s">
        <v>406</v>
      </c>
      <c r="AD96" s="46">
        <f t="shared" si="114"/>
        <v>246240400</v>
      </c>
      <c r="AE96" s="64">
        <f>AD96/M96*100</f>
        <v>66.666666666666657</v>
      </c>
      <c r="AF96" s="40" t="s">
        <v>406</v>
      </c>
      <c r="AG96" s="65">
        <f t="shared" ref="AG96" si="119">H96+Z96</f>
        <v>4</v>
      </c>
      <c r="AH96" s="23" t="s">
        <v>407</v>
      </c>
      <c r="AI96" s="46">
        <f t="shared" ref="AI96" si="120">J96+AD96</f>
        <v>504240400</v>
      </c>
      <c r="AJ96" s="64">
        <f t="shared" ref="AJ96" si="121">AG96/E96*100</f>
        <v>200</v>
      </c>
      <c r="AK96" s="40" t="s">
        <v>406</v>
      </c>
      <c r="AL96" s="64">
        <f t="shared" ref="AL96" si="122">AI96/G96*100</f>
        <v>80.132205957277478</v>
      </c>
      <c r="AM96" s="13"/>
      <c r="AP96" s="29"/>
    </row>
    <row r="97" spans="1:42" ht="75" x14ac:dyDescent="0.2">
      <c r="A97" s="18"/>
      <c r="B97" s="19"/>
      <c r="C97" s="30" t="s">
        <v>469</v>
      </c>
      <c r="D97" s="34" t="s">
        <v>398</v>
      </c>
      <c r="E97" s="22">
        <v>5</v>
      </c>
      <c r="F97" s="23" t="s">
        <v>407</v>
      </c>
      <c r="G97" s="58">
        <v>2966700000</v>
      </c>
      <c r="H97" s="22">
        <v>5</v>
      </c>
      <c r="I97" s="23" t="s">
        <v>407</v>
      </c>
      <c r="J97" s="26">
        <v>2055850000</v>
      </c>
      <c r="K97" s="22">
        <v>3</v>
      </c>
      <c r="L97" s="23" t="s">
        <v>407</v>
      </c>
      <c r="M97" s="27">
        <v>906100000</v>
      </c>
      <c r="N97" s="22">
        <v>0</v>
      </c>
      <c r="O97" s="23" t="s">
        <v>407</v>
      </c>
      <c r="P97" s="27">
        <v>0</v>
      </c>
      <c r="Q97" s="22">
        <v>0</v>
      </c>
      <c r="R97" s="23" t="s">
        <v>407</v>
      </c>
      <c r="S97" s="27">
        <v>0</v>
      </c>
      <c r="T97" s="22">
        <v>3</v>
      </c>
      <c r="U97" s="23" t="s">
        <v>407</v>
      </c>
      <c r="V97" s="27">
        <v>200000000</v>
      </c>
      <c r="W97" s="22">
        <v>0</v>
      </c>
      <c r="X97" s="23" t="s">
        <v>407</v>
      </c>
      <c r="Y97" s="27">
        <v>703751000</v>
      </c>
      <c r="Z97" s="65">
        <f t="shared" si="112"/>
        <v>3</v>
      </c>
      <c r="AA97" s="23" t="s">
        <v>407</v>
      </c>
      <c r="AB97" s="64">
        <f t="shared" si="113"/>
        <v>100</v>
      </c>
      <c r="AC97" s="40" t="s">
        <v>406</v>
      </c>
      <c r="AD97" s="46">
        <f t="shared" si="114"/>
        <v>903751000</v>
      </c>
      <c r="AE97" s="64">
        <f t="shared" si="111"/>
        <v>99.740757090828822</v>
      </c>
      <c r="AF97" s="40" t="s">
        <v>406</v>
      </c>
      <c r="AG97" s="65">
        <f>H97+Z97</f>
        <v>8</v>
      </c>
      <c r="AH97" s="23" t="s">
        <v>407</v>
      </c>
      <c r="AI97" s="46">
        <f>J97+AD97</f>
        <v>2959601000</v>
      </c>
      <c r="AJ97" s="64">
        <f>AG97/E97*100</f>
        <v>160</v>
      </c>
      <c r="AK97" s="40" t="s">
        <v>406</v>
      </c>
      <c r="AL97" s="64">
        <f>AI97/G97*100</f>
        <v>99.760710553814008</v>
      </c>
      <c r="AM97" s="13"/>
      <c r="AP97" s="29"/>
    </row>
    <row r="98" spans="1:42" ht="85.5" customHeight="1" x14ac:dyDescent="0.2">
      <c r="A98" s="18"/>
      <c r="B98" s="19"/>
      <c r="C98" s="93" t="s">
        <v>83</v>
      </c>
      <c r="D98" s="94" t="s">
        <v>424</v>
      </c>
      <c r="E98" s="22"/>
      <c r="F98" s="55"/>
      <c r="G98" s="61"/>
      <c r="H98" s="25"/>
      <c r="I98" s="55"/>
      <c r="J98" s="26"/>
      <c r="K98" s="22"/>
      <c r="L98" s="55"/>
      <c r="M98" s="27"/>
      <c r="N98" s="22"/>
      <c r="O98" s="55"/>
      <c r="P98" s="27"/>
      <c r="Q98" s="22"/>
      <c r="R98" s="55"/>
      <c r="S98" s="27"/>
      <c r="T98" s="22"/>
      <c r="U98" s="55"/>
      <c r="V98" s="27"/>
      <c r="W98" s="22"/>
      <c r="X98" s="55"/>
      <c r="Y98" s="27"/>
      <c r="Z98" s="65"/>
      <c r="AA98" s="55"/>
      <c r="AB98" s="64"/>
      <c r="AC98" s="40"/>
      <c r="AD98" s="46"/>
      <c r="AE98" s="64"/>
      <c r="AF98" s="40"/>
      <c r="AG98" s="65"/>
      <c r="AH98" s="55"/>
      <c r="AI98" s="46"/>
      <c r="AJ98" s="64"/>
      <c r="AK98" s="40"/>
      <c r="AL98" s="64"/>
      <c r="AM98" s="13"/>
      <c r="AP98" s="29"/>
    </row>
    <row r="99" spans="1:42" ht="91.5" customHeight="1" x14ac:dyDescent="0.2">
      <c r="A99" s="18"/>
      <c r="B99" s="19"/>
      <c r="C99" s="30" t="s">
        <v>84</v>
      </c>
      <c r="D99" s="34" t="s">
        <v>425</v>
      </c>
      <c r="E99" s="22">
        <f>100+(40*3)</f>
        <v>220</v>
      </c>
      <c r="F99" s="23" t="s">
        <v>393</v>
      </c>
      <c r="G99" s="27">
        <f>429204000+(51595000*3)</f>
        <v>583989000</v>
      </c>
      <c r="H99" s="25"/>
      <c r="I99" s="23"/>
      <c r="J99" s="26"/>
      <c r="K99" s="22">
        <v>100</v>
      </c>
      <c r="L99" s="23" t="s">
        <v>393</v>
      </c>
      <c r="M99" s="27">
        <v>287345000</v>
      </c>
      <c r="N99" s="22">
        <v>0</v>
      </c>
      <c r="O99" s="23" t="s">
        <v>393</v>
      </c>
      <c r="P99" s="27">
        <v>0</v>
      </c>
      <c r="Q99" s="22">
        <v>0</v>
      </c>
      <c r="R99" s="23" t="s">
        <v>393</v>
      </c>
      <c r="S99" s="27">
        <v>0</v>
      </c>
      <c r="T99" s="22">
        <v>0</v>
      </c>
      <c r="U99" s="23" t="s">
        <v>393</v>
      </c>
      <c r="V99" s="27">
        <v>0</v>
      </c>
      <c r="W99" s="22">
        <v>0</v>
      </c>
      <c r="X99" s="23" t="s">
        <v>393</v>
      </c>
      <c r="Y99" s="27">
        <v>0</v>
      </c>
      <c r="Z99" s="65">
        <f t="shared" si="1"/>
        <v>0</v>
      </c>
      <c r="AA99" s="23" t="s">
        <v>393</v>
      </c>
      <c r="AB99" s="64">
        <f t="shared" si="110"/>
        <v>0</v>
      </c>
      <c r="AC99" s="40" t="s">
        <v>406</v>
      </c>
      <c r="AD99" s="46">
        <f t="shared" si="5"/>
        <v>0</v>
      </c>
      <c r="AE99" s="64">
        <f t="shared" si="111"/>
        <v>0</v>
      </c>
      <c r="AF99" s="40" t="s">
        <v>406</v>
      </c>
      <c r="AG99" s="65">
        <f t="shared" si="2"/>
        <v>0</v>
      </c>
      <c r="AH99" s="23" t="s">
        <v>393</v>
      </c>
      <c r="AI99" s="46">
        <f t="shared" si="3"/>
        <v>0</v>
      </c>
      <c r="AJ99" s="64">
        <f t="shared" si="6"/>
        <v>0</v>
      </c>
      <c r="AK99" s="40" t="s">
        <v>406</v>
      </c>
      <c r="AL99" s="64">
        <f t="shared" si="4"/>
        <v>0</v>
      </c>
      <c r="AM99" s="13"/>
      <c r="AP99" s="29"/>
    </row>
    <row r="100" spans="1:42" ht="105" x14ac:dyDescent="0.2">
      <c r="A100" s="18"/>
      <c r="B100" s="19"/>
      <c r="C100" s="30" t="s">
        <v>509</v>
      </c>
      <c r="D100" s="34" t="s">
        <v>481</v>
      </c>
      <c r="E100" s="22">
        <v>1</v>
      </c>
      <c r="F100" s="23" t="s">
        <v>407</v>
      </c>
      <c r="G100" s="27">
        <v>438575000</v>
      </c>
      <c r="H100" s="22"/>
      <c r="I100" s="23"/>
      <c r="J100" s="26"/>
      <c r="K100" s="22">
        <v>1</v>
      </c>
      <c r="L100" s="23" t="s">
        <v>407</v>
      </c>
      <c r="M100" s="27">
        <v>220825000</v>
      </c>
      <c r="N100" s="22">
        <v>0</v>
      </c>
      <c r="O100" s="23" t="s">
        <v>407</v>
      </c>
      <c r="P100" s="27">
        <v>0</v>
      </c>
      <c r="Q100" s="22">
        <v>0</v>
      </c>
      <c r="R100" s="23" t="s">
        <v>407</v>
      </c>
      <c r="S100" s="27">
        <v>0</v>
      </c>
      <c r="T100" s="22">
        <v>1</v>
      </c>
      <c r="U100" s="23" t="s">
        <v>407</v>
      </c>
      <c r="V100" s="27">
        <v>55206250</v>
      </c>
      <c r="W100" s="22">
        <v>0</v>
      </c>
      <c r="X100" s="23" t="s">
        <v>407</v>
      </c>
      <c r="Y100" s="27">
        <v>165618750</v>
      </c>
      <c r="Z100" s="65">
        <f t="shared" si="1"/>
        <v>1</v>
      </c>
      <c r="AA100" s="23" t="s">
        <v>407</v>
      </c>
      <c r="AB100" s="64">
        <f t="shared" si="110"/>
        <v>100</v>
      </c>
      <c r="AC100" s="40" t="s">
        <v>406</v>
      </c>
      <c r="AD100" s="46">
        <f t="shared" si="5"/>
        <v>220825000</v>
      </c>
      <c r="AE100" s="64">
        <f t="shared" si="111"/>
        <v>100</v>
      </c>
      <c r="AF100" s="40" t="s">
        <v>406</v>
      </c>
      <c r="AG100" s="65">
        <f t="shared" si="2"/>
        <v>1</v>
      </c>
      <c r="AH100" s="23" t="s">
        <v>393</v>
      </c>
      <c r="AI100" s="46">
        <f t="shared" si="3"/>
        <v>220825000</v>
      </c>
      <c r="AJ100" s="64">
        <f t="shared" si="6"/>
        <v>100</v>
      </c>
      <c r="AK100" s="40" t="s">
        <v>406</v>
      </c>
      <c r="AL100" s="64">
        <f t="shared" si="4"/>
        <v>50.350567177791717</v>
      </c>
      <c r="AM100" s="13"/>
      <c r="AP100" s="29"/>
    </row>
    <row r="101" spans="1:42" ht="75" x14ac:dyDescent="0.2">
      <c r="A101" s="18"/>
      <c r="B101" s="19"/>
      <c r="C101" s="30" t="s">
        <v>485</v>
      </c>
      <c r="D101" s="34" t="s">
        <v>464</v>
      </c>
      <c r="E101" s="22">
        <v>3</v>
      </c>
      <c r="F101" s="23" t="s">
        <v>407</v>
      </c>
      <c r="G101" s="58">
        <v>1523455000</v>
      </c>
      <c r="H101" s="22"/>
      <c r="I101" s="23"/>
      <c r="J101" s="26"/>
      <c r="K101" s="22">
        <v>1</v>
      </c>
      <c r="L101" s="23" t="s">
        <v>407</v>
      </c>
      <c r="M101" s="27">
        <v>205275000</v>
      </c>
      <c r="N101" s="22">
        <v>0</v>
      </c>
      <c r="O101" s="23" t="s">
        <v>407</v>
      </c>
      <c r="P101" s="27">
        <v>0</v>
      </c>
      <c r="Q101" s="22">
        <v>0</v>
      </c>
      <c r="R101" s="23" t="s">
        <v>407</v>
      </c>
      <c r="S101" s="27">
        <v>0</v>
      </c>
      <c r="T101" s="22">
        <v>1</v>
      </c>
      <c r="U101" s="23" t="s">
        <v>407</v>
      </c>
      <c r="V101" s="27">
        <v>48956250</v>
      </c>
      <c r="W101" s="22">
        <v>0</v>
      </c>
      <c r="X101" s="23" t="s">
        <v>407</v>
      </c>
      <c r="Y101" s="27">
        <v>146868750</v>
      </c>
      <c r="Z101" s="65">
        <f t="shared" ref="Z101:Z102" si="123">N101+Q101+T101+W101</f>
        <v>1</v>
      </c>
      <c r="AA101" s="23" t="s">
        <v>407</v>
      </c>
      <c r="AB101" s="64">
        <f t="shared" ref="AB101:AB102" si="124">Z101/K101*100</f>
        <v>100</v>
      </c>
      <c r="AC101" s="40" t="s">
        <v>406</v>
      </c>
      <c r="AD101" s="46">
        <f t="shared" ref="AD101" si="125">P101+S101+V101+Y101</f>
        <v>195825000</v>
      </c>
      <c r="AE101" s="64">
        <f t="shared" si="111"/>
        <v>95.396419437340157</v>
      </c>
      <c r="AF101" s="40" t="s">
        <v>406</v>
      </c>
      <c r="AG101" s="65">
        <f t="shared" si="2"/>
        <v>1</v>
      </c>
      <c r="AH101" s="23" t="s">
        <v>407</v>
      </c>
      <c r="AI101" s="46">
        <f t="shared" si="3"/>
        <v>195825000</v>
      </c>
      <c r="AJ101" s="64">
        <f t="shared" si="6"/>
        <v>33.333333333333329</v>
      </c>
      <c r="AK101" s="40" t="s">
        <v>406</v>
      </c>
      <c r="AL101" s="64">
        <f t="shared" si="4"/>
        <v>12.854006189877614</v>
      </c>
      <c r="AM101" s="13"/>
      <c r="AP101" s="29"/>
    </row>
    <row r="102" spans="1:42" ht="75" x14ac:dyDescent="0.2">
      <c r="A102" s="18"/>
      <c r="B102" s="19"/>
      <c r="C102" s="30" t="s">
        <v>456</v>
      </c>
      <c r="D102" s="34" t="s">
        <v>479</v>
      </c>
      <c r="E102" s="22">
        <v>3</v>
      </c>
      <c r="F102" s="23" t="s">
        <v>478</v>
      </c>
      <c r="G102" s="58">
        <v>2826780000</v>
      </c>
      <c r="H102" s="22">
        <v>3</v>
      </c>
      <c r="I102" s="23" t="s">
        <v>478</v>
      </c>
      <c r="J102" s="26">
        <v>208043000</v>
      </c>
      <c r="K102" s="22">
        <v>26</v>
      </c>
      <c r="L102" s="23" t="s">
        <v>478</v>
      </c>
      <c r="M102" s="27">
        <v>1563450000</v>
      </c>
      <c r="N102" s="22">
        <v>0</v>
      </c>
      <c r="O102" s="23" t="s">
        <v>478</v>
      </c>
      <c r="P102" s="27">
        <v>0</v>
      </c>
      <c r="Q102" s="22">
        <v>0</v>
      </c>
      <c r="R102" s="23" t="s">
        <v>478</v>
      </c>
      <c r="S102" s="27">
        <v>0</v>
      </c>
      <c r="T102" s="22">
        <v>20</v>
      </c>
      <c r="U102" s="23" t="s">
        <v>478</v>
      </c>
      <c r="V102" s="27">
        <v>370895000</v>
      </c>
      <c r="W102" s="22">
        <v>6</v>
      </c>
      <c r="X102" s="23" t="s">
        <v>478</v>
      </c>
      <c r="Y102" s="27">
        <v>1147444400</v>
      </c>
      <c r="Z102" s="65">
        <f t="shared" si="123"/>
        <v>26</v>
      </c>
      <c r="AA102" s="23" t="s">
        <v>478</v>
      </c>
      <c r="AB102" s="64">
        <f t="shared" si="124"/>
        <v>100</v>
      </c>
      <c r="AC102" s="40" t="s">
        <v>406</v>
      </c>
      <c r="AD102" s="46">
        <f>P102+S102+V102+Y102</f>
        <v>1518339400</v>
      </c>
      <c r="AE102" s="64">
        <f t="shared" si="111"/>
        <v>97.114675877066745</v>
      </c>
      <c r="AF102" s="40" t="s">
        <v>406</v>
      </c>
      <c r="AG102" s="65">
        <f t="shared" ref="AG102" si="126">H102+Z102</f>
        <v>29</v>
      </c>
      <c r="AH102" s="23" t="s">
        <v>478</v>
      </c>
      <c r="AI102" s="46">
        <f t="shared" ref="AI102" si="127">J102+AD102</f>
        <v>1726382400</v>
      </c>
      <c r="AJ102" s="64">
        <f t="shared" ref="AJ102" si="128">AG102/E102*100</f>
        <v>966.66666666666663</v>
      </c>
      <c r="AK102" s="40" t="s">
        <v>406</v>
      </c>
      <c r="AL102" s="64">
        <f t="shared" ref="AL102" si="129">AI102/G102*100</f>
        <v>61.072400399040603</v>
      </c>
      <c r="AM102" s="13"/>
      <c r="AP102" s="29"/>
    </row>
    <row r="103" spans="1:42" ht="91.5" customHeight="1" x14ac:dyDescent="0.2">
      <c r="A103" s="18"/>
      <c r="B103" s="19"/>
      <c r="C103" s="73" t="s">
        <v>468</v>
      </c>
      <c r="D103" s="74" t="s">
        <v>481</v>
      </c>
      <c r="E103" s="22">
        <v>1</v>
      </c>
      <c r="F103" s="23" t="s">
        <v>407</v>
      </c>
      <c r="G103" s="27">
        <v>217750000</v>
      </c>
      <c r="H103" s="22">
        <v>1</v>
      </c>
      <c r="I103" s="23" t="s">
        <v>407</v>
      </c>
      <c r="J103" s="26">
        <v>217750000</v>
      </c>
      <c r="K103" s="22"/>
      <c r="L103" s="23"/>
      <c r="M103" s="27"/>
      <c r="N103" s="22"/>
      <c r="O103" s="23"/>
      <c r="P103" s="27"/>
      <c r="Q103" s="22"/>
      <c r="R103" s="23"/>
      <c r="S103" s="27"/>
      <c r="T103" s="22"/>
      <c r="U103" s="23"/>
      <c r="V103" s="27"/>
      <c r="W103" s="22"/>
      <c r="X103" s="23"/>
      <c r="Y103" s="27"/>
      <c r="Z103" s="65"/>
      <c r="AA103" s="23"/>
      <c r="AB103" s="64"/>
      <c r="AC103" s="40"/>
      <c r="AD103" s="46"/>
      <c r="AE103" s="64"/>
      <c r="AF103" s="40"/>
      <c r="AG103" s="65">
        <f t="shared" ref="AG103" si="130">H103+Z103</f>
        <v>1</v>
      </c>
      <c r="AH103" s="23" t="s">
        <v>393</v>
      </c>
      <c r="AI103" s="46">
        <f t="shared" ref="AI103" si="131">J103+AD103</f>
        <v>217750000</v>
      </c>
      <c r="AJ103" s="64">
        <f t="shared" ref="AJ103" si="132">AG103/E103*100</f>
        <v>100</v>
      </c>
      <c r="AK103" s="40" t="s">
        <v>406</v>
      </c>
      <c r="AL103" s="64">
        <f t="shared" ref="AL103" si="133">AI103/G103*100</f>
        <v>100</v>
      </c>
      <c r="AM103" s="13"/>
      <c r="AP103" s="29"/>
    </row>
    <row r="104" spans="1:42" ht="75" x14ac:dyDescent="0.2">
      <c r="A104" s="18"/>
      <c r="B104" s="19"/>
      <c r="C104" s="73" t="s">
        <v>470</v>
      </c>
      <c r="D104" s="74" t="s">
        <v>475</v>
      </c>
      <c r="E104" s="22">
        <v>3</v>
      </c>
      <c r="F104" s="23" t="s">
        <v>407</v>
      </c>
      <c r="G104" s="58">
        <v>793860000</v>
      </c>
      <c r="H104" s="22">
        <v>3</v>
      </c>
      <c r="I104" s="23" t="s">
        <v>407</v>
      </c>
      <c r="J104" s="26">
        <v>791010000</v>
      </c>
      <c r="K104" s="22"/>
      <c r="L104" s="23"/>
      <c r="M104" s="27"/>
      <c r="N104" s="22"/>
      <c r="O104" s="23"/>
      <c r="P104" s="27"/>
      <c r="Q104" s="22"/>
      <c r="R104" s="23"/>
      <c r="S104" s="27"/>
      <c r="T104" s="22"/>
      <c r="U104" s="23"/>
      <c r="V104" s="27"/>
      <c r="W104" s="22"/>
      <c r="X104" s="23"/>
      <c r="Y104" s="27"/>
      <c r="Z104" s="65"/>
      <c r="AA104" s="23"/>
      <c r="AB104" s="64"/>
      <c r="AC104" s="40"/>
      <c r="AD104" s="46"/>
      <c r="AE104" s="64"/>
      <c r="AF104" s="40"/>
      <c r="AG104" s="65">
        <f t="shared" ref="AG104" si="134">H104+Z104</f>
        <v>3</v>
      </c>
      <c r="AH104" s="23" t="s">
        <v>407</v>
      </c>
      <c r="AI104" s="46">
        <f t="shared" ref="AI104" si="135">J104+AD104</f>
        <v>791010000</v>
      </c>
      <c r="AJ104" s="64">
        <f t="shared" ref="AJ104" si="136">AG104/E104*100</f>
        <v>100</v>
      </c>
      <c r="AK104" s="40" t="s">
        <v>406</v>
      </c>
      <c r="AL104" s="64">
        <f t="shared" ref="AL104" si="137">AI104/G104*100</f>
        <v>99.640994633814529</v>
      </c>
      <c r="AM104" s="13"/>
      <c r="AP104" s="29"/>
    </row>
    <row r="105" spans="1:42" ht="75" x14ac:dyDescent="0.2">
      <c r="A105" s="18"/>
      <c r="B105" s="19"/>
      <c r="C105" s="73" t="s">
        <v>471</v>
      </c>
      <c r="D105" s="74" t="s">
        <v>464</v>
      </c>
      <c r="E105" s="22">
        <v>3</v>
      </c>
      <c r="F105" s="23" t="s">
        <v>407</v>
      </c>
      <c r="G105" s="58">
        <v>1317630000</v>
      </c>
      <c r="H105" s="22">
        <v>3</v>
      </c>
      <c r="I105" s="23" t="s">
        <v>407</v>
      </c>
      <c r="J105" s="26">
        <v>1314780000</v>
      </c>
      <c r="K105" s="22"/>
      <c r="L105" s="23"/>
      <c r="M105" s="27"/>
      <c r="N105" s="22"/>
      <c r="O105" s="23"/>
      <c r="P105" s="27"/>
      <c r="Q105" s="22"/>
      <c r="R105" s="23"/>
      <c r="S105" s="27"/>
      <c r="T105" s="22"/>
      <c r="U105" s="23"/>
      <c r="V105" s="27"/>
      <c r="W105" s="22"/>
      <c r="X105" s="23"/>
      <c r="Y105" s="27"/>
      <c r="Z105" s="65"/>
      <c r="AA105" s="23"/>
      <c r="AB105" s="64"/>
      <c r="AC105" s="40"/>
      <c r="AD105" s="46"/>
      <c r="AE105" s="64"/>
      <c r="AF105" s="40"/>
      <c r="AG105" s="65">
        <f t="shared" ref="AG105" si="138">H105+Z105</f>
        <v>3</v>
      </c>
      <c r="AH105" s="23" t="s">
        <v>407</v>
      </c>
      <c r="AI105" s="46">
        <f t="shared" ref="AI105" si="139">J105+AD105</f>
        <v>1314780000</v>
      </c>
      <c r="AJ105" s="64">
        <f t="shared" ref="AJ105" si="140">AG105/E105*100</f>
        <v>100</v>
      </c>
      <c r="AK105" s="40" t="s">
        <v>406</v>
      </c>
      <c r="AL105" s="64">
        <f t="shared" ref="AL105" si="141">AI105/G105*100</f>
        <v>99.78370255686346</v>
      </c>
      <c r="AM105" s="13"/>
      <c r="AP105" s="29"/>
    </row>
    <row r="106" spans="1:42" ht="90" x14ac:dyDescent="0.2">
      <c r="A106" s="18"/>
      <c r="B106" s="19"/>
      <c r="C106" s="73" t="s">
        <v>474</v>
      </c>
      <c r="D106" s="74" t="s">
        <v>480</v>
      </c>
      <c r="E106" s="22">
        <v>1</v>
      </c>
      <c r="F106" s="23" t="s">
        <v>407</v>
      </c>
      <c r="G106" s="58">
        <v>231840000</v>
      </c>
      <c r="H106" s="22">
        <v>1</v>
      </c>
      <c r="I106" s="23" t="s">
        <v>407</v>
      </c>
      <c r="J106" s="26">
        <v>230770000</v>
      </c>
      <c r="K106" s="22"/>
      <c r="L106" s="23"/>
      <c r="M106" s="27"/>
      <c r="N106" s="22"/>
      <c r="O106" s="23"/>
      <c r="P106" s="27"/>
      <c r="Q106" s="22"/>
      <c r="R106" s="23"/>
      <c r="S106" s="27"/>
      <c r="T106" s="22"/>
      <c r="U106" s="23"/>
      <c r="V106" s="27"/>
      <c r="W106" s="22"/>
      <c r="X106" s="23"/>
      <c r="Y106" s="27"/>
      <c r="Z106" s="65"/>
      <c r="AA106" s="23"/>
      <c r="AB106" s="64"/>
      <c r="AC106" s="40"/>
      <c r="AD106" s="46"/>
      <c r="AE106" s="64"/>
      <c r="AF106" s="40"/>
      <c r="AG106" s="65">
        <f t="shared" ref="AG106" si="142">H106+Z106</f>
        <v>1</v>
      </c>
      <c r="AH106" s="23" t="s">
        <v>407</v>
      </c>
      <c r="AI106" s="46">
        <f t="shared" ref="AI106" si="143">J106+AD106</f>
        <v>230770000</v>
      </c>
      <c r="AJ106" s="64">
        <f t="shared" ref="AJ106" si="144">AG106/E106*100</f>
        <v>100</v>
      </c>
      <c r="AK106" s="40" t="s">
        <v>406</v>
      </c>
      <c r="AL106" s="64">
        <f t="shared" ref="AL106" si="145">AI106/G106*100</f>
        <v>99.538474810213941</v>
      </c>
      <c r="AM106" s="13"/>
      <c r="AP106" s="29"/>
    </row>
    <row r="107" spans="1:42" ht="117" customHeight="1" x14ac:dyDescent="0.2">
      <c r="A107" s="56">
        <v>16</v>
      </c>
      <c r="B107" s="57" t="s">
        <v>438</v>
      </c>
      <c r="C107" s="20" t="s">
        <v>85</v>
      </c>
      <c r="D107" s="21" t="s">
        <v>466</v>
      </c>
      <c r="E107" s="53">
        <v>84.1</v>
      </c>
      <c r="F107" s="52" t="s">
        <v>406</v>
      </c>
      <c r="G107" s="48">
        <f>SUM(G108:G119)</f>
        <v>12336860000</v>
      </c>
      <c r="H107" s="53">
        <f>5/11*100</f>
        <v>45.454545454545453</v>
      </c>
      <c r="I107" s="52" t="s">
        <v>406</v>
      </c>
      <c r="J107" s="48">
        <f>SUM(J108:J119)</f>
        <v>2446626500</v>
      </c>
      <c r="K107" s="51">
        <v>52.28</v>
      </c>
      <c r="L107" s="52" t="s">
        <v>406</v>
      </c>
      <c r="M107" s="48">
        <f>SUM(M108:M119)</f>
        <v>1456564000</v>
      </c>
      <c r="N107" s="51">
        <v>0</v>
      </c>
      <c r="O107" s="52" t="s">
        <v>406</v>
      </c>
      <c r="P107" s="48">
        <f>SUM(P108:P119)</f>
        <v>114276000</v>
      </c>
      <c r="Q107" s="51">
        <v>0</v>
      </c>
      <c r="R107" s="52" t="s">
        <v>406</v>
      </c>
      <c r="S107" s="48">
        <f>SUM(S108:S119)</f>
        <v>22556348</v>
      </c>
      <c r="T107" s="53">
        <f>1/11*100</f>
        <v>9.0909090909090917</v>
      </c>
      <c r="U107" s="52" t="s">
        <v>406</v>
      </c>
      <c r="V107" s="48">
        <f>SUM(V108:V119)</f>
        <v>242452900</v>
      </c>
      <c r="W107" s="53">
        <f>3/11*100</f>
        <v>27.27272727272727</v>
      </c>
      <c r="X107" s="52" t="s">
        <v>406</v>
      </c>
      <c r="Y107" s="48">
        <f>SUM(Y108:Y119)</f>
        <v>832064635</v>
      </c>
      <c r="Z107" s="68">
        <f t="shared" si="1"/>
        <v>36.36363636363636</v>
      </c>
      <c r="AA107" s="52" t="s">
        <v>406</v>
      </c>
      <c r="AB107" s="68">
        <f t="shared" ref="AB107:AB120" si="146">Z107/K107*100</f>
        <v>69.555540098768859</v>
      </c>
      <c r="AC107" s="69" t="s">
        <v>406</v>
      </c>
      <c r="AD107" s="71">
        <f t="shared" si="5"/>
        <v>1211349883</v>
      </c>
      <c r="AE107" s="68">
        <f t="shared" ref="AE107:AE172" si="147">AD107/M107*100</f>
        <v>83.164892376854013</v>
      </c>
      <c r="AF107" s="69" t="s">
        <v>406</v>
      </c>
      <c r="AG107" s="68">
        <f>H107+Z107</f>
        <v>81.818181818181813</v>
      </c>
      <c r="AH107" s="52" t="s">
        <v>406</v>
      </c>
      <c r="AI107" s="71">
        <f t="shared" si="3"/>
        <v>3657976383</v>
      </c>
      <c r="AJ107" s="68">
        <f t="shared" si="6"/>
        <v>97.28677980758836</v>
      </c>
      <c r="AK107" s="69" t="s">
        <v>406</v>
      </c>
      <c r="AL107" s="68">
        <f t="shared" si="4"/>
        <v>29.650789447233738</v>
      </c>
      <c r="AM107" s="13"/>
      <c r="AP107" s="29"/>
    </row>
    <row r="108" spans="1:42" ht="65.25" customHeight="1" x14ac:dyDescent="0.2">
      <c r="A108" s="18"/>
      <c r="B108" s="19"/>
      <c r="C108" s="30" t="s">
        <v>86</v>
      </c>
      <c r="D108" s="34" t="s">
        <v>426</v>
      </c>
      <c r="E108" s="22">
        <v>62</v>
      </c>
      <c r="F108" s="23" t="s">
        <v>392</v>
      </c>
      <c r="G108" s="58">
        <v>1055800000</v>
      </c>
      <c r="H108" s="50">
        <v>8</v>
      </c>
      <c r="I108" s="23" t="s">
        <v>392</v>
      </c>
      <c r="J108" s="26">
        <v>196405000</v>
      </c>
      <c r="K108" s="22">
        <v>9</v>
      </c>
      <c r="L108" s="23" t="s">
        <v>392</v>
      </c>
      <c r="M108" s="27">
        <v>128250000</v>
      </c>
      <c r="N108" s="22">
        <v>2</v>
      </c>
      <c r="O108" s="23" t="s">
        <v>392</v>
      </c>
      <c r="P108" s="27">
        <v>17850000</v>
      </c>
      <c r="Q108" s="22">
        <v>0</v>
      </c>
      <c r="R108" s="23" t="s">
        <v>392</v>
      </c>
      <c r="S108" s="27">
        <v>3000000</v>
      </c>
      <c r="T108" s="22">
        <v>0</v>
      </c>
      <c r="U108" s="23" t="s">
        <v>392</v>
      </c>
      <c r="V108" s="27">
        <v>5500000</v>
      </c>
      <c r="W108" s="22">
        <v>7</v>
      </c>
      <c r="X108" s="23" t="s">
        <v>392</v>
      </c>
      <c r="Y108" s="27">
        <v>81300000</v>
      </c>
      <c r="Z108" s="65">
        <f t="shared" si="1"/>
        <v>9</v>
      </c>
      <c r="AA108" s="23" t="s">
        <v>392</v>
      </c>
      <c r="AB108" s="64">
        <f t="shared" si="146"/>
        <v>100</v>
      </c>
      <c r="AC108" s="40" t="s">
        <v>406</v>
      </c>
      <c r="AD108" s="46">
        <f t="shared" si="5"/>
        <v>107650000</v>
      </c>
      <c r="AE108" s="64">
        <f t="shared" si="147"/>
        <v>83.937621832358673</v>
      </c>
      <c r="AF108" s="40" t="s">
        <v>406</v>
      </c>
      <c r="AG108" s="65">
        <f t="shared" si="2"/>
        <v>17</v>
      </c>
      <c r="AH108" s="23" t="s">
        <v>392</v>
      </c>
      <c r="AI108" s="46">
        <f t="shared" si="3"/>
        <v>304055000</v>
      </c>
      <c r="AJ108" s="64">
        <f t="shared" si="6"/>
        <v>27.419354838709676</v>
      </c>
      <c r="AK108" s="40" t="s">
        <v>406</v>
      </c>
      <c r="AL108" s="64">
        <f t="shared" si="4"/>
        <v>28.798541390414851</v>
      </c>
      <c r="AM108" s="13"/>
      <c r="AP108" s="29"/>
    </row>
    <row r="109" spans="1:42" ht="154.5" customHeight="1" x14ac:dyDescent="0.2">
      <c r="A109" s="18"/>
      <c r="B109" s="19"/>
      <c r="C109" s="30" t="s">
        <v>87</v>
      </c>
      <c r="D109" s="34" t="s">
        <v>427</v>
      </c>
      <c r="E109" s="22">
        <v>3250</v>
      </c>
      <c r="F109" s="23" t="s">
        <v>393</v>
      </c>
      <c r="G109" s="58">
        <v>2171042000</v>
      </c>
      <c r="H109" s="50">
        <v>650</v>
      </c>
      <c r="I109" s="23" t="s">
        <v>393</v>
      </c>
      <c r="J109" s="26">
        <v>404466000</v>
      </c>
      <c r="K109" s="22">
        <v>650</v>
      </c>
      <c r="L109" s="23" t="s">
        <v>393</v>
      </c>
      <c r="M109" s="27">
        <v>74656000</v>
      </c>
      <c r="N109" s="22">
        <v>0</v>
      </c>
      <c r="O109" s="23" t="s">
        <v>393</v>
      </c>
      <c r="P109" s="27">
        <v>7531000</v>
      </c>
      <c r="Q109" s="22">
        <v>0</v>
      </c>
      <c r="R109" s="23" t="s">
        <v>393</v>
      </c>
      <c r="S109" s="27">
        <v>0</v>
      </c>
      <c r="T109" s="22">
        <v>0</v>
      </c>
      <c r="U109" s="23" t="s">
        <v>393</v>
      </c>
      <c r="V109" s="27">
        <v>0</v>
      </c>
      <c r="W109" s="22">
        <v>0</v>
      </c>
      <c r="X109" s="23" t="s">
        <v>393</v>
      </c>
      <c r="Y109" s="27">
        <v>0</v>
      </c>
      <c r="Z109" s="65">
        <f t="shared" si="1"/>
        <v>0</v>
      </c>
      <c r="AA109" s="23" t="s">
        <v>393</v>
      </c>
      <c r="AB109" s="64">
        <f t="shared" si="146"/>
        <v>0</v>
      </c>
      <c r="AC109" s="40" t="s">
        <v>406</v>
      </c>
      <c r="AD109" s="46">
        <f t="shared" si="5"/>
        <v>7531000</v>
      </c>
      <c r="AE109" s="64">
        <f t="shared" si="147"/>
        <v>10.087601800257181</v>
      </c>
      <c r="AF109" s="40" t="s">
        <v>406</v>
      </c>
      <c r="AG109" s="65">
        <f t="shared" si="2"/>
        <v>650</v>
      </c>
      <c r="AH109" s="23" t="s">
        <v>393</v>
      </c>
      <c r="AI109" s="46">
        <f t="shared" si="3"/>
        <v>411997000</v>
      </c>
      <c r="AJ109" s="64">
        <f t="shared" si="6"/>
        <v>20</v>
      </c>
      <c r="AK109" s="40" t="s">
        <v>406</v>
      </c>
      <c r="AL109" s="64">
        <f t="shared" si="4"/>
        <v>18.976924444575463</v>
      </c>
      <c r="AM109" s="13"/>
      <c r="AP109" s="29"/>
    </row>
    <row r="110" spans="1:42" ht="159" customHeight="1" x14ac:dyDescent="0.2">
      <c r="A110" s="18"/>
      <c r="B110" s="19"/>
      <c r="C110" s="30" t="s">
        <v>88</v>
      </c>
      <c r="D110" s="34" t="s">
        <v>428</v>
      </c>
      <c r="E110" s="22">
        <v>23</v>
      </c>
      <c r="F110" s="23" t="s">
        <v>434</v>
      </c>
      <c r="G110" s="58">
        <v>1621403000</v>
      </c>
      <c r="H110" s="50">
        <v>18</v>
      </c>
      <c r="I110" s="23" t="s">
        <v>434</v>
      </c>
      <c r="J110" s="26">
        <v>712028000</v>
      </c>
      <c r="K110" s="22">
        <v>23</v>
      </c>
      <c r="L110" s="23" t="s">
        <v>434</v>
      </c>
      <c r="M110" s="27">
        <v>345878000</v>
      </c>
      <c r="N110" s="22">
        <v>23</v>
      </c>
      <c r="O110" s="23" t="s">
        <v>434</v>
      </c>
      <c r="P110" s="27">
        <v>80795000</v>
      </c>
      <c r="Q110" s="22">
        <v>0</v>
      </c>
      <c r="R110" s="23" t="s">
        <v>434</v>
      </c>
      <c r="S110" s="27">
        <v>17456348</v>
      </c>
      <c r="T110" s="22">
        <v>0</v>
      </c>
      <c r="U110" s="23" t="s">
        <v>434</v>
      </c>
      <c r="V110" s="27">
        <v>26100000</v>
      </c>
      <c r="W110" s="22">
        <v>0</v>
      </c>
      <c r="X110" s="23" t="s">
        <v>434</v>
      </c>
      <c r="Y110" s="27">
        <v>204774685</v>
      </c>
      <c r="Z110" s="65">
        <f t="shared" si="1"/>
        <v>23</v>
      </c>
      <c r="AA110" s="23" t="s">
        <v>434</v>
      </c>
      <c r="AB110" s="64">
        <f t="shared" si="146"/>
        <v>100</v>
      </c>
      <c r="AC110" s="40" t="s">
        <v>406</v>
      </c>
      <c r="AD110" s="46">
        <f t="shared" si="5"/>
        <v>329126033</v>
      </c>
      <c r="AE110" s="64">
        <f t="shared" si="147"/>
        <v>95.156683281388226</v>
      </c>
      <c r="AF110" s="40" t="s">
        <v>406</v>
      </c>
      <c r="AG110" s="65">
        <f t="shared" si="2"/>
        <v>41</v>
      </c>
      <c r="AH110" s="23" t="s">
        <v>434</v>
      </c>
      <c r="AI110" s="46">
        <f t="shared" si="3"/>
        <v>1041154033</v>
      </c>
      <c r="AJ110" s="64">
        <f t="shared" si="6"/>
        <v>178.26086956521738</v>
      </c>
      <c r="AK110" s="40" t="s">
        <v>406</v>
      </c>
      <c r="AL110" s="64">
        <f t="shared" si="4"/>
        <v>64.213155705275</v>
      </c>
      <c r="AM110" s="13"/>
      <c r="AP110" s="29"/>
    </row>
    <row r="111" spans="1:42" ht="109.5" customHeight="1" x14ac:dyDescent="0.2">
      <c r="A111" s="18"/>
      <c r="B111" s="19"/>
      <c r="C111" s="30" t="s">
        <v>89</v>
      </c>
      <c r="D111" s="34" t="s">
        <v>429</v>
      </c>
      <c r="E111" s="22">
        <v>19</v>
      </c>
      <c r="F111" s="23" t="s">
        <v>435</v>
      </c>
      <c r="G111" s="58">
        <v>1515060000</v>
      </c>
      <c r="H111" s="50">
        <v>2</v>
      </c>
      <c r="I111" s="23" t="s">
        <v>435</v>
      </c>
      <c r="J111" s="26">
        <v>277655000</v>
      </c>
      <c r="K111" s="22">
        <v>1</v>
      </c>
      <c r="L111" s="23" t="s">
        <v>435</v>
      </c>
      <c r="M111" s="27">
        <v>61587500</v>
      </c>
      <c r="N111" s="22">
        <v>1</v>
      </c>
      <c r="O111" s="23" t="s">
        <v>435</v>
      </c>
      <c r="P111" s="27">
        <v>8100000</v>
      </c>
      <c r="Q111" s="22">
        <v>0</v>
      </c>
      <c r="R111" s="23" t="s">
        <v>435</v>
      </c>
      <c r="S111" s="27">
        <v>2100000</v>
      </c>
      <c r="T111" s="22">
        <v>0</v>
      </c>
      <c r="U111" s="23" t="s">
        <v>435</v>
      </c>
      <c r="V111" s="27">
        <v>0</v>
      </c>
      <c r="W111" s="22">
        <v>0</v>
      </c>
      <c r="X111" s="23" t="s">
        <v>435</v>
      </c>
      <c r="Y111" s="27">
        <v>20500000</v>
      </c>
      <c r="Z111" s="65">
        <f t="shared" si="1"/>
        <v>1</v>
      </c>
      <c r="AA111" s="23" t="s">
        <v>435</v>
      </c>
      <c r="AB111" s="64">
        <f t="shared" si="146"/>
        <v>100</v>
      </c>
      <c r="AC111" s="40" t="s">
        <v>406</v>
      </c>
      <c r="AD111" s="46">
        <f t="shared" si="5"/>
        <v>30700000</v>
      </c>
      <c r="AE111" s="64">
        <f t="shared" si="147"/>
        <v>49.84777755226304</v>
      </c>
      <c r="AF111" s="40" t="s">
        <v>406</v>
      </c>
      <c r="AG111" s="65">
        <f t="shared" si="2"/>
        <v>3</v>
      </c>
      <c r="AH111" s="23" t="s">
        <v>435</v>
      </c>
      <c r="AI111" s="46">
        <f t="shared" si="3"/>
        <v>308355000</v>
      </c>
      <c r="AJ111" s="64">
        <f t="shared" si="6"/>
        <v>15.789473684210526</v>
      </c>
      <c r="AK111" s="40" t="s">
        <v>406</v>
      </c>
      <c r="AL111" s="64">
        <f t="shared" si="4"/>
        <v>20.35265930062176</v>
      </c>
      <c r="AM111" s="13"/>
      <c r="AP111" s="29"/>
    </row>
    <row r="112" spans="1:42" ht="63" customHeight="1" x14ac:dyDescent="0.2">
      <c r="A112" s="18"/>
      <c r="B112" s="19"/>
      <c r="C112" s="30" t="s">
        <v>90</v>
      </c>
      <c r="D112" s="34" t="s">
        <v>430</v>
      </c>
      <c r="E112" s="22">
        <v>14</v>
      </c>
      <c r="F112" s="23" t="s">
        <v>435</v>
      </c>
      <c r="G112" s="58">
        <v>428250000</v>
      </c>
      <c r="H112" s="50">
        <v>2</v>
      </c>
      <c r="I112" s="23" t="s">
        <v>435</v>
      </c>
      <c r="J112" s="26">
        <v>56100000</v>
      </c>
      <c r="K112" s="22">
        <v>2</v>
      </c>
      <c r="L112" s="23" t="s">
        <v>435</v>
      </c>
      <c r="M112" s="27">
        <v>81870000</v>
      </c>
      <c r="N112" s="22">
        <v>0</v>
      </c>
      <c r="O112" s="23" t="s">
        <v>435</v>
      </c>
      <c r="P112" s="27">
        <v>0</v>
      </c>
      <c r="Q112" s="22">
        <v>0</v>
      </c>
      <c r="R112" s="23" t="s">
        <v>435</v>
      </c>
      <c r="S112" s="27">
        <v>0</v>
      </c>
      <c r="T112" s="22">
        <v>0</v>
      </c>
      <c r="U112" s="23" t="s">
        <v>435</v>
      </c>
      <c r="V112" s="27">
        <v>0</v>
      </c>
      <c r="W112" s="22">
        <v>2</v>
      </c>
      <c r="X112" s="23" t="s">
        <v>435</v>
      </c>
      <c r="Y112" s="27">
        <v>80440000</v>
      </c>
      <c r="Z112" s="65">
        <f t="shared" si="1"/>
        <v>2</v>
      </c>
      <c r="AA112" s="23" t="s">
        <v>435</v>
      </c>
      <c r="AB112" s="64">
        <f t="shared" si="146"/>
        <v>100</v>
      </c>
      <c r="AC112" s="40" t="s">
        <v>406</v>
      </c>
      <c r="AD112" s="46">
        <f t="shared" si="5"/>
        <v>80440000</v>
      </c>
      <c r="AE112" s="64">
        <f t="shared" si="147"/>
        <v>98.253328447538777</v>
      </c>
      <c r="AF112" s="40" t="s">
        <v>406</v>
      </c>
      <c r="AG112" s="65">
        <f t="shared" si="2"/>
        <v>4</v>
      </c>
      <c r="AH112" s="23" t="s">
        <v>435</v>
      </c>
      <c r="AI112" s="46">
        <f t="shared" si="3"/>
        <v>136540000</v>
      </c>
      <c r="AJ112" s="64">
        <f t="shared" si="6"/>
        <v>28.571428571428569</v>
      </c>
      <c r="AK112" s="40" t="s">
        <v>406</v>
      </c>
      <c r="AL112" s="64">
        <f t="shared" si="4"/>
        <v>31.88324576765908</v>
      </c>
      <c r="AM112" s="13"/>
      <c r="AP112" s="29"/>
    </row>
    <row r="113" spans="1:42" ht="95.25" customHeight="1" x14ac:dyDescent="0.2">
      <c r="A113" s="18"/>
      <c r="B113" s="19"/>
      <c r="C113" s="30" t="s">
        <v>91</v>
      </c>
      <c r="D113" s="34" t="s">
        <v>431</v>
      </c>
      <c r="E113" s="22">
        <v>54</v>
      </c>
      <c r="F113" s="23" t="s">
        <v>392</v>
      </c>
      <c r="G113" s="58">
        <v>927215000</v>
      </c>
      <c r="H113" s="50">
        <v>8</v>
      </c>
      <c r="I113" s="23" t="s">
        <v>392</v>
      </c>
      <c r="J113" s="26">
        <v>164232500</v>
      </c>
      <c r="K113" s="22">
        <v>4</v>
      </c>
      <c r="L113" s="23" t="s">
        <v>392</v>
      </c>
      <c r="M113" s="27">
        <v>16422500</v>
      </c>
      <c r="N113" s="22">
        <v>0</v>
      </c>
      <c r="O113" s="23" t="s">
        <v>392</v>
      </c>
      <c r="P113" s="27">
        <v>0</v>
      </c>
      <c r="Q113" s="22">
        <v>0</v>
      </c>
      <c r="R113" s="23" t="s">
        <v>392</v>
      </c>
      <c r="S113" s="27">
        <v>0</v>
      </c>
      <c r="T113" s="22">
        <v>0</v>
      </c>
      <c r="U113" s="23" t="s">
        <v>392</v>
      </c>
      <c r="V113" s="27">
        <v>0</v>
      </c>
      <c r="W113" s="22">
        <v>0</v>
      </c>
      <c r="X113" s="23" t="s">
        <v>392</v>
      </c>
      <c r="Y113" s="27">
        <v>0</v>
      </c>
      <c r="Z113" s="65">
        <f t="shared" si="1"/>
        <v>0</v>
      </c>
      <c r="AA113" s="23" t="s">
        <v>392</v>
      </c>
      <c r="AB113" s="64">
        <f t="shared" si="146"/>
        <v>0</v>
      </c>
      <c r="AC113" s="40" t="s">
        <v>406</v>
      </c>
      <c r="AD113" s="46">
        <f t="shared" si="5"/>
        <v>0</v>
      </c>
      <c r="AE113" s="64">
        <f t="shared" si="147"/>
        <v>0</v>
      </c>
      <c r="AF113" s="40" t="s">
        <v>406</v>
      </c>
      <c r="AG113" s="65">
        <f t="shared" si="2"/>
        <v>8</v>
      </c>
      <c r="AH113" s="23" t="s">
        <v>392</v>
      </c>
      <c r="AI113" s="46">
        <f t="shared" si="3"/>
        <v>164232500</v>
      </c>
      <c r="AJ113" s="64">
        <f t="shared" si="6"/>
        <v>14.814814814814813</v>
      </c>
      <c r="AK113" s="40" t="s">
        <v>406</v>
      </c>
      <c r="AL113" s="64">
        <f t="shared" si="4"/>
        <v>17.712450726099124</v>
      </c>
      <c r="AM113" s="13"/>
      <c r="AP113" s="29"/>
    </row>
    <row r="114" spans="1:42" ht="60" x14ac:dyDescent="0.2">
      <c r="A114" s="18"/>
      <c r="B114" s="19"/>
      <c r="C114" s="30" t="s">
        <v>92</v>
      </c>
      <c r="D114" s="34" t="s">
        <v>432</v>
      </c>
      <c r="E114" s="22">
        <v>22</v>
      </c>
      <c r="F114" s="23" t="s">
        <v>435</v>
      </c>
      <c r="G114" s="58">
        <v>692780000</v>
      </c>
      <c r="H114" s="50">
        <v>3</v>
      </c>
      <c r="I114" s="23" t="s">
        <v>435</v>
      </c>
      <c r="J114" s="26">
        <v>111990000</v>
      </c>
      <c r="K114" s="22">
        <v>2</v>
      </c>
      <c r="L114" s="23" t="s">
        <v>435</v>
      </c>
      <c r="M114" s="27">
        <v>112500000</v>
      </c>
      <c r="N114" s="22">
        <v>0</v>
      </c>
      <c r="O114" s="23" t="s">
        <v>435</v>
      </c>
      <c r="P114" s="27">
        <v>0</v>
      </c>
      <c r="Q114" s="22">
        <v>0</v>
      </c>
      <c r="R114" s="23" t="s">
        <v>435</v>
      </c>
      <c r="S114" s="27">
        <v>0</v>
      </c>
      <c r="T114" s="22">
        <v>0</v>
      </c>
      <c r="U114" s="23" t="s">
        <v>435</v>
      </c>
      <c r="V114" s="27">
        <v>0</v>
      </c>
      <c r="W114" s="22">
        <v>2</v>
      </c>
      <c r="X114" s="23" t="s">
        <v>435</v>
      </c>
      <c r="Y114" s="27">
        <v>54930000</v>
      </c>
      <c r="Z114" s="65">
        <f t="shared" si="1"/>
        <v>2</v>
      </c>
      <c r="AA114" s="23" t="s">
        <v>435</v>
      </c>
      <c r="AB114" s="64">
        <f t="shared" si="146"/>
        <v>100</v>
      </c>
      <c r="AC114" s="40" t="s">
        <v>406</v>
      </c>
      <c r="AD114" s="46">
        <f t="shared" si="5"/>
        <v>54930000</v>
      </c>
      <c r="AE114" s="64">
        <f t="shared" si="147"/>
        <v>48.826666666666668</v>
      </c>
      <c r="AF114" s="40" t="s">
        <v>406</v>
      </c>
      <c r="AG114" s="65">
        <f t="shared" si="2"/>
        <v>5</v>
      </c>
      <c r="AH114" s="23" t="s">
        <v>435</v>
      </c>
      <c r="AI114" s="46">
        <f t="shared" si="3"/>
        <v>166920000</v>
      </c>
      <c r="AJ114" s="64">
        <f t="shared" si="6"/>
        <v>22.727272727272727</v>
      </c>
      <c r="AK114" s="40" t="s">
        <v>406</v>
      </c>
      <c r="AL114" s="64">
        <f t="shared" si="4"/>
        <v>24.094229048182683</v>
      </c>
      <c r="AM114" s="13"/>
      <c r="AP114" s="29"/>
    </row>
    <row r="115" spans="1:42" ht="50.25" customHeight="1" x14ac:dyDescent="0.2">
      <c r="A115" s="18"/>
      <c r="B115" s="19"/>
      <c r="C115" s="30" t="s">
        <v>93</v>
      </c>
      <c r="D115" s="34" t="s">
        <v>433</v>
      </c>
      <c r="E115" s="22">
        <v>20</v>
      </c>
      <c r="F115" s="23" t="s">
        <v>435</v>
      </c>
      <c r="G115" s="58">
        <v>475850000</v>
      </c>
      <c r="H115" s="50">
        <v>4</v>
      </c>
      <c r="I115" s="23" t="s">
        <v>435</v>
      </c>
      <c r="J115" s="26">
        <v>73750000</v>
      </c>
      <c r="K115" s="22">
        <v>1</v>
      </c>
      <c r="L115" s="23" t="s">
        <v>435</v>
      </c>
      <c r="M115" s="27">
        <v>35400000</v>
      </c>
      <c r="N115" s="22">
        <v>0</v>
      </c>
      <c r="O115" s="23" t="s">
        <v>435</v>
      </c>
      <c r="P115" s="27">
        <v>0</v>
      </c>
      <c r="Q115" s="22">
        <v>0</v>
      </c>
      <c r="R115" s="23" t="s">
        <v>435</v>
      </c>
      <c r="S115" s="27">
        <v>0</v>
      </c>
      <c r="T115" s="22">
        <v>0</v>
      </c>
      <c r="U115" s="23" t="s">
        <v>435</v>
      </c>
      <c r="V115" s="27">
        <v>0</v>
      </c>
      <c r="W115" s="22">
        <v>1</v>
      </c>
      <c r="X115" s="23" t="s">
        <v>435</v>
      </c>
      <c r="Y115" s="27">
        <v>8300000</v>
      </c>
      <c r="Z115" s="65">
        <f t="shared" si="1"/>
        <v>1</v>
      </c>
      <c r="AA115" s="23" t="s">
        <v>435</v>
      </c>
      <c r="AB115" s="64">
        <f t="shared" si="146"/>
        <v>100</v>
      </c>
      <c r="AC115" s="40" t="s">
        <v>406</v>
      </c>
      <c r="AD115" s="46">
        <f t="shared" si="5"/>
        <v>8300000</v>
      </c>
      <c r="AE115" s="64">
        <f t="shared" si="147"/>
        <v>23.44632768361582</v>
      </c>
      <c r="AF115" s="40" t="s">
        <v>406</v>
      </c>
      <c r="AG115" s="65">
        <f t="shared" si="2"/>
        <v>5</v>
      </c>
      <c r="AH115" s="23" t="s">
        <v>435</v>
      </c>
      <c r="AI115" s="46">
        <f t="shared" si="3"/>
        <v>82050000</v>
      </c>
      <c r="AJ115" s="64">
        <f t="shared" si="6"/>
        <v>25</v>
      </c>
      <c r="AK115" s="40" t="s">
        <v>406</v>
      </c>
      <c r="AL115" s="64">
        <f t="shared" si="4"/>
        <v>17.242828622465062</v>
      </c>
      <c r="AM115" s="13"/>
      <c r="AP115" s="29"/>
    </row>
    <row r="116" spans="1:42" ht="45" x14ac:dyDescent="0.2">
      <c r="A116" s="18"/>
      <c r="B116" s="19"/>
      <c r="C116" s="30" t="s">
        <v>510</v>
      </c>
      <c r="D116" s="34" t="s">
        <v>517</v>
      </c>
      <c r="E116" s="22">
        <v>9</v>
      </c>
      <c r="F116" s="23" t="s">
        <v>515</v>
      </c>
      <c r="G116" s="58">
        <v>183000000</v>
      </c>
      <c r="H116" s="50"/>
      <c r="I116" s="23"/>
      <c r="J116" s="26"/>
      <c r="K116" s="22">
        <v>9</v>
      </c>
      <c r="L116" s="23" t="s">
        <v>515</v>
      </c>
      <c r="M116" s="58">
        <v>186265000</v>
      </c>
      <c r="N116" s="22">
        <v>0</v>
      </c>
      <c r="O116" s="23" t="s">
        <v>515</v>
      </c>
      <c r="P116" s="27">
        <v>0</v>
      </c>
      <c r="Q116" s="22">
        <v>0</v>
      </c>
      <c r="R116" s="23" t="s">
        <v>515</v>
      </c>
      <c r="S116" s="27">
        <v>0</v>
      </c>
      <c r="T116" s="22">
        <v>4</v>
      </c>
      <c r="U116" s="23" t="s">
        <v>515</v>
      </c>
      <c r="V116" s="27">
        <v>60383750</v>
      </c>
      <c r="W116" s="22">
        <v>5</v>
      </c>
      <c r="X116" s="23" t="s">
        <v>515</v>
      </c>
      <c r="Y116" s="27">
        <v>124645750</v>
      </c>
      <c r="Z116" s="65">
        <f t="shared" ref="Z116" si="148">N116+Q116+T116+W116</f>
        <v>9</v>
      </c>
      <c r="AA116" s="23" t="s">
        <v>515</v>
      </c>
      <c r="AB116" s="64">
        <f>Z116/K116*100</f>
        <v>100</v>
      </c>
      <c r="AC116" s="40" t="s">
        <v>406</v>
      </c>
      <c r="AD116" s="46">
        <f t="shared" ref="AD116" si="149">P116+S116+V116+Y116</f>
        <v>185029500</v>
      </c>
      <c r="AE116" s="64">
        <f t="shared" si="147"/>
        <v>99.336697715620218</v>
      </c>
      <c r="AF116" s="40" t="s">
        <v>406</v>
      </c>
      <c r="AG116" s="65">
        <f t="shared" ref="AG116" si="150">H116+Z116</f>
        <v>9</v>
      </c>
      <c r="AH116" s="23" t="s">
        <v>515</v>
      </c>
      <c r="AI116" s="46">
        <f t="shared" ref="AI116" si="151">J116+AD116</f>
        <v>185029500</v>
      </c>
      <c r="AJ116" s="64">
        <f t="shared" ref="AJ116" si="152">AG116/E116*100</f>
        <v>100</v>
      </c>
      <c r="AK116" s="40" t="s">
        <v>406</v>
      </c>
      <c r="AL116" s="64">
        <f t="shared" ref="AL116" si="153">AI116/G116*100</f>
        <v>101.10901639344263</v>
      </c>
      <c r="AM116" s="13"/>
      <c r="AP116" s="29"/>
    </row>
    <row r="117" spans="1:42" ht="75" x14ac:dyDescent="0.2">
      <c r="A117" s="18"/>
      <c r="B117" s="19"/>
      <c r="C117" s="30" t="s">
        <v>511</v>
      </c>
      <c r="D117" s="34" t="s">
        <v>518</v>
      </c>
      <c r="E117" s="22">
        <v>5</v>
      </c>
      <c r="F117" s="23" t="s">
        <v>516</v>
      </c>
      <c r="G117" s="58">
        <v>81200000</v>
      </c>
      <c r="H117" s="50"/>
      <c r="I117" s="23"/>
      <c r="J117" s="26"/>
      <c r="K117" s="22">
        <v>13</v>
      </c>
      <c r="L117" s="23" t="s">
        <v>516</v>
      </c>
      <c r="M117" s="58">
        <v>109500000</v>
      </c>
      <c r="N117" s="22">
        <v>0</v>
      </c>
      <c r="O117" s="23" t="s">
        <v>516</v>
      </c>
      <c r="P117" s="27">
        <v>0</v>
      </c>
      <c r="Q117" s="22">
        <v>0</v>
      </c>
      <c r="R117" s="23" t="s">
        <v>516</v>
      </c>
      <c r="S117" s="27">
        <v>0</v>
      </c>
      <c r="T117" s="22">
        <v>7</v>
      </c>
      <c r="U117" s="23" t="s">
        <v>516</v>
      </c>
      <c r="V117" s="27">
        <v>47594150</v>
      </c>
      <c r="W117" s="22">
        <v>6</v>
      </c>
      <c r="X117" s="23" t="s">
        <v>516</v>
      </c>
      <c r="Y117" s="27">
        <v>61324200</v>
      </c>
      <c r="Z117" s="65">
        <f t="shared" si="1"/>
        <v>13</v>
      </c>
      <c r="AA117" s="23" t="s">
        <v>516</v>
      </c>
      <c r="AB117" s="64">
        <f t="shared" ref="AB117:AB118" si="154">Z117/K117*100</f>
        <v>100</v>
      </c>
      <c r="AC117" s="40" t="s">
        <v>406</v>
      </c>
      <c r="AD117" s="46">
        <f t="shared" si="5"/>
        <v>108918350</v>
      </c>
      <c r="AE117" s="64">
        <f t="shared" ref="AE117:AE118" si="155">AD117/M117*100</f>
        <v>99.468812785388124</v>
      </c>
      <c r="AF117" s="40" t="s">
        <v>406</v>
      </c>
      <c r="AG117" s="65">
        <f t="shared" si="2"/>
        <v>13</v>
      </c>
      <c r="AH117" s="23" t="s">
        <v>516</v>
      </c>
      <c r="AI117" s="46">
        <f t="shared" si="3"/>
        <v>108918350</v>
      </c>
      <c r="AJ117" s="64">
        <f t="shared" si="6"/>
        <v>260</v>
      </c>
      <c r="AK117" s="40" t="s">
        <v>406</v>
      </c>
      <c r="AL117" s="64">
        <f t="shared" si="4"/>
        <v>134.13589901477832</v>
      </c>
      <c r="AM117" s="13"/>
      <c r="AP117" s="29"/>
    </row>
    <row r="118" spans="1:42" ht="60" x14ac:dyDescent="0.2">
      <c r="A118" s="18"/>
      <c r="B118" s="19"/>
      <c r="C118" s="30" t="s">
        <v>512</v>
      </c>
      <c r="D118" s="34" t="s">
        <v>521</v>
      </c>
      <c r="E118" s="22">
        <v>1</v>
      </c>
      <c r="F118" s="23" t="s">
        <v>392</v>
      </c>
      <c r="G118" s="58">
        <v>335260000</v>
      </c>
      <c r="H118" s="50"/>
      <c r="I118" s="23"/>
      <c r="J118" s="26"/>
      <c r="K118" s="22">
        <v>5</v>
      </c>
      <c r="L118" s="23" t="s">
        <v>392</v>
      </c>
      <c r="M118" s="58">
        <v>304235000</v>
      </c>
      <c r="N118" s="22">
        <v>0</v>
      </c>
      <c r="O118" s="23" t="s">
        <v>392</v>
      </c>
      <c r="P118" s="27">
        <v>0</v>
      </c>
      <c r="Q118" s="22">
        <v>0</v>
      </c>
      <c r="R118" s="23" t="s">
        <v>392</v>
      </c>
      <c r="S118" s="27">
        <v>0</v>
      </c>
      <c r="T118" s="22">
        <v>3</v>
      </c>
      <c r="U118" s="23" t="s">
        <v>392</v>
      </c>
      <c r="V118" s="27">
        <v>102875000</v>
      </c>
      <c r="W118" s="22">
        <v>2</v>
      </c>
      <c r="X118" s="23" t="s">
        <v>392</v>
      </c>
      <c r="Y118" s="27">
        <v>195850000</v>
      </c>
      <c r="Z118" s="65">
        <f t="shared" si="1"/>
        <v>5</v>
      </c>
      <c r="AA118" s="23" t="s">
        <v>392</v>
      </c>
      <c r="AB118" s="64">
        <f t="shared" si="154"/>
        <v>100</v>
      </c>
      <c r="AC118" s="40" t="s">
        <v>406</v>
      </c>
      <c r="AD118" s="46">
        <f t="shared" si="5"/>
        <v>298725000</v>
      </c>
      <c r="AE118" s="64">
        <f t="shared" si="155"/>
        <v>98.188900027938928</v>
      </c>
      <c r="AF118" s="40" t="s">
        <v>406</v>
      </c>
      <c r="AG118" s="65">
        <f t="shared" si="2"/>
        <v>5</v>
      </c>
      <c r="AH118" s="23" t="s">
        <v>392</v>
      </c>
      <c r="AI118" s="46">
        <f t="shared" si="3"/>
        <v>298725000</v>
      </c>
      <c r="AJ118" s="64">
        <f t="shared" si="6"/>
        <v>500</v>
      </c>
      <c r="AK118" s="40" t="s">
        <v>406</v>
      </c>
      <c r="AL118" s="64">
        <f t="shared" si="4"/>
        <v>89.102487621547454</v>
      </c>
      <c r="AM118" s="13"/>
      <c r="AP118" s="29"/>
    </row>
    <row r="119" spans="1:42" ht="105" x14ac:dyDescent="0.2">
      <c r="A119" s="18"/>
      <c r="B119" s="19"/>
      <c r="C119" s="93" t="s">
        <v>467</v>
      </c>
      <c r="D119" s="94" t="s">
        <v>499</v>
      </c>
      <c r="E119" s="22">
        <v>15</v>
      </c>
      <c r="F119" s="23" t="s">
        <v>392</v>
      </c>
      <c r="G119" s="58">
        <v>2850000000</v>
      </c>
      <c r="H119" s="50">
        <v>3</v>
      </c>
      <c r="I119" s="23" t="s">
        <v>392</v>
      </c>
      <c r="J119" s="26">
        <v>450000000</v>
      </c>
      <c r="K119" s="22"/>
      <c r="L119" s="23"/>
      <c r="M119" s="27"/>
      <c r="N119" s="22"/>
      <c r="O119" s="23"/>
      <c r="P119" s="27"/>
      <c r="Q119" s="22"/>
      <c r="R119" s="23"/>
      <c r="S119" s="27"/>
      <c r="T119" s="22"/>
      <c r="U119" s="23"/>
      <c r="V119" s="27"/>
      <c r="W119" s="22"/>
      <c r="X119" s="23"/>
      <c r="Y119" s="27"/>
      <c r="Z119" s="65"/>
      <c r="AA119" s="23"/>
      <c r="AB119" s="64"/>
      <c r="AC119" s="40"/>
      <c r="AD119" s="46"/>
      <c r="AE119" s="64"/>
      <c r="AF119" s="40"/>
      <c r="AG119" s="65">
        <f t="shared" ref="AG119" si="156">H119+Z119</f>
        <v>3</v>
      </c>
      <c r="AH119" s="23" t="s">
        <v>392</v>
      </c>
      <c r="AI119" s="46">
        <f t="shared" ref="AI119" si="157">J119+AD119</f>
        <v>450000000</v>
      </c>
      <c r="AJ119" s="64">
        <f t="shared" ref="AJ119" si="158">AG119/E119*100</f>
        <v>20</v>
      </c>
      <c r="AK119" s="40" t="s">
        <v>406</v>
      </c>
      <c r="AL119" s="64">
        <f t="shared" ref="AL119" si="159">AI119/G119*100</f>
        <v>15.789473684210526</v>
      </c>
      <c r="AM119" s="13"/>
      <c r="AP119" s="29"/>
    </row>
    <row r="120" spans="1:42" ht="127.5" customHeight="1" x14ac:dyDescent="0.2">
      <c r="A120" s="18"/>
      <c r="B120" s="19"/>
      <c r="C120" s="20" t="s">
        <v>94</v>
      </c>
      <c r="D120" s="21" t="s">
        <v>519</v>
      </c>
      <c r="E120" s="51">
        <f>241+32</f>
        <v>273</v>
      </c>
      <c r="F120" s="75" t="s">
        <v>421</v>
      </c>
      <c r="G120" s="48">
        <f>SUM(G121:G393)</f>
        <v>133373107765</v>
      </c>
      <c r="H120" s="51">
        <f>241+32</f>
        <v>273</v>
      </c>
      <c r="I120" s="75" t="s">
        <v>421</v>
      </c>
      <c r="J120" s="48">
        <f>SUM(J121:J393)</f>
        <v>7802994419</v>
      </c>
      <c r="K120" s="51">
        <f>241+32</f>
        <v>273</v>
      </c>
      <c r="L120" s="75" t="s">
        <v>421</v>
      </c>
      <c r="M120" s="48">
        <f>SUM(M121:M393)</f>
        <v>26674621553</v>
      </c>
      <c r="N120" s="51">
        <v>232</v>
      </c>
      <c r="O120" s="75" t="s">
        <v>421</v>
      </c>
      <c r="P120" s="48">
        <f>SUM(P121:P393)</f>
        <v>4708027000</v>
      </c>
      <c r="Q120" s="51">
        <v>0</v>
      </c>
      <c r="R120" s="75" t="s">
        <v>421</v>
      </c>
      <c r="S120" s="48">
        <f>SUM(S121:S393)</f>
        <v>80460000</v>
      </c>
      <c r="T120" s="51">
        <v>0</v>
      </c>
      <c r="U120" s="75" t="s">
        <v>421</v>
      </c>
      <c r="V120" s="48">
        <f>SUM(V121:V393)</f>
        <v>2803635743</v>
      </c>
      <c r="W120" s="51">
        <v>0</v>
      </c>
      <c r="X120" s="75" t="s">
        <v>421</v>
      </c>
      <c r="Y120" s="48">
        <f>SUM(Y121:Y393)</f>
        <v>0</v>
      </c>
      <c r="Z120" s="66">
        <f t="shared" si="1"/>
        <v>232</v>
      </c>
      <c r="AA120" s="75" t="s">
        <v>421</v>
      </c>
      <c r="AB120" s="68">
        <f t="shared" si="146"/>
        <v>84.981684981684978</v>
      </c>
      <c r="AC120" s="69" t="s">
        <v>406</v>
      </c>
      <c r="AD120" s="71">
        <f t="shared" si="5"/>
        <v>7592122743</v>
      </c>
      <c r="AE120" s="68">
        <f t="shared" si="147"/>
        <v>28.461969846189405</v>
      </c>
      <c r="AF120" s="69" t="s">
        <v>406</v>
      </c>
      <c r="AG120" s="66">
        <f>H120+Z120</f>
        <v>505</v>
      </c>
      <c r="AH120" s="75" t="s">
        <v>421</v>
      </c>
      <c r="AI120" s="71">
        <f t="shared" si="3"/>
        <v>15395117162</v>
      </c>
      <c r="AJ120" s="68">
        <f t="shared" si="6"/>
        <v>184.98168498168499</v>
      </c>
      <c r="AK120" s="69" t="s">
        <v>406</v>
      </c>
      <c r="AL120" s="68">
        <f t="shared" si="4"/>
        <v>11.542894530976817</v>
      </c>
      <c r="AM120" s="13"/>
      <c r="AP120" s="29"/>
    </row>
    <row r="121" spans="1:42" ht="93.75" customHeight="1" x14ac:dyDescent="0.2">
      <c r="A121" s="18"/>
      <c r="B121" s="19"/>
      <c r="C121" s="30" t="s">
        <v>486</v>
      </c>
      <c r="D121" s="34" t="s">
        <v>520</v>
      </c>
      <c r="E121" s="22">
        <v>5</v>
      </c>
      <c r="F121" s="55" t="s">
        <v>421</v>
      </c>
      <c r="G121" s="61">
        <f t="shared" ref="G121:G185" si="160">M121*5</f>
        <v>285136230</v>
      </c>
      <c r="H121" s="22">
        <v>1</v>
      </c>
      <c r="I121" s="55" t="s">
        <v>421</v>
      </c>
      <c r="J121" s="26">
        <v>13989906</v>
      </c>
      <c r="K121" s="22">
        <v>1</v>
      </c>
      <c r="L121" s="55" t="s">
        <v>421</v>
      </c>
      <c r="M121" s="27">
        <v>57027246</v>
      </c>
      <c r="N121" s="22">
        <v>1</v>
      </c>
      <c r="O121" s="55" t="s">
        <v>421</v>
      </c>
      <c r="P121" s="27">
        <v>0</v>
      </c>
      <c r="Q121" s="22">
        <v>0</v>
      </c>
      <c r="R121" s="55" t="s">
        <v>421</v>
      </c>
      <c r="S121" s="27">
        <v>9720000</v>
      </c>
      <c r="T121" s="22">
        <v>0</v>
      </c>
      <c r="U121" s="55" t="s">
        <v>421</v>
      </c>
      <c r="V121" s="27">
        <v>0</v>
      </c>
      <c r="W121" s="22">
        <v>0</v>
      </c>
      <c r="X121" s="55" t="s">
        <v>421</v>
      </c>
      <c r="Y121" s="27">
        <v>0</v>
      </c>
      <c r="Z121" s="65">
        <f t="shared" ref="Z121" si="161">N121+Q121+T121+W121</f>
        <v>1</v>
      </c>
      <c r="AA121" s="55" t="s">
        <v>421</v>
      </c>
      <c r="AB121" s="64">
        <f t="shared" ref="AB121:AB122" si="162">Z121/K121*100</f>
        <v>100</v>
      </c>
      <c r="AC121" s="40" t="s">
        <v>406</v>
      </c>
      <c r="AD121" s="46">
        <f t="shared" ref="AD121" si="163">P121+S121+V121+Y121</f>
        <v>9720000</v>
      </c>
      <c r="AE121" s="64">
        <f t="shared" si="147"/>
        <v>17.044484315444585</v>
      </c>
      <c r="AF121" s="40" t="s">
        <v>406</v>
      </c>
      <c r="AG121" s="65">
        <f t="shared" ref="AG121" si="164">H121+Z121</f>
        <v>2</v>
      </c>
      <c r="AH121" s="55" t="s">
        <v>421</v>
      </c>
      <c r="AI121" s="46">
        <f t="shared" ref="AI121" si="165">J121+AD121</f>
        <v>23709906</v>
      </c>
      <c r="AJ121" s="64">
        <f t="shared" ref="AJ121" si="166">AG121/E121*100</f>
        <v>40</v>
      </c>
      <c r="AK121" s="40" t="s">
        <v>406</v>
      </c>
      <c r="AL121" s="64">
        <f t="shared" ref="AL121" si="167">AI121/G121*100</f>
        <v>8.3152905542729521</v>
      </c>
      <c r="AM121" s="13"/>
      <c r="AP121" s="29"/>
    </row>
    <row r="122" spans="1:42" ht="93.75" customHeight="1" x14ac:dyDescent="0.2">
      <c r="A122" s="18"/>
      <c r="B122" s="19"/>
      <c r="C122" s="30" t="s">
        <v>95</v>
      </c>
      <c r="D122" s="34" t="s">
        <v>520</v>
      </c>
      <c r="E122" s="22">
        <v>5</v>
      </c>
      <c r="F122" s="55" t="s">
        <v>421</v>
      </c>
      <c r="G122" s="61">
        <f t="shared" si="160"/>
        <v>81000000</v>
      </c>
      <c r="H122" s="22">
        <v>1</v>
      </c>
      <c r="I122" s="55" t="s">
        <v>421</v>
      </c>
      <c r="J122" s="26">
        <v>7040000</v>
      </c>
      <c r="K122" s="22">
        <v>1</v>
      </c>
      <c r="L122" s="55" t="s">
        <v>421</v>
      </c>
      <c r="M122" s="27">
        <v>16200000</v>
      </c>
      <c r="N122" s="22">
        <v>1</v>
      </c>
      <c r="O122" s="55" t="s">
        <v>421</v>
      </c>
      <c r="P122" s="27">
        <v>0</v>
      </c>
      <c r="Q122" s="22">
        <v>0</v>
      </c>
      <c r="R122" s="55" t="s">
        <v>421</v>
      </c>
      <c r="S122" s="27">
        <v>4860000</v>
      </c>
      <c r="T122" s="22">
        <v>0</v>
      </c>
      <c r="U122" s="55" t="s">
        <v>421</v>
      </c>
      <c r="V122" s="27">
        <v>0</v>
      </c>
      <c r="W122" s="22">
        <v>0</v>
      </c>
      <c r="X122" s="55" t="s">
        <v>421</v>
      </c>
      <c r="Y122" s="27">
        <v>0</v>
      </c>
      <c r="Z122" s="65">
        <f t="shared" si="1"/>
        <v>1</v>
      </c>
      <c r="AA122" s="55" t="s">
        <v>421</v>
      </c>
      <c r="AB122" s="64">
        <f t="shared" si="162"/>
        <v>100</v>
      </c>
      <c r="AC122" s="40" t="s">
        <v>406</v>
      </c>
      <c r="AD122" s="46">
        <f t="shared" si="5"/>
        <v>4860000</v>
      </c>
      <c r="AE122" s="64">
        <f t="shared" si="147"/>
        <v>30</v>
      </c>
      <c r="AF122" s="40" t="s">
        <v>406</v>
      </c>
      <c r="AG122" s="65">
        <f t="shared" si="2"/>
        <v>2</v>
      </c>
      <c r="AH122" s="55" t="s">
        <v>421</v>
      </c>
      <c r="AI122" s="46">
        <f t="shared" si="3"/>
        <v>11900000</v>
      </c>
      <c r="AJ122" s="64">
        <f t="shared" si="6"/>
        <v>40</v>
      </c>
      <c r="AK122" s="40" t="s">
        <v>406</v>
      </c>
      <c r="AL122" s="64">
        <f t="shared" si="4"/>
        <v>14.691358024691359</v>
      </c>
      <c r="AM122" s="13"/>
      <c r="AP122" s="29"/>
    </row>
    <row r="123" spans="1:42" ht="93.75" customHeight="1" x14ac:dyDescent="0.2">
      <c r="A123" s="18"/>
      <c r="B123" s="19"/>
      <c r="C123" s="30" t="s">
        <v>96</v>
      </c>
      <c r="D123" s="34" t="s">
        <v>520</v>
      </c>
      <c r="E123" s="22">
        <v>5</v>
      </c>
      <c r="F123" s="55" t="s">
        <v>421</v>
      </c>
      <c r="G123" s="61">
        <f t="shared" si="160"/>
        <v>322922460</v>
      </c>
      <c r="H123" s="22">
        <v>1</v>
      </c>
      <c r="I123" s="55" t="s">
        <v>421</v>
      </c>
      <c r="J123" s="26">
        <v>22251640</v>
      </c>
      <c r="K123" s="22">
        <v>1</v>
      </c>
      <c r="L123" s="55" t="s">
        <v>421</v>
      </c>
      <c r="M123" s="27">
        <v>64584492</v>
      </c>
      <c r="N123" s="22">
        <v>1</v>
      </c>
      <c r="O123" s="55" t="s">
        <v>421</v>
      </c>
      <c r="P123" s="27">
        <v>0</v>
      </c>
      <c r="Q123" s="22">
        <v>0</v>
      </c>
      <c r="R123" s="55" t="s">
        <v>421</v>
      </c>
      <c r="S123" s="27">
        <v>19170000</v>
      </c>
      <c r="T123" s="22">
        <v>0</v>
      </c>
      <c r="U123" s="55" t="s">
        <v>421</v>
      </c>
      <c r="V123" s="27">
        <v>0</v>
      </c>
      <c r="W123" s="22">
        <v>0</v>
      </c>
      <c r="X123" s="55" t="s">
        <v>421</v>
      </c>
      <c r="Y123" s="27">
        <v>0</v>
      </c>
      <c r="Z123" s="65">
        <f t="shared" si="1"/>
        <v>1</v>
      </c>
      <c r="AA123" s="55" t="s">
        <v>421</v>
      </c>
      <c r="AB123" s="64">
        <f t="shared" ref="AB123:AB187" si="168">Z123/K123*100</f>
        <v>100</v>
      </c>
      <c r="AC123" s="40" t="s">
        <v>406</v>
      </c>
      <c r="AD123" s="46">
        <f t="shared" si="5"/>
        <v>19170000</v>
      </c>
      <c r="AE123" s="64">
        <f t="shared" si="147"/>
        <v>29.682048130068129</v>
      </c>
      <c r="AF123" s="40" t="s">
        <v>406</v>
      </c>
      <c r="AG123" s="65">
        <f t="shared" si="2"/>
        <v>2</v>
      </c>
      <c r="AH123" s="55" t="s">
        <v>421</v>
      </c>
      <c r="AI123" s="46">
        <f t="shared" si="3"/>
        <v>41421640</v>
      </c>
      <c r="AJ123" s="64">
        <f t="shared" si="6"/>
        <v>40</v>
      </c>
      <c r="AK123" s="40" t="s">
        <v>406</v>
      </c>
      <c r="AL123" s="64">
        <f t="shared" si="4"/>
        <v>12.82711645390042</v>
      </c>
      <c r="AM123" s="13"/>
      <c r="AP123" s="29"/>
    </row>
    <row r="124" spans="1:42" ht="93.75" customHeight="1" x14ac:dyDescent="0.2">
      <c r="A124" s="18"/>
      <c r="B124" s="19"/>
      <c r="C124" s="30" t="s">
        <v>97</v>
      </c>
      <c r="D124" s="34" t="s">
        <v>520</v>
      </c>
      <c r="E124" s="22">
        <v>5</v>
      </c>
      <c r="F124" s="55" t="s">
        <v>421</v>
      </c>
      <c r="G124" s="61">
        <f t="shared" si="160"/>
        <v>117000000</v>
      </c>
      <c r="H124" s="22">
        <v>1</v>
      </c>
      <c r="I124" s="55" t="s">
        <v>421</v>
      </c>
      <c r="J124" s="26">
        <v>8100000</v>
      </c>
      <c r="K124" s="22">
        <v>1</v>
      </c>
      <c r="L124" s="55" t="s">
        <v>421</v>
      </c>
      <c r="M124" s="27">
        <v>23400000</v>
      </c>
      <c r="N124" s="22">
        <v>1</v>
      </c>
      <c r="O124" s="55" t="s">
        <v>421</v>
      </c>
      <c r="P124" s="27">
        <v>0</v>
      </c>
      <c r="Q124" s="22">
        <v>0</v>
      </c>
      <c r="R124" s="55" t="s">
        <v>421</v>
      </c>
      <c r="S124" s="27">
        <v>7020000</v>
      </c>
      <c r="T124" s="22">
        <v>0</v>
      </c>
      <c r="U124" s="55" t="s">
        <v>421</v>
      </c>
      <c r="V124" s="27">
        <v>0</v>
      </c>
      <c r="W124" s="22">
        <v>0</v>
      </c>
      <c r="X124" s="55" t="s">
        <v>421</v>
      </c>
      <c r="Y124" s="27">
        <v>0</v>
      </c>
      <c r="Z124" s="65">
        <f t="shared" si="1"/>
        <v>1</v>
      </c>
      <c r="AA124" s="55" t="s">
        <v>421</v>
      </c>
      <c r="AB124" s="64">
        <f t="shared" si="168"/>
        <v>100</v>
      </c>
      <c r="AC124" s="40" t="s">
        <v>406</v>
      </c>
      <c r="AD124" s="46">
        <f t="shared" si="5"/>
        <v>7020000</v>
      </c>
      <c r="AE124" s="64">
        <f t="shared" si="147"/>
        <v>30</v>
      </c>
      <c r="AF124" s="40" t="s">
        <v>406</v>
      </c>
      <c r="AG124" s="65">
        <f t="shared" si="2"/>
        <v>2</v>
      </c>
      <c r="AH124" s="55" t="s">
        <v>421</v>
      </c>
      <c r="AI124" s="46">
        <f t="shared" si="3"/>
        <v>15120000</v>
      </c>
      <c r="AJ124" s="64">
        <f t="shared" si="6"/>
        <v>40</v>
      </c>
      <c r="AK124" s="40" t="s">
        <v>406</v>
      </c>
      <c r="AL124" s="64">
        <f t="shared" si="4"/>
        <v>12.923076923076923</v>
      </c>
      <c r="AM124" s="13"/>
      <c r="AP124" s="29"/>
    </row>
    <row r="125" spans="1:42" ht="93.75" customHeight="1" x14ac:dyDescent="0.2">
      <c r="A125" s="18"/>
      <c r="B125" s="19"/>
      <c r="C125" s="30" t="s">
        <v>98</v>
      </c>
      <c r="D125" s="34" t="s">
        <v>520</v>
      </c>
      <c r="E125" s="22">
        <v>5</v>
      </c>
      <c r="F125" s="55" t="s">
        <v>421</v>
      </c>
      <c r="G125" s="61">
        <f t="shared" si="160"/>
        <v>467000000</v>
      </c>
      <c r="H125" s="22">
        <v>1</v>
      </c>
      <c r="I125" s="55" t="s">
        <v>421</v>
      </c>
      <c r="J125" s="26">
        <v>26960000</v>
      </c>
      <c r="K125" s="22">
        <v>1</v>
      </c>
      <c r="L125" s="55" t="s">
        <v>421</v>
      </c>
      <c r="M125" s="27">
        <v>93400000</v>
      </c>
      <c r="N125" s="22">
        <v>1</v>
      </c>
      <c r="O125" s="55" t="s">
        <v>421</v>
      </c>
      <c r="P125" s="27">
        <v>0</v>
      </c>
      <c r="Q125" s="22">
        <v>0</v>
      </c>
      <c r="R125" s="55" t="s">
        <v>421</v>
      </c>
      <c r="S125" s="27">
        <v>27540000</v>
      </c>
      <c r="T125" s="22">
        <v>0</v>
      </c>
      <c r="U125" s="55" t="s">
        <v>421</v>
      </c>
      <c r="V125" s="27">
        <v>0</v>
      </c>
      <c r="W125" s="22">
        <v>0</v>
      </c>
      <c r="X125" s="55" t="s">
        <v>421</v>
      </c>
      <c r="Y125" s="27">
        <v>0</v>
      </c>
      <c r="Z125" s="65">
        <f t="shared" si="1"/>
        <v>1</v>
      </c>
      <c r="AA125" s="55" t="s">
        <v>421</v>
      </c>
      <c r="AB125" s="64">
        <f t="shared" si="168"/>
        <v>100</v>
      </c>
      <c r="AC125" s="40" t="s">
        <v>406</v>
      </c>
      <c r="AD125" s="46">
        <f t="shared" si="5"/>
        <v>27540000</v>
      </c>
      <c r="AE125" s="64">
        <f t="shared" si="147"/>
        <v>29.486081370449678</v>
      </c>
      <c r="AF125" s="40" t="s">
        <v>406</v>
      </c>
      <c r="AG125" s="65">
        <f t="shared" si="2"/>
        <v>2</v>
      </c>
      <c r="AH125" s="55" t="s">
        <v>421</v>
      </c>
      <c r="AI125" s="46">
        <f t="shared" si="3"/>
        <v>54500000</v>
      </c>
      <c r="AJ125" s="64">
        <f t="shared" si="6"/>
        <v>40</v>
      </c>
      <c r="AK125" s="40" t="s">
        <v>406</v>
      </c>
      <c r="AL125" s="64">
        <f t="shared" si="4"/>
        <v>11.670235546038544</v>
      </c>
      <c r="AM125" s="13"/>
      <c r="AP125" s="29"/>
    </row>
    <row r="126" spans="1:42" ht="93.75" customHeight="1" x14ac:dyDescent="0.2">
      <c r="A126" s="18"/>
      <c r="B126" s="19"/>
      <c r="C126" s="30" t="s">
        <v>99</v>
      </c>
      <c r="D126" s="34" t="s">
        <v>520</v>
      </c>
      <c r="E126" s="22">
        <v>5</v>
      </c>
      <c r="F126" s="55" t="s">
        <v>421</v>
      </c>
      <c r="G126" s="61">
        <f t="shared" si="160"/>
        <v>594000000</v>
      </c>
      <c r="H126" s="22">
        <v>1</v>
      </c>
      <c r="I126" s="55" t="s">
        <v>421</v>
      </c>
      <c r="J126" s="26">
        <v>42980000</v>
      </c>
      <c r="K126" s="22">
        <v>1</v>
      </c>
      <c r="L126" s="55" t="s">
        <v>421</v>
      </c>
      <c r="M126" s="27">
        <v>118800000</v>
      </c>
      <c r="N126" s="22">
        <v>1</v>
      </c>
      <c r="O126" s="55" t="s">
        <v>421</v>
      </c>
      <c r="P126" s="27">
        <v>35640000</v>
      </c>
      <c r="Q126" s="22">
        <v>0</v>
      </c>
      <c r="R126" s="55" t="s">
        <v>421</v>
      </c>
      <c r="S126" s="27">
        <v>0</v>
      </c>
      <c r="T126" s="22">
        <v>0</v>
      </c>
      <c r="U126" s="55" t="s">
        <v>421</v>
      </c>
      <c r="V126" s="27">
        <v>0</v>
      </c>
      <c r="W126" s="22">
        <v>0</v>
      </c>
      <c r="X126" s="55" t="s">
        <v>421</v>
      </c>
      <c r="Y126" s="27">
        <v>0</v>
      </c>
      <c r="Z126" s="65">
        <f t="shared" ref="Z126:Z190" si="169">N126+Q126+T126+W126</f>
        <v>1</v>
      </c>
      <c r="AA126" s="55" t="s">
        <v>421</v>
      </c>
      <c r="AB126" s="64">
        <f t="shared" si="168"/>
        <v>100</v>
      </c>
      <c r="AC126" s="40" t="s">
        <v>406</v>
      </c>
      <c r="AD126" s="46">
        <f t="shared" si="5"/>
        <v>35640000</v>
      </c>
      <c r="AE126" s="64">
        <f t="shared" si="147"/>
        <v>30</v>
      </c>
      <c r="AF126" s="40" t="s">
        <v>406</v>
      </c>
      <c r="AG126" s="65">
        <f t="shared" ref="AG126:AG190" si="170">H126+Z126</f>
        <v>2</v>
      </c>
      <c r="AH126" s="55" t="s">
        <v>421</v>
      </c>
      <c r="AI126" s="46">
        <f t="shared" ref="AI126:AI190" si="171">J126+AD126</f>
        <v>78620000</v>
      </c>
      <c r="AJ126" s="64">
        <f t="shared" si="6"/>
        <v>40</v>
      </c>
      <c r="AK126" s="40" t="s">
        <v>406</v>
      </c>
      <c r="AL126" s="64">
        <f t="shared" ref="AL126:AL190" si="172">AI126/G126*100</f>
        <v>13.235690235690237</v>
      </c>
      <c r="AM126" s="13"/>
      <c r="AP126" s="29"/>
    </row>
    <row r="127" spans="1:42" ht="93.75" customHeight="1" x14ac:dyDescent="0.2">
      <c r="A127" s="18"/>
      <c r="B127" s="19"/>
      <c r="C127" s="30" t="s">
        <v>100</v>
      </c>
      <c r="D127" s="34" t="s">
        <v>520</v>
      </c>
      <c r="E127" s="22">
        <v>5</v>
      </c>
      <c r="F127" s="55" t="s">
        <v>421</v>
      </c>
      <c r="G127" s="61">
        <f t="shared" si="160"/>
        <v>378000000</v>
      </c>
      <c r="H127" s="22">
        <v>1</v>
      </c>
      <c r="I127" s="55" t="s">
        <v>421</v>
      </c>
      <c r="J127" s="26">
        <v>24840000</v>
      </c>
      <c r="K127" s="22">
        <v>1</v>
      </c>
      <c r="L127" s="55" t="s">
        <v>421</v>
      </c>
      <c r="M127" s="27">
        <v>75600000</v>
      </c>
      <c r="N127" s="22">
        <v>1</v>
      </c>
      <c r="O127" s="55" t="s">
        <v>421</v>
      </c>
      <c r="P127" s="27">
        <v>22680000</v>
      </c>
      <c r="Q127" s="22">
        <v>0</v>
      </c>
      <c r="R127" s="55" t="s">
        <v>421</v>
      </c>
      <c r="S127" s="27">
        <v>0</v>
      </c>
      <c r="T127" s="22">
        <v>0</v>
      </c>
      <c r="U127" s="55" t="s">
        <v>421</v>
      </c>
      <c r="V127" s="27">
        <v>0</v>
      </c>
      <c r="W127" s="22">
        <v>0</v>
      </c>
      <c r="X127" s="55" t="s">
        <v>421</v>
      </c>
      <c r="Y127" s="27">
        <v>0</v>
      </c>
      <c r="Z127" s="65">
        <f t="shared" si="169"/>
        <v>1</v>
      </c>
      <c r="AA127" s="55" t="s">
        <v>421</v>
      </c>
      <c r="AB127" s="64">
        <f t="shared" si="168"/>
        <v>100</v>
      </c>
      <c r="AC127" s="40" t="s">
        <v>406</v>
      </c>
      <c r="AD127" s="46">
        <f t="shared" ref="AD127:AD191" si="173">P127+S127+V127+Y127</f>
        <v>22680000</v>
      </c>
      <c r="AE127" s="64">
        <f t="shared" si="147"/>
        <v>30</v>
      </c>
      <c r="AF127" s="40" t="s">
        <v>406</v>
      </c>
      <c r="AG127" s="65">
        <f t="shared" si="170"/>
        <v>2</v>
      </c>
      <c r="AH127" s="55" t="s">
        <v>421</v>
      </c>
      <c r="AI127" s="46">
        <f t="shared" si="171"/>
        <v>47520000</v>
      </c>
      <c r="AJ127" s="64">
        <f t="shared" ref="AJ127:AJ191" si="174">AG127/E127*100</f>
        <v>40</v>
      </c>
      <c r="AK127" s="40" t="s">
        <v>406</v>
      </c>
      <c r="AL127" s="64">
        <f t="shared" si="172"/>
        <v>12.571428571428573</v>
      </c>
      <c r="AM127" s="13"/>
      <c r="AP127" s="29"/>
    </row>
    <row r="128" spans="1:42" ht="93.75" customHeight="1" x14ac:dyDescent="0.2">
      <c r="A128" s="18"/>
      <c r="B128" s="19"/>
      <c r="C128" s="30" t="s">
        <v>101</v>
      </c>
      <c r="D128" s="34" t="s">
        <v>520</v>
      </c>
      <c r="E128" s="22">
        <v>5</v>
      </c>
      <c r="F128" s="55" t="s">
        <v>421</v>
      </c>
      <c r="G128" s="61">
        <f t="shared" si="160"/>
        <v>184502500</v>
      </c>
      <c r="H128" s="22">
        <v>1</v>
      </c>
      <c r="I128" s="55" t="s">
        <v>421</v>
      </c>
      <c r="J128" s="26">
        <v>13767800</v>
      </c>
      <c r="K128" s="22">
        <v>1</v>
      </c>
      <c r="L128" s="55" t="s">
        <v>421</v>
      </c>
      <c r="M128" s="27">
        <v>36900500</v>
      </c>
      <c r="N128" s="22">
        <v>1</v>
      </c>
      <c r="O128" s="55" t="s">
        <v>421</v>
      </c>
      <c r="P128" s="27">
        <v>11070000</v>
      </c>
      <c r="Q128" s="22">
        <v>0</v>
      </c>
      <c r="R128" s="55" t="s">
        <v>421</v>
      </c>
      <c r="S128" s="27">
        <v>0</v>
      </c>
      <c r="T128" s="22">
        <v>0</v>
      </c>
      <c r="U128" s="55" t="s">
        <v>421</v>
      </c>
      <c r="V128" s="27">
        <v>0</v>
      </c>
      <c r="W128" s="22">
        <v>0</v>
      </c>
      <c r="X128" s="55" t="s">
        <v>421</v>
      </c>
      <c r="Y128" s="27">
        <v>0</v>
      </c>
      <c r="Z128" s="65">
        <f t="shared" si="169"/>
        <v>1</v>
      </c>
      <c r="AA128" s="55" t="s">
        <v>421</v>
      </c>
      <c r="AB128" s="64">
        <f t="shared" si="168"/>
        <v>100</v>
      </c>
      <c r="AC128" s="40" t="s">
        <v>406</v>
      </c>
      <c r="AD128" s="46">
        <f t="shared" si="173"/>
        <v>11070000</v>
      </c>
      <c r="AE128" s="64">
        <f t="shared" si="147"/>
        <v>29.999593501443073</v>
      </c>
      <c r="AF128" s="40" t="s">
        <v>406</v>
      </c>
      <c r="AG128" s="65">
        <f t="shared" si="170"/>
        <v>2</v>
      </c>
      <c r="AH128" s="55" t="s">
        <v>421</v>
      </c>
      <c r="AI128" s="46">
        <f t="shared" si="171"/>
        <v>24837800</v>
      </c>
      <c r="AJ128" s="64">
        <f t="shared" si="174"/>
        <v>40</v>
      </c>
      <c r="AK128" s="40" t="s">
        <v>406</v>
      </c>
      <c r="AL128" s="64">
        <f t="shared" si="172"/>
        <v>13.462039809758675</v>
      </c>
      <c r="AM128" s="13"/>
      <c r="AP128" s="29"/>
    </row>
    <row r="129" spans="1:42" ht="93.75" customHeight="1" x14ac:dyDescent="0.2">
      <c r="A129" s="18"/>
      <c r="B129" s="19"/>
      <c r="C129" s="30" t="s">
        <v>102</v>
      </c>
      <c r="D129" s="34" t="s">
        <v>520</v>
      </c>
      <c r="E129" s="22">
        <v>5</v>
      </c>
      <c r="F129" s="55" t="s">
        <v>421</v>
      </c>
      <c r="G129" s="61">
        <f t="shared" si="160"/>
        <v>166500000</v>
      </c>
      <c r="H129" s="22">
        <v>1</v>
      </c>
      <c r="I129" s="55" t="s">
        <v>421</v>
      </c>
      <c r="J129" s="26">
        <v>18241958</v>
      </c>
      <c r="K129" s="22">
        <v>1</v>
      </c>
      <c r="L129" s="55" t="s">
        <v>421</v>
      </c>
      <c r="M129" s="27">
        <v>33300000</v>
      </c>
      <c r="N129" s="22">
        <v>1</v>
      </c>
      <c r="O129" s="55" t="s">
        <v>421</v>
      </c>
      <c r="P129" s="27">
        <v>9990000</v>
      </c>
      <c r="Q129" s="22">
        <v>0</v>
      </c>
      <c r="R129" s="55" t="s">
        <v>421</v>
      </c>
      <c r="S129" s="27">
        <v>0</v>
      </c>
      <c r="T129" s="22">
        <v>0</v>
      </c>
      <c r="U129" s="55" t="s">
        <v>421</v>
      </c>
      <c r="V129" s="27">
        <v>0</v>
      </c>
      <c r="W129" s="22">
        <v>0</v>
      </c>
      <c r="X129" s="55" t="s">
        <v>421</v>
      </c>
      <c r="Y129" s="27">
        <v>0</v>
      </c>
      <c r="Z129" s="65">
        <f t="shared" si="169"/>
        <v>1</v>
      </c>
      <c r="AA129" s="55" t="s">
        <v>421</v>
      </c>
      <c r="AB129" s="64">
        <f t="shared" si="168"/>
        <v>100</v>
      </c>
      <c r="AC129" s="40" t="s">
        <v>406</v>
      </c>
      <c r="AD129" s="46">
        <f t="shared" si="173"/>
        <v>9990000</v>
      </c>
      <c r="AE129" s="64">
        <f t="shared" si="147"/>
        <v>30</v>
      </c>
      <c r="AF129" s="40" t="s">
        <v>406</v>
      </c>
      <c r="AG129" s="65">
        <f t="shared" si="170"/>
        <v>2</v>
      </c>
      <c r="AH129" s="55" t="s">
        <v>421</v>
      </c>
      <c r="AI129" s="46">
        <f t="shared" si="171"/>
        <v>28231958</v>
      </c>
      <c r="AJ129" s="64">
        <f t="shared" si="174"/>
        <v>40</v>
      </c>
      <c r="AK129" s="40" t="s">
        <v>406</v>
      </c>
      <c r="AL129" s="64">
        <f t="shared" si="172"/>
        <v>16.956130930930932</v>
      </c>
      <c r="AM129" s="13"/>
      <c r="AP129" s="29"/>
    </row>
    <row r="130" spans="1:42" ht="93.75" customHeight="1" x14ac:dyDescent="0.2">
      <c r="A130" s="18"/>
      <c r="B130" s="19"/>
      <c r="C130" s="30" t="s">
        <v>103</v>
      </c>
      <c r="D130" s="34" t="s">
        <v>520</v>
      </c>
      <c r="E130" s="22">
        <v>5</v>
      </c>
      <c r="F130" s="55" t="s">
        <v>421</v>
      </c>
      <c r="G130" s="61">
        <f t="shared" si="160"/>
        <v>328500000</v>
      </c>
      <c r="H130" s="22">
        <v>1</v>
      </c>
      <c r="I130" s="55" t="s">
        <v>421</v>
      </c>
      <c r="J130" s="26">
        <v>23680406</v>
      </c>
      <c r="K130" s="22">
        <v>1</v>
      </c>
      <c r="L130" s="55" t="s">
        <v>421</v>
      </c>
      <c r="M130" s="27">
        <v>65700000</v>
      </c>
      <c r="N130" s="22">
        <v>1</v>
      </c>
      <c r="O130" s="55" t="s">
        <v>421</v>
      </c>
      <c r="P130" s="27">
        <v>19710000</v>
      </c>
      <c r="Q130" s="22">
        <v>0</v>
      </c>
      <c r="R130" s="55" t="s">
        <v>421</v>
      </c>
      <c r="S130" s="27">
        <v>0</v>
      </c>
      <c r="T130" s="22">
        <v>0</v>
      </c>
      <c r="U130" s="55" t="s">
        <v>421</v>
      </c>
      <c r="V130" s="27">
        <v>0</v>
      </c>
      <c r="W130" s="22">
        <v>0</v>
      </c>
      <c r="X130" s="55" t="s">
        <v>421</v>
      </c>
      <c r="Y130" s="27">
        <v>0</v>
      </c>
      <c r="Z130" s="65">
        <f t="shared" si="169"/>
        <v>1</v>
      </c>
      <c r="AA130" s="55" t="s">
        <v>421</v>
      </c>
      <c r="AB130" s="64">
        <f t="shared" si="168"/>
        <v>100</v>
      </c>
      <c r="AC130" s="40" t="s">
        <v>406</v>
      </c>
      <c r="AD130" s="46">
        <f t="shared" si="173"/>
        <v>19710000</v>
      </c>
      <c r="AE130" s="64">
        <f t="shared" si="147"/>
        <v>30</v>
      </c>
      <c r="AF130" s="40" t="s">
        <v>406</v>
      </c>
      <c r="AG130" s="65">
        <f t="shared" si="170"/>
        <v>2</v>
      </c>
      <c r="AH130" s="55" t="s">
        <v>421</v>
      </c>
      <c r="AI130" s="46">
        <f t="shared" si="171"/>
        <v>43390406</v>
      </c>
      <c r="AJ130" s="64">
        <f t="shared" si="174"/>
        <v>40</v>
      </c>
      <c r="AK130" s="40" t="s">
        <v>406</v>
      </c>
      <c r="AL130" s="64">
        <f t="shared" si="172"/>
        <v>13.208647184170472</v>
      </c>
      <c r="AM130" s="13"/>
      <c r="AP130" s="29"/>
    </row>
    <row r="131" spans="1:42" ht="93.75" customHeight="1" x14ac:dyDescent="0.2">
      <c r="A131" s="18"/>
      <c r="B131" s="19"/>
      <c r="C131" s="30" t="s">
        <v>104</v>
      </c>
      <c r="D131" s="34" t="s">
        <v>520</v>
      </c>
      <c r="E131" s="22">
        <v>5</v>
      </c>
      <c r="F131" s="55" t="s">
        <v>421</v>
      </c>
      <c r="G131" s="61">
        <f t="shared" si="160"/>
        <v>387800000</v>
      </c>
      <c r="H131" s="22">
        <v>1</v>
      </c>
      <c r="I131" s="55" t="s">
        <v>421</v>
      </c>
      <c r="J131" s="26">
        <v>27840000</v>
      </c>
      <c r="K131" s="22">
        <v>1</v>
      </c>
      <c r="L131" s="55" t="s">
        <v>421</v>
      </c>
      <c r="M131" s="27">
        <v>77560000</v>
      </c>
      <c r="N131" s="22">
        <v>1</v>
      </c>
      <c r="O131" s="55" t="s">
        <v>421</v>
      </c>
      <c r="P131" s="27">
        <v>23220000</v>
      </c>
      <c r="Q131" s="22">
        <v>0</v>
      </c>
      <c r="R131" s="55" t="s">
        <v>421</v>
      </c>
      <c r="S131" s="27">
        <v>0</v>
      </c>
      <c r="T131" s="22">
        <v>0</v>
      </c>
      <c r="U131" s="55" t="s">
        <v>421</v>
      </c>
      <c r="V131" s="27">
        <v>0</v>
      </c>
      <c r="W131" s="22">
        <v>0</v>
      </c>
      <c r="X131" s="55" t="s">
        <v>421</v>
      </c>
      <c r="Y131" s="27">
        <v>0</v>
      </c>
      <c r="Z131" s="65">
        <f t="shared" si="169"/>
        <v>1</v>
      </c>
      <c r="AA131" s="55" t="s">
        <v>421</v>
      </c>
      <c r="AB131" s="64">
        <f t="shared" si="168"/>
        <v>100</v>
      </c>
      <c r="AC131" s="40" t="s">
        <v>406</v>
      </c>
      <c r="AD131" s="46">
        <f t="shared" si="173"/>
        <v>23220000</v>
      </c>
      <c r="AE131" s="64">
        <f t="shared" si="147"/>
        <v>29.938112429087159</v>
      </c>
      <c r="AF131" s="40" t="s">
        <v>406</v>
      </c>
      <c r="AG131" s="65">
        <f t="shared" si="170"/>
        <v>2</v>
      </c>
      <c r="AH131" s="55" t="s">
        <v>421</v>
      </c>
      <c r="AI131" s="46">
        <f t="shared" si="171"/>
        <v>51060000</v>
      </c>
      <c r="AJ131" s="64">
        <f t="shared" si="174"/>
        <v>40</v>
      </c>
      <c r="AK131" s="40" t="s">
        <v>406</v>
      </c>
      <c r="AL131" s="64">
        <f t="shared" si="172"/>
        <v>13.166580711707066</v>
      </c>
      <c r="AM131" s="13"/>
      <c r="AP131" s="29"/>
    </row>
    <row r="132" spans="1:42" ht="93.75" customHeight="1" x14ac:dyDescent="0.2">
      <c r="A132" s="18"/>
      <c r="B132" s="19"/>
      <c r="C132" s="30" t="s">
        <v>105</v>
      </c>
      <c r="D132" s="34" t="s">
        <v>520</v>
      </c>
      <c r="E132" s="22">
        <v>5</v>
      </c>
      <c r="F132" s="55" t="s">
        <v>421</v>
      </c>
      <c r="G132" s="61">
        <f t="shared" si="160"/>
        <v>261000000</v>
      </c>
      <c r="H132" s="22">
        <v>1</v>
      </c>
      <c r="I132" s="55" t="s">
        <v>421</v>
      </c>
      <c r="J132" s="26">
        <v>18456412</v>
      </c>
      <c r="K132" s="22">
        <v>1</v>
      </c>
      <c r="L132" s="55" t="s">
        <v>421</v>
      </c>
      <c r="M132" s="27">
        <v>52200000</v>
      </c>
      <c r="N132" s="22">
        <v>1</v>
      </c>
      <c r="O132" s="55" t="s">
        <v>421</v>
      </c>
      <c r="P132" s="27">
        <v>15660000</v>
      </c>
      <c r="Q132" s="22">
        <v>0</v>
      </c>
      <c r="R132" s="55" t="s">
        <v>421</v>
      </c>
      <c r="S132" s="27">
        <v>0</v>
      </c>
      <c r="T132" s="22">
        <v>0</v>
      </c>
      <c r="U132" s="55" t="s">
        <v>421</v>
      </c>
      <c r="V132" s="27">
        <v>0</v>
      </c>
      <c r="W132" s="22">
        <v>0</v>
      </c>
      <c r="X132" s="55" t="s">
        <v>421</v>
      </c>
      <c r="Y132" s="27">
        <v>0</v>
      </c>
      <c r="Z132" s="65">
        <f t="shared" si="169"/>
        <v>1</v>
      </c>
      <c r="AA132" s="55" t="s">
        <v>421</v>
      </c>
      <c r="AB132" s="64">
        <f t="shared" si="168"/>
        <v>100</v>
      </c>
      <c r="AC132" s="40" t="s">
        <v>406</v>
      </c>
      <c r="AD132" s="46">
        <f t="shared" si="173"/>
        <v>15660000</v>
      </c>
      <c r="AE132" s="64">
        <f t="shared" si="147"/>
        <v>30</v>
      </c>
      <c r="AF132" s="40" t="s">
        <v>406</v>
      </c>
      <c r="AG132" s="65">
        <f t="shared" si="170"/>
        <v>2</v>
      </c>
      <c r="AH132" s="55" t="s">
        <v>421</v>
      </c>
      <c r="AI132" s="46">
        <f t="shared" si="171"/>
        <v>34116412</v>
      </c>
      <c r="AJ132" s="64">
        <f t="shared" si="174"/>
        <v>40</v>
      </c>
      <c r="AK132" s="40" t="s">
        <v>406</v>
      </c>
      <c r="AL132" s="64">
        <f t="shared" si="172"/>
        <v>13.071422222222223</v>
      </c>
      <c r="AM132" s="13"/>
      <c r="AP132" s="29"/>
    </row>
    <row r="133" spans="1:42" ht="93.75" customHeight="1" x14ac:dyDescent="0.2">
      <c r="A133" s="18"/>
      <c r="B133" s="19"/>
      <c r="C133" s="30" t="s">
        <v>106</v>
      </c>
      <c r="D133" s="34" t="s">
        <v>520</v>
      </c>
      <c r="E133" s="22">
        <v>5</v>
      </c>
      <c r="F133" s="55" t="s">
        <v>421</v>
      </c>
      <c r="G133" s="61">
        <f t="shared" si="160"/>
        <v>139642500</v>
      </c>
      <c r="H133" s="22">
        <v>1</v>
      </c>
      <c r="I133" s="55" t="s">
        <v>421</v>
      </c>
      <c r="J133" s="26">
        <v>7920000</v>
      </c>
      <c r="K133" s="22">
        <v>1</v>
      </c>
      <c r="L133" s="55" t="s">
        <v>421</v>
      </c>
      <c r="M133" s="27">
        <v>27928500</v>
      </c>
      <c r="N133" s="22">
        <v>1</v>
      </c>
      <c r="O133" s="55" t="s">
        <v>421</v>
      </c>
      <c r="P133" s="27">
        <v>8370000</v>
      </c>
      <c r="Q133" s="22">
        <v>0</v>
      </c>
      <c r="R133" s="55" t="s">
        <v>421</v>
      </c>
      <c r="S133" s="27">
        <v>0</v>
      </c>
      <c r="T133" s="22">
        <v>0</v>
      </c>
      <c r="U133" s="55" t="s">
        <v>421</v>
      </c>
      <c r="V133" s="27">
        <v>0</v>
      </c>
      <c r="W133" s="22">
        <v>0</v>
      </c>
      <c r="X133" s="55" t="s">
        <v>421</v>
      </c>
      <c r="Y133" s="27">
        <v>0</v>
      </c>
      <c r="Z133" s="65">
        <f t="shared" si="169"/>
        <v>1</v>
      </c>
      <c r="AA133" s="55" t="s">
        <v>421</v>
      </c>
      <c r="AB133" s="64">
        <f t="shared" si="168"/>
        <v>100</v>
      </c>
      <c r="AC133" s="40" t="s">
        <v>406</v>
      </c>
      <c r="AD133" s="46">
        <f t="shared" si="173"/>
        <v>8370000</v>
      </c>
      <c r="AE133" s="64">
        <f t="shared" si="147"/>
        <v>29.969386110961921</v>
      </c>
      <c r="AF133" s="40" t="s">
        <v>406</v>
      </c>
      <c r="AG133" s="65">
        <f t="shared" si="170"/>
        <v>2</v>
      </c>
      <c r="AH133" s="55" t="s">
        <v>421</v>
      </c>
      <c r="AI133" s="46">
        <f t="shared" si="171"/>
        <v>16290000</v>
      </c>
      <c r="AJ133" s="64">
        <f t="shared" si="174"/>
        <v>40</v>
      </c>
      <c r="AK133" s="40" t="s">
        <v>406</v>
      </c>
      <c r="AL133" s="64">
        <f t="shared" si="172"/>
        <v>11.665502980826039</v>
      </c>
      <c r="AM133" s="13"/>
      <c r="AP133" s="29"/>
    </row>
    <row r="134" spans="1:42" ht="93.75" customHeight="1" x14ac:dyDescent="0.2">
      <c r="A134" s="18"/>
      <c r="B134" s="19"/>
      <c r="C134" s="30" t="s">
        <v>107</v>
      </c>
      <c r="D134" s="34" t="s">
        <v>520</v>
      </c>
      <c r="E134" s="22">
        <v>5</v>
      </c>
      <c r="F134" s="55" t="s">
        <v>421</v>
      </c>
      <c r="G134" s="61">
        <f t="shared" si="160"/>
        <v>590459000</v>
      </c>
      <c r="H134" s="22">
        <v>1</v>
      </c>
      <c r="I134" s="55" t="s">
        <v>421</v>
      </c>
      <c r="J134" s="26">
        <v>39217000</v>
      </c>
      <c r="K134" s="22">
        <v>1</v>
      </c>
      <c r="L134" s="55" t="s">
        <v>421</v>
      </c>
      <c r="M134" s="27">
        <v>118091800</v>
      </c>
      <c r="N134" s="22">
        <v>1</v>
      </c>
      <c r="O134" s="55" t="s">
        <v>421</v>
      </c>
      <c r="P134" s="27">
        <v>35100000</v>
      </c>
      <c r="Q134" s="22">
        <v>0</v>
      </c>
      <c r="R134" s="55" t="s">
        <v>421</v>
      </c>
      <c r="S134" s="27">
        <v>0</v>
      </c>
      <c r="T134" s="22">
        <v>0</v>
      </c>
      <c r="U134" s="55" t="s">
        <v>421</v>
      </c>
      <c r="V134" s="27">
        <v>0</v>
      </c>
      <c r="W134" s="22">
        <v>0</v>
      </c>
      <c r="X134" s="55" t="s">
        <v>421</v>
      </c>
      <c r="Y134" s="27">
        <v>0</v>
      </c>
      <c r="Z134" s="65">
        <f t="shared" si="169"/>
        <v>1</v>
      </c>
      <c r="AA134" s="55" t="s">
        <v>421</v>
      </c>
      <c r="AB134" s="64">
        <f t="shared" si="168"/>
        <v>100</v>
      </c>
      <c r="AC134" s="40" t="s">
        <v>406</v>
      </c>
      <c r="AD134" s="46">
        <f t="shared" si="173"/>
        <v>35100000</v>
      </c>
      <c r="AE134" s="64">
        <f t="shared" si="147"/>
        <v>29.722639505875936</v>
      </c>
      <c r="AF134" s="40" t="s">
        <v>406</v>
      </c>
      <c r="AG134" s="65">
        <f t="shared" si="170"/>
        <v>2</v>
      </c>
      <c r="AH134" s="55" t="s">
        <v>421</v>
      </c>
      <c r="AI134" s="46">
        <f t="shared" si="171"/>
        <v>74317000</v>
      </c>
      <c r="AJ134" s="64">
        <f t="shared" si="174"/>
        <v>40</v>
      </c>
      <c r="AK134" s="40" t="s">
        <v>406</v>
      </c>
      <c r="AL134" s="64">
        <f t="shared" si="172"/>
        <v>12.586309972411295</v>
      </c>
      <c r="AM134" s="13"/>
      <c r="AP134" s="29"/>
    </row>
    <row r="135" spans="1:42" ht="93.75" customHeight="1" x14ac:dyDescent="0.2">
      <c r="A135" s="18"/>
      <c r="B135" s="19"/>
      <c r="C135" s="30" t="s">
        <v>108</v>
      </c>
      <c r="D135" s="34" t="s">
        <v>520</v>
      </c>
      <c r="E135" s="22">
        <v>5</v>
      </c>
      <c r="F135" s="55" t="s">
        <v>421</v>
      </c>
      <c r="G135" s="61">
        <f t="shared" si="160"/>
        <v>418850270</v>
      </c>
      <c r="H135" s="22">
        <v>1</v>
      </c>
      <c r="I135" s="55" t="s">
        <v>421</v>
      </c>
      <c r="J135" s="26">
        <v>29440000</v>
      </c>
      <c r="K135" s="22">
        <v>1</v>
      </c>
      <c r="L135" s="55" t="s">
        <v>421</v>
      </c>
      <c r="M135" s="27">
        <v>83770054</v>
      </c>
      <c r="N135" s="22">
        <v>1</v>
      </c>
      <c r="O135" s="55" t="s">
        <v>421</v>
      </c>
      <c r="P135" s="27">
        <v>25110000</v>
      </c>
      <c r="Q135" s="22">
        <v>0</v>
      </c>
      <c r="R135" s="55" t="s">
        <v>421</v>
      </c>
      <c r="S135" s="27">
        <v>0</v>
      </c>
      <c r="T135" s="22">
        <v>0</v>
      </c>
      <c r="U135" s="55" t="s">
        <v>421</v>
      </c>
      <c r="V135" s="27">
        <v>0</v>
      </c>
      <c r="W135" s="22">
        <v>0</v>
      </c>
      <c r="X135" s="55" t="s">
        <v>421</v>
      </c>
      <c r="Y135" s="27">
        <v>0</v>
      </c>
      <c r="Z135" s="65">
        <f t="shared" si="169"/>
        <v>1</v>
      </c>
      <c r="AA135" s="55" t="s">
        <v>421</v>
      </c>
      <c r="AB135" s="64">
        <f t="shared" si="168"/>
        <v>100</v>
      </c>
      <c r="AC135" s="40" t="s">
        <v>406</v>
      </c>
      <c r="AD135" s="46">
        <f t="shared" si="173"/>
        <v>25110000</v>
      </c>
      <c r="AE135" s="64">
        <f t="shared" si="147"/>
        <v>29.974912037182165</v>
      </c>
      <c r="AF135" s="40" t="s">
        <v>406</v>
      </c>
      <c r="AG135" s="65">
        <f t="shared" si="170"/>
        <v>2</v>
      </c>
      <c r="AH135" s="55" t="s">
        <v>421</v>
      </c>
      <c r="AI135" s="46">
        <f t="shared" si="171"/>
        <v>54550000</v>
      </c>
      <c r="AJ135" s="64">
        <f t="shared" si="174"/>
        <v>40</v>
      </c>
      <c r="AK135" s="40" t="s">
        <v>406</v>
      </c>
      <c r="AL135" s="64">
        <f t="shared" si="172"/>
        <v>13.023747125673335</v>
      </c>
      <c r="AM135" s="13"/>
      <c r="AP135" s="29"/>
    </row>
    <row r="136" spans="1:42" ht="93.75" customHeight="1" x14ac:dyDescent="0.2">
      <c r="A136" s="18"/>
      <c r="B136" s="19"/>
      <c r="C136" s="30" t="s">
        <v>109</v>
      </c>
      <c r="D136" s="34" t="s">
        <v>520</v>
      </c>
      <c r="E136" s="22">
        <v>5</v>
      </c>
      <c r="F136" s="55" t="s">
        <v>421</v>
      </c>
      <c r="G136" s="61">
        <f t="shared" si="160"/>
        <v>131100000</v>
      </c>
      <c r="H136" s="22">
        <v>1</v>
      </c>
      <c r="I136" s="55" t="s">
        <v>421</v>
      </c>
      <c r="J136" s="26">
        <v>7040000</v>
      </c>
      <c r="K136" s="22">
        <v>1</v>
      </c>
      <c r="L136" s="55" t="s">
        <v>421</v>
      </c>
      <c r="M136" s="27">
        <v>26220000</v>
      </c>
      <c r="N136" s="22">
        <v>1</v>
      </c>
      <c r="O136" s="55" t="s">
        <v>421</v>
      </c>
      <c r="P136" s="27">
        <v>7290000</v>
      </c>
      <c r="Q136" s="22">
        <v>0</v>
      </c>
      <c r="R136" s="55" t="s">
        <v>421</v>
      </c>
      <c r="S136" s="27">
        <v>0</v>
      </c>
      <c r="T136" s="22">
        <v>0</v>
      </c>
      <c r="U136" s="55" t="s">
        <v>421</v>
      </c>
      <c r="V136" s="27">
        <v>0</v>
      </c>
      <c r="W136" s="22">
        <v>0</v>
      </c>
      <c r="X136" s="55" t="s">
        <v>421</v>
      </c>
      <c r="Y136" s="27">
        <v>0</v>
      </c>
      <c r="Z136" s="65">
        <f t="shared" si="169"/>
        <v>1</v>
      </c>
      <c r="AA136" s="55" t="s">
        <v>421</v>
      </c>
      <c r="AB136" s="64">
        <f t="shared" si="168"/>
        <v>100</v>
      </c>
      <c r="AC136" s="40" t="s">
        <v>406</v>
      </c>
      <c r="AD136" s="46">
        <f t="shared" si="173"/>
        <v>7290000</v>
      </c>
      <c r="AE136" s="64">
        <f t="shared" si="147"/>
        <v>27.803203661327231</v>
      </c>
      <c r="AF136" s="40" t="s">
        <v>406</v>
      </c>
      <c r="AG136" s="65">
        <f t="shared" si="170"/>
        <v>2</v>
      </c>
      <c r="AH136" s="55" t="s">
        <v>421</v>
      </c>
      <c r="AI136" s="46">
        <f t="shared" si="171"/>
        <v>14330000</v>
      </c>
      <c r="AJ136" s="64">
        <f t="shared" si="174"/>
        <v>40</v>
      </c>
      <c r="AK136" s="40" t="s">
        <v>406</v>
      </c>
      <c r="AL136" s="64">
        <f t="shared" si="172"/>
        <v>10.930587337909992</v>
      </c>
      <c r="AM136" s="13"/>
      <c r="AP136" s="29"/>
    </row>
    <row r="137" spans="1:42" ht="93.75" customHeight="1" x14ac:dyDescent="0.2">
      <c r="A137" s="18"/>
      <c r="B137" s="19"/>
      <c r="C137" s="30" t="s">
        <v>110</v>
      </c>
      <c r="D137" s="34" t="s">
        <v>520</v>
      </c>
      <c r="E137" s="22">
        <v>5</v>
      </c>
      <c r="F137" s="55" t="s">
        <v>421</v>
      </c>
      <c r="G137" s="61">
        <f t="shared" si="160"/>
        <v>427500000</v>
      </c>
      <c r="H137" s="22">
        <v>1</v>
      </c>
      <c r="I137" s="55" t="s">
        <v>421</v>
      </c>
      <c r="J137" s="26">
        <v>34880000</v>
      </c>
      <c r="K137" s="22">
        <v>1</v>
      </c>
      <c r="L137" s="55" t="s">
        <v>421</v>
      </c>
      <c r="M137" s="27">
        <v>85500000</v>
      </c>
      <c r="N137" s="22">
        <v>1</v>
      </c>
      <c r="O137" s="55" t="s">
        <v>421</v>
      </c>
      <c r="P137" s="27">
        <v>25650000</v>
      </c>
      <c r="Q137" s="22">
        <v>0</v>
      </c>
      <c r="R137" s="55" t="s">
        <v>421</v>
      </c>
      <c r="S137" s="27">
        <v>0</v>
      </c>
      <c r="T137" s="22">
        <v>0</v>
      </c>
      <c r="U137" s="55" t="s">
        <v>421</v>
      </c>
      <c r="V137" s="27">
        <v>0</v>
      </c>
      <c r="W137" s="22">
        <v>0</v>
      </c>
      <c r="X137" s="55" t="s">
        <v>421</v>
      </c>
      <c r="Y137" s="27">
        <v>0</v>
      </c>
      <c r="Z137" s="65">
        <f t="shared" si="169"/>
        <v>1</v>
      </c>
      <c r="AA137" s="55" t="s">
        <v>421</v>
      </c>
      <c r="AB137" s="64">
        <f t="shared" si="168"/>
        <v>100</v>
      </c>
      <c r="AC137" s="40" t="s">
        <v>406</v>
      </c>
      <c r="AD137" s="46">
        <f t="shared" si="173"/>
        <v>25650000</v>
      </c>
      <c r="AE137" s="64">
        <f t="shared" si="147"/>
        <v>30</v>
      </c>
      <c r="AF137" s="40" t="s">
        <v>406</v>
      </c>
      <c r="AG137" s="65">
        <f t="shared" si="170"/>
        <v>2</v>
      </c>
      <c r="AH137" s="55" t="s">
        <v>421</v>
      </c>
      <c r="AI137" s="46">
        <f t="shared" si="171"/>
        <v>60530000</v>
      </c>
      <c r="AJ137" s="64">
        <f t="shared" si="174"/>
        <v>40</v>
      </c>
      <c r="AK137" s="40" t="s">
        <v>406</v>
      </c>
      <c r="AL137" s="64">
        <f t="shared" si="172"/>
        <v>14.15906432748538</v>
      </c>
      <c r="AM137" s="13"/>
      <c r="AP137" s="29"/>
    </row>
    <row r="138" spans="1:42" ht="93.75" customHeight="1" x14ac:dyDescent="0.2">
      <c r="A138" s="18"/>
      <c r="B138" s="19"/>
      <c r="C138" s="30" t="s">
        <v>111</v>
      </c>
      <c r="D138" s="34" t="s">
        <v>520</v>
      </c>
      <c r="E138" s="22">
        <v>5</v>
      </c>
      <c r="F138" s="55" t="s">
        <v>421</v>
      </c>
      <c r="G138" s="61">
        <f t="shared" si="160"/>
        <v>600400000</v>
      </c>
      <c r="H138" s="22">
        <v>1</v>
      </c>
      <c r="I138" s="55" t="s">
        <v>421</v>
      </c>
      <c r="J138" s="26">
        <v>41117590</v>
      </c>
      <c r="K138" s="22">
        <v>1</v>
      </c>
      <c r="L138" s="55" t="s">
        <v>421</v>
      </c>
      <c r="M138" s="27">
        <v>120080000</v>
      </c>
      <c r="N138" s="22">
        <v>1</v>
      </c>
      <c r="O138" s="55" t="s">
        <v>421</v>
      </c>
      <c r="P138" s="27">
        <v>35640000</v>
      </c>
      <c r="Q138" s="22">
        <v>0</v>
      </c>
      <c r="R138" s="55" t="s">
        <v>421</v>
      </c>
      <c r="S138" s="27">
        <v>0</v>
      </c>
      <c r="T138" s="22">
        <v>0</v>
      </c>
      <c r="U138" s="55" t="s">
        <v>421</v>
      </c>
      <c r="V138" s="27">
        <v>0</v>
      </c>
      <c r="W138" s="22">
        <v>0</v>
      </c>
      <c r="X138" s="55" t="s">
        <v>421</v>
      </c>
      <c r="Y138" s="27">
        <v>0</v>
      </c>
      <c r="Z138" s="65">
        <f t="shared" si="169"/>
        <v>1</v>
      </c>
      <c r="AA138" s="55" t="s">
        <v>421</v>
      </c>
      <c r="AB138" s="64">
        <f t="shared" si="168"/>
        <v>100</v>
      </c>
      <c r="AC138" s="40" t="s">
        <v>406</v>
      </c>
      <c r="AD138" s="46">
        <f t="shared" si="173"/>
        <v>35640000</v>
      </c>
      <c r="AE138" s="64">
        <f t="shared" si="147"/>
        <v>29.680213191205862</v>
      </c>
      <c r="AF138" s="40" t="s">
        <v>406</v>
      </c>
      <c r="AG138" s="65">
        <f t="shared" si="170"/>
        <v>2</v>
      </c>
      <c r="AH138" s="55" t="s">
        <v>421</v>
      </c>
      <c r="AI138" s="46">
        <f t="shared" si="171"/>
        <v>76757590</v>
      </c>
      <c r="AJ138" s="64">
        <f t="shared" si="174"/>
        <v>40</v>
      </c>
      <c r="AK138" s="40" t="s">
        <v>406</v>
      </c>
      <c r="AL138" s="64">
        <f t="shared" si="172"/>
        <v>12.78440872751499</v>
      </c>
      <c r="AM138" s="13"/>
      <c r="AP138" s="29"/>
    </row>
    <row r="139" spans="1:42" ht="93.75" customHeight="1" x14ac:dyDescent="0.2">
      <c r="A139" s="18"/>
      <c r="B139" s="19"/>
      <c r="C139" s="30" t="s">
        <v>112</v>
      </c>
      <c r="D139" s="34" t="s">
        <v>520</v>
      </c>
      <c r="E139" s="22">
        <v>5</v>
      </c>
      <c r="F139" s="55" t="s">
        <v>421</v>
      </c>
      <c r="G139" s="61">
        <f t="shared" si="160"/>
        <v>198100000</v>
      </c>
      <c r="H139" s="22">
        <v>1</v>
      </c>
      <c r="I139" s="55" t="s">
        <v>421</v>
      </c>
      <c r="J139" s="26">
        <v>10340000</v>
      </c>
      <c r="K139" s="22">
        <v>1</v>
      </c>
      <c r="L139" s="55" t="s">
        <v>421</v>
      </c>
      <c r="M139" s="27">
        <v>39620000</v>
      </c>
      <c r="N139" s="22">
        <v>1</v>
      </c>
      <c r="O139" s="55" t="s">
        <v>421</v>
      </c>
      <c r="P139" s="27">
        <v>1107000</v>
      </c>
      <c r="Q139" s="22">
        <v>0</v>
      </c>
      <c r="R139" s="55" t="s">
        <v>421</v>
      </c>
      <c r="S139" s="27">
        <v>0</v>
      </c>
      <c r="T139" s="22">
        <v>0</v>
      </c>
      <c r="U139" s="55" t="s">
        <v>421</v>
      </c>
      <c r="V139" s="27">
        <v>0</v>
      </c>
      <c r="W139" s="22">
        <v>0</v>
      </c>
      <c r="X139" s="55" t="s">
        <v>421</v>
      </c>
      <c r="Y139" s="27">
        <v>0</v>
      </c>
      <c r="Z139" s="65">
        <f t="shared" si="169"/>
        <v>1</v>
      </c>
      <c r="AA139" s="55" t="s">
        <v>421</v>
      </c>
      <c r="AB139" s="64">
        <f t="shared" si="168"/>
        <v>100</v>
      </c>
      <c r="AC139" s="40" t="s">
        <v>406</v>
      </c>
      <c r="AD139" s="46">
        <f t="shared" si="173"/>
        <v>1107000</v>
      </c>
      <c r="AE139" s="64">
        <f t="shared" si="147"/>
        <v>2.7940434124179707</v>
      </c>
      <c r="AF139" s="40" t="s">
        <v>406</v>
      </c>
      <c r="AG139" s="65">
        <f t="shared" si="170"/>
        <v>2</v>
      </c>
      <c r="AH139" s="55" t="s">
        <v>421</v>
      </c>
      <c r="AI139" s="46">
        <f t="shared" si="171"/>
        <v>11447000</v>
      </c>
      <c r="AJ139" s="64">
        <f t="shared" si="174"/>
        <v>40</v>
      </c>
      <c r="AK139" s="40" t="s">
        <v>406</v>
      </c>
      <c r="AL139" s="64">
        <f t="shared" si="172"/>
        <v>5.778394750126199</v>
      </c>
      <c r="AM139" s="13"/>
      <c r="AP139" s="29"/>
    </row>
    <row r="140" spans="1:42" ht="93.75" customHeight="1" x14ac:dyDescent="0.2">
      <c r="A140" s="18"/>
      <c r="B140" s="19"/>
      <c r="C140" s="30" t="s">
        <v>113</v>
      </c>
      <c r="D140" s="34" t="s">
        <v>520</v>
      </c>
      <c r="E140" s="22">
        <v>5</v>
      </c>
      <c r="F140" s="55" t="s">
        <v>421</v>
      </c>
      <c r="G140" s="61">
        <f t="shared" si="160"/>
        <v>1138500000</v>
      </c>
      <c r="H140" s="22">
        <v>1</v>
      </c>
      <c r="I140" s="55" t="s">
        <v>421</v>
      </c>
      <c r="J140" s="26">
        <v>85120000</v>
      </c>
      <c r="K140" s="22">
        <v>1</v>
      </c>
      <c r="L140" s="55" t="s">
        <v>421</v>
      </c>
      <c r="M140" s="27">
        <v>227700000</v>
      </c>
      <c r="N140" s="22">
        <v>1</v>
      </c>
      <c r="O140" s="55" t="s">
        <v>421</v>
      </c>
      <c r="P140" s="27">
        <v>68310000</v>
      </c>
      <c r="Q140" s="22">
        <v>0</v>
      </c>
      <c r="R140" s="55" t="s">
        <v>421</v>
      </c>
      <c r="S140" s="27">
        <v>0</v>
      </c>
      <c r="T140" s="22">
        <v>0</v>
      </c>
      <c r="U140" s="55" t="s">
        <v>421</v>
      </c>
      <c r="V140" s="27">
        <v>0</v>
      </c>
      <c r="W140" s="22">
        <v>0</v>
      </c>
      <c r="X140" s="55" t="s">
        <v>421</v>
      </c>
      <c r="Y140" s="27">
        <v>0</v>
      </c>
      <c r="Z140" s="65">
        <f t="shared" si="169"/>
        <v>1</v>
      </c>
      <c r="AA140" s="55" t="s">
        <v>421</v>
      </c>
      <c r="AB140" s="64">
        <f t="shared" si="168"/>
        <v>100</v>
      </c>
      <c r="AC140" s="40" t="s">
        <v>406</v>
      </c>
      <c r="AD140" s="46">
        <f t="shared" si="173"/>
        <v>68310000</v>
      </c>
      <c r="AE140" s="64">
        <f t="shared" si="147"/>
        <v>30</v>
      </c>
      <c r="AF140" s="40" t="s">
        <v>406</v>
      </c>
      <c r="AG140" s="65">
        <f t="shared" si="170"/>
        <v>2</v>
      </c>
      <c r="AH140" s="55" t="s">
        <v>421</v>
      </c>
      <c r="AI140" s="46">
        <f t="shared" si="171"/>
        <v>153430000</v>
      </c>
      <c r="AJ140" s="64">
        <f t="shared" si="174"/>
        <v>40</v>
      </c>
      <c r="AK140" s="40" t="s">
        <v>406</v>
      </c>
      <c r="AL140" s="64">
        <f t="shared" si="172"/>
        <v>13.476504172156345</v>
      </c>
      <c r="AM140" s="13"/>
      <c r="AP140" s="29"/>
    </row>
    <row r="141" spans="1:42" ht="93.75" customHeight="1" x14ac:dyDescent="0.2">
      <c r="A141" s="18"/>
      <c r="B141" s="19"/>
      <c r="C141" s="30" t="s">
        <v>114</v>
      </c>
      <c r="D141" s="34" t="s">
        <v>520</v>
      </c>
      <c r="E141" s="22">
        <v>5</v>
      </c>
      <c r="F141" s="55" t="s">
        <v>421</v>
      </c>
      <c r="G141" s="61">
        <f t="shared" si="160"/>
        <v>527128310</v>
      </c>
      <c r="H141" s="22">
        <v>1</v>
      </c>
      <c r="I141" s="55" t="s">
        <v>421</v>
      </c>
      <c r="J141" s="26">
        <v>41280000</v>
      </c>
      <c r="K141" s="22">
        <v>1</v>
      </c>
      <c r="L141" s="55" t="s">
        <v>421</v>
      </c>
      <c r="M141" s="27">
        <v>105425662</v>
      </c>
      <c r="N141" s="22">
        <v>1</v>
      </c>
      <c r="O141" s="55" t="s">
        <v>421</v>
      </c>
      <c r="P141" s="27">
        <v>31590000</v>
      </c>
      <c r="Q141" s="22">
        <v>0</v>
      </c>
      <c r="R141" s="55" t="s">
        <v>421</v>
      </c>
      <c r="S141" s="27">
        <v>0</v>
      </c>
      <c r="T141" s="22">
        <v>0</v>
      </c>
      <c r="U141" s="55" t="s">
        <v>421</v>
      </c>
      <c r="V141" s="27">
        <v>0</v>
      </c>
      <c r="W141" s="22">
        <v>0</v>
      </c>
      <c r="X141" s="55" t="s">
        <v>421</v>
      </c>
      <c r="Y141" s="27">
        <v>0</v>
      </c>
      <c r="Z141" s="65">
        <f t="shared" si="169"/>
        <v>1</v>
      </c>
      <c r="AA141" s="55" t="s">
        <v>421</v>
      </c>
      <c r="AB141" s="64">
        <f t="shared" si="168"/>
        <v>100</v>
      </c>
      <c r="AC141" s="40" t="s">
        <v>406</v>
      </c>
      <c r="AD141" s="46">
        <f t="shared" si="173"/>
        <v>31590000</v>
      </c>
      <c r="AE141" s="64">
        <f t="shared" si="147"/>
        <v>29.964241533527197</v>
      </c>
      <c r="AF141" s="40" t="s">
        <v>406</v>
      </c>
      <c r="AG141" s="65">
        <f t="shared" si="170"/>
        <v>2</v>
      </c>
      <c r="AH141" s="55" t="s">
        <v>421</v>
      </c>
      <c r="AI141" s="46">
        <f t="shared" si="171"/>
        <v>72870000</v>
      </c>
      <c r="AJ141" s="64">
        <f t="shared" si="174"/>
        <v>40</v>
      </c>
      <c r="AK141" s="40" t="s">
        <v>406</v>
      </c>
      <c r="AL141" s="64">
        <f t="shared" si="172"/>
        <v>13.823958724584532</v>
      </c>
      <c r="AM141" s="13"/>
      <c r="AP141" s="29"/>
    </row>
    <row r="142" spans="1:42" ht="93.75" customHeight="1" x14ac:dyDescent="0.2">
      <c r="A142" s="18"/>
      <c r="B142" s="19"/>
      <c r="C142" s="30" t="s">
        <v>115</v>
      </c>
      <c r="D142" s="34" t="s">
        <v>520</v>
      </c>
      <c r="E142" s="22">
        <v>5</v>
      </c>
      <c r="F142" s="55" t="s">
        <v>421</v>
      </c>
      <c r="G142" s="61">
        <f t="shared" si="160"/>
        <v>423000000</v>
      </c>
      <c r="H142" s="22">
        <v>1</v>
      </c>
      <c r="I142" s="55" t="s">
        <v>421</v>
      </c>
      <c r="J142" s="26">
        <v>29640000</v>
      </c>
      <c r="K142" s="22">
        <v>1</v>
      </c>
      <c r="L142" s="55" t="s">
        <v>421</v>
      </c>
      <c r="M142" s="27">
        <v>84600000</v>
      </c>
      <c r="N142" s="22">
        <v>1</v>
      </c>
      <c r="O142" s="55" t="s">
        <v>421</v>
      </c>
      <c r="P142" s="27">
        <v>25380000</v>
      </c>
      <c r="Q142" s="22">
        <v>0</v>
      </c>
      <c r="R142" s="55" t="s">
        <v>421</v>
      </c>
      <c r="S142" s="27">
        <v>0</v>
      </c>
      <c r="T142" s="22">
        <v>0</v>
      </c>
      <c r="U142" s="55" t="s">
        <v>421</v>
      </c>
      <c r="V142" s="27">
        <v>0</v>
      </c>
      <c r="W142" s="22">
        <v>0</v>
      </c>
      <c r="X142" s="55" t="s">
        <v>421</v>
      </c>
      <c r="Y142" s="27">
        <v>0</v>
      </c>
      <c r="Z142" s="65">
        <f t="shared" si="169"/>
        <v>1</v>
      </c>
      <c r="AA142" s="55" t="s">
        <v>421</v>
      </c>
      <c r="AB142" s="64">
        <f t="shared" si="168"/>
        <v>100</v>
      </c>
      <c r="AC142" s="40" t="s">
        <v>406</v>
      </c>
      <c r="AD142" s="46">
        <f t="shared" si="173"/>
        <v>25380000</v>
      </c>
      <c r="AE142" s="64">
        <f t="shared" si="147"/>
        <v>30</v>
      </c>
      <c r="AF142" s="40" t="s">
        <v>406</v>
      </c>
      <c r="AG142" s="65">
        <f t="shared" si="170"/>
        <v>2</v>
      </c>
      <c r="AH142" s="55" t="s">
        <v>421</v>
      </c>
      <c r="AI142" s="46">
        <f t="shared" si="171"/>
        <v>55020000</v>
      </c>
      <c r="AJ142" s="64">
        <f t="shared" si="174"/>
        <v>40</v>
      </c>
      <c r="AK142" s="40" t="s">
        <v>406</v>
      </c>
      <c r="AL142" s="64">
        <f t="shared" si="172"/>
        <v>13.00709219858156</v>
      </c>
      <c r="AM142" s="13"/>
      <c r="AP142" s="29"/>
    </row>
    <row r="143" spans="1:42" ht="93.75" customHeight="1" x14ac:dyDescent="0.2">
      <c r="A143" s="18"/>
      <c r="B143" s="19"/>
      <c r="C143" s="30" t="s">
        <v>116</v>
      </c>
      <c r="D143" s="34" t="s">
        <v>520</v>
      </c>
      <c r="E143" s="22">
        <v>5</v>
      </c>
      <c r="F143" s="55" t="s">
        <v>421</v>
      </c>
      <c r="G143" s="61">
        <f t="shared" si="160"/>
        <v>1195136570</v>
      </c>
      <c r="H143" s="22">
        <v>1</v>
      </c>
      <c r="I143" s="55" t="s">
        <v>421</v>
      </c>
      <c r="J143" s="26">
        <v>178366200</v>
      </c>
      <c r="K143" s="22">
        <v>1</v>
      </c>
      <c r="L143" s="55" t="s">
        <v>421</v>
      </c>
      <c r="M143" s="27">
        <v>239027314</v>
      </c>
      <c r="N143" s="22">
        <v>1</v>
      </c>
      <c r="O143" s="55" t="s">
        <v>421</v>
      </c>
      <c r="P143" s="27">
        <v>0</v>
      </c>
      <c r="Q143" s="22">
        <v>0</v>
      </c>
      <c r="R143" s="55" t="s">
        <v>421</v>
      </c>
      <c r="S143" s="27">
        <v>0</v>
      </c>
      <c r="T143" s="22">
        <v>0</v>
      </c>
      <c r="U143" s="55" t="s">
        <v>421</v>
      </c>
      <c r="V143" s="27">
        <v>0</v>
      </c>
      <c r="W143" s="22">
        <v>0</v>
      </c>
      <c r="X143" s="55" t="s">
        <v>421</v>
      </c>
      <c r="Y143" s="27">
        <v>0</v>
      </c>
      <c r="Z143" s="65">
        <f t="shared" si="169"/>
        <v>1</v>
      </c>
      <c r="AA143" s="55" t="s">
        <v>421</v>
      </c>
      <c r="AB143" s="64">
        <f t="shared" si="168"/>
        <v>100</v>
      </c>
      <c r="AC143" s="40" t="s">
        <v>406</v>
      </c>
      <c r="AD143" s="46">
        <f t="shared" si="173"/>
        <v>0</v>
      </c>
      <c r="AE143" s="64">
        <f t="shared" si="147"/>
        <v>0</v>
      </c>
      <c r="AF143" s="40" t="s">
        <v>406</v>
      </c>
      <c r="AG143" s="65">
        <f t="shared" si="170"/>
        <v>2</v>
      </c>
      <c r="AH143" s="55" t="s">
        <v>421</v>
      </c>
      <c r="AI143" s="46">
        <f t="shared" si="171"/>
        <v>178366200</v>
      </c>
      <c r="AJ143" s="64">
        <f t="shared" si="174"/>
        <v>40</v>
      </c>
      <c r="AK143" s="40" t="s">
        <v>406</v>
      </c>
      <c r="AL143" s="64">
        <f t="shared" si="172"/>
        <v>14.9243362204204</v>
      </c>
      <c r="AM143" s="13"/>
      <c r="AP143" s="29"/>
    </row>
    <row r="144" spans="1:42" ht="93.75" customHeight="1" x14ac:dyDescent="0.2">
      <c r="A144" s="18"/>
      <c r="B144" s="19"/>
      <c r="C144" s="30" t="s">
        <v>117</v>
      </c>
      <c r="D144" s="34" t="s">
        <v>520</v>
      </c>
      <c r="E144" s="22">
        <v>5</v>
      </c>
      <c r="F144" s="55" t="s">
        <v>421</v>
      </c>
      <c r="G144" s="61">
        <f t="shared" si="160"/>
        <v>553000000</v>
      </c>
      <c r="H144" s="22">
        <v>1</v>
      </c>
      <c r="I144" s="55" t="s">
        <v>421</v>
      </c>
      <c r="J144" s="26">
        <v>36680000</v>
      </c>
      <c r="K144" s="22">
        <v>1</v>
      </c>
      <c r="L144" s="55" t="s">
        <v>421</v>
      </c>
      <c r="M144" s="27">
        <v>110600000</v>
      </c>
      <c r="N144" s="22">
        <v>1</v>
      </c>
      <c r="O144" s="55" t="s">
        <v>421</v>
      </c>
      <c r="P144" s="27">
        <v>32940000</v>
      </c>
      <c r="Q144" s="22">
        <v>0</v>
      </c>
      <c r="R144" s="55" t="s">
        <v>421</v>
      </c>
      <c r="S144" s="27">
        <v>0</v>
      </c>
      <c r="T144" s="22">
        <v>0</v>
      </c>
      <c r="U144" s="55" t="s">
        <v>421</v>
      </c>
      <c r="V144" s="27">
        <v>0</v>
      </c>
      <c r="W144" s="22">
        <v>0</v>
      </c>
      <c r="X144" s="55" t="s">
        <v>421</v>
      </c>
      <c r="Y144" s="27">
        <v>0</v>
      </c>
      <c r="Z144" s="65">
        <f t="shared" si="169"/>
        <v>1</v>
      </c>
      <c r="AA144" s="55" t="s">
        <v>421</v>
      </c>
      <c r="AB144" s="64">
        <f t="shared" si="168"/>
        <v>100</v>
      </c>
      <c r="AC144" s="40" t="s">
        <v>406</v>
      </c>
      <c r="AD144" s="46">
        <f t="shared" si="173"/>
        <v>32940000</v>
      </c>
      <c r="AE144" s="64">
        <f t="shared" si="147"/>
        <v>29.783001808318264</v>
      </c>
      <c r="AF144" s="40" t="s">
        <v>406</v>
      </c>
      <c r="AG144" s="65">
        <f t="shared" si="170"/>
        <v>2</v>
      </c>
      <c r="AH144" s="55" t="s">
        <v>421</v>
      </c>
      <c r="AI144" s="46">
        <f t="shared" si="171"/>
        <v>69620000</v>
      </c>
      <c r="AJ144" s="64">
        <f t="shared" si="174"/>
        <v>40</v>
      </c>
      <c r="AK144" s="40" t="s">
        <v>406</v>
      </c>
      <c r="AL144" s="64">
        <f t="shared" si="172"/>
        <v>12.589511754068717</v>
      </c>
      <c r="AM144" s="13"/>
      <c r="AP144" s="29"/>
    </row>
    <row r="145" spans="1:42" ht="93.75" customHeight="1" x14ac:dyDescent="0.2">
      <c r="A145" s="18"/>
      <c r="B145" s="19"/>
      <c r="C145" s="30" t="s">
        <v>440</v>
      </c>
      <c r="D145" s="34" t="s">
        <v>520</v>
      </c>
      <c r="E145" s="22">
        <v>5</v>
      </c>
      <c r="F145" s="55" t="s">
        <v>421</v>
      </c>
      <c r="G145" s="61">
        <f t="shared" si="160"/>
        <v>167300000</v>
      </c>
      <c r="H145" s="22">
        <v>1</v>
      </c>
      <c r="I145" s="55" t="s">
        <v>421</v>
      </c>
      <c r="J145" s="26">
        <v>10660000</v>
      </c>
      <c r="K145" s="22">
        <v>1</v>
      </c>
      <c r="L145" s="55" t="s">
        <v>421</v>
      </c>
      <c r="M145" s="27">
        <v>33460000</v>
      </c>
      <c r="N145" s="22">
        <v>1</v>
      </c>
      <c r="O145" s="55" t="s">
        <v>421</v>
      </c>
      <c r="P145" s="27">
        <v>9990000</v>
      </c>
      <c r="Q145" s="22">
        <v>0</v>
      </c>
      <c r="R145" s="55" t="s">
        <v>421</v>
      </c>
      <c r="S145" s="27">
        <v>0</v>
      </c>
      <c r="T145" s="22">
        <v>0</v>
      </c>
      <c r="U145" s="55" t="s">
        <v>421</v>
      </c>
      <c r="V145" s="27">
        <v>0</v>
      </c>
      <c r="W145" s="22">
        <v>0</v>
      </c>
      <c r="X145" s="55" t="s">
        <v>421</v>
      </c>
      <c r="Y145" s="27">
        <v>0</v>
      </c>
      <c r="Z145" s="65">
        <f t="shared" si="169"/>
        <v>1</v>
      </c>
      <c r="AA145" s="55" t="s">
        <v>421</v>
      </c>
      <c r="AB145" s="64">
        <f t="shared" si="168"/>
        <v>100</v>
      </c>
      <c r="AC145" s="40" t="s">
        <v>406</v>
      </c>
      <c r="AD145" s="46">
        <f t="shared" si="173"/>
        <v>9990000</v>
      </c>
      <c r="AE145" s="64">
        <f t="shared" si="147"/>
        <v>29.856545128511659</v>
      </c>
      <c r="AF145" s="40" t="s">
        <v>406</v>
      </c>
      <c r="AG145" s="65">
        <f t="shared" si="170"/>
        <v>2</v>
      </c>
      <c r="AH145" s="55" t="s">
        <v>421</v>
      </c>
      <c r="AI145" s="46">
        <f t="shared" si="171"/>
        <v>20650000</v>
      </c>
      <c r="AJ145" s="64">
        <f t="shared" si="174"/>
        <v>40</v>
      </c>
      <c r="AK145" s="40" t="s">
        <v>406</v>
      </c>
      <c r="AL145" s="64">
        <f t="shared" si="172"/>
        <v>12.343096234309623</v>
      </c>
      <c r="AM145" s="13"/>
      <c r="AP145" s="29"/>
    </row>
    <row r="146" spans="1:42" ht="93.75" customHeight="1" x14ac:dyDescent="0.2">
      <c r="A146" s="18"/>
      <c r="B146" s="19"/>
      <c r="C146" s="30" t="s">
        <v>118</v>
      </c>
      <c r="D146" s="34" t="s">
        <v>520</v>
      </c>
      <c r="E146" s="22">
        <v>5</v>
      </c>
      <c r="F146" s="55" t="s">
        <v>421</v>
      </c>
      <c r="G146" s="61">
        <f t="shared" si="160"/>
        <v>274500000</v>
      </c>
      <c r="H146" s="22">
        <v>1</v>
      </c>
      <c r="I146" s="55" t="s">
        <v>421</v>
      </c>
      <c r="J146" s="26">
        <v>23680000</v>
      </c>
      <c r="K146" s="22">
        <v>1</v>
      </c>
      <c r="L146" s="55" t="s">
        <v>421</v>
      </c>
      <c r="M146" s="27">
        <v>54900000</v>
      </c>
      <c r="N146" s="22">
        <v>1</v>
      </c>
      <c r="O146" s="55" t="s">
        <v>421</v>
      </c>
      <c r="P146" s="27">
        <v>16470000</v>
      </c>
      <c r="Q146" s="22">
        <v>0</v>
      </c>
      <c r="R146" s="55" t="s">
        <v>421</v>
      </c>
      <c r="S146" s="27">
        <v>0</v>
      </c>
      <c r="T146" s="22">
        <v>0</v>
      </c>
      <c r="U146" s="55" t="s">
        <v>421</v>
      </c>
      <c r="V146" s="27">
        <v>0</v>
      </c>
      <c r="W146" s="22">
        <v>0</v>
      </c>
      <c r="X146" s="55" t="s">
        <v>421</v>
      </c>
      <c r="Y146" s="27">
        <v>0</v>
      </c>
      <c r="Z146" s="65">
        <f t="shared" si="169"/>
        <v>1</v>
      </c>
      <c r="AA146" s="55" t="s">
        <v>421</v>
      </c>
      <c r="AB146" s="64">
        <f t="shared" si="168"/>
        <v>100</v>
      </c>
      <c r="AC146" s="40" t="s">
        <v>406</v>
      </c>
      <c r="AD146" s="46">
        <f t="shared" si="173"/>
        <v>16470000</v>
      </c>
      <c r="AE146" s="64">
        <f t="shared" si="147"/>
        <v>30</v>
      </c>
      <c r="AF146" s="40" t="s">
        <v>406</v>
      </c>
      <c r="AG146" s="65">
        <f t="shared" si="170"/>
        <v>2</v>
      </c>
      <c r="AH146" s="55" t="s">
        <v>421</v>
      </c>
      <c r="AI146" s="46">
        <f t="shared" si="171"/>
        <v>40150000</v>
      </c>
      <c r="AJ146" s="64">
        <f t="shared" si="174"/>
        <v>40</v>
      </c>
      <c r="AK146" s="40" t="s">
        <v>406</v>
      </c>
      <c r="AL146" s="64">
        <f t="shared" si="172"/>
        <v>14.626593806921676</v>
      </c>
      <c r="AM146" s="13"/>
      <c r="AP146" s="29"/>
    </row>
    <row r="147" spans="1:42" ht="93.75" customHeight="1" x14ac:dyDescent="0.2">
      <c r="A147" s="18"/>
      <c r="B147" s="19"/>
      <c r="C147" s="30" t="s">
        <v>119</v>
      </c>
      <c r="D147" s="34" t="s">
        <v>520</v>
      </c>
      <c r="E147" s="22">
        <v>5</v>
      </c>
      <c r="F147" s="55" t="s">
        <v>421</v>
      </c>
      <c r="G147" s="61">
        <f t="shared" si="160"/>
        <v>1314000000</v>
      </c>
      <c r="H147" s="22">
        <v>1</v>
      </c>
      <c r="I147" s="55" t="s">
        <v>421</v>
      </c>
      <c r="J147" s="26">
        <v>100160000</v>
      </c>
      <c r="K147" s="22">
        <v>1</v>
      </c>
      <c r="L147" s="55" t="s">
        <v>421</v>
      </c>
      <c r="M147" s="27">
        <v>262800000</v>
      </c>
      <c r="N147" s="22">
        <v>1</v>
      </c>
      <c r="O147" s="55" t="s">
        <v>421</v>
      </c>
      <c r="P147" s="27">
        <v>78840000</v>
      </c>
      <c r="Q147" s="22">
        <v>0</v>
      </c>
      <c r="R147" s="55" t="s">
        <v>421</v>
      </c>
      <c r="S147" s="27">
        <v>0</v>
      </c>
      <c r="T147" s="22">
        <v>0</v>
      </c>
      <c r="U147" s="55" t="s">
        <v>421</v>
      </c>
      <c r="V147" s="27">
        <v>0</v>
      </c>
      <c r="W147" s="22">
        <v>0</v>
      </c>
      <c r="X147" s="55" t="s">
        <v>421</v>
      </c>
      <c r="Y147" s="27">
        <v>0</v>
      </c>
      <c r="Z147" s="65">
        <f t="shared" si="169"/>
        <v>1</v>
      </c>
      <c r="AA147" s="55" t="s">
        <v>421</v>
      </c>
      <c r="AB147" s="64">
        <f t="shared" si="168"/>
        <v>100</v>
      </c>
      <c r="AC147" s="40" t="s">
        <v>406</v>
      </c>
      <c r="AD147" s="46">
        <f t="shared" si="173"/>
        <v>78840000</v>
      </c>
      <c r="AE147" s="64">
        <f t="shared" si="147"/>
        <v>30</v>
      </c>
      <c r="AF147" s="40" t="s">
        <v>406</v>
      </c>
      <c r="AG147" s="65">
        <f t="shared" si="170"/>
        <v>2</v>
      </c>
      <c r="AH147" s="55" t="s">
        <v>421</v>
      </c>
      <c r="AI147" s="46">
        <f t="shared" si="171"/>
        <v>179000000</v>
      </c>
      <c r="AJ147" s="64">
        <f t="shared" si="174"/>
        <v>40</v>
      </c>
      <c r="AK147" s="40" t="s">
        <v>406</v>
      </c>
      <c r="AL147" s="64">
        <f t="shared" si="172"/>
        <v>13.622526636225265</v>
      </c>
      <c r="AM147" s="13"/>
      <c r="AP147" s="29"/>
    </row>
    <row r="148" spans="1:42" ht="93.75" customHeight="1" x14ac:dyDescent="0.2">
      <c r="A148" s="18"/>
      <c r="B148" s="19"/>
      <c r="C148" s="30" t="s">
        <v>120</v>
      </c>
      <c r="D148" s="34" t="s">
        <v>520</v>
      </c>
      <c r="E148" s="22">
        <v>5</v>
      </c>
      <c r="F148" s="55" t="s">
        <v>421</v>
      </c>
      <c r="G148" s="61">
        <f t="shared" si="160"/>
        <v>549000000</v>
      </c>
      <c r="H148" s="22">
        <v>1</v>
      </c>
      <c r="I148" s="55" t="s">
        <v>421</v>
      </c>
      <c r="J148" s="26">
        <v>60120000</v>
      </c>
      <c r="K148" s="22">
        <v>1</v>
      </c>
      <c r="L148" s="55" t="s">
        <v>421</v>
      </c>
      <c r="M148" s="27">
        <v>109800000</v>
      </c>
      <c r="N148" s="22">
        <v>1</v>
      </c>
      <c r="O148" s="55" t="s">
        <v>421</v>
      </c>
      <c r="P148" s="27">
        <v>32940000</v>
      </c>
      <c r="Q148" s="22">
        <v>0</v>
      </c>
      <c r="R148" s="55" t="s">
        <v>421</v>
      </c>
      <c r="S148" s="27">
        <v>0</v>
      </c>
      <c r="T148" s="22">
        <v>0</v>
      </c>
      <c r="U148" s="55" t="s">
        <v>421</v>
      </c>
      <c r="V148" s="27">
        <v>0</v>
      </c>
      <c r="W148" s="22">
        <v>0</v>
      </c>
      <c r="X148" s="55" t="s">
        <v>421</v>
      </c>
      <c r="Y148" s="27">
        <v>0</v>
      </c>
      <c r="Z148" s="65">
        <f t="shared" si="169"/>
        <v>1</v>
      </c>
      <c r="AA148" s="55" t="s">
        <v>421</v>
      </c>
      <c r="AB148" s="64">
        <f t="shared" si="168"/>
        <v>100</v>
      </c>
      <c r="AC148" s="40" t="s">
        <v>406</v>
      </c>
      <c r="AD148" s="46">
        <f t="shared" si="173"/>
        <v>32940000</v>
      </c>
      <c r="AE148" s="64">
        <f t="shared" si="147"/>
        <v>30</v>
      </c>
      <c r="AF148" s="40" t="s">
        <v>406</v>
      </c>
      <c r="AG148" s="65">
        <f t="shared" si="170"/>
        <v>2</v>
      </c>
      <c r="AH148" s="55" t="s">
        <v>421</v>
      </c>
      <c r="AI148" s="46">
        <f t="shared" si="171"/>
        <v>93060000</v>
      </c>
      <c r="AJ148" s="64">
        <f t="shared" si="174"/>
        <v>40</v>
      </c>
      <c r="AK148" s="40" t="s">
        <v>406</v>
      </c>
      <c r="AL148" s="64">
        <f t="shared" si="172"/>
        <v>16.95081967213115</v>
      </c>
      <c r="AM148" s="13"/>
      <c r="AP148" s="29"/>
    </row>
    <row r="149" spans="1:42" ht="93.75" customHeight="1" x14ac:dyDescent="0.2">
      <c r="A149" s="18"/>
      <c r="B149" s="19"/>
      <c r="C149" s="30" t="s">
        <v>121</v>
      </c>
      <c r="D149" s="34" t="s">
        <v>520</v>
      </c>
      <c r="E149" s="22">
        <v>5</v>
      </c>
      <c r="F149" s="55" t="s">
        <v>421</v>
      </c>
      <c r="G149" s="61">
        <f t="shared" si="160"/>
        <v>843701400</v>
      </c>
      <c r="H149" s="22">
        <v>1</v>
      </c>
      <c r="I149" s="55" t="s">
        <v>421</v>
      </c>
      <c r="J149" s="26">
        <v>56960000</v>
      </c>
      <c r="K149" s="22">
        <v>1</v>
      </c>
      <c r="L149" s="55" t="s">
        <v>421</v>
      </c>
      <c r="M149" s="27">
        <v>168740280</v>
      </c>
      <c r="N149" s="22">
        <v>1</v>
      </c>
      <c r="O149" s="55" t="s">
        <v>421</v>
      </c>
      <c r="P149" s="27">
        <v>49950000</v>
      </c>
      <c r="Q149" s="22">
        <v>0</v>
      </c>
      <c r="R149" s="55" t="s">
        <v>421</v>
      </c>
      <c r="S149" s="27">
        <v>0</v>
      </c>
      <c r="T149" s="22">
        <v>0</v>
      </c>
      <c r="U149" s="55" t="s">
        <v>421</v>
      </c>
      <c r="V149" s="27">
        <v>0</v>
      </c>
      <c r="W149" s="22">
        <v>0</v>
      </c>
      <c r="X149" s="55" t="s">
        <v>421</v>
      </c>
      <c r="Y149" s="27">
        <v>0</v>
      </c>
      <c r="Z149" s="65">
        <f t="shared" si="169"/>
        <v>1</v>
      </c>
      <c r="AA149" s="55" t="s">
        <v>421</v>
      </c>
      <c r="AB149" s="64">
        <f t="shared" si="168"/>
        <v>100</v>
      </c>
      <c r="AC149" s="40" t="s">
        <v>406</v>
      </c>
      <c r="AD149" s="46">
        <f t="shared" si="173"/>
        <v>49950000</v>
      </c>
      <c r="AE149" s="64">
        <f t="shared" si="147"/>
        <v>29.601705058211351</v>
      </c>
      <c r="AF149" s="40" t="s">
        <v>406</v>
      </c>
      <c r="AG149" s="65">
        <f t="shared" si="170"/>
        <v>2</v>
      </c>
      <c r="AH149" s="55" t="s">
        <v>421</v>
      </c>
      <c r="AI149" s="46">
        <f t="shared" si="171"/>
        <v>106910000</v>
      </c>
      <c r="AJ149" s="64">
        <f t="shared" si="174"/>
        <v>40</v>
      </c>
      <c r="AK149" s="40" t="s">
        <v>406</v>
      </c>
      <c r="AL149" s="64">
        <f t="shared" si="172"/>
        <v>12.671544695789292</v>
      </c>
      <c r="AM149" s="13"/>
      <c r="AP149" s="29"/>
    </row>
    <row r="150" spans="1:42" ht="93.75" customHeight="1" x14ac:dyDescent="0.2">
      <c r="A150" s="18"/>
      <c r="B150" s="19"/>
      <c r="C150" s="30" t="s">
        <v>122</v>
      </c>
      <c r="D150" s="34" t="s">
        <v>520</v>
      </c>
      <c r="E150" s="22">
        <v>5</v>
      </c>
      <c r="F150" s="55" t="s">
        <v>421</v>
      </c>
      <c r="G150" s="61">
        <f t="shared" si="160"/>
        <v>121600000</v>
      </c>
      <c r="H150" s="22">
        <v>1</v>
      </c>
      <c r="I150" s="55" t="s">
        <v>421</v>
      </c>
      <c r="J150" s="26">
        <v>50910000</v>
      </c>
      <c r="K150" s="22">
        <v>1</v>
      </c>
      <c r="L150" s="55" t="s">
        <v>421</v>
      </c>
      <c r="M150" s="27">
        <v>24320000</v>
      </c>
      <c r="N150" s="22">
        <v>1</v>
      </c>
      <c r="O150" s="55" t="s">
        <v>421</v>
      </c>
      <c r="P150" s="27">
        <v>0</v>
      </c>
      <c r="Q150" s="22">
        <v>0</v>
      </c>
      <c r="R150" s="55" t="s">
        <v>421</v>
      </c>
      <c r="S150" s="27">
        <v>0</v>
      </c>
      <c r="T150" s="22">
        <v>0</v>
      </c>
      <c r="U150" s="55" t="s">
        <v>421</v>
      </c>
      <c r="V150" s="27">
        <v>0</v>
      </c>
      <c r="W150" s="22">
        <v>0</v>
      </c>
      <c r="X150" s="55" t="s">
        <v>421</v>
      </c>
      <c r="Y150" s="27">
        <v>0</v>
      </c>
      <c r="Z150" s="65">
        <f t="shared" si="169"/>
        <v>1</v>
      </c>
      <c r="AA150" s="55" t="s">
        <v>421</v>
      </c>
      <c r="AB150" s="64">
        <f t="shared" si="168"/>
        <v>100</v>
      </c>
      <c r="AC150" s="40" t="s">
        <v>406</v>
      </c>
      <c r="AD150" s="46">
        <f t="shared" si="173"/>
        <v>0</v>
      </c>
      <c r="AE150" s="64">
        <f t="shared" si="147"/>
        <v>0</v>
      </c>
      <c r="AF150" s="40" t="s">
        <v>406</v>
      </c>
      <c r="AG150" s="65">
        <f t="shared" si="170"/>
        <v>2</v>
      </c>
      <c r="AH150" s="55" t="s">
        <v>421</v>
      </c>
      <c r="AI150" s="46">
        <f t="shared" si="171"/>
        <v>50910000</v>
      </c>
      <c r="AJ150" s="64">
        <f t="shared" si="174"/>
        <v>40</v>
      </c>
      <c r="AK150" s="40" t="s">
        <v>406</v>
      </c>
      <c r="AL150" s="64">
        <f t="shared" si="172"/>
        <v>41.866776315789473</v>
      </c>
      <c r="AM150" s="13"/>
      <c r="AP150" s="29"/>
    </row>
    <row r="151" spans="1:42" ht="93.75" customHeight="1" x14ac:dyDescent="0.2">
      <c r="A151" s="18"/>
      <c r="B151" s="19"/>
      <c r="C151" s="30" t="s">
        <v>123</v>
      </c>
      <c r="D151" s="34" t="s">
        <v>520</v>
      </c>
      <c r="E151" s="22">
        <v>5</v>
      </c>
      <c r="F151" s="55" t="s">
        <v>421</v>
      </c>
      <c r="G151" s="61">
        <f t="shared" si="160"/>
        <v>758100000</v>
      </c>
      <c r="H151" s="22">
        <v>1</v>
      </c>
      <c r="I151" s="55" t="s">
        <v>421</v>
      </c>
      <c r="J151" s="26">
        <v>27223000</v>
      </c>
      <c r="K151" s="22">
        <v>1</v>
      </c>
      <c r="L151" s="55" t="s">
        <v>421</v>
      </c>
      <c r="M151" s="27">
        <v>151620000</v>
      </c>
      <c r="N151" s="22">
        <v>1</v>
      </c>
      <c r="O151" s="55" t="s">
        <v>421</v>
      </c>
      <c r="P151" s="27">
        <v>43470000</v>
      </c>
      <c r="Q151" s="22">
        <v>0</v>
      </c>
      <c r="R151" s="55" t="s">
        <v>421</v>
      </c>
      <c r="S151" s="27">
        <v>0</v>
      </c>
      <c r="T151" s="22">
        <v>0</v>
      </c>
      <c r="U151" s="55" t="s">
        <v>421</v>
      </c>
      <c r="V151" s="27">
        <v>0</v>
      </c>
      <c r="W151" s="22">
        <v>0</v>
      </c>
      <c r="X151" s="55" t="s">
        <v>421</v>
      </c>
      <c r="Y151" s="27">
        <v>0</v>
      </c>
      <c r="Z151" s="65">
        <f t="shared" si="169"/>
        <v>1</v>
      </c>
      <c r="AA151" s="55" t="s">
        <v>421</v>
      </c>
      <c r="AB151" s="64">
        <f t="shared" si="168"/>
        <v>100</v>
      </c>
      <c r="AC151" s="40" t="s">
        <v>406</v>
      </c>
      <c r="AD151" s="46">
        <f t="shared" si="173"/>
        <v>43470000</v>
      </c>
      <c r="AE151" s="64">
        <f t="shared" si="147"/>
        <v>28.670360110803323</v>
      </c>
      <c r="AF151" s="40" t="s">
        <v>406</v>
      </c>
      <c r="AG151" s="65">
        <f t="shared" si="170"/>
        <v>2</v>
      </c>
      <c r="AH151" s="55" t="s">
        <v>421</v>
      </c>
      <c r="AI151" s="46">
        <f t="shared" si="171"/>
        <v>70693000</v>
      </c>
      <c r="AJ151" s="64">
        <f t="shared" si="174"/>
        <v>40</v>
      </c>
      <c r="AK151" s="40" t="s">
        <v>406</v>
      </c>
      <c r="AL151" s="64">
        <f t="shared" si="172"/>
        <v>9.3250230840258546</v>
      </c>
      <c r="AM151" s="13"/>
      <c r="AP151" s="29"/>
    </row>
    <row r="152" spans="1:42" ht="93.75" customHeight="1" x14ac:dyDescent="0.2">
      <c r="A152" s="18"/>
      <c r="B152" s="19"/>
      <c r="C152" s="30" t="s">
        <v>124</v>
      </c>
      <c r="D152" s="34" t="s">
        <v>520</v>
      </c>
      <c r="E152" s="22">
        <v>5</v>
      </c>
      <c r="F152" s="55" t="s">
        <v>421</v>
      </c>
      <c r="G152" s="61">
        <f t="shared" si="160"/>
        <v>1509800000</v>
      </c>
      <c r="H152" s="22">
        <v>1</v>
      </c>
      <c r="I152" s="55" t="s">
        <v>421</v>
      </c>
      <c r="J152" s="26">
        <v>90240000</v>
      </c>
      <c r="K152" s="22">
        <v>1</v>
      </c>
      <c r="L152" s="55" t="s">
        <v>421</v>
      </c>
      <c r="M152" s="27">
        <v>301960000</v>
      </c>
      <c r="N152" s="22">
        <v>1</v>
      </c>
      <c r="O152" s="55" t="s">
        <v>421</v>
      </c>
      <c r="P152" s="27">
        <v>86130000</v>
      </c>
      <c r="Q152" s="22">
        <v>0</v>
      </c>
      <c r="R152" s="55" t="s">
        <v>421</v>
      </c>
      <c r="S152" s="27">
        <v>0</v>
      </c>
      <c r="T152" s="22">
        <v>0</v>
      </c>
      <c r="U152" s="55" t="s">
        <v>421</v>
      </c>
      <c r="V152" s="27">
        <v>0</v>
      </c>
      <c r="W152" s="22">
        <v>0</v>
      </c>
      <c r="X152" s="55" t="s">
        <v>421</v>
      </c>
      <c r="Y152" s="27">
        <v>0</v>
      </c>
      <c r="Z152" s="65">
        <f t="shared" si="169"/>
        <v>1</v>
      </c>
      <c r="AA152" s="55" t="s">
        <v>421</v>
      </c>
      <c r="AB152" s="64">
        <f t="shared" si="168"/>
        <v>100</v>
      </c>
      <c r="AC152" s="40" t="s">
        <v>406</v>
      </c>
      <c r="AD152" s="46">
        <f t="shared" si="173"/>
        <v>86130000</v>
      </c>
      <c r="AE152" s="64">
        <f t="shared" si="147"/>
        <v>28.523645515962382</v>
      </c>
      <c r="AF152" s="40" t="s">
        <v>406</v>
      </c>
      <c r="AG152" s="65">
        <f t="shared" si="170"/>
        <v>2</v>
      </c>
      <c r="AH152" s="55" t="s">
        <v>421</v>
      </c>
      <c r="AI152" s="46">
        <f t="shared" si="171"/>
        <v>176370000</v>
      </c>
      <c r="AJ152" s="64">
        <f t="shared" si="174"/>
        <v>40</v>
      </c>
      <c r="AK152" s="40" t="s">
        <v>406</v>
      </c>
      <c r="AL152" s="64">
        <f t="shared" si="172"/>
        <v>11.681679692674527</v>
      </c>
      <c r="AM152" s="13"/>
      <c r="AP152" s="29"/>
    </row>
    <row r="153" spans="1:42" ht="93.75" customHeight="1" x14ac:dyDescent="0.2">
      <c r="A153" s="18"/>
      <c r="B153" s="19"/>
      <c r="C153" s="30" t="s">
        <v>125</v>
      </c>
      <c r="D153" s="34" t="s">
        <v>520</v>
      </c>
      <c r="E153" s="22">
        <v>5</v>
      </c>
      <c r="F153" s="55" t="s">
        <v>421</v>
      </c>
      <c r="G153" s="61">
        <f t="shared" si="160"/>
        <v>567800000</v>
      </c>
      <c r="H153" s="22">
        <v>1</v>
      </c>
      <c r="I153" s="55" t="s">
        <v>421</v>
      </c>
      <c r="J153" s="26">
        <v>41104096</v>
      </c>
      <c r="K153" s="22">
        <v>1</v>
      </c>
      <c r="L153" s="55" t="s">
        <v>421</v>
      </c>
      <c r="M153" s="27">
        <v>113560000</v>
      </c>
      <c r="N153" s="22">
        <v>1</v>
      </c>
      <c r="O153" s="55" t="s">
        <v>421</v>
      </c>
      <c r="P153" s="27">
        <v>34020000</v>
      </c>
      <c r="Q153" s="22">
        <v>0</v>
      </c>
      <c r="R153" s="55" t="s">
        <v>421</v>
      </c>
      <c r="S153" s="27">
        <v>0</v>
      </c>
      <c r="T153" s="22">
        <v>0</v>
      </c>
      <c r="U153" s="55" t="s">
        <v>421</v>
      </c>
      <c r="V153" s="27">
        <v>0</v>
      </c>
      <c r="W153" s="22">
        <v>0</v>
      </c>
      <c r="X153" s="55" t="s">
        <v>421</v>
      </c>
      <c r="Y153" s="27">
        <v>0</v>
      </c>
      <c r="Z153" s="65">
        <f t="shared" si="169"/>
        <v>1</v>
      </c>
      <c r="AA153" s="55" t="s">
        <v>421</v>
      </c>
      <c r="AB153" s="64">
        <f t="shared" si="168"/>
        <v>100</v>
      </c>
      <c r="AC153" s="40" t="s">
        <v>406</v>
      </c>
      <c r="AD153" s="46">
        <f t="shared" si="173"/>
        <v>34020000</v>
      </c>
      <c r="AE153" s="64">
        <f t="shared" si="147"/>
        <v>29.957731595632264</v>
      </c>
      <c r="AF153" s="40" t="s">
        <v>406</v>
      </c>
      <c r="AG153" s="65">
        <f t="shared" si="170"/>
        <v>2</v>
      </c>
      <c r="AH153" s="55" t="s">
        <v>421</v>
      </c>
      <c r="AI153" s="46">
        <f t="shared" si="171"/>
        <v>75124096</v>
      </c>
      <c r="AJ153" s="64">
        <f t="shared" si="174"/>
        <v>40</v>
      </c>
      <c r="AK153" s="40" t="s">
        <v>406</v>
      </c>
      <c r="AL153" s="64">
        <f t="shared" si="172"/>
        <v>13.230731947868968</v>
      </c>
      <c r="AM153" s="13"/>
      <c r="AP153" s="29"/>
    </row>
    <row r="154" spans="1:42" ht="93.75" customHeight="1" x14ac:dyDescent="0.2">
      <c r="A154" s="18"/>
      <c r="B154" s="19"/>
      <c r="C154" s="30" t="s">
        <v>126</v>
      </c>
      <c r="D154" s="34" t="s">
        <v>520</v>
      </c>
      <c r="E154" s="22">
        <v>5</v>
      </c>
      <c r="F154" s="55" t="s">
        <v>421</v>
      </c>
      <c r="G154" s="61">
        <f t="shared" si="160"/>
        <v>432000000</v>
      </c>
      <c r="H154" s="22">
        <v>1</v>
      </c>
      <c r="I154" s="55" t="s">
        <v>421</v>
      </c>
      <c r="J154" s="26">
        <v>34240000</v>
      </c>
      <c r="K154" s="22">
        <v>1</v>
      </c>
      <c r="L154" s="55" t="s">
        <v>421</v>
      </c>
      <c r="M154" s="27">
        <v>86400000</v>
      </c>
      <c r="N154" s="22">
        <v>1</v>
      </c>
      <c r="O154" s="55" t="s">
        <v>421</v>
      </c>
      <c r="P154" s="27">
        <v>25920000</v>
      </c>
      <c r="Q154" s="22">
        <v>0</v>
      </c>
      <c r="R154" s="55" t="s">
        <v>421</v>
      </c>
      <c r="S154" s="27">
        <v>0</v>
      </c>
      <c r="T154" s="22">
        <v>0</v>
      </c>
      <c r="U154" s="55" t="s">
        <v>421</v>
      </c>
      <c r="V154" s="27">
        <v>0</v>
      </c>
      <c r="W154" s="22">
        <v>0</v>
      </c>
      <c r="X154" s="55" t="s">
        <v>421</v>
      </c>
      <c r="Y154" s="27">
        <v>0</v>
      </c>
      <c r="Z154" s="65">
        <f t="shared" si="169"/>
        <v>1</v>
      </c>
      <c r="AA154" s="55" t="s">
        <v>421</v>
      </c>
      <c r="AB154" s="64">
        <f t="shared" si="168"/>
        <v>100</v>
      </c>
      <c r="AC154" s="40" t="s">
        <v>406</v>
      </c>
      <c r="AD154" s="46">
        <f t="shared" si="173"/>
        <v>25920000</v>
      </c>
      <c r="AE154" s="64">
        <f t="shared" si="147"/>
        <v>30</v>
      </c>
      <c r="AF154" s="40" t="s">
        <v>406</v>
      </c>
      <c r="AG154" s="65">
        <f t="shared" si="170"/>
        <v>2</v>
      </c>
      <c r="AH154" s="55" t="s">
        <v>421</v>
      </c>
      <c r="AI154" s="46">
        <f t="shared" si="171"/>
        <v>60160000</v>
      </c>
      <c r="AJ154" s="64">
        <f t="shared" si="174"/>
        <v>40</v>
      </c>
      <c r="AK154" s="40" t="s">
        <v>406</v>
      </c>
      <c r="AL154" s="64">
        <f t="shared" si="172"/>
        <v>13.925925925925926</v>
      </c>
      <c r="AM154" s="13"/>
      <c r="AP154" s="29"/>
    </row>
    <row r="155" spans="1:42" ht="93.75" customHeight="1" x14ac:dyDescent="0.2">
      <c r="A155" s="18"/>
      <c r="B155" s="19"/>
      <c r="C155" s="30" t="s">
        <v>127</v>
      </c>
      <c r="D155" s="34" t="s">
        <v>520</v>
      </c>
      <c r="E155" s="22">
        <v>5</v>
      </c>
      <c r="F155" s="55" t="s">
        <v>421</v>
      </c>
      <c r="G155" s="61">
        <f t="shared" si="160"/>
        <v>483801265</v>
      </c>
      <c r="H155" s="22">
        <v>1</v>
      </c>
      <c r="I155" s="55" t="s">
        <v>421</v>
      </c>
      <c r="J155" s="26">
        <v>11200000</v>
      </c>
      <c r="K155" s="22">
        <v>1</v>
      </c>
      <c r="L155" s="55" t="s">
        <v>421</v>
      </c>
      <c r="M155" s="27">
        <v>96760253</v>
      </c>
      <c r="N155" s="22">
        <v>1</v>
      </c>
      <c r="O155" s="55" t="s">
        <v>421</v>
      </c>
      <c r="P155" s="27">
        <v>10260000</v>
      </c>
      <c r="Q155" s="22">
        <v>0</v>
      </c>
      <c r="R155" s="55" t="s">
        <v>421</v>
      </c>
      <c r="S155" s="27">
        <v>0</v>
      </c>
      <c r="T155" s="22">
        <v>0</v>
      </c>
      <c r="U155" s="55" t="s">
        <v>421</v>
      </c>
      <c r="V155" s="27">
        <v>0</v>
      </c>
      <c r="W155" s="22">
        <v>0</v>
      </c>
      <c r="X155" s="55" t="s">
        <v>421</v>
      </c>
      <c r="Y155" s="27">
        <v>0</v>
      </c>
      <c r="Z155" s="65">
        <f t="shared" si="169"/>
        <v>1</v>
      </c>
      <c r="AA155" s="55" t="s">
        <v>421</v>
      </c>
      <c r="AB155" s="64">
        <f t="shared" si="168"/>
        <v>100</v>
      </c>
      <c r="AC155" s="40" t="s">
        <v>406</v>
      </c>
      <c r="AD155" s="46">
        <f t="shared" si="173"/>
        <v>10260000</v>
      </c>
      <c r="AE155" s="64">
        <f t="shared" si="147"/>
        <v>10.60352746287259</v>
      </c>
      <c r="AF155" s="40" t="s">
        <v>406</v>
      </c>
      <c r="AG155" s="65">
        <f t="shared" si="170"/>
        <v>2</v>
      </c>
      <c r="AH155" s="55" t="s">
        <v>421</v>
      </c>
      <c r="AI155" s="46">
        <f t="shared" si="171"/>
        <v>21460000</v>
      </c>
      <c r="AJ155" s="64">
        <f t="shared" si="174"/>
        <v>40</v>
      </c>
      <c r="AK155" s="40" t="s">
        <v>406</v>
      </c>
      <c r="AL155" s="64">
        <f t="shared" si="172"/>
        <v>4.4357056404141479</v>
      </c>
      <c r="AM155" s="13"/>
      <c r="AP155" s="29"/>
    </row>
    <row r="156" spans="1:42" ht="93.75" customHeight="1" x14ac:dyDescent="0.2">
      <c r="A156" s="18"/>
      <c r="B156" s="19"/>
      <c r="C156" s="30" t="s">
        <v>128</v>
      </c>
      <c r="D156" s="34" t="s">
        <v>520</v>
      </c>
      <c r="E156" s="22">
        <v>5</v>
      </c>
      <c r="F156" s="55" t="s">
        <v>421</v>
      </c>
      <c r="G156" s="61">
        <f t="shared" si="160"/>
        <v>418500000</v>
      </c>
      <c r="H156" s="22">
        <v>1</v>
      </c>
      <c r="I156" s="55" t="s">
        <v>421</v>
      </c>
      <c r="J156" s="26">
        <v>32091136</v>
      </c>
      <c r="K156" s="22">
        <v>1</v>
      </c>
      <c r="L156" s="55" t="s">
        <v>421</v>
      </c>
      <c r="M156" s="27">
        <v>83700000</v>
      </c>
      <c r="N156" s="22">
        <v>1</v>
      </c>
      <c r="O156" s="55" t="s">
        <v>421</v>
      </c>
      <c r="P156" s="27">
        <v>25110000</v>
      </c>
      <c r="Q156" s="22">
        <v>0</v>
      </c>
      <c r="R156" s="55" t="s">
        <v>421</v>
      </c>
      <c r="S156" s="27">
        <v>0</v>
      </c>
      <c r="T156" s="22">
        <v>0</v>
      </c>
      <c r="U156" s="55" t="s">
        <v>421</v>
      </c>
      <c r="V156" s="27">
        <v>0</v>
      </c>
      <c r="W156" s="22">
        <v>0</v>
      </c>
      <c r="X156" s="55" t="s">
        <v>421</v>
      </c>
      <c r="Y156" s="27">
        <v>0</v>
      </c>
      <c r="Z156" s="65">
        <f t="shared" si="169"/>
        <v>1</v>
      </c>
      <c r="AA156" s="55" t="s">
        <v>421</v>
      </c>
      <c r="AB156" s="64">
        <f t="shared" si="168"/>
        <v>100</v>
      </c>
      <c r="AC156" s="40" t="s">
        <v>406</v>
      </c>
      <c r="AD156" s="46">
        <f t="shared" si="173"/>
        <v>25110000</v>
      </c>
      <c r="AE156" s="64">
        <f t="shared" si="147"/>
        <v>30</v>
      </c>
      <c r="AF156" s="40" t="s">
        <v>406</v>
      </c>
      <c r="AG156" s="65">
        <f t="shared" si="170"/>
        <v>2</v>
      </c>
      <c r="AH156" s="55" t="s">
        <v>421</v>
      </c>
      <c r="AI156" s="46">
        <f t="shared" si="171"/>
        <v>57201136</v>
      </c>
      <c r="AJ156" s="64">
        <f t="shared" si="174"/>
        <v>40</v>
      </c>
      <c r="AK156" s="40" t="s">
        <v>406</v>
      </c>
      <c r="AL156" s="64">
        <f t="shared" si="172"/>
        <v>13.668132855436083</v>
      </c>
      <c r="AM156" s="13"/>
      <c r="AP156" s="29"/>
    </row>
    <row r="157" spans="1:42" ht="93.75" customHeight="1" x14ac:dyDescent="0.2">
      <c r="A157" s="18"/>
      <c r="B157" s="19"/>
      <c r="C157" s="30" t="s">
        <v>129</v>
      </c>
      <c r="D157" s="34" t="s">
        <v>520</v>
      </c>
      <c r="E157" s="22">
        <v>5</v>
      </c>
      <c r="F157" s="55" t="s">
        <v>421</v>
      </c>
      <c r="G157" s="61">
        <f t="shared" si="160"/>
        <v>342000000</v>
      </c>
      <c r="H157" s="22">
        <v>1</v>
      </c>
      <c r="I157" s="55" t="s">
        <v>421</v>
      </c>
      <c r="J157" s="26">
        <v>25600000</v>
      </c>
      <c r="K157" s="22">
        <v>1</v>
      </c>
      <c r="L157" s="55" t="s">
        <v>421</v>
      </c>
      <c r="M157" s="27">
        <v>68400000</v>
      </c>
      <c r="N157" s="22">
        <v>1</v>
      </c>
      <c r="O157" s="55" t="s">
        <v>421</v>
      </c>
      <c r="P157" s="27">
        <v>20520000</v>
      </c>
      <c r="Q157" s="22">
        <v>0</v>
      </c>
      <c r="R157" s="55" t="s">
        <v>421</v>
      </c>
      <c r="S157" s="27">
        <v>0</v>
      </c>
      <c r="T157" s="22">
        <v>0</v>
      </c>
      <c r="U157" s="55" t="s">
        <v>421</v>
      </c>
      <c r="V157" s="27">
        <v>0</v>
      </c>
      <c r="W157" s="22">
        <v>0</v>
      </c>
      <c r="X157" s="55" t="s">
        <v>421</v>
      </c>
      <c r="Y157" s="27">
        <v>0</v>
      </c>
      <c r="Z157" s="65">
        <f t="shared" si="169"/>
        <v>1</v>
      </c>
      <c r="AA157" s="55" t="s">
        <v>421</v>
      </c>
      <c r="AB157" s="64">
        <f t="shared" si="168"/>
        <v>100</v>
      </c>
      <c r="AC157" s="40" t="s">
        <v>406</v>
      </c>
      <c r="AD157" s="46">
        <f t="shared" si="173"/>
        <v>20520000</v>
      </c>
      <c r="AE157" s="64">
        <f t="shared" si="147"/>
        <v>30</v>
      </c>
      <c r="AF157" s="40" t="s">
        <v>406</v>
      </c>
      <c r="AG157" s="65">
        <f t="shared" si="170"/>
        <v>2</v>
      </c>
      <c r="AH157" s="55" t="s">
        <v>421</v>
      </c>
      <c r="AI157" s="46">
        <f t="shared" si="171"/>
        <v>46120000</v>
      </c>
      <c r="AJ157" s="64">
        <f t="shared" si="174"/>
        <v>40</v>
      </c>
      <c r="AK157" s="40" t="s">
        <v>406</v>
      </c>
      <c r="AL157" s="64">
        <f t="shared" si="172"/>
        <v>13.485380116959064</v>
      </c>
      <c r="AM157" s="13"/>
      <c r="AP157" s="29"/>
    </row>
    <row r="158" spans="1:42" ht="93.75" customHeight="1" x14ac:dyDescent="0.2">
      <c r="A158" s="18"/>
      <c r="B158" s="19"/>
      <c r="C158" s="30" t="s">
        <v>130</v>
      </c>
      <c r="D158" s="34" t="s">
        <v>520</v>
      </c>
      <c r="E158" s="22">
        <v>5</v>
      </c>
      <c r="F158" s="55" t="s">
        <v>421</v>
      </c>
      <c r="G158" s="61">
        <f t="shared" si="160"/>
        <v>182597745</v>
      </c>
      <c r="H158" s="22">
        <v>1</v>
      </c>
      <c r="I158" s="55" t="s">
        <v>421</v>
      </c>
      <c r="J158" s="26">
        <v>0</v>
      </c>
      <c r="K158" s="22">
        <v>1</v>
      </c>
      <c r="L158" s="55" t="s">
        <v>421</v>
      </c>
      <c r="M158" s="27">
        <v>36519549</v>
      </c>
      <c r="N158" s="22">
        <v>1</v>
      </c>
      <c r="O158" s="55" t="s">
        <v>421</v>
      </c>
      <c r="P158" s="27">
        <v>10530000</v>
      </c>
      <c r="Q158" s="22">
        <v>0</v>
      </c>
      <c r="R158" s="55" t="s">
        <v>421</v>
      </c>
      <c r="S158" s="27">
        <v>0</v>
      </c>
      <c r="T158" s="22">
        <v>0</v>
      </c>
      <c r="U158" s="55" t="s">
        <v>421</v>
      </c>
      <c r="V158" s="27">
        <v>0</v>
      </c>
      <c r="W158" s="22">
        <v>0</v>
      </c>
      <c r="X158" s="55" t="s">
        <v>421</v>
      </c>
      <c r="Y158" s="27">
        <v>0</v>
      </c>
      <c r="Z158" s="65">
        <f t="shared" si="169"/>
        <v>1</v>
      </c>
      <c r="AA158" s="55" t="s">
        <v>421</v>
      </c>
      <c r="AB158" s="64">
        <f t="shared" si="168"/>
        <v>100</v>
      </c>
      <c r="AC158" s="40" t="s">
        <v>406</v>
      </c>
      <c r="AD158" s="46">
        <f t="shared" si="173"/>
        <v>10530000</v>
      </c>
      <c r="AE158" s="64">
        <f t="shared" si="147"/>
        <v>28.833871962657586</v>
      </c>
      <c r="AF158" s="40" t="s">
        <v>406</v>
      </c>
      <c r="AG158" s="65">
        <f t="shared" si="170"/>
        <v>2</v>
      </c>
      <c r="AH158" s="55" t="s">
        <v>421</v>
      </c>
      <c r="AI158" s="46">
        <f t="shared" si="171"/>
        <v>10530000</v>
      </c>
      <c r="AJ158" s="64">
        <f t="shared" si="174"/>
        <v>40</v>
      </c>
      <c r="AK158" s="40" t="s">
        <v>406</v>
      </c>
      <c r="AL158" s="64">
        <f t="shared" si="172"/>
        <v>5.7667743925315182</v>
      </c>
      <c r="AM158" s="13"/>
      <c r="AP158" s="29"/>
    </row>
    <row r="159" spans="1:42" ht="93.75" customHeight="1" x14ac:dyDescent="0.2">
      <c r="A159" s="18"/>
      <c r="B159" s="19"/>
      <c r="C159" s="30" t="s">
        <v>131</v>
      </c>
      <c r="D159" s="34" t="s">
        <v>520</v>
      </c>
      <c r="E159" s="22">
        <v>5</v>
      </c>
      <c r="F159" s="55" t="s">
        <v>421</v>
      </c>
      <c r="G159" s="61">
        <f t="shared" si="160"/>
        <v>117000000</v>
      </c>
      <c r="H159" s="22">
        <v>1</v>
      </c>
      <c r="I159" s="55" t="s">
        <v>421</v>
      </c>
      <c r="J159" s="26">
        <v>8240000</v>
      </c>
      <c r="K159" s="22">
        <v>1</v>
      </c>
      <c r="L159" s="55" t="s">
        <v>421</v>
      </c>
      <c r="M159" s="27">
        <v>23400000</v>
      </c>
      <c r="N159" s="22">
        <v>1</v>
      </c>
      <c r="O159" s="55" t="s">
        <v>421</v>
      </c>
      <c r="P159" s="27">
        <v>7020000</v>
      </c>
      <c r="Q159" s="22">
        <v>0</v>
      </c>
      <c r="R159" s="55" t="s">
        <v>421</v>
      </c>
      <c r="S159" s="27">
        <v>0</v>
      </c>
      <c r="T159" s="22">
        <v>0</v>
      </c>
      <c r="U159" s="55" t="s">
        <v>421</v>
      </c>
      <c r="V159" s="27">
        <v>0</v>
      </c>
      <c r="W159" s="22">
        <v>0</v>
      </c>
      <c r="X159" s="55" t="s">
        <v>421</v>
      </c>
      <c r="Y159" s="27">
        <v>0</v>
      </c>
      <c r="Z159" s="65">
        <f t="shared" si="169"/>
        <v>1</v>
      </c>
      <c r="AA159" s="55" t="s">
        <v>421</v>
      </c>
      <c r="AB159" s="64">
        <f t="shared" si="168"/>
        <v>100</v>
      </c>
      <c r="AC159" s="40" t="s">
        <v>406</v>
      </c>
      <c r="AD159" s="46">
        <f t="shared" si="173"/>
        <v>7020000</v>
      </c>
      <c r="AE159" s="64">
        <f t="shared" si="147"/>
        <v>30</v>
      </c>
      <c r="AF159" s="40" t="s">
        <v>406</v>
      </c>
      <c r="AG159" s="65">
        <f t="shared" si="170"/>
        <v>2</v>
      </c>
      <c r="AH159" s="55" t="s">
        <v>421</v>
      </c>
      <c r="AI159" s="46">
        <f t="shared" si="171"/>
        <v>15260000</v>
      </c>
      <c r="AJ159" s="64">
        <f t="shared" si="174"/>
        <v>40</v>
      </c>
      <c r="AK159" s="40" t="s">
        <v>406</v>
      </c>
      <c r="AL159" s="64">
        <f t="shared" si="172"/>
        <v>13.042735042735043</v>
      </c>
      <c r="AM159" s="13"/>
      <c r="AP159" s="29"/>
    </row>
    <row r="160" spans="1:42" ht="93.75" customHeight="1" x14ac:dyDescent="0.2">
      <c r="A160" s="18"/>
      <c r="B160" s="19"/>
      <c r="C160" s="30" t="s">
        <v>132</v>
      </c>
      <c r="D160" s="34" t="s">
        <v>520</v>
      </c>
      <c r="E160" s="22">
        <v>5</v>
      </c>
      <c r="F160" s="55" t="s">
        <v>421</v>
      </c>
      <c r="G160" s="61">
        <f t="shared" si="160"/>
        <v>288000000</v>
      </c>
      <c r="H160" s="22">
        <v>1</v>
      </c>
      <c r="I160" s="55" t="s">
        <v>421</v>
      </c>
      <c r="J160" s="26">
        <v>19760000</v>
      </c>
      <c r="K160" s="22">
        <v>1</v>
      </c>
      <c r="L160" s="55" t="s">
        <v>421</v>
      </c>
      <c r="M160" s="27">
        <v>57600000</v>
      </c>
      <c r="N160" s="22">
        <v>1</v>
      </c>
      <c r="O160" s="55" t="s">
        <v>421</v>
      </c>
      <c r="P160" s="27">
        <v>17280000</v>
      </c>
      <c r="Q160" s="22">
        <v>0</v>
      </c>
      <c r="R160" s="55" t="s">
        <v>421</v>
      </c>
      <c r="S160" s="27">
        <v>0</v>
      </c>
      <c r="T160" s="22">
        <v>0</v>
      </c>
      <c r="U160" s="55" t="s">
        <v>421</v>
      </c>
      <c r="V160" s="27">
        <v>0</v>
      </c>
      <c r="W160" s="22">
        <v>0</v>
      </c>
      <c r="X160" s="55" t="s">
        <v>421</v>
      </c>
      <c r="Y160" s="27">
        <v>0</v>
      </c>
      <c r="Z160" s="65">
        <f t="shared" si="169"/>
        <v>1</v>
      </c>
      <c r="AA160" s="55" t="s">
        <v>421</v>
      </c>
      <c r="AB160" s="64">
        <f t="shared" si="168"/>
        <v>100</v>
      </c>
      <c r="AC160" s="40" t="s">
        <v>406</v>
      </c>
      <c r="AD160" s="46">
        <f t="shared" si="173"/>
        <v>17280000</v>
      </c>
      <c r="AE160" s="64">
        <f t="shared" si="147"/>
        <v>30</v>
      </c>
      <c r="AF160" s="40" t="s">
        <v>406</v>
      </c>
      <c r="AG160" s="65">
        <f t="shared" si="170"/>
        <v>2</v>
      </c>
      <c r="AH160" s="55" t="s">
        <v>421</v>
      </c>
      <c r="AI160" s="46">
        <f t="shared" si="171"/>
        <v>37040000</v>
      </c>
      <c r="AJ160" s="64">
        <f t="shared" si="174"/>
        <v>40</v>
      </c>
      <c r="AK160" s="40" t="s">
        <v>406</v>
      </c>
      <c r="AL160" s="64">
        <f t="shared" si="172"/>
        <v>12.861111111111112</v>
      </c>
      <c r="AM160" s="13"/>
      <c r="AP160" s="29"/>
    </row>
    <row r="161" spans="1:42" ht="93.75" customHeight="1" x14ac:dyDescent="0.2">
      <c r="A161" s="18"/>
      <c r="B161" s="19"/>
      <c r="C161" s="30" t="s">
        <v>133</v>
      </c>
      <c r="D161" s="34" t="s">
        <v>520</v>
      </c>
      <c r="E161" s="22">
        <v>5</v>
      </c>
      <c r="F161" s="55" t="s">
        <v>421</v>
      </c>
      <c r="G161" s="61">
        <f t="shared" si="160"/>
        <v>329100000</v>
      </c>
      <c r="H161" s="22">
        <v>1</v>
      </c>
      <c r="I161" s="55" t="s">
        <v>421</v>
      </c>
      <c r="J161" s="26">
        <v>19340000</v>
      </c>
      <c r="K161" s="22">
        <v>1</v>
      </c>
      <c r="L161" s="55" t="s">
        <v>421</v>
      </c>
      <c r="M161" s="27">
        <v>65820000</v>
      </c>
      <c r="N161" s="22">
        <v>1</v>
      </c>
      <c r="O161" s="55" t="s">
        <v>421</v>
      </c>
      <c r="P161" s="27">
        <v>19170000</v>
      </c>
      <c r="Q161" s="22">
        <v>0</v>
      </c>
      <c r="R161" s="55" t="s">
        <v>421</v>
      </c>
      <c r="S161" s="27">
        <v>0</v>
      </c>
      <c r="T161" s="22">
        <v>0</v>
      </c>
      <c r="U161" s="55" t="s">
        <v>421</v>
      </c>
      <c r="V161" s="27">
        <v>0</v>
      </c>
      <c r="W161" s="22">
        <v>0</v>
      </c>
      <c r="X161" s="55" t="s">
        <v>421</v>
      </c>
      <c r="Y161" s="27">
        <v>0</v>
      </c>
      <c r="Z161" s="65">
        <f t="shared" si="169"/>
        <v>1</v>
      </c>
      <c r="AA161" s="55" t="s">
        <v>421</v>
      </c>
      <c r="AB161" s="64">
        <f t="shared" si="168"/>
        <v>100</v>
      </c>
      <c r="AC161" s="40" t="s">
        <v>406</v>
      </c>
      <c r="AD161" s="46">
        <f t="shared" si="173"/>
        <v>19170000</v>
      </c>
      <c r="AE161" s="64">
        <f t="shared" si="147"/>
        <v>29.124886052871467</v>
      </c>
      <c r="AF161" s="40" t="s">
        <v>406</v>
      </c>
      <c r="AG161" s="65">
        <f t="shared" si="170"/>
        <v>2</v>
      </c>
      <c r="AH161" s="55" t="s">
        <v>421</v>
      </c>
      <c r="AI161" s="46">
        <f t="shared" si="171"/>
        <v>38510000</v>
      </c>
      <c r="AJ161" s="64">
        <f t="shared" si="174"/>
        <v>40</v>
      </c>
      <c r="AK161" s="40" t="s">
        <v>406</v>
      </c>
      <c r="AL161" s="64">
        <f t="shared" si="172"/>
        <v>11.701610452749923</v>
      </c>
      <c r="AM161" s="13"/>
      <c r="AP161" s="29"/>
    </row>
    <row r="162" spans="1:42" ht="93.75" customHeight="1" x14ac:dyDescent="0.2">
      <c r="A162" s="18"/>
      <c r="B162" s="19"/>
      <c r="C162" s="30" t="s">
        <v>134</v>
      </c>
      <c r="D162" s="34" t="s">
        <v>520</v>
      </c>
      <c r="E162" s="22">
        <v>5</v>
      </c>
      <c r="F162" s="55" t="s">
        <v>421</v>
      </c>
      <c r="G162" s="61">
        <f t="shared" si="160"/>
        <v>130660500</v>
      </c>
      <c r="H162" s="22">
        <v>1</v>
      </c>
      <c r="I162" s="55" t="s">
        <v>421</v>
      </c>
      <c r="J162" s="26">
        <v>8100000</v>
      </c>
      <c r="K162" s="22">
        <v>1</v>
      </c>
      <c r="L162" s="55" t="s">
        <v>421</v>
      </c>
      <c r="M162" s="27">
        <v>26132100</v>
      </c>
      <c r="N162" s="22">
        <v>1</v>
      </c>
      <c r="O162" s="55" t="s">
        <v>421</v>
      </c>
      <c r="P162" s="27">
        <v>7830000</v>
      </c>
      <c r="Q162" s="22">
        <v>0</v>
      </c>
      <c r="R162" s="55" t="s">
        <v>421</v>
      </c>
      <c r="S162" s="27">
        <v>0</v>
      </c>
      <c r="T162" s="22">
        <v>0</v>
      </c>
      <c r="U162" s="55" t="s">
        <v>421</v>
      </c>
      <c r="V162" s="27">
        <v>0</v>
      </c>
      <c r="W162" s="22">
        <v>0</v>
      </c>
      <c r="X162" s="55" t="s">
        <v>421</v>
      </c>
      <c r="Y162" s="27">
        <v>0</v>
      </c>
      <c r="Z162" s="65">
        <f t="shared" si="169"/>
        <v>1</v>
      </c>
      <c r="AA162" s="55" t="s">
        <v>421</v>
      </c>
      <c r="AB162" s="64">
        <f t="shared" si="168"/>
        <v>100</v>
      </c>
      <c r="AC162" s="40" t="s">
        <v>406</v>
      </c>
      <c r="AD162" s="46">
        <f t="shared" si="173"/>
        <v>7830000</v>
      </c>
      <c r="AE162" s="64">
        <f t="shared" si="147"/>
        <v>29.963148771051696</v>
      </c>
      <c r="AF162" s="40" t="s">
        <v>406</v>
      </c>
      <c r="AG162" s="65">
        <f t="shared" si="170"/>
        <v>2</v>
      </c>
      <c r="AH162" s="55" t="s">
        <v>421</v>
      </c>
      <c r="AI162" s="46">
        <f t="shared" si="171"/>
        <v>15930000</v>
      </c>
      <c r="AJ162" s="64">
        <f t="shared" si="174"/>
        <v>40</v>
      </c>
      <c r="AK162" s="40" t="s">
        <v>406</v>
      </c>
      <c r="AL162" s="64">
        <f t="shared" si="172"/>
        <v>12.191901913738276</v>
      </c>
      <c r="AM162" s="13"/>
      <c r="AP162" s="29"/>
    </row>
    <row r="163" spans="1:42" ht="93.75" customHeight="1" x14ac:dyDescent="0.2">
      <c r="A163" s="18"/>
      <c r="B163" s="19"/>
      <c r="C163" s="30" t="s">
        <v>135</v>
      </c>
      <c r="D163" s="34" t="s">
        <v>520</v>
      </c>
      <c r="E163" s="22">
        <v>5</v>
      </c>
      <c r="F163" s="55" t="s">
        <v>421</v>
      </c>
      <c r="G163" s="61">
        <f t="shared" si="160"/>
        <v>459457000</v>
      </c>
      <c r="H163" s="22">
        <v>1</v>
      </c>
      <c r="I163" s="55" t="s">
        <v>421</v>
      </c>
      <c r="J163" s="26">
        <v>9700000</v>
      </c>
      <c r="K163" s="22">
        <v>1</v>
      </c>
      <c r="L163" s="55" t="s">
        <v>421</v>
      </c>
      <c r="M163" s="27">
        <v>91891400</v>
      </c>
      <c r="N163" s="22">
        <v>1</v>
      </c>
      <c r="O163" s="55" t="s">
        <v>421</v>
      </c>
      <c r="P163" s="27">
        <v>26190000</v>
      </c>
      <c r="Q163" s="22">
        <v>0</v>
      </c>
      <c r="R163" s="55" t="s">
        <v>421</v>
      </c>
      <c r="S163" s="27">
        <v>0</v>
      </c>
      <c r="T163" s="22">
        <v>0</v>
      </c>
      <c r="U163" s="55" t="s">
        <v>421</v>
      </c>
      <c r="V163" s="27">
        <v>0</v>
      </c>
      <c r="W163" s="22">
        <v>0</v>
      </c>
      <c r="X163" s="55" t="s">
        <v>421</v>
      </c>
      <c r="Y163" s="27">
        <v>0</v>
      </c>
      <c r="Z163" s="65">
        <f t="shared" si="169"/>
        <v>1</v>
      </c>
      <c r="AA163" s="55" t="s">
        <v>421</v>
      </c>
      <c r="AB163" s="64">
        <f t="shared" si="168"/>
        <v>100</v>
      </c>
      <c r="AC163" s="40" t="s">
        <v>406</v>
      </c>
      <c r="AD163" s="46">
        <f t="shared" si="173"/>
        <v>26190000</v>
      </c>
      <c r="AE163" s="64">
        <f t="shared" si="147"/>
        <v>28.501034917304558</v>
      </c>
      <c r="AF163" s="40" t="s">
        <v>406</v>
      </c>
      <c r="AG163" s="65">
        <f t="shared" si="170"/>
        <v>2</v>
      </c>
      <c r="AH163" s="55" t="s">
        <v>421</v>
      </c>
      <c r="AI163" s="46">
        <f t="shared" si="171"/>
        <v>35890000</v>
      </c>
      <c r="AJ163" s="64">
        <f t="shared" si="174"/>
        <v>40</v>
      </c>
      <c r="AK163" s="40" t="s">
        <v>406</v>
      </c>
      <c r="AL163" s="64">
        <f t="shared" si="172"/>
        <v>7.8113947551131009</v>
      </c>
      <c r="AM163" s="13"/>
      <c r="AP163" s="29"/>
    </row>
    <row r="164" spans="1:42" ht="93.75" customHeight="1" x14ac:dyDescent="0.2">
      <c r="A164" s="18"/>
      <c r="B164" s="19"/>
      <c r="C164" s="30" t="s">
        <v>136</v>
      </c>
      <c r="D164" s="34" t="s">
        <v>520</v>
      </c>
      <c r="E164" s="22">
        <v>5</v>
      </c>
      <c r="F164" s="55" t="s">
        <v>421</v>
      </c>
      <c r="G164" s="61">
        <f t="shared" si="160"/>
        <v>296268000</v>
      </c>
      <c r="H164" s="22">
        <v>1</v>
      </c>
      <c r="I164" s="55" t="s">
        <v>421</v>
      </c>
      <c r="J164" s="26">
        <v>21760000</v>
      </c>
      <c r="K164" s="22">
        <v>1</v>
      </c>
      <c r="L164" s="55" t="s">
        <v>421</v>
      </c>
      <c r="M164" s="27">
        <v>59253600</v>
      </c>
      <c r="N164" s="22">
        <v>1</v>
      </c>
      <c r="O164" s="55" t="s">
        <v>421</v>
      </c>
      <c r="P164" s="27">
        <v>17010000</v>
      </c>
      <c r="Q164" s="22">
        <v>0</v>
      </c>
      <c r="R164" s="55" t="s">
        <v>421</v>
      </c>
      <c r="S164" s="27">
        <v>0</v>
      </c>
      <c r="T164" s="22">
        <v>0</v>
      </c>
      <c r="U164" s="55" t="s">
        <v>421</v>
      </c>
      <c r="V164" s="27">
        <v>0</v>
      </c>
      <c r="W164" s="22">
        <v>0</v>
      </c>
      <c r="X164" s="55" t="s">
        <v>421</v>
      </c>
      <c r="Y164" s="27">
        <v>0</v>
      </c>
      <c r="Z164" s="65">
        <f t="shared" si="169"/>
        <v>1</v>
      </c>
      <c r="AA164" s="55" t="s">
        <v>421</v>
      </c>
      <c r="AB164" s="64">
        <f t="shared" si="168"/>
        <v>100</v>
      </c>
      <c r="AC164" s="40" t="s">
        <v>406</v>
      </c>
      <c r="AD164" s="46">
        <f t="shared" si="173"/>
        <v>17010000</v>
      </c>
      <c r="AE164" s="64">
        <f t="shared" si="147"/>
        <v>28.707116529628578</v>
      </c>
      <c r="AF164" s="40" t="s">
        <v>406</v>
      </c>
      <c r="AG164" s="65">
        <f t="shared" si="170"/>
        <v>2</v>
      </c>
      <c r="AH164" s="55" t="s">
        <v>421</v>
      </c>
      <c r="AI164" s="46">
        <f t="shared" si="171"/>
        <v>38770000</v>
      </c>
      <c r="AJ164" s="64">
        <f t="shared" si="174"/>
        <v>40</v>
      </c>
      <c r="AK164" s="40" t="s">
        <v>406</v>
      </c>
      <c r="AL164" s="64">
        <f t="shared" si="172"/>
        <v>13.08612472491123</v>
      </c>
      <c r="AM164" s="13"/>
      <c r="AP164" s="29"/>
    </row>
    <row r="165" spans="1:42" ht="93.75" customHeight="1" x14ac:dyDescent="0.2">
      <c r="A165" s="18"/>
      <c r="B165" s="19"/>
      <c r="C165" s="30" t="s">
        <v>137</v>
      </c>
      <c r="D165" s="34" t="s">
        <v>520</v>
      </c>
      <c r="E165" s="22">
        <v>5</v>
      </c>
      <c r="F165" s="55" t="s">
        <v>421</v>
      </c>
      <c r="G165" s="61">
        <f t="shared" si="160"/>
        <v>426500000</v>
      </c>
      <c r="H165" s="22">
        <v>1</v>
      </c>
      <c r="I165" s="55" t="s">
        <v>421</v>
      </c>
      <c r="J165" s="26">
        <v>33166250</v>
      </c>
      <c r="K165" s="22">
        <v>1</v>
      </c>
      <c r="L165" s="55" t="s">
        <v>421</v>
      </c>
      <c r="M165" s="27">
        <v>85300000</v>
      </c>
      <c r="N165" s="22">
        <v>1</v>
      </c>
      <c r="O165" s="55" t="s">
        <v>421</v>
      </c>
      <c r="P165" s="27">
        <v>24840000</v>
      </c>
      <c r="Q165" s="22">
        <v>0</v>
      </c>
      <c r="R165" s="55" t="s">
        <v>421</v>
      </c>
      <c r="S165" s="27">
        <v>0</v>
      </c>
      <c r="T165" s="22">
        <v>0</v>
      </c>
      <c r="U165" s="55" t="s">
        <v>421</v>
      </c>
      <c r="V165" s="27">
        <v>0</v>
      </c>
      <c r="W165" s="22">
        <v>0</v>
      </c>
      <c r="X165" s="55" t="s">
        <v>421</v>
      </c>
      <c r="Y165" s="27">
        <v>0</v>
      </c>
      <c r="Z165" s="65">
        <f t="shared" si="169"/>
        <v>1</v>
      </c>
      <c r="AA165" s="55" t="s">
        <v>421</v>
      </c>
      <c r="AB165" s="64">
        <f t="shared" si="168"/>
        <v>100</v>
      </c>
      <c r="AC165" s="40" t="s">
        <v>406</v>
      </c>
      <c r="AD165" s="46">
        <f t="shared" si="173"/>
        <v>24840000</v>
      </c>
      <c r="AE165" s="64">
        <f t="shared" si="147"/>
        <v>29.120750293083237</v>
      </c>
      <c r="AF165" s="40" t="s">
        <v>406</v>
      </c>
      <c r="AG165" s="65">
        <f t="shared" si="170"/>
        <v>2</v>
      </c>
      <c r="AH165" s="55" t="s">
        <v>421</v>
      </c>
      <c r="AI165" s="46">
        <f t="shared" si="171"/>
        <v>58006250</v>
      </c>
      <c r="AJ165" s="64">
        <f t="shared" si="174"/>
        <v>40</v>
      </c>
      <c r="AK165" s="40" t="s">
        <v>406</v>
      </c>
      <c r="AL165" s="64">
        <f t="shared" si="172"/>
        <v>13.600527549824152</v>
      </c>
      <c r="AM165" s="13"/>
      <c r="AP165" s="29"/>
    </row>
    <row r="166" spans="1:42" ht="93.75" customHeight="1" x14ac:dyDescent="0.2">
      <c r="A166" s="18"/>
      <c r="B166" s="19"/>
      <c r="C166" s="30" t="s">
        <v>138</v>
      </c>
      <c r="D166" s="34" t="s">
        <v>520</v>
      </c>
      <c r="E166" s="22">
        <v>5</v>
      </c>
      <c r="F166" s="55" t="s">
        <v>421</v>
      </c>
      <c r="G166" s="61">
        <f t="shared" si="160"/>
        <v>262100200</v>
      </c>
      <c r="H166" s="22">
        <v>1</v>
      </c>
      <c r="I166" s="55" t="s">
        <v>421</v>
      </c>
      <c r="J166" s="26">
        <v>16133200</v>
      </c>
      <c r="K166" s="22">
        <v>1</v>
      </c>
      <c r="L166" s="55" t="s">
        <v>421</v>
      </c>
      <c r="M166" s="27">
        <v>52420040</v>
      </c>
      <c r="N166" s="22">
        <v>1</v>
      </c>
      <c r="O166" s="55" t="s">
        <v>421</v>
      </c>
      <c r="P166" s="27">
        <v>14310000</v>
      </c>
      <c r="Q166" s="22">
        <v>0</v>
      </c>
      <c r="R166" s="55" t="s">
        <v>421</v>
      </c>
      <c r="S166" s="27">
        <v>0</v>
      </c>
      <c r="T166" s="22">
        <v>0</v>
      </c>
      <c r="U166" s="55" t="s">
        <v>421</v>
      </c>
      <c r="V166" s="27">
        <v>0</v>
      </c>
      <c r="W166" s="22">
        <v>0</v>
      </c>
      <c r="X166" s="55" t="s">
        <v>421</v>
      </c>
      <c r="Y166" s="27">
        <v>0</v>
      </c>
      <c r="Z166" s="65">
        <f t="shared" si="169"/>
        <v>1</v>
      </c>
      <c r="AA166" s="55" t="s">
        <v>421</v>
      </c>
      <c r="AB166" s="64">
        <f t="shared" si="168"/>
        <v>100</v>
      </c>
      <c r="AC166" s="40" t="s">
        <v>406</v>
      </c>
      <c r="AD166" s="46">
        <f t="shared" si="173"/>
        <v>14310000</v>
      </c>
      <c r="AE166" s="64">
        <f t="shared" si="147"/>
        <v>27.298720107806098</v>
      </c>
      <c r="AF166" s="40" t="s">
        <v>406</v>
      </c>
      <c r="AG166" s="65">
        <f t="shared" si="170"/>
        <v>2</v>
      </c>
      <c r="AH166" s="55" t="s">
        <v>421</v>
      </c>
      <c r="AI166" s="46">
        <f t="shared" si="171"/>
        <v>30443200</v>
      </c>
      <c r="AJ166" s="64">
        <f t="shared" si="174"/>
        <v>40</v>
      </c>
      <c r="AK166" s="40" t="s">
        <v>406</v>
      </c>
      <c r="AL166" s="64">
        <f t="shared" si="172"/>
        <v>11.615099874017647</v>
      </c>
      <c r="AM166" s="13"/>
      <c r="AP166" s="29"/>
    </row>
    <row r="167" spans="1:42" ht="93.75" customHeight="1" x14ac:dyDescent="0.2">
      <c r="A167" s="18"/>
      <c r="B167" s="19"/>
      <c r="C167" s="30" t="s">
        <v>139</v>
      </c>
      <c r="D167" s="34" t="s">
        <v>520</v>
      </c>
      <c r="E167" s="22">
        <v>5</v>
      </c>
      <c r="F167" s="55" t="s">
        <v>421</v>
      </c>
      <c r="G167" s="61">
        <f t="shared" si="160"/>
        <v>460500000</v>
      </c>
      <c r="H167" s="22">
        <v>1</v>
      </c>
      <c r="I167" s="55" t="s">
        <v>421</v>
      </c>
      <c r="J167" s="26">
        <v>10560000</v>
      </c>
      <c r="K167" s="22">
        <v>1</v>
      </c>
      <c r="L167" s="55" t="s">
        <v>421</v>
      </c>
      <c r="M167" s="27">
        <v>92100000</v>
      </c>
      <c r="N167" s="22">
        <v>1</v>
      </c>
      <c r="O167" s="55" t="s">
        <v>421</v>
      </c>
      <c r="P167" s="27">
        <v>9180000</v>
      </c>
      <c r="Q167" s="22">
        <v>0</v>
      </c>
      <c r="R167" s="55" t="s">
        <v>421</v>
      </c>
      <c r="S167" s="27">
        <v>0</v>
      </c>
      <c r="T167" s="22">
        <v>0</v>
      </c>
      <c r="U167" s="55" t="s">
        <v>421</v>
      </c>
      <c r="V167" s="27">
        <v>0</v>
      </c>
      <c r="W167" s="22">
        <v>0</v>
      </c>
      <c r="X167" s="55" t="s">
        <v>421</v>
      </c>
      <c r="Y167" s="27">
        <v>0</v>
      </c>
      <c r="Z167" s="65">
        <f t="shared" si="169"/>
        <v>1</v>
      </c>
      <c r="AA167" s="55" t="s">
        <v>421</v>
      </c>
      <c r="AB167" s="64">
        <f t="shared" si="168"/>
        <v>100</v>
      </c>
      <c r="AC167" s="40" t="s">
        <v>406</v>
      </c>
      <c r="AD167" s="46">
        <f t="shared" si="173"/>
        <v>9180000</v>
      </c>
      <c r="AE167" s="64">
        <f t="shared" si="147"/>
        <v>9.967426710097719</v>
      </c>
      <c r="AF167" s="40" t="s">
        <v>406</v>
      </c>
      <c r="AG167" s="65">
        <f t="shared" si="170"/>
        <v>2</v>
      </c>
      <c r="AH167" s="55" t="s">
        <v>421</v>
      </c>
      <c r="AI167" s="46">
        <f t="shared" si="171"/>
        <v>19740000</v>
      </c>
      <c r="AJ167" s="64">
        <f t="shared" si="174"/>
        <v>40</v>
      </c>
      <c r="AK167" s="40" t="s">
        <v>406</v>
      </c>
      <c r="AL167" s="64">
        <f t="shared" si="172"/>
        <v>4.2866449511400653</v>
      </c>
      <c r="AM167" s="13"/>
      <c r="AP167" s="29"/>
    </row>
    <row r="168" spans="1:42" ht="93.75" customHeight="1" x14ac:dyDescent="0.2">
      <c r="A168" s="18"/>
      <c r="B168" s="19"/>
      <c r="C168" s="30" t="s">
        <v>140</v>
      </c>
      <c r="D168" s="34" t="s">
        <v>520</v>
      </c>
      <c r="E168" s="22">
        <v>5</v>
      </c>
      <c r="F168" s="55" t="s">
        <v>421</v>
      </c>
      <c r="G168" s="61">
        <f t="shared" si="160"/>
        <v>466500000</v>
      </c>
      <c r="H168" s="22">
        <v>1</v>
      </c>
      <c r="I168" s="55" t="s">
        <v>421</v>
      </c>
      <c r="J168" s="26">
        <v>12160000</v>
      </c>
      <c r="K168" s="22">
        <v>1</v>
      </c>
      <c r="L168" s="55" t="s">
        <v>421</v>
      </c>
      <c r="M168" s="27">
        <v>93300000</v>
      </c>
      <c r="N168" s="22">
        <v>1</v>
      </c>
      <c r="O168" s="55" t="s">
        <v>421</v>
      </c>
      <c r="P168" s="27">
        <v>9990000</v>
      </c>
      <c r="Q168" s="22">
        <v>0</v>
      </c>
      <c r="R168" s="55" t="s">
        <v>421</v>
      </c>
      <c r="S168" s="27">
        <v>0</v>
      </c>
      <c r="T168" s="22">
        <v>0</v>
      </c>
      <c r="U168" s="55" t="s">
        <v>421</v>
      </c>
      <c r="V168" s="27">
        <v>0</v>
      </c>
      <c r="W168" s="22">
        <v>0</v>
      </c>
      <c r="X168" s="55" t="s">
        <v>421</v>
      </c>
      <c r="Y168" s="27">
        <v>0</v>
      </c>
      <c r="Z168" s="65">
        <f t="shared" si="169"/>
        <v>1</v>
      </c>
      <c r="AA168" s="55" t="s">
        <v>421</v>
      </c>
      <c r="AB168" s="64">
        <f t="shared" si="168"/>
        <v>100</v>
      </c>
      <c r="AC168" s="40" t="s">
        <v>406</v>
      </c>
      <c r="AD168" s="46">
        <f t="shared" si="173"/>
        <v>9990000</v>
      </c>
      <c r="AE168" s="64">
        <f t="shared" si="147"/>
        <v>10.707395498392284</v>
      </c>
      <c r="AF168" s="40" t="s">
        <v>406</v>
      </c>
      <c r="AG168" s="65">
        <f t="shared" si="170"/>
        <v>2</v>
      </c>
      <c r="AH168" s="55" t="s">
        <v>421</v>
      </c>
      <c r="AI168" s="46">
        <f t="shared" si="171"/>
        <v>22150000</v>
      </c>
      <c r="AJ168" s="64">
        <f t="shared" si="174"/>
        <v>40</v>
      </c>
      <c r="AK168" s="40" t="s">
        <v>406</v>
      </c>
      <c r="AL168" s="64">
        <f t="shared" si="172"/>
        <v>4.748124330117899</v>
      </c>
      <c r="AM168" s="13"/>
      <c r="AP168" s="29"/>
    </row>
    <row r="169" spans="1:42" ht="93.75" customHeight="1" x14ac:dyDescent="0.2">
      <c r="A169" s="18"/>
      <c r="B169" s="19"/>
      <c r="C169" s="30" t="s">
        <v>141</v>
      </c>
      <c r="D169" s="34" t="s">
        <v>520</v>
      </c>
      <c r="E169" s="22">
        <v>5</v>
      </c>
      <c r="F169" s="55" t="s">
        <v>421</v>
      </c>
      <c r="G169" s="61">
        <f t="shared" si="160"/>
        <v>219948470</v>
      </c>
      <c r="H169" s="22">
        <v>1</v>
      </c>
      <c r="I169" s="55" t="s">
        <v>421</v>
      </c>
      <c r="J169" s="26">
        <v>14400000</v>
      </c>
      <c r="K169" s="22">
        <v>1</v>
      </c>
      <c r="L169" s="55" t="s">
        <v>421</v>
      </c>
      <c r="M169" s="27">
        <v>43989694</v>
      </c>
      <c r="N169" s="22">
        <v>1</v>
      </c>
      <c r="O169" s="55" t="s">
        <v>421</v>
      </c>
      <c r="P169" s="27">
        <v>12690000</v>
      </c>
      <c r="Q169" s="22">
        <v>0</v>
      </c>
      <c r="R169" s="55" t="s">
        <v>421</v>
      </c>
      <c r="S169" s="27">
        <v>0</v>
      </c>
      <c r="T169" s="22">
        <v>0</v>
      </c>
      <c r="U169" s="55" t="s">
        <v>421</v>
      </c>
      <c r="V169" s="27">
        <v>0</v>
      </c>
      <c r="W169" s="22">
        <v>0</v>
      </c>
      <c r="X169" s="55" t="s">
        <v>421</v>
      </c>
      <c r="Y169" s="27">
        <v>0</v>
      </c>
      <c r="Z169" s="65">
        <f t="shared" si="169"/>
        <v>1</v>
      </c>
      <c r="AA169" s="55" t="s">
        <v>421</v>
      </c>
      <c r="AB169" s="64">
        <f t="shared" si="168"/>
        <v>100</v>
      </c>
      <c r="AC169" s="40" t="s">
        <v>406</v>
      </c>
      <c r="AD169" s="46">
        <f t="shared" si="173"/>
        <v>12690000</v>
      </c>
      <c r="AE169" s="64">
        <f t="shared" si="147"/>
        <v>28.847666001041063</v>
      </c>
      <c r="AF169" s="40" t="s">
        <v>406</v>
      </c>
      <c r="AG169" s="65">
        <f t="shared" si="170"/>
        <v>2</v>
      </c>
      <c r="AH169" s="55" t="s">
        <v>421</v>
      </c>
      <c r="AI169" s="46">
        <f t="shared" si="171"/>
        <v>27090000</v>
      </c>
      <c r="AJ169" s="64">
        <f t="shared" si="174"/>
        <v>40</v>
      </c>
      <c r="AK169" s="40" t="s">
        <v>406</v>
      </c>
      <c r="AL169" s="64">
        <f t="shared" si="172"/>
        <v>12.316521228813276</v>
      </c>
      <c r="AM169" s="13"/>
      <c r="AP169" s="29"/>
    </row>
    <row r="170" spans="1:42" ht="93.75" customHeight="1" x14ac:dyDescent="0.2">
      <c r="A170" s="18"/>
      <c r="B170" s="19"/>
      <c r="C170" s="30" t="s">
        <v>142</v>
      </c>
      <c r="D170" s="34" t="s">
        <v>520</v>
      </c>
      <c r="E170" s="22">
        <v>5</v>
      </c>
      <c r="F170" s="55" t="s">
        <v>421</v>
      </c>
      <c r="G170" s="61">
        <f t="shared" si="160"/>
        <v>168010000</v>
      </c>
      <c r="H170" s="22">
        <v>1</v>
      </c>
      <c r="I170" s="55" t="s">
        <v>421</v>
      </c>
      <c r="J170" s="26">
        <v>16632800</v>
      </c>
      <c r="K170" s="22">
        <v>1</v>
      </c>
      <c r="L170" s="55" t="s">
        <v>421</v>
      </c>
      <c r="M170" s="27">
        <v>33602000</v>
      </c>
      <c r="N170" s="22">
        <v>1</v>
      </c>
      <c r="O170" s="55" t="s">
        <v>421</v>
      </c>
      <c r="P170" s="27">
        <v>11340000</v>
      </c>
      <c r="Q170" s="22">
        <v>0</v>
      </c>
      <c r="R170" s="55" t="s">
        <v>421</v>
      </c>
      <c r="S170" s="27">
        <v>0</v>
      </c>
      <c r="T170" s="22">
        <v>0</v>
      </c>
      <c r="U170" s="55" t="s">
        <v>421</v>
      </c>
      <c r="V170" s="27">
        <v>0</v>
      </c>
      <c r="W170" s="22">
        <v>0</v>
      </c>
      <c r="X170" s="55" t="s">
        <v>421</v>
      </c>
      <c r="Y170" s="27">
        <v>0</v>
      </c>
      <c r="Z170" s="65">
        <f t="shared" si="169"/>
        <v>1</v>
      </c>
      <c r="AA170" s="55" t="s">
        <v>421</v>
      </c>
      <c r="AB170" s="64">
        <f t="shared" si="168"/>
        <v>100</v>
      </c>
      <c r="AC170" s="40" t="s">
        <v>406</v>
      </c>
      <c r="AD170" s="46">
        <f t="shared" si="173"/>
        <v>11340000</v>
      </c>
      <c r="AE170" s="64">
        <f t="shared" si="147"/>
        <v>33.747991191000537</v>
      </c>
      <c r="AF170" s="40" t="s">
        <v>406</v>
      </c>
      <c r="AG170" s="65">
        <f t="shared" si="170"/>
        <v>2</v>
      </c>
      <c r="AH170" s="55" t="s">
        <v>421</v>
      </c>
      <c r="AI170" s="46">
        <f t="shared" si="171"/>
        <v>27972800</v>
      </c>
      <c r="AJ170" s="64">
        <f t="shared" si="174"/>
        <v>40</v>
      </c>
      <c r="AK170" s="40" t="s">
        <v>406</v>
      </c>
      <c r="AL170" s="64">
        <f t="shared" si="172"/>
        <v>16.649485149693472</v>
      </c>
      <c r="AM170" s="13"/>
      <c r="AP170" s="29"/>
    </row>
    <row r="171" spans="1:42" ht="93.75" customHeight="1" x14ac:dyDescent="0.2">
      <c r="A171" s="18"/>
      <c r="B171" s="19"/>
      <c r="C171" s="30" t="s">
        <v>143</v>
      </c>
      <c r="D171" s="34" t="s">
        <v>520</v>
      </c>
      <c r="E171" s="22">
        <v>5</v>
      </c>
      <c r="F171" s="55" t="s">
        <v>421</v>
      </c>
      <c r="G171" s="61">
        <f t="shared" si="160"/>
        <v>450384440</v>
      </c>
      <c r="H171" s="22">
        <v>1</v>
      </c>
      <c r="I171" s="55" t="s">
        <v>421</v>
      </c>
      <c r="J171" s="26">
        <v>30720000</v>
      </c>
      <c r="K171" s="22">
        <v>1</v>
      </c>
      <c r="L171" s="55" t="s">
        <v>421</v>
      </c>
      <c r="M171" s="27">
        <v>90076888</v>
      </c>
      <c r="N171" s="22">
        <v>1</v>
      </c>
      <c r="O171" s="55" t="s">
        <v>421</v>
      </c>
      <c r="P171" s="27">
        <v>27000000</v>
      </c>
      <c r="Q171" s="22">
        <v>0</v>
      </c>
      <c r="R171" s="55" t="s">
        <v>421</v>
      </c>
      <c r="S171" s="27">
        <v>0</v>
      </c>
      <c r="T171" s="22">
        <v>0</v>
      </c>
      <c r="U171" s="55" t="s">
        <v>421</v>
      </c>
      <c r="V171" s="27">
        <v>0</v>
      </c>
      <c r="W171" s="22">
        <v>0</v>
      </c>
      <c r="X171" s="55" t="s">
        <v>421</v>
      </c>
      <c r="Y171" s="27">
        <v>0</v>
      </c>
      <c r="Z171" s="65">
        <f t="shared" si="169"/>
        <v>1</v>
      </c>
      <c r="AA171" s="55" t="s">
        <v>421</v>
      </c>
      <c r="AB171" s="64">
        <f t="shared" si="168"/>
        <v>100</v>
      </c>
      <c r="AC171" s="40" t="s">
        <v>406</v>
      </c>
      <c r="AD171" s="46">
        <f t="shared" si="173"/>
        <v>27000000</v>
      </c>
      <c r="AE171" s="64">
        <f t="shared" si="147"/>
        <v>29.974392543401368</v>
      </c>
      <c r="AF171" s="40" t="s">
        <v>406</v>
      </c>
      <c r="AG171" s="65">
        <f t="shared" si="170"/>
        <v>2</v>
      </c>
      <c r="AH171" s="55" t="s">
        <v>421</v>
      </c>
      <c r="AI171" s="46">
        <f t="shared" si="171"/>
        <v>57720000</v>
      </c>
      <c r="AJ171" s="64">
        <f t="shared" si="174"/>
        <v>40</v>
      </c>
      <c r="AK171" s="40" t="s">
        <v>406</v>
      </c>
      <c r="AL171" s="64">
        <f t="shared" si="172"/>
        <v>12.815718056334275</v>
      </c>
      <c r="AM171" s="13"/>
      <c r="AP171" s="29"/>
    </row>
    <row r="172" spans="1:42" ht="93.75" customHeight="1" x14ac:dyDescent="0.2">
      <c r="A172" s="18"/>
      <c r="B172" s="19"/>
      <c r="C172" s="30" t="s">
        <v>144</v>
      </c>
      <c r="D172" s="34" t="s">
        <v>520</v>
      </c>
      <c r="E172" s="22">
        <v>5</v>
      </c>
      <c r="F172" s="55" t="s">
        <v>421</v>
      </c>
      <c r="G172" s="61">
        <f t="shared" si="160"/>
        <v>273517000</v>
      </c>
      <c r="H172" s="22">
        <v>1</v>
      </c>
      <c r="I172" s="55" t="s">
        <v>421</v>
      </c>
      <c r="J172" s="26">
        <v>18951524</v>
      </c>
      <c r="K172" s="22">
        <v>1</v>
      </c>
      <c r="L172" s="55" t="s">
        <v>421</v>
      </c>
      <c r="M172" s="27">
        <v>54703400</v>
      </c>
      <c r="N172" s="22">
        <v>1</v>
      </c>
      <c r="O172" s="55" t="s">
        <v>421</v>
      </c>
      <c r="P172" s="27">
        <v>15930000</v>
      </c>
      <c r="Q172" s="22">
        <v>0</v>
      </c>
      <c r="R172" s="55" t="s">
        <v>421</v>
      </c>
      <c r="S172" s="27">
        <v>0</v>
      </c>
      <c r="T172" s="22">
        <v>0</v>
      </c>
      <c r="U172" s="55" t="s">
        <v>421</v>
      </c>
      <c r="V172" s="27">
        <v>0</v>
      </c>
      <c r="W172" s="22">
        <v>0</v>
      </c>
      <c r="X172" s="55" t="s">
        <v>421</v>
      </c>
      <c r="Y172" s="27">
        <v>0</v>
      </c>
      <c r="Z172" s="65">
        <f t="shared" si="169"/>
        <v>1</v>
      </c>
      <c r="AA172" s="55" t="s">
        <v>421</v>
      </c>
      <c r="AB172" s="64">
        <f t="shared" si="168"/>
        <v>100</v>
      </c>
      <c r="AC172" s="40" t="s">
        <v>406</v>
      </c>
      <c r="AD172" s="46">
        <f t="shared" si="173"/>
        <v>15930000</v>
      </c>
      <c r="AE172" s="64">
        <f t="shared" si="147"/>
        <v>29.120676228534244</v>
      </c>
      <c r="AF172" s="40" t="s">
        <v>406</v>
      </c>
      <c r="AG172" s="65">
        <f t="shared" si="170"/>
        <v>2</v>
      </c>
      <c r="AH172" s="55" t="s">
        <v>421</v>
      </c>
      <c r="AI172" s="46">
        <f t="shared" si="171"/>
        <v>34881524</v>
      </c>
      <c r="AJ172" s="64">
        <f t="shared" si="174"/>
        <v>40</v>
      </c>
      <c r="AK172" s="40" t="s">
        <v>406</v>
      </c>
      <c r="AL172" s="64">
        <f t="shared" si="172"/>
        <v>12.752963801153127</v>
      </c>
      <c r="AM172" s="13"/>
      <c r="AP172" s="29"/>
    </row>
    <row r="173" spans="1:42" ht="93.75" customHeight="1" x14ac:dyDescent="0.2">
      <c r="A173" s="18"/>
      <c r="B173" s="19"/>
      <c r="C173" s="30" t="s">
        <v>145</v>
      </c>
      <c r="D173" s="34" t="s">
        <v>520</v>
      </c>
      <c r="E173" s="22">
        <v>5</v>
      </c>
      <c r="F173" s="55" t="s">
        <v>421</v>
      </c>
      <c r="G173" s="61">
        <f t="shared" si="160"/>
        <v>200200000</v>
      </c>
      <c r="H173" s="22">
        <v>1</v>
      </c>
      <c r="I173" s="55" t="s">
        <v>421</v>
      </c>
      <c r="J173" s="26">
        <v>11250524</v>
      </c>
      <c r="K173" s="22">
        <v>1</v>
      </c>
      <c r="L173" s="55" t="s">
        <v>421</v>
      </c>
      <c r="M173" s="27">
        <v>40040000</v>
      </c>
      <c r="N173" s="22">
        <v>1</v>
      </c>
      <c r="O173" s="55" t="s">
        <v>421</v>
      </c>
      <c r="P173" s="27">
        <v>11340000</v>
      </c>
      <c r="Q173" s="22">
        <v>0</v>
      </c>
      <c r="R173" s="55" t="s">
        <v>421</v>
      </c>
      <c r="S173" s="27">
        <v>0</v>
      </c>
      <c r="T173" s="22">
        <v>0</v>
      </c>
      <c r="U173" s="55" t="s">
        <v>421</v>
      </c>
      <c r="V173" s="27">
        <v>0</v>
      </c>
      <c r="W173" s="22">
        <v>0</v>
      </c>
      <c r="X173" s="55" t="s">
        <v>421</v>
      </c>
      <c r="Y173" s="27">
        <v>0</v>
      </c>
      <c r="Z173" s="65">
        <f t="shared" si="169"/>
        <v>1</v>
      </c>
      <c r="AA173" s="55" t="s">
        <v>421</v>
      </c>
      <c r="AB173" s="64">
        <f t="shared" si="168"/>
        <v>100</v>
      </c>
      <c r="AC173" s="40" t="s">
        <v>406</v>
      </c>
      <c r="AD173" s="46">
        <f t="shared" si="173"/>
        <v>11340000</v>
      </c>
      <c r="AE173" s="64">
        <f t="shared" ref="AE173:AE237" si="175">AD173/M173*100</f>
        <v>28.321678321678323</v>
      </c>
      <c r="AF173" s="40" t="s">
        <v>406</v>
      </c>
      <c r="AG173" s="65">
        <f t="shared" si="170"/>
        <v>2</v>
      </c>
      <c r="AH173" s="55" t="s">
        <v>421</v>
      </c>
      <c r="AI173" s="46">
        <f t="shared" si="171"/>
        <v>22590524</v>
      </c>
      <c r="AJ173" s="64">
        <f t="shared" si="174"/>
        <v>40</v>
      </c>
      <c r="AK173" s="40" t="s">
        <v>406</v>
      </c>
      <c r="AL173" s="64">
        <f t="shared" si="172"/>
        <v>11.283978021978022</v>
      </c>
      <c r="AM173" s="13"/>
      <c r="AP173" s="29"/>
    </row>
    <row r="174" spans="1:42" ht="93.75" customHeight="1" x14ac:dyDescent="0.2">
      <c r="A174" s="18"/>
      <c r="B174" s="19"/>
      <c r="C174" s="30" t="s">
        <v>146</v>
      </c>
      <c r="D174" s="34" t="s">
        <v>520</v>
      </c>
      <c r="E174" s="22">
        <v>5</v>
      </c>
      <c r="F174" s="55" t="s">
        <v>421</v>
      </c>
      <c r="G174" s="61">
        <f t="shared" si="160"/>
        <v>365292005</v>
      </c>
      <c r="H174" s="22">
        <v>1</v>
      </c>
      <c r="I174" s="55" t="s">
        <v>421</v>
      </c>
      <c r="J174" s="26">
        <v>24000000</v>
      </c>
      <c r="K174" s="22">
        <v>1</v>
      </c>
      <c r="L174" s="55" t="s">
        <v>421</v>
      </c>
      <c r="M174" s="27">
        <v>73058401</v>
      </c>
      <c r="N174" s="22">
        <v>1</v>
      </c>
      <c r="O174" s="55" t="s">
        <v>421</v>
      </c>
      <c r="P174" s="27">
        <v>20250000</v>
      </c>
      <c r="Q174" s="22">
        <v>0</v>
      </c>
      <c r="R174" s="55" t="s">
        <v>421</v>
      </c>
      <c r="S174" s="27">
        <v>0</v>
      </c>
      <c r="T174" s="22">
        <v>0</v>
      </c>
      <c r="U174" s="55" t="s">
        <v>421</v>
      </c>
      <c r="V174" s="27">
        <v>0</v>
      </c>
      <c r="W174" s="22">
        <v>0</v>
      </c>
      <c r="X174" s="55" t="s">
        <v>421</v>
      </c>
      <c r="Y174" s="27">
        <v>0</v>
      </c>
      <c r="Z174" s="65">
        <f t="shared" si="169"/>
        <v>1</v>
      </c>
      <c r="AA174" s="55" t="s">
        <v>421</v>
      </c>
      <c r="AB174" s="64">
        <f t="shared" si="168"/>
        <v>100</v>
      </c>
      <c r="AC174" s="40" t="s">
        <v>406</v>
      </c>
      <c r="AD174" s="46">
        <f t="shared" si="173"/>
        <v>20250000</v>
      </c>
      <c r="AE174" s="64">
        <f t="shared" si="175"/>
        <v>27.717551606419637</v>
      </c>
      <c r="AF174" s="40" t="s">
        <v>406</v>
      </c>
      <c r="AG174" s="65">
        <f t="shared" si="170"/>
        <v>2</v>
      </c>
      <c r="AH174" s="55" t="s">
        <v>421</v>
      </c>
      <c r="AI174" s="46">
        <f t="shared" si="171"/>
        <v>44250000</v>
      </c>
      <c r="AJ174" s="64">
        <f t="shared" si="174"/>
        <v>40</v>
      </c>
      <c r="AK174" s="40" t="s">
        <v>406</v>
      </c>
      <c r="AL174" s="64">
        <f t="shared" si="172"/>
        <v>12.113596627990804</v>
      </c>
      <c r="AM174" s="13"/>
      <c r="AP174" s="29"/>
    </row>
    <row r="175" spans="1:42" ht="93.75" customHeight="1" x14ac:dyDescent="0.2">
      <c r="A175" s="18"/>
      <c r="B175" s="19"/>
      <c r="C175" s="30" t="s">
        <v>147</v>
      </c>
      <c r="D175" s="34" t="s">
        <v>520</v>
      </c>
      <c r="E175" s="22">
        <v>5</v>
      </c>
      <c r="F175" s="55" t="s">
        <v>421</v>
      </c>
      <c r="G175" s="61">
        <f t="shared" si="160"/>
        <v>240800000</v>
      </c>
      <c r="H175" s="22">
        <v>1</v>
      </c>
      <c r="I175" s="55" t="s">
        <v>421</v>
      </c>
      <c r="J175" s="26">
        <v>13220980</v>
      </c>
      <c r="K175" s="22">
        <v>1</v>
      </c>
      <c r="L175" s="55" t="s">
        <v>421</v>
      </c>
      <c r="M175" s="27">
        <v>48160000</v>
      </c>
      <c r="N175" s="22">
        <v>1</v>
      </c>
      <c r="O175" s="55" t="s">
        <v>421</v>
      </c>
      <c r="P175" s="27">
        <v>13230000</v>
      </c>
      <c r="Q175" s="22">
        <v>0</v>
      </c>
      <c r="R175" s="55" t="s">
        <v>421</v>
      </c>
      <c r="S175" s="27">
        <v>0</v>
      </c>
      <c r="T175" s="22">
        <v>0</v>
      </c>
      <c r="U175" s="55" t="s">
        <v>421</v>
      </c>
      <c r="V175" s="27">
        <v>0</v>
      </c>
      <c r="W175" s="22">
        <v>0</v>
      </c>
      <c r="X175" s="55" t="s">
        <v>421</v>
      </c>
      <c r="Y175" s="27">
        <v>0</v>
      </c>
      <c r="Z175" s="65">
        <f t="shared" si="169"/>
        <v>1</v>
      </c>
      <c r="AA175" s="55" t="s">
        <v>421</v>
      </c>
      <c r="AB175" s="64">
        <f t="shared" si="168"/>
        <v>100</v>
      </c>
      <c r="AC175" s="40" t="s">
        <v>406</v>
      </c>
      <c r="AD175" s="46">
        <f t="shared" si="173"/>
        <v>13230000</v>
      </c>
      <c r="AE175" s="64">
        <f t="shared" si="175"/>
        <v>27.470930232558139</v>
      </c>
      <c r="AF175" s="40" t="s">
        <v>406</v>
      </c>
      <c r="AG175" s="65">
        <f t="shared" si="170"/>
        <v>2</v>
      </c>
      <c r="AH175" s="55" t="s">
        <v>421</v>
      </c>
      <c r="AI175" s="46">
        <f t="shared" si="171"/>
        <v>26450980</v>
      </c>
      <c r="AJ175" s="64">
        <f t="shared" si="174"/>
        <v>40</v>
      </c>
      <c r="AK175" s="40" t="s">
        <v>406</v>
      </c>
      <c r="AL175" s="64">
        <f t="shared" si="172"/>
        <v>10.984626245847176</v>
      </c>
      <c r="AM175" s="13"/>
      <c r="AP175" s="29"/>
    </row>
    <row r="176" spans="1:42" ht="93.75" customHeight="1" x14ac:dyDescent="0.2">
      <c r="A176" s="18"/>
      <c r="B176" s="19"/>
      <c r="C176" s="30" t="s">
        <v>148</v>
      </c>
      <c r="D176" s="34" t="s">
        <v>520</v>
      </c>
      <c r="E176" s="22">
        <v>5</v>
      </c>
      <c r="F176" s="55" t="s">
        <v>421</v>
      </c>
      <c r="G176" s="61">
        <f t="shared" si="160"/>
        <v>400164500</v>
      </c>
      <c r="H176" s="22">
        <v>1</v>
      </c>
      <c r="I176" s="55" t="s">
        <v>421</v>
      </c>
      <c r="J176" s="26">
        <v>28024172</v>
      </c>
      <c r="K176" s="22">
        <v>1</v>
      </c>
      <c r="L176" s="55" t="s">
        <v>421</v>
      </c>
      <c r="M176" s="27">
        <v>80032900</v>
      </c>
      <c r="N176" s="22">
        <v>1</v>
      </c>
      <c r="O176" s="55" t="s">
        <v>421</v>
      </c>
      <c r="P176" s="27">
        <v>22410000</v>
      </c>
      <c r="Q176" s="22">
        <v>0</v>
      </c>
      <c r="R176" s="55" t="s">
        <v>421</v>
      </c>
      <c r="S176" s="27">
        <v>0</v>
      </c>
      <c r="T176" s="22">
        <v>0</v>
      </c>
      <c r="U176" s="55" t="s">
        <v>421</v>
      </c>
      <c r="V176" s="27">
        <v>0</v>
      </c>
      <c r="W176" s="22">
        <v>0</v>
      </c>
      <c r="X176" s="55" t="s">
        <v>421</v>
      </c>
      <c r="Y176" s="27">
        <v>0</v>
      </c>
      <c r="Z176" s="65">
        <f t="shared" si="169"/>
        <v>1</v>
      </c>
      <c r="AA176" s="55" t="s">
        <v>421</v>
      </c>
      <c r="AB176" s="64">
        <f t="shared" si="168"/>
        <v>100</v>
      </c>
      <c r="AC176" s="40" t="s">
        <v>406</v>
      </c>
      <c r="AD176" s="46">
        <f t="shared" si="173"/>
        <v>22410000</v>
      </c>
      <c r="AE176" s="64">
        <f t="shared" si="175"/>
        <v>28.000984595085271</v>
      </c>
      <c r="AF176" s="40" t="s">
        <v>406</v>
      </c>
      <c r="AG176" s="65">
        <f t="shared" si="170"/>
        <v>2</v>
      </c>
      <c r="AH176" s="55" t="s">
        <v>421</v>
      </c>
      <c r="AI176" s="46">
        <f t="shared" si="171"/>
        <v>50434172</v>
      </c>
      <c r="AJ176" s="64">
        <f t="shared" si="174"/>
        <v>40</v>
      </c>
      <c r="AK176" s="40" t="s">
        <v>406</v>
      </c>
      <c r="AL176" s="64">
        <f t="shared" si="172"/>
        <v>12.603359868254179</v>
      </c>
      <c r="AM176" s="13"/>
      <c r="AP176" s="29"/>
    </row>
    <row r="177" spans="1:42" ht="93.75" customHeight="1" x14ac:dyDescent="0.2">
      <c r="A177" s="18"/>
      <c r="B177" s="19"/>
      <c r="C177" s="30" t="s">
        <v>149</v>
      </c>
      <c r="D177" s="34" t="s">
        <v>520</v>
      </c>
      <c r="E177" s="22">
        <v>5</v>
      </c>
      <c r="F177" s="55" t="s">
        <v>421</v>
      </c>
      <c r="G177" s="61">
        <f t="shared" si="160"/>
        <v>516000000</v>
      </c>
      <c r="H177" s="22">
        <v>1</v>
      </c>
      <c r="I177" s="55" t="s">
        <v>421</v>
      </c>
      <c r="J177" s="26">
        <v>16000000</v>
      </c>
      <c r="K177" s="22">
        <v>1</v>
      </c>
      <c r="L177" s="55" t="s">
        <v>421</v>
      </c>
      <c r="M177" s="27">
        <v>103200000</v>
      </c>
      <c r="N177" s="22">
        <v>1</v>
      </c>
      <c r="O177" s="55" t="s">
        <v>421</v>
      </c>
      <c r="P177" s="27">
        <v>0</v>
      </c>
      <c r="Q177" s="22">
        <v>0</v>
      </c>
      <c r="R177" s="55" t="s">
        <v>421</v>
      </c>
      <c r="S177" s="27">
        <v>0</v>
      </c>
      <c r="T177" s="22">
        <v>0</v>
      </c>
      <c r="U177" s="55" t="s">
        <v>421</v>
      </c>
      <c r="V177" s="27">
        <v>0</v>
      </c>
      <c r="W177" s="22">
        <v>0</v>
      </c>
      <c r="X177" s="55" t="s">
        <v>421</v>
      </c>
      <c r="Y177" s="27">
        <v>0</v>
      </c>
      <c r="Z177" s="65">
        <f t="shared" si="169"/>
        <v>1</v>
      </c>
      <c r="AA177" s="55" t="s">
        <v>421</v>
      </c>
      <c r="AB177" s="64">
        <f t="shared" si="168"/>
        <v>100</v>
      </c>
      <c r="AC177" s="40" t="s">
        <v>406</v>
      </c>
      <c r="AD177" s="46">
        <f t="shared" si="173"/>
        <v>0</v>
      </c>
      <c r="AE177" s="64">
        <f t="shared" si="175"/>
        <v>0</v>
      </c>
      <c r="AF177" s="40" t="s">
        <v>406</v>
      </c>
      <c r="AG177" s="65">
        <f t="shared" si="170"/>
        <v>2</v>
      </c>
      <c r="AH177" s="55" t="s">
        <v>421</v>
      </c>
      <c r="AI177" s="46">
        <f t="shared" si="171"/>
        <v>16000000</v>
      </c>
      <c r="AJ177" s="64">
        <f t="shared" si="174"/>
        <v>40</v>
      </c>
      <c r="AK177" s="40" t="s">
        <v>406</v>
      </c>
      <c r="AL177" s="64">
        <f t="shared" si="172"/>
        <v>3.1007751937984498</v>
      </c>
      <c r="AM177" s="13"/>
      <c r="AP177" s="29"/>
    </row>
    <row r="178" spans="1:42" ht="93.75" customHeight="1" x14ac:dyDescent="0.2">
      <c r="A178" s="18"/>
      <c r="B178" s="19"/>
      <c r="C178" s="30" t="s">
        <v>150</v>
      </c>
      <c r="D178" s="34" t="s">
        <v>520</v>
      </c>
      <c r="E178" s="22">
        <v>5</v>
      </c>
      <c r="F178" s="55" t="s">
        <v>421</v>
      </c>
      <c r="G178" s="61">
        <f t="shared" si="160"/>
        <v>190513000</v>
      </c>
      <c r="H178" s="22">
        <v>1</v>
      </c>
      <c r="I178" s="55" t="s">
        <v>421</v>
      </c>
      <c r="J178" s="26">
        <v>18880000</v>
      </c>
      <c r="K178" s="22">
        <v>1</v>
      </c>
      <c r="L178" s="55" t="s">
        <v>421</v>
      </c>
      <c r="M178" s="27">
        <v>38102600</v>
      </c>
      <c r="N178" s="22">
        <v>1</v>
      </c>
      <c r="O178" s="55" t="s">
        <v>421</v>
      </c>
      <c r="P178" s="27">
        <v>11070000</v>
      </c>
      <c r="Q178" s="22">
        <v>0</v>
      </c>
      <c r="R178" s="55" t="s">
        <v>421</v>
      </c>
      <c r="S178" s="27">
        <v>0</v>
      </c>
      <c r="T178" s="22">
        <v>0</v>
      </c>
      <c r="U178" s="55" t="s">
        <v>421</v>
      </c>
      <c r="V178" s="27">
        <v>0</v>
      </c>
      <c r="W178" s="22">
        <v>0</v>
      </c>
      <c r="X178" s="55" t="s">
        <v>421</v>
      </c>
      <c r="Y178" s="27">
        <v>0</v>
      </c>
      <c r="Z178" s="65">
        <f t="shared" si="169"/>
        <v>1</v>
      </c>
      <c r="AA178" s="55" t="s">
        <v>421</v>
      </c>
      <c r="AB178" s="64">
        <f t="shared" si="168"/>
        <v>100</v>
      </c>
      <c r="AC178" s="40" t="s">
        <v>406</v>
      </c>
      <c r="AD178" s="46">
        <f t="shared" si="173"/>
        <v>11070000</v>
      </c>
      <c r="AE178" s="64">
        <f t="shared" si="175"/>
        <v>29.053135481568187</v>
      </c>
      <c r="AF178" s="40" t="s">
        <v>406</v>
      </c>
      <c r="AG178" s="65">
        <f t="shared" si="170"/>
        <v>2</v>
      </c>
      <c r="AH178" s="55" t="s">
        <v>421</v>
      </c>
      <c r="AI178" s="46">
        <f t="shared" si="171"/>
        <v>29950000</v>
      </c>
      <c r="AJ178" s="64">
        <f t="shared" si="174"/>
        <v>40</v>
      </c>
      <c r="AK178" s="40" t="s">
        <v>406</v>
      </c>
      <c r="AL178" s="64">
        <f t="shared" si="172"/>
        <v>15.72071197241133</v>
      </c>
      <c r="AM178" s="13"/>
      <c r="AP178" s="29"/>
    </row>
    <row r="179" spans="1:42" ht="93.75" customHeight="1" x14ac:dyDescent="0.2">
      <c r="A179" s="18"/>
      <c r="B179" s="19"/>
      <c r="C179" s="30" t="s">
        <v>151</v>
      </c>
      <c r="D179" s="34" t="s">
        <v>520</v>
      </c>
      <c r="E179" s="22">
        <v>5</v>
      </c>
      <c r="F179" s="55" t="s">
        <v>421</v>
      </c>
      <c r="G179" s="61">
        <f t="shared" si="160"/>
        <v>267100000</v>
      </c>
      <c r="H179" s="22">
        <v>1</v>
      </c>
      <c r="I179" s="55" t="s">
        <v>421</v>
      </c>
      <c r="J179" s="26">
        <v>18763052</v>
      </c>
      <c r="K179" s="22">
        <v>1</v>
      </c>
      <c r="L179" s="55" t="s">
        <v>421</v>
      </c>
      <c r="M179" s="27">
        <v>53420000</v>
      </c>
      <c r="N179" s="22">
        <v>1</v>
      </c>
      <c r="O179" s="55" t="s">
        <v>421</v>
      </c>
      <c r="P179" s="27">
        <v>15930000</v>
      </c>
      <c r="Q179" s="22">
        <v>0</v>
      </c>
      <c r="R179" s="55" t="s">
        <v>421</v>
      </c>
      <c r="S179" s="27">
        <v>0</v>
      </c>
      <c r="T179" s="22">
        <v>0</v>
      </c>
      <c r="U179" s="55" t="s">
        <v>421</v>
      </c>
      <c r="V179" s="27">
        <v>0</v>
      </c>
      <c r="W179" s="22">
        <v>0</v>
      </c>
      <c r="X179" s="55" t="s">
        <v>421</v>
      </c>
      <c r="Y179" s="27">
        <v>0</v>
      </c>
      <c r="Z179" s="65">
        <f t="shared" si="169"/>
        <v>1</v>
      </c>
      <c r="AA179" s="55" t="s">
        <v>421</v>
      </c>
      <c r="AB179" s="64">
        <f t="shared" si="168"/>
        <v>100</v>
      </c>
      <c r="AC179" s="40" t="s">
        <v>406</v>
      </c>
      <c r="AD179" s="46">
        <f t="shared" si="173"/>
        <v>15930000</v>
      </c>
      <c r="AE179" s="64">
        <f t="shared" si="175"/>
        <v>29.820292025458627</v>
      </c>
      <c r="AF179" s="40" t="s">
        <v>406</v>
      </c>
      <c r="AG179" s="65">
        <f t="shared" si="170"/>
        <v>2</v>
      </c>
      <c r="AH179" s="55" t="s">
        <v>421</v>
      </c>
      <c r="AI179" s="46">
        <f t="shared" si="171"/>
        <v>34693052</v>
      </c>
      <c r="AJ179" s="64">
        <f t="shared" si="174"/>
        <v>40</v>
      </c>
      <c r="AK179" s="40" t="s">
        <v>406</v>
      </c>
      <c r="AL179" s="64">
        <f t="shared" si="172"/>
        <v>12.988787719955072</v>
      </c>
      <c r="AM179" s="13"/>
      <c r="AP179" s="29"/>
    </row>
    <row r="180" spans="1:42" ht="93.75" customHeight="1" x14ac:dyDescent="0.2">
      <c r="A180" s="18"/>
      <c r="B180" s="19"/>
      <c r="C180" s="30" t="s">
        <v>528</v>
      </c>
      <c r="D180" s="34" t="s">
        <v>520</v>
      </c>
      <c r="E180" s="22">
        <v>5</v>
      </c>
      <c r="F180" s="55" t="s">
        <v>421</v>
      </c>
      <c r="G180" s="61">
        <f>M180*5</f>
        <v>502500000</v>
      </c>
      <c r="H180" s="22">
        <v>1</v>
      </c>
      <c r="I180" s="55" t="s">
        <v>421</v>
      </c>
      <c r="J180" s="26">
        <v>18560012</v>
      </c>
      <c r="K180" s="22">
        <v>1</v>
      </c>
      <c r="L180" s="55" t="s">
        <v>421</v>
      </c>
      <c r="M180" s="27">
        <v>100500000</v>
      </c>
      <c r="N180" s="22">
        <v>1</v>
      </c>
      <c r="O180" s="55" t="s">
        <v>421</v>
      </c>
      <c r="P180" s="27">
        <v>0</v>
      </c>
      <c r="Q180" s="22">
        <v>0</v>
      </c>
      <c r="R180" s="55" t="s">
        <v>421</v>
      </c>
      <c r="S180" s="27">
        <v>12150000</v>
      </c>
      <c r="T180" s="22">
        <v>0</v>
      </c>
      <c r="U180" s="55" t="s">
        <v>421</v>
      </c>
      <c r="V180" s="27">
        <v>0</v>
      </c>
      <c r="W180" s="22">
        <v>0</v>
      </c>
      <c r="X180" s="55" t="s">
        <v>421</v>
      </c>
      <c r="Y180" s="27">
        <v>0</v>
      </c>
      <c r="Z180" s="65">
        <f>N180+Q180+T180+W180</f>
        <v>1</v>
      </c>
      <c r="AA180" s="55" t="s">
        <v>421</v>
      </c>
      <c r="AB180" s="64">
        <f t="shared" ref="AB180" si="176">Z180/K180*100</f>
        <v>100</v>
      </c>
      <c r="AC180" s="40" t="s">
        <v>406</v>
      </c>
      <c r="AD180" s="46">
        <f>P180+S180+V180+Y180</f>
        <v>12150000</v>
      </c>
      <c r="AE180" s="64">
        <f>AD180/M180*100</f>
        <v>12.08955223880597</v>
      </c>
      <c r="AF180" s="40" t="s">
        <v>406</v>
      </c>
      <c r="AG180" s="65">
        <f>H180+Z180</f>
        <v>2</v>
      </c>
      <c r="AH180" s="55" t="s">
        <v>421</v>
      </c>
      <c r="AI180" s="46">
        <f>J180+AD180</f>
        <v>30710012</v>
      </c>
      <c r="AJ180" s="64">
        <f>AG180/E180*100</f>
        <v>40</v>
      </c>
      <c r="AK180" s="40" t="s">
        <v>406</v>
      </c>
      <c r="AL180" s="64">
        <f>AI180/G180*100</f>
        <v>6.1114451741293534</v>
      </c>
      <c r="AM180" s="13"/>
      <c r="AP180" s="29"/>
    </row>
    <row r="181" spans="1:42" ht="93.75" customHeight="1" x14ac:dyDescent="0.2">
      <c r="A181" s="18"/>
      <c r="B181" s="19"/>
      <c r="C181" s="30" t="s">
        <v>152</v>
      </c>
      <c r="D181" s="34" t="s">
        <v>520</v>
      </c>
      <c r="E181" s="22">
        <v>5</v>
      </c>
      <c r="F181" s="55" t="s">
        <v>421</v>
      </c>
      <c r="G181" s="61">
        <f t="shared" si="160"/>
        <v>477000000</v>
      </c>
      <c r="H181" s="22">
        <v>1</v>
      </c>
      <c r="I181" s="55" t="s">
        <v>421</v>
      </c>
      <c r="J181" s="26">
        <v>37440000</v>
      </c>
      <c r="K181" s="22">
        <v>1</v>
      </c>
      <c r="L181" s="55" t="s">
        <v>421</v>
      </c>
      <c r="M181" s="27">
        <v>95400000</v>
      </c>
      <c r="N181" s="22">
        <v>1</v>
      </c>
      <c r="O181" s="55" t="s">
        <v>421</v>
      </c>
      <c r="P181" s="27">
        <v>28620000</v>
      </c>
      <c r="Q181" s="22">
        <v>0</v>
      </c>
      <c r="R181" s="55" t="s">
        <v>421</v>
      </c>
      <c r="S181" s="27">
        <v>0</v>
      </c>
      <c r="T181" s="22">
        <v>0</v>
      </c>
      <c r="U181" s="55" t="s">
        <v>421</v>
      </c>
      <c r="V181" s="27">
        <v>0</v>
      </c>
      <c r="W181" s="22">
        <v>0</v>
      </c>
      <c r="X181" s="55" t="s">
        <v>421</v>
      </c>
      <c r="Y181" s="27">
        <v>0</v>
      </c>
      <c r="Z181" s="65">
        <f t="shared" si="169"/>
        <v>1</v>
      </c>
      <c r="AA181" s="55" t="s">
        <v>421</v>
      </c>
      <c r="AB181" s="64">
        <f t="shared" si="168"/>
        <v>100</v>
      </c>
      <c r="AC181" s="40" t="s">
        <v>406</v>
      </c>
      <c r="AD181" s="46">
        <f t="shared" si="173"/>
        <v>28620000</v>
      </c>
      <c r="AE181" s="64">
        <f t="shared" si="175"/>
        <v>30</v>
      </c>
      <c r="AF181" s="40" t="s">
        <v>406</v>
      </c>
      <c r="AG181" s="65">
        <f t="shared" si="170"/>
        <v>2</v>
      </c>
      <c r="AH181" s="55" t="s">
        <v>421</v>
      </c>
      <c r="AI181" s="46">
        <f t="shared" si="171"/>
        <v>66060000</v>
      </c>
      <c r="AJ181" s="64">
        <f t="shared" si="174"/>
        <v>40</v>
      </c>
      <c r="AK181" s="40" t="s">
        <v>406</v>
      </c>
      <c r="AL181" s="64">
        <f t="shared" si="172"/>
        <v>13.849056603773585</v>
      </c>
      <c r="AM181" s="13"/>
      <c r="AP181" s="29"/>
    </row>
    <row r="182" spans="1:42" ht="93.75" customHeight="1" x14ac:dyDescent="0.2">
      <c r="A182" s="18"/>
      <c r="B182" s="19"/>
      <c r="C182" s="30" t="s">
        <v>153</v>
      </c>
      <c r="D182" s="34" t="s">
        <v>520</v>
      </c>
      <c r="E182" s="22">
        <v>5</v>
      </c>
      <c r="F182" s="55" t="s">
        <v>421</v>
      </c>
      <c r="G182" s="61">
        <f t="shared" si="160"/>
        <v>237250000</v>
      </c>
      <c r="H182" s="22">
        <v>1</v>
      </c>
      <c r="I182" s="55" t="s">
        <v>421</v>
      </c>
      <c r="J182" s="26">
        <v>16000000</v>
      </c>
      <c r="K182" s="22">
        <v>1</v>
      </c>
      <c r="L182" s="55" t="s">
        <v>421</v>
      </c>
      <c r="M182" s="27">
        <v>47450000</v>
      </c>
      <c r="N182" s="22">
        <v>1</v>
      </c>
      <c r="O182" s="55" t="s">
        <v>421</v>
      </c>
      <c r="P182" s="27">
        <v>13770000</v>
      </c>
      <c r="Q182" s="22">
        <v>0</v>
      </c>
      <c r="R182" s="55" t="s">
        <v>421</v>
      </c>
      <c r="S182" s="27">
        <v>0</v>
      </c>
      <c r="T182" s="22">
        <v>0</v>
      </c>
      <c r="U182" s="55" t="s">
        <v>421</v>
      </c>
      <c r="V182" s="27">
        <v>0</v>
      </c>
      <c r="W182" s="22">
        <v>0</v>
      </c>
      <c r="X182" s="55" t="s">
        <v>421</v>
      </c>
      <c r="Y182" s="27">
        <v>0</v>
      </c>
      <c r="Z182" s="65">
        <f t="shared" si="169"/>
        <v>1</v>
      </c>
      <c r="AA182" s="55" t="s">
        <v>421</v>
      </c>
      <c r="AB182" s="64">
        <f t="shared" si="168"/>
        <v>100</v>
      </c>
      <c r="AC182" s="40" t="s">
        <v>406</v>
      </c>
      <c r="AD182" s="46">
        <f t="shared" si="173"/>
        <v>13770000</v>
      </c>
      <c r="AE182" s="64">
        <f t="shared" si="175"/>
        <v>29.020021074815595</v>
      </c>
      <c r="AF182" s="40" t="s">
        <v>406</v>
      </c>
      <c r="AG182" s="65">
        <f t="shared" si="170"/>
        <v>2</v>
      </c>
      <c r="AH182" s="55" t="s">
        <v>421</v>
      </c>
      <c r="AI182" s="46">
        <f t="shared" si="171"/>
        <v>29770000</v>
      </c>
      <c r="AJ182" s="64">
        <f t="shared" si="174"/>
        <v>40</v>
      </c>
      <c r="AK182" s="40" t="s">
        <v>406</v>
      </c>
      <c r="AL182" s="64">
        <f t="shared" si="172"/>
        <v>12.547945205479452</v>
      </c>
      <c r="AM182" s="13"/>
      <c r="AP182" s="29"/>
    </row>
    <row r="183" spans="1:42" ht="93.75" customHeight="1" x14ac:dyDescent="0.2">
      <c r="A183" s="18"/>
      <c r="B183" s="19"/>
      <c r="C183" s="30" t="s">
        <v>154</v>
      </c>
      <c r="D183" s="34" t="s">
        <v>520</v>
      </c>
      <c r="E183" s="22">
        <v>5</v>
      </c>
      <c r="F183" s="55" t="s">
        <v>421</v>
      </c>
      <c r="G183" s="61">
        <f t="shared" si="160"/>
        <v>270000000</v>
      </c>
      <c r="H183" s="22">
        <v>1</v>
      </c>
      <c r="I183" s="55" t="s">
        <v>421</v>
      </c>
      <c r="J183" s="26">
        <v>35200000</v>
      </c>
      <c r="K183" s="22">
        <v>1</v>
      </c>
      <c r="L183" s="55" t="s">
        <v>421</v>
      </c>
      <c r="M183" s="27">
        <v>54000000</v>
      </c>
      <c r="N183" s="22">
        <v>1</v>
      </c>
      <c r="O183" s="55" t="s">
        <v>421</v>
      </c>
      <c r="P183" s="27">
        <v>16200000</v>
      </c>
      <c r="Q183" s="22">
        <v>0</v>
      </c>
      <c r="R183" s="55" t="s">
        <v>421</v>
      </c>
      <c r="S183" s="27">
        <v>0</v>
      </c>
      <c r="T183" s="22">
        <v>0</v>
      </c>
      <c r="U183" s="55" t="s">
        <v>421</v>
      </c>
      <c r="V183" s="27">
        <v>0</v>
      </c>
      <c r="W183" s="22">
        <v>0</v>
      </c>
      <c r="X183" s="55" t="s">
        <v>421</v>
      </c>
      <c r="Y183" s="27">
        <v>0</v>
      </c>
      <c r="Z183" s="65">
        <f t="shared" si="169"/>
        <v>1</v>
      </c>
      <c r="AA183" s="55" t="s">
        <v>421</v>
      </c>
      <c r="AB183" s="64">
        <f t="shared" si="168"/>
        <v>100</v>
      </c>
      <c r="AC183" s="40" t="s">
        <v>406</v>
      </c>
      <c r="AD183" s="46">
        <f t="shared" si="173"/>
        <v>16200000</v>
      </c>
      <c r="AE183" s="64">
        <f t="shared" si="175"/>
        <v>30</v>
      </c>
      <c r="AF183" s="40" t="s">
        <v>406</v>
      </c>
      <c r="AG183" s="65">
        <f t="shared" si="170"/>
        <v>2</v>
      </c>
      <c r="AH183" s="55" t="s">
        <v>421</v>
      </c>
      <c r="AI183" s="46">
        <f t="shared" si="171"/>
        <v>51400000</v>
      </c>
      <c r="AJ183" s="64">
        <f t="shared" si="174"/>
        <v>40</v>
      </c>
      <c r="AK183" s="40" t="s">
        <v>406</v>
      </c>
      <c r="AL183" s="64">
        <f t="shared" si="172"/>
        <v>19.037037037037038</v>
      </c>
      <c r="AM183" s="13"/>
      <c r="AP183" s="29"/>
    </row>
    <row r="184" spans="1:42" ht="93.75" customHeight="1" x14ac:dyDescent="0.2">
      <c r="A184" s="18"/>
      <c r="B184" s="19"/>
      <c r="C184" s="30" t="s">
        <v>155</v>
      </c>
      <c r="D184" s="34" t="s">
        <v>520</v>
      </c>
      <c r="E184" s="22">
        <v>5</v>
      </c>
      <c r="F184" s="55" t="s">
        <v>421</v>
      </c>
      <c r="G184" s="61">
        <f t="shared" si="160"/>
        <v>103500000</v>
      </c>
      <c r="H184" s="22">
        <v>1</v>
      </c>
      <c r="I184" s="55" t="s">
        <v>421</v>
      </c>
      <c r="J184" s="26">
        <v>8640000</v>
      </c>
      <c r="K184" s="22">
        <v>1</v>
      </c>
      <c r="L184" s="55" t="s">
        <v>421</v>
      </c>
      <c r="M184" s="27">
        <v>20700000</v>
      </c>
      <c r="N184" s="22">
        <v>1</v>
      </c>
      <c r="O184" s="55" t="s">
        <v>421</v>
      </c>
      <c r="P184" s="27">
        <v>6210000</v>
      </c>
      <c r="Q184" s="22">
        <v>0</v>
      </c>
      <c r="R184" s="55" t="s">
        <v>421</v>
      </c>
      <c r="S184" s="27">
        <v>0</v>
      </c>
      <c r="T184" s="22">
        <v>0</v>
      </c>
      <c r="U184" s="55" t="s">
        <v>421</v>
      </c>
      <c r="V184" s="27">
        <v>0</v>
      </c>
      <c r="W184" s="22">
        <v>0</v>
      </c>
      <c r="X184" s="55" t="s">
        <v>421</v>
      </c>
      <c r="Y184" s="27">
        <v>0</v>
      </c>
      <c r="Z184" s="65">
        <f t="shared" si="169"/>
        <v>1</v>
      </c>
      <c r="AA184" s="55" t="s">
        <v>421</v>
      </c>
      <c r="AB184" s="64">
        <f t="shared" si="168"/>
        <v>100</v>
      </c>
      <c r="AC184" s="40" t="s">
        <v>406</v>
      </c>
      <c r="AD184" s="46">
        <f t="shared" si="173"/>
        <v>6210000</v>
      </c>
      <c r="AE184" s="64">
        <f t="shared" si="175"/>
        <v>30</v>
      </c>
      <c r="AF184" s="40" t="s">
        <v>406</v>
      </c>
      <c r="AG184" s="65">
        <f t="shared" si="170"/>
        <v>2</v>
      </c>
      <c r="AH184" s="55" t="s">
        <v>421</v>
      </c>
      <c r="AI184" s="46">
        <f t="shared" si="171"/>
        <v>14850000</v>
      </c>
      <c r="AJ184" s="64">
        <f t="shared" si="174"/>
        <v>40</v>
      </c>
      <c r="AK184" s="40" t="s">
        <v>406</v>
      </c>
      <c r="AL184" s="64">
        <f t="shared" si="172"/>
        <v>14.347826086956522</v>
      </c>
      <c r="AM184" s="13"/>
      <c r="AP184" s="29"/>
    </row>
    <row r="185" spans="1:42" ht="93.75" customHeight="1" x14ac:dyDescent="0.2">
      <c r="A185" s="18"/>
      <c r="B185" s="19"/>
      <c r="C185" s="30" t="s">
        <v>156</v>
      </c>
      <c r="D185" s="34" t="s">
        <v>520</v>
      </c>
      <c r="E185" s="22">
        <v>5</v>
      </c>
      <c r="F185" s="55" t="s">
        <v>421</v>
      </c>
      <c r="G185" s="61">
        <f t="shared" si="160"/>
        <v>130500000</v>
      </c>
      <c r="H185" s="22">
        <v>1</v>
      </c>
      <c r="I185" s="55" t="s">
        <v>421</v>
      </c>
      <c r="J185" s="26">
        <v>13628800</v>
      </c>
      <c r="K185" s="22">
        <v>1</v>
      </c>
      <c r="L185" s="55" t="s">
        <v>421</v>
      </c>
      <c r="M185" s="27">
        <v>26100000</v>
      </c>
      <c r="N185" s="22">
        <v>1</v>
      </c>
      <c r="O185" s="55" t="s">
        <v>421</v>
      </c>
      <c r="P185" s="27">
        <v>7830000</v>
      </c>
      <c r="Q185" s="22">
        <v>0</v>
      </c>
      <c r="R185" s="55" t="s">
        <v>421</v>
      </c>
      <c r="S185" s="27">
        <v>0</v>
      </c>
      <c r="T185" s="22">
        <v>0</v>
      </c>
      <c r="U185" s="55" t="s">
        <v>421</v>
      </c>
      <c r="V185" s="27">
        <v>0</v>
      </c>
      <c r="W185" s="22">
        <v>0</v>
      </c>
      <c r="X185" s="55" t="s">
        <v>421</v>
      </c>
      <c r="Y185" s="27">
        <v>0</v>
      </c>
      <c r="Z185" s="65">
        <f t="shared" si="169"/>
        <v>1</v>
      </c>
      <c r="AA185" s="55" t="s">
        <v>421</v>
      </c>
      <c r="AB185" s="64">
        <f t="shared" si="168"/>
        <v>100</v>
      </c>
      <c r="AC185" s="40" t="s">
        <v>406</v>
      </c>
      <c r="AD185" s="46">
        <f t="shared" si="173"/>
        <v>7830000</v>
      </c>
      <c r="AE185" s="64">
        <f t="shared" si="175"/>
        <v>30</v>
      </c>
      <c r="AF185" s="40" t="s">
        <v>406</v>
      </c>
      <c r="AG185" s="65">
        <f t="shared" si="170"/>
        <v>2</v>
      </c>
      <c r="AH185" s="55" t="s">
        <v>421</v>
      </c>
      <c r="AI185" s="46">
        <f t="shared" si="171"/>
        <v>21458800</v>
      </c>
      <c r="AJ185" s="64">
        <f t="shared" si="174"/>
        <v>40</v>
      </c>
      <c r="AK185" s="40" t="s">
        <v>406</v>
      </c>
      <c r="AL185" s="64">
        <f t="shared" si="172"/>
        <v>16.443524904214559</v>
      </c>
      <c r="AM185" s="13"/>
      <c r="AP185" s="29"/>
    </row>
    <row r="186" spans="1:42" ht="93.75" customHeight="1" x14ac:dyDescent="0.2">
      <c r="A186" s="18"/>
      <c r="B186" s="19"/>
      <c r="C186" s="30" t="s">
        <v>157</v>
      </c>
      <c r="D186" s="34" t="s">
        <v>520</v>
      </c>
      <c r="E186" s="22">
        <v>5</v>
      </c>
      <c r="F186" s="55" t="s">
        <v>421</v>
      </c>
      <c r="G186" s="61">
        <f t="shared" ref="G186:G249" si="177">M186*5</f>
        <v>457115000</v>
      </c>
      <c r="H186" s="22">
        <v>1</v>
      </c>
      <c r="I186" s="55" t="s">
        <v>421</v>
      </c>
      <c r="J186" s="26">
        <v>10660000</v>
      </c>
      <c r="K186" s="22">
        <v>1</v>
      </c>
      <c r="L186" s="55" t="s">
        <v>421</v>
      </c>
      <c r="M186" s="27">
        <v>91423000</v>
      </c>
      <c r="N186" s="22">
        <v>1</v>
      </c>
      <c r="O186" s="55" t="s">
        <v>421</v>
      </c>
      <c r="P186" s="27">
        <v>8910000</v>
      </c>
      <c r="Q186" s="22">
        <v>0</v>
      </c>
      <c r="R186" s="55" t="s">
        <v>421</v>
      </c>
      <c r="S186" s="27">
        <v>0</v>
      </c>
      <c r="T186" s="22">
        <v>0</v>
      </c>
      <c r="U186" s="55" t="s">
        <v>421</v>
      </c>
      <c r="V186" s="27">
        <v>0</v>
      </c>
      <c r="W186" s="22">
        <v>0</v>
      </c>
      <c r="X186" s="55" t="s">
        <v>421</v>
      </c>
      <c r="Y186" s="27">
        <v>0</v>
      </c>
      <c r="Z186" s="65">
        <f t="shared" si="169"/>
        <v>1</v>
      </c>
      <c r="AA186" s="55" t="s">
        <v>421</v>
      </c>
      <c r="AB186" s="64">
        <f t="shared" si="168"/>
        <v>100</v>
      </c>
      <c r="AC186" s="40" t="s">
        <v>406</v>
      </c>
      <c r="AD186" s="46">
        <f t="shared" si="173"/>
        <v>8910000</v>
      </c>
      <c r="AE186" s="64">
        <f t="shared" si="175"/>
        <v>9.7459063911707133</v>
      </c>
      <c r="AF186" s="40" t="s">
        <v>406</v>
      </c>
      <c r="AG186" s="65">
        <f t="shared" si="170"/>
        <v>2</v>
      </c>
      <c r="AH186" s="55" t="s">
        <v>421</v>
      </c>
      <c r="AI186" s="46">
        <f t="shared" si="171"/>
        <v>19570000</v>
      </c>
      <c r="AJ186" s="64">
        <f t="shared" si="174"/>
        <v>40</v>
      </c>
      <c r="AK186" s="40" t="s">
        <v>406</v>
      </c>
      <c r="AL186" s="64">
        <f t="shared" si="172"/>
        <v>4.2811983855266185</v>
      </c>
      <c r="AM186" s="13"/>
      <c r="AP186" s="29"/>
    </row>
    <row r="187" spans="1:42" ht="93.75" customHeight="1" x14ac:dyDescent="0.2">
      <c r="A187" s="18"/>
      <c r="B187" s="19"/>
      <c r="C187" s="30" t="s">
        <v>158</v>
      </c>
      <c r="D187" s="34" t="s">
        <v>520</v>
      </c>
      <c r="E187" s="22">
        <v>5</v>
      </c>
      <c r="F187" s="55" t="s">
        <v>421</v>
      </c>
      <c r="G187" s="61">
        <f t="shared" si="177"/>
        <v>442078215</v>
      </c>
      <c r="H187" s="22">
        <v>1</v>
      </c>
      <c r="I187" s="55" t="s">
        <v>421</v>
      </c>
      <c r="J187" s="26">
        <v>27840000</v>
      </c>
      <c r="K187" s="22">
        <v>1</v>
      </c>
      <c r="L187" s="55" t="s">
        <v>421</v>
      </c>
      <c r="M187" s="27">
        <v>88415643</v>
      </c>
      <c r="N187" s="22">
        <v>1</v>
      </c>
      <c r="O187" s="55" t="s">
        <v>421</v>
      </c>
      <c r="P187" s="27">
        <v>25920000</v>
      </c>
      <c r="Q187" s="22">
        <v>0</v>
      </c>
      <c r="R187" s="55" t="s">
        <v>421</v>
      </c>
      <c r="S187" s="27">
        <v>0</v>
      </c>
      <c r="T187" s="22">
        <v>0</v>
      </c>
      <c r="U187" s="55" t="s">
        <v>421</v>
      </c>
      <c r="V187" s="27">
        <v>0</v>
      </c>
      <c r="W187" s="22">
        <v>0</v>
      </c>
      <c r="X187" s="55" t="s">
        <v>421</v>
      </c>
      <c r="Y187" s="27">
        <v>0</v>
      </c>
      <c r="Z187" s="65">
        <f t="shared" si="169"/>
        <v>1</v>
      </c>
      <c r="AA187" s="55" t="s">
        <v>421</v>
      </c>
      <c r="AB187" s="64">
        <f t="shared" si="168"/>
        <v>100</v>
      </c>
      <c r="AC187" s="40" t="s">
        <v>406</v>
      </c>
      <c r="AD187" s="46">
        <f t="shared" si="173"/>
        <v>25920000</v>
      </c>
      <c r="AE187" s="64">
        <f t="shared" si="175"/>
        <v>29.316079282486246</v>
      </c>
      <c r="AF187" s="40" t="s">
        <v>406</v>
      </c>
      <c r="AG187" s="65">
        <f t="shared" si="170"/>
        <v>2</v>
      </c>
      <c r="AH187" s="55" t="s">
        <v>421</v>
      </c>
      <c r="AI187" s="46">
        <f t="shared" si="171"/>
        <v>53760000</v>
      </c>
      <c r="AJ187" s="64">
        <f t="shared" si="174"/>
        <v>40</v>
      </c>
      <c r="AK187" s="40" t="s">
        <v>406</v>
      </c>
      <c r="AL187" s="64">
        <f t="shared" si="172"/>
        <v>12.160743998660962</v>
      </c>
      <c r="AM187" s="13"/>
      <c r="AP187" s="29"/>
    </row>
    <row r="188" spans="1:42" ht="93.75" customHeight="1" x14ac:dyDescent="0.2">
      <c r="A188" s="18"/>
      <c r="B188" s="19"/>
      <c r="C188" s="30" t="s">
        <v>159</v>
      </c>
      <c r="D188" s="34" t="s">
        <v>520</v>
      </c>
      <c r="E188" s="22">
        <v>5</v>
      </c>
      <c r="F188" s="55" t="s">
        <v>421</v>
      </c>
      <c r="G188" s="61">
        <f t="shared" si="177"/>
        <v>126000000</v>
      </c>
      <c r="H188" s="22">
        <v>1</v>
      </c>
      <c r="I188" s="55" t="s">
        <v>421</v>
      </c>
      <c r="J188" s="26">
        <v>10880000</v>
      </c>
      <c r="K188" s="22">
        <v>1</v>
      </c>
      <c r="L188" s="55" t="s">
        <v>421</v>
      </c>
      <c r="M188" s="27">
        <v>25200000</v>
      </c>
      <c r="N188" s="22">
        <v>1</v>
      </c>
      <c r="O188" s="55" t="s">
        <v>421</v>
      </c>
      <c r="P188" s="27">
        <v>7560000</v>
      </c>
      <c r="Q188" s="22">
        <v>0</v>
      </c>
      <c r="R188" s="55" t="s">
        <v>421</v>
      </c>
      <c r="S188" s="27">
        <v>0</v>
      </c>
      <c r="T188" s="22">
        <v>0</v>
      </c>
      <c r="U188" s="55" t="s">
        <v>421</v>
      </c>
      <c r="V188" s="27">
        <v>0</v>
      </c>
      <c r="W188" s="22">
        <v>0</v>
      </c>
      <c r="X188" s="55" t="s">
        <v>421</v>
      </c>
      <c r="Y188" s="27">
        <v>0</v>
      </c>
      <c r="Z188" s="65">
        <f t="shared" si="169"/>
        <v>1</v>
      </c>
      <c r="AA188" s="55" t="s">
        <v>421</v>
      </c>
      <c r="AB188" s="64">
        <f t="shared" ref="AB188:AB251" si="178">Z188/K188*100</f>
        <v>100</v>
      </c>
      <c r="AC188" s="40" t="s">
        <v>406</v>
      </c>
      <c r="AD188" s="46">
        <f t="shared" si="173"/>
        <v>7560000</v>
      </c>
      <c r="AE188" s="64">
        <f t="shared" si="175"/>
        <v>30</v>
      </c>
      <c r="AF188" s="40" t="s">
        <v>406</v>
      </c>
      <c r="AG188" s="65">
        <f t="shared" si="170"/>
        <v>2</v>
      </c>
      <c r="AH188" s="55" t="s">
        <v>421</v>
      </c>
      <c r="AI188" s="46">
        <f t="shared" si="171"/>
        <v>18440000</v>
      </c>
      <c r="AJ188" s="64">
        <f t="shared" si="174"/>
        <v>40</v>
      </c>
      <c r="AK188" s="40" t="s">
        <v>406</v>
      </c>
      <c r="AL188" s="64">
        <f t="shared" si="172"/>
        <v>14.634920634920634</v>
      </c>
      <c r="AM188" s="13"/>
      <c r="AP188" s="29"/>
    </row>
    <row r="189" spans="1:42" ht="93.75" customHeight="1" x14ac:dyDescent="0.2">
      <c r="A189" s="18"/>
      <c r="B189" s="19"/>
      <c r="C189" s="30" t="s">
        <v>160</v>
      </c>
      <c r="D189" s="34" t="s">
        <v>520</v>
      </c>
      <c r="E189" s="22">
        <v>5</v>
      </c>
      <c r="F189" s="55" t="s">
        <v>421</v>
      </c>
      <c r="G189" s="61">
        <f t="shared" si="177"/>
        <v>297000000</v>
      </c>
      <c r="H189" s="22">
        <v>1</v>
      </c>
      <c r="I189" s="55" t="s">
        <v>421</v>
      </c>
      <c r="J189" s="26">
        <v>22600000</v>
      </c>
      <c r="K189" s="22">
        <v>1</v>
      </c>
      <c r="L189" s="55" t="s">
        <v>421</v>
      </c>
      <c r="M189" s="27">
        <v>59400000</v>
      </c>
      <c r="N189" s="22">
        <v>1</v>
      </c>
      <c r="O189" s="55" t="s">
        <v>421</v>
      </c>
      <c r="P189" s="27">
        <v>17820000</v>
      </c>
      <c r="Q189" s="22">
        <v>0</v>
      </c>
      <c r="R189" s="55" t="s">
        <v>421</v>
      </c>
      <c r="S189" s="27">
        <v>0</v>
      </c>
      <c r="T189" s="22">
        <v>0</v>
      </c>
      <c r="U189" s="55" t="s">
        <v>421</v>
      </c>
      <c r="V189" s="27">
        <v>0</v>
      </c>
      <c r="W189" s="22">
        <v>0</v>
      </c>
      <c r="X189" s="55" t="s">
        <v>421</v>
      </c>
      <c r="Y189" s="27">
        <v>0</v>
      </c>
      <c r="Z189" s="65">
        <f t="shared" si="169"/>
        <v>1</v>
      </c>
      <c r="AA189" s="55" t="s">
        <v>421</v>
      </c>
      <c r="AB189" s="64">
        <f t="shared" si="178"/>
        <v>100</v>
      </c>
      <c r="AC189" s="40" t="s">
        <v>406</v>
      </c>
      <c r="AD189" s="46">
        <f t="shared" si="173"/>
        <v>17820000</v>
      </c>
      <c r="AE189" s="64">
        <f t="shared" si="175"/>
        <v>30</v>
      </c>
      <c r="AF189" s="40" t="s">
        <v>406</v>
      </c>
      <c r="AG189" s="65">
        <f t="shared" si="170"/>
        <v>2</v>
      </c>
      <c r="AH189" s="55" t="s">
        <v>421</v>
      </c>
      <c r="AI189" s="46">
        <f t="shared" si="171"/>
        <v>40420000</v>
      </c>
      <c r="AJ189" s="64">
        <f t="shared" si="174"/>
        <v>40</v>
      </c>
      <c r="AK189" s="40" t="s">
        <v>406</v>
      </c>
      <c r="AL189" s="64">
        <f t="shared" si="172"/>
        <v>13.609427609427611</v>
      </c>
      <c r="AM189" s="13"/>
      <c r="AP189" s="29"/>
    </row>
    <row r="190" spans="1:42" ht="93.75" customHeight="1" x14ac:dyDescent="0.2">
      <c r="A190" s="18"/>
      <c r="B190" s="19"/>
      <c r="C190" s="30" t="s">
        <v>161</v>
      </c>
      <c r="D190" s="34" t="s">
        <v>520</v>
      </c>
      <c r="E190" s="22">
        <v>5</v>
      </c>
      <c r="F190" s="55" t="s">
        <v>421</v>
      </c>
      <c r="G190" s="61">
        <f t="shared" si="177"/>
        <v>180000000</v>
      </c>
      <c r="H190" s="22">
        <v>1</v>
      </c>
      <c r="I190" s="55" t="s">
        <v>421</v>
      </c>
      <c r="J190" s="26">
        <v>12480000</v>
      </c>
      <c r="K190" s="22">
        <v>1</v>
      </c>
      <c r="L190" s="55" t="s">
        <v>421</v>
      </c>
      <c r="M190" s="27">
        <v>36000000</v>
      </c>
      <c r="N190" s="22">
        <v>1</v>
      </c>
      <c r="O190" s="55" t="s">
        <v>421</v>
      </c>
      <c r="P190" s="27">
        <v>10800000</v>
      </c>
      <c r="Q190" s="22">
        <v>0</v>
      </c>
      <c r="R190" s="55" t="s">
        <v>421</v>
      </c>
      <c r="S190" s="27">
        <v>0</v>
      </c>
      <c r="T190" s="22">
        <v>0</v>
      </c>
      <c r="U190" s="55" t="s">
        <v>421</v>
      </c>
      <c r="V190" s="27">
        <v>0</v>
      </c>
      <c r="W190" s="22">
        <v>0</v>
      </c>
      <c r="X190" s="55" t="s">
        <v>421</v>
      </c>
      <c r="Y190" s="27">
        <v>0</v>
      </c>
      <c r="Z190" s="65">
        <f t="shared" si="169"/>
        <v>1</v>
      </c>
      <c r="AA190" s="55" t="s">
        <v>421</v>
      </c>
      <c r="AB190" s="64">
        <f t="shared" si="178"/>
        <v>100</v>
      </c>
      <c r="AC190" s="40" t="s">
        <v>406</v>
      </c>
      <c r="AD190" s="46">
        <f t="shared" si="173"/>
        <v>10800000</v>
      </c>
      <c r="AE190" s="64">
        <f t="shared" si="175"/>
        <v>30</v>
      </c>
      <c r="AF190" s="40" t="s">
        <v>406</v>
      </c>
      <c r="AG190" s="65">
        <f t="shared" si="170"/>
        <v>2</v>
      </c>
      <c r="AH190" s="55" t="s">
        <v>421</v>
      </c>
      <c r="AI190" s="46">
        <f t="shared" si="171"/>
        <v>23280000</v>
      </c>
      <c r="AJ190" s="64">
        <f t="shared" si="174"/>
        <v>40</v>
      </c>
      <c r="AK190" s="40" t="s">
        <v>406</v>
      </c>
      <c r="AL190" s="64">
        <f t="shared" si="172"/>
        <v>12.933333333333334</v>
      </c>
      <c r="AM190" s="13"/>
      <c r="AP190" s="29"/>
    </row>
    <row r="191" spans="1:42" ht="93.75" customHeight="1" x14ac:dyDescent="0.2">
      <c r="A191" s="18"/>
      <c r="B191" s="19"/>
      <c r="C191" s="30" t="s">
        <v>162</v>
      </c>
      <c r="D191" s="34" t="s">
        <v>520</v>
      </c>
      <c r="E191" s="22">
        <v>5</v>
      </c>
      <c r="F191" s="55" t="s">
        <v>421</v>
      </c>
      <c r="G191" s="61">
        <f t="shared" si="177"/>
        <v>319500000</v>
      </c>
      <c r="H191" s="22">
        <v>1</v>
      </c>
      <c r="I191" s="55" t="s">
        <v>421</v>
      </c>
      <c r="J191" s="26">
        <v>22400000</v>
      </c>
      <c r="K191" s="22">
        <v>1</v>
      </c>
      <c r="L191" s="55" t="s">
        <v>421</v>
      </c>
      <c r="M191" s="27">
        <v>63900000</v>
      </c>
      <c r="N191" s="22">
        <v>1</v>
      </c>
      <c r="O191" s="55" t="s">
        <v>421</v>
      </c>
      <c r="P191" s="27">
        <v>19170000</v>
      </c>
      <c r="Q191" s="22">
        <v>0</v>
      </c>
      <c r="R191" s="55" t="s">
        <v>421</v>
      </c>
      <c r="S191" s="27">
        <v>0</v>
      </c>
      <c r="T191" s="22">
        <v>0</v>
      </c>
      <c r="U191" s="55" t="s">
        <v>421</v>
      </c>
      <c r="V191" s="27">
        <v>0</v>
      </c>
      <c r="W191" s="22">
        <v>0</v>
      </c>
      <c r="X191" s="55" t="s">
        <v>421</v>
      </c>
      <c r="Y191" s="27">
        <v>0</v>
      </c>
      <c r="Z191" s="65">
        <f t="shared" ref="Z191:Z254" si="179">N191+Q191+T191+W191</f>
        <v>1</v>
      </c>
      <c r="AA191" s="55" t="s">
        <v>421</v>
      </c>
      <c r="AB191" s="64">
        <f t="shared" si="178"/>
        <v>100</v>
      </c>
      <c r="AC191" s="40" t="s">
        <v>406</v>
      </c>
      <c r="AD191" s="46">
        <f t="shared" si="173"/>
        <v>19170000</v>
      </c>
      <c r="AE191" s="64">
        <f t="shared" si="175"/>
        <v>30</v>
      </c>
      <c r="AF191" s="40" t="s">
        <v>406</v>
      </c>
      <c r="AG191" s="65">
        <f t="shared" ref="AG191:AG254" si="180">H191+Z191</f>
        <v>2</v>
      </c>
      <c r="AH191" s="55" t="s">
        <v>421</v>
      </c>
      <c r="AI191" s="46">
        <f t="shared" ref="AI191:AI254" si="181">J191+AD191</f>
        <v>41570000</v>
      </c>
      <c r="AJ191" s="64">
        <f t="shared" si="174"/>
        <v>40</v>
      </c>
      <c r="AK191" s="40" t="s">
        <v>406</v>
      </c>
      <c r="AL191" s="64">
        <f t="shared" ref="AL191:AL254" si="182">AI191/G191*100</f>
        <v>13.010954616588419</v>
      </c>
      <c r="AM191" s="13"/>
      <c r="AP191" s="29"/>
    </row>
    <row r="192" spans="1:42" ht="93.75" customHeight="1" x14ac:dyDescent="0.2">
      <c r="A192" s="18"/>
      <c r="B192" s="19"/>
      <c r="C192" s="30" t="s">
        <v>163</v>
      </c>
      <c r="D192" s="34" t="s">
        <v>520</v>
      </c>
      <c r="E192" s="22">
        <v>5</v>
      </c>
      <c r="F192" s="55" t="s">
        <v>421</v>
      </c>
      <c r="G192" s="61">
        <f t="shared" si="177"/>
        <v>346313000</v>
      </c>
      <c r="H192" s="22">
        <v>1</v>
      </c>
      <c r="I192" s="55" t="s">
        <v>421</v>
      </c>
      <c r="J192" s="26">
        <v>23360000</v>
      </c>
      <c r="K192" s="22">
        <v>1</v>
      </c>
      <c r="L192" s="55" t="s">
        <v>421</v>
      </c>
      <c r="M192" s="27">
        <v>69262600</v>
      </c>
      <c r="N192" s="22">
        <v>1</v>
      </c>
      <c r="O192" s="55" t="s">
        <v>421</v>
      </c>
      <c r="P192" s="27">
        <v>20250000</v>
      </c>
      <c r="Q192" s="22">
        <v>0</v>
      </c>
      <c r="R192" s="55" t="s">
        <v>421</v>
      </c>
      <c r="S192" s="27">
        <v>0</v>
      </c>
      <c r="T192" s="22">
        <v>0</v>
      </c>
      <c r="U192" s="55" t="s">
        <v>421</v>
      </c>
      <c r="V192" s="27">
        <v>0</v>
      </c>
      <c r="W192" s="22">
        <v>0</v>
      </c>
      <c r="X192" s="55" t="s">
        <v>421</v>
      </c>
      <c r="Y192" s="27">
        <v>0</v>
      </c>
      <c r="Z192" s="65">
        <f t="shared" si="179"/>
        <v>1</v>
      </c>
      <c r="AA192" s="55" t="s">
        <v>421</v>
      </c>
      <c r="AB192" s="64">
        <f t="shared" si="178"/>
        <v>100</v>
      </c>
      <c r="AC192" s="40" t="s">
        <v>406</v>
      </c>
      <c r="AD192" s="46">
        <f t="shared" ref="AD192:AD255" si="183">P192+S192+V192+Y192</f>
        <v>20250000</v>
      </c>
      <c r="AE192" s="64">
        <f t="shared" si="175"/>
        <v>29.236557680479798</v>
      </c>
      <c r="AF192" s="40" t="s">
        <v>406</v>
      </c>
      <c r="AG192" s="65">
        <f t="shared" si="180"/>
        <v>2</v>
      </c>
      <c r="AH192" s="55" t="s">
        <v>421</v>
      </c>
      <c r="AI192" s="46">
        <f t="shared" si="181"/>
        <v>43610000</v>
      </c>
      <c r="AJ192" s="64">
        <f t="shared" ref="AJ192:AJ255" si="184">AG192/E192*100</f>
        <v>40</v>
      </c>
      <c r="AK192" s="40" t="s">
        <v>406</v>
      </c>
      <c r="AL192" s="64">
        <f t="shared" si="182"/>
        <v>12.592654621686162</v>
      </c>
      <c r="AM192" s="13"/>
      <c r="AP192" s="29"/>
    </row>
    <row r="193" spans="1:42" ht="93.75" customHeight="1" x14ac:dyDescent="0.2">
      <c r="A193" s="18"/>
      <c r="B193" s="19"/>
      <c r="C193" s="30" t="s">
        <v>164</v>
      </c>
      <c r="D193" s="34" t="s">
        <v>520</v>
      </c>
      <c r="E193" s="22">
        <v>5</v>
      </c>
      <c r="F193" s="55" t="s">
        <v>421</v>
      </c>
      <c r="G193" s="61">
        <f t="shared" si="177"/>
        <v>265500000</v>
      </c>
      <c r="H193" s="22">
        <v>1</v>
      </c>
      <c r="I193" s="55" t="s">
        <v>421</v>
      </c>
      <c r="J193" s="26">
        <v>18560000</v>
      </c>
      <c r="K193" s="22">
        <v>1</v>
      </c>
      <c r="L193" s="55" t="s">
        <v>421</v>
      </c>
      <c r="M193" s="27">
        <v>53100000</v>
      </c>
      <c r="N193" s="22">
        <v>1</v>
      </c>
      <c r="O193" s="55" t="s">
        <v>421</v>
      </c>
      <c r="P193" s="27">
        <v>15930000</v>
      </c>
      <c r="Q193" s="22">
        <v>0</v>
      </c>
      <c r="R193" s="55" t="s">
        <v>421</v>
      </c>
      <c r="S193" s="27">
        <v>0</v>
      </c>
      <c r="T193" s="22">
        <v>0</v>
      </c>
      <c r="U193" s="55" t="s">
        <v>421</v>
      </c>
      <c r="V193" s="27">
        <v>0</v>
      </c>
      <c r="W193" s="22">
        <v>0</v>
      </c>
      <c r="X193" s="55" t="s">
        <v>421</v>
      </c>
      <c r="Y193" s="27">
        <v>0</v>
      </c>
      <c r="Z193" s="65">
        <f t="shared" si="179"/>
        <v>1</v>
      </c>
      <c r="AA193" s="55" t="s">
        <v>421</v>
      </c>
      <c r="AB193" s="64">
        <f t="shared" si="178"/>
        <v>100</v>
      </c>
      <c r="AC193" s="40" t="s">
        <v>406</v>
      </c>
      <c r="AD193" s="46">
        <f t="shared" si="183"/>
        <v>15930000</v>
      </c>
      <c r="AE193" s="64">
        <f t="shared" si="175"/>
        <v>30</v>
      </c>
      <c r="AF193" s="40" t="s">
        <v>406</v>
      </c>
      <c r="AG193" s="65">
        <f t="shared" si="180"/>
        <v>2</v>
      </c>
      <c r="AH193" s="55" t="s">
        <v>421</v>
      </c>
      <c r="AI193" s="46">
        <f t="shared" si="181"/>
        <v>34490000</v>
      </c>
      <c r="AJ193" s="64">
        <f t="shared" si="184"/>
        <v>40</v>
      </c>
      <c r="AK193" s="40" t="s">
        <v>406</v>
      </c>
      <c r="AL193" s="64">
        <f t="shared" si="182"/>
        <v>12.990583804143126</v>
      </c>
      <c r="AM193" s="13"/>
      <c r="AP193" s="29"/>
    </row>
    <row r="194" spans="1:42" ht="93.75" customHeight="1" x14ac:dyDescent="0.2">
      <c r="A194" s="18"/>
      <c r="B194" s="19"/>
      <c r="C194" s="30" t="s">
        <v>165</v>
      </c>
      <c r="D194" s="34" t="s">
        <v>520</v>
      </c>
      <c r="E194" s="22">
        <v>5</v>
      </c>
      <c r="F194" s="55" t="s">
        <v>421</v>
      </c>
      <c r="G194" s="61">
        <f t="shared" si="177"/>
        <v>477700000</v>
      </c>
      <c r="H194" s="22">
        <v>1</v>
      </c>
      <c r="I194" s="55" t="s">
        <v>421</v>
      </c>
      <c r="J194" s="26">
        <v>13130000</v>
      </c>
      <c r="K194" s="22">
        <v>1</v>
      </c>
      <c r="L194" s="55" t="s">
        <v>421</v>
      </c>
      <c r="M194" s="27">
        <v>95540000</v>
      </c>
      <c r="N194" s="22">
        <v>1</v>
      </c>
      <c r="O194" s="55" t="s">
        <v>421</v>
      </c>
      <c r="P194" s="27">
        <v>9990000</v>
      </c>
      <c r="Q194" s="22">
        <v>0</v>
      </c>
      <c r="R194" s="55" t="s">
        <v>421</v>
      </c>
      <c r="S194" s="27">
        <v>0</v>
      </c>
      <c r="T194" s="22">
        <v>0</v>
      </c>
      <c r="U194" s="55" t="s">
        <v>421</v>
      </c>
      <c r="V194" s="27">
        <v>0</v>
      </c>
      <c r="W194" s="22">
        <v>0</v>
      </c>
      <c r="X194" s="55" t="s">
        <v>421</v>
      </c>
      <c r="Y194" s="27">
        <v>0</v>
      </c>
      <c r="Z194" s="65">
        <f t="shared" si="179"/>
        <v>1</v>
      </c>
      <c r="AA194" s="55" t="s">
        <v>421</v>
      </c>
      <c r="AB194" s="64">
        <f t="shared" si="178"/>
        <v>100</v>
      </c>
      <c r="AC194" s="40" t="s">
        <v>406</v>
      </c>
      <c r="AD194" s="46">
        <f t="shared" si="183"/>
        <v>9990000</v>
      </c>
      <c r="AE194" s="64">
        <f t="shared" si="175"/>
        <v>10.456353359849277</v>
      </c>
      <c r="AF194" s="40" t="s">
        <v>406</v>
      </c>
      <c r="AG194" s="65">
        <f t="shared" si="180"/>
        <v>2</v>
      </c>
      <c r="AH194" s="55" t="s">
        <v>421</v>
      </c>
      <c r="AI194" s="46">
        <f t="shared" si="181"/>
        <v>23120000</v>
      </c>
      <c r="AJ194" s="64">
        <f t="shared" si="184"/>
        <v>40</v>
      </c>
      <c r="AK194" s="40" t="s">
        <v>406</v>
      </c>
      <c r="AL194" s="64">
        <f t="shared" si="182"/>
        <v>4.8398576512455511</v>
      </c>
      <c r="AM194" s="13"/>
      <c r="AP194" s="29"/>
    </row>
    <row r="195" spans="1:42" ht="93.75" customHeight="1" x14ac:dyDescent="0.2">
      <c r="A195" s="18"/>
      <c r="B195" s="19"/>
      <c r="C195" s="30" t="s">
        <v>166</v>
      </c>
      <c r="D195" s="34" t="s">
        <v>520</v>
      </c>
      <c r="E195" s="22">
        <v>5</v>
      </c>
      <c r="F195" s="55" t="s">
        <v>421</v>
      </c>
      <c r="G195" s="61">
        <f t="shared" si="177"/>
        <v>498000000</v>
      </c>
      <c r="H195" s="22">
        <v>1</v>
      </c>
      <c r="I195" s="55" t="s">
        <v>421</v>
      </c>
      <c r="J195" s="26">
        <v>17260000</v>
      </c>
      <c r="K195" s="22">
        <v>1</v>
      </c>
      <c r="L195" s="55" t="s">
        <v>421</v>
      </c>
      <c r="M195" s="27">
        <v>99600000</v>
      </c>
      <c r="N195" s="22">
        <v>1</v>
      </c>
      <c r="O195" s="55" t="s">
        <v>421</v>
      </c>
      <c r="P195" s="27">
        <v>11880000</v>
      </c>
      <c r="Q195" s="22">
        <v>0</v>
      </c>
      <c r="R195" s="55" t="s">
        <v>421</v>
      </c>
      <c r="S195" s="27">
        <v>0</v>
      </c>
      <c r="T195" s="22">
        <v>0</v>
      </c>
      <c r="U195" s="55" t="s">
        <v>421</v>
      </c>
      <c r="V195" s="27">
        <v>0</v>
      </c>
      <c r="W195" s="22">
        <v>0</v>
      </c>
      <c r="X195" s="55" t="s">
        <v>421</v>
      </c>
      <c r="Y195" s="27">
        <v>0</v>
      </c>
      <c r="Z195" s="65">
        <f t="shared" si="179"/>
        <v>1</v>
      </c>
      <c r="AA195" s="55" t="s">
        <v>421</v>
      </c>
      <c r="AB195" s="64">
        <f t="shared" si="178"/>
        <v>100</v>
      </c>
      <c r="AC195" s="40" t="s">
        <v>406</v>
      </c>
      <c r="AD195" s="46">
        <f t="shared" si="183"/>
        <v>11880000</v>
      </c>
      <c r="AE195" s="64">
        <f t="shared" si="175"/>
        <v>11.927710843373495</v>
      </c>
      <c r="AF195" s="40" t="s">
        <v>406</v>
      </c>
      <c r="AG195" s="65">
        <f t="shared" si="180"/>
        <v>2</v>
      </c>
      <c r="AH195" s="55" t="s">
        <v>421</v>
      </c>
      <c r="AI195" s="46">
        <f t="shared" si="181"/>
        <v>29140000</v>
      </c>
      <c r="AJ195" s="64">
        <f t="shared" si="184"/>
        <v>40</v>
      </c>
      <c r="AK195" s="40" t="s">
        <v>406</v>
      </c>
      <c r="AL195" s="64">
        <f t="shared" si="182"/>
        <v>5.8514056224899598</v>
      </c>
      <c r="AM195" s="13"/>
      <c r="AP195" s="29"/>
    </row>
    <row r="196" spans="1:42" ht="93.75" customHeight="1" x14ac:dyDescent="0.2">
      <c r="A196" s="18"/>
      <c r="B196" s="19"/>
      <c r="C196" s="30" t="s">
        <v>167</v>
      </c>
      <c r="D196" s="34" t="s">
        <v>520</v>
      </c>
      <c r="E196" s="22">
        <v>5</v>
      </c>
      <c r="F196" s="55" t="s">
        <v>421</v>
      </c>
      <c r="G196" s="61">
        <f t="shared" si="177"/>
        <v>468104590</v>
      </c>
      <c r="H196" s="22">
        <v>1</v>
      </c>
      <c r="I196" s="55" t="s">
        <v>421</v>
      </c>
      <c r="J196" s="26">
        <v>11520000</v>
      </c>
      <c r="K196" s="22">
        <v>1</v>
      </c>
      <c r="L196" s="55" t="s">
        <v>421</v>
      </c>
      <c r="M196" s="27">
        <v>93620918</v>
      </c>
      <c r="N196" s="22">
        <v>1</v>
      </c>
      <c r="O196" s="55" t="s">
        <v>421</v>
      </c>
      <c r="P196" s="27">
        <v>9990000</v>
      </c>
      <c r="Q196" s="22">
        <v>0</v>
      </c>
      <c r="R196" s="55" t="s">
        <v>421</v>
      </c>
      <c r="S196" s="27">
        <v>0</v>
      </c>
      <c r="T196" s="22">
        <v>0</v>
      </c>
      <c r="U196" s="55" t="s">
        <v>421</v>
      </c>
      <c r="V196" s="27">
        <v>0</v>
      </c>
      <c r="W196" s="22">
        <v>0</v>
      </c>
      <c r="X196" s="55" t="s">
        <v>421</v>
      </c>
      <c r="Y196" s="27">
        <v>0</v>
      </c>
      <c r="Z196" s="65">
        <f t="shared" si="179"/>
        <v>1</v>
      </c>
      <c r="AA196" s="55" t="s">
        <v>421</v>
      </c>
      <c r="AB196" s="64">
        <f t="shared" si="178"/>
        <v>100</v>
      </c>
      <c r="AC196" s="40" t="s">
        <v>406</v>
      </c>
      <c r="AD196" s="46">
        <f t="shared" si="183"/>
        <v>9990000</v>
      </c>
      <c r="AE196" s="64">
        <f t="shared" si="175"/>
        <v>10.670692205773928</v>
      </c>
      <c r="AF196" s="40" t="s">
        <v>406</v>
      </c>
      <c r="AG196" s="65">
        <f t="shared" si="180"/>
        <v>2</v>
      </c>
      <c r="AH196" s="55" t="s">
        <v>421</v>
      </c>
      <c r="AI196" s="46">
        <f t="shared" si="181"/>
        <v>21510000</v>
      </c>
      <c r="AJ196" s="64">
        <f t="shared" si="184"/>
        <v>40</v>
      </c>
      <c r="AK196" s="40" t="s">
        <v>406</v>
      </c>
      <c r="AL196" s="64">
        <f t="shared" si="182"/>
        <v>4.595126913837781</v>
      </c>
      <c r="AM196" s="13"/>
      <c r="AP196" s="29"/>
    </row>
    <row r="197" spans="1:42" ht="93.75" customHeight="1" x14ac:dyDescent="0.2">
      <c r="A197" s="18"/>
      <c r="B197" s="19"/>
      <c r="C197" s="30" t="s">
        <v>168</v>
      </c>
      <c r="D197" s="34" t="s">
        <v>520</v>
      </c>
      <c r="E197" s="22">
        <v>5</v>
      </c>
      <c r="F197" s="55" t="s">
        <v>421</v>
      </c>
      <c r="G197" s="61">
        <f t="shared" si="177"/>
        <v>387016945</v>
      </c>
      <c r="H197" s="22">
        <v>1</v>
      </c>
      <c r="I197" s="55" t="s">
        <v>421</v>
      </c>
      <c r="J197" s="26">
        <v>15040000</v>
      </c>
      <c r="K197" s="22">
        <v>1</v>
      </c>
      <c r="L197" s="55" t="s">
        <v>421</v>
      </c>
      <c r="M197" s="27">
        <v>77403389</v>
      </c>
      <c r="N197" s="22">
        <v>1</v>
      </c>
      <c r="O197" s="55" t="s">
        <v>421</v>
      </c>
      <c r="P197" s="27">
        <v>13230000</v>
      </c>
      <c r="Q197" s="22">
        <v>0</v>
      </c>
      <c r="R197" s="55" t="s">
        <v>421</v>
      </c>
      <c r="S197" s="27">
        <v>0</v>
      </c>
      <c r="T197" s="22">
        <v>0</v>
      </c>
      <c r="U197" s="55" t="s">
        <v>421</v>
      </c>
      <c r="V197" s="27">
        <v>0</v>
      </c>
      <c r="W197" s="22">
        <v>0</v>
      </c>
      <c r="X197" s="55" t="s">
        <v>421</v>
      </c>
      <c r="Y197" s="27">
        <v>0</v>
      </c>
      <c r="Z197" s="65">
        <f t="shared" si="179"/>
        <v>1</v>
      </c>
      <c r="AA197" s="55" t="s">
        <v>421</v>
      </c>
      <c r="AB197" s="64">
        <f t="shared" si="178"/>
        <v>100</v>
      </c>
      <c r="AC197" s="40" t="s">
        <v>406</v>
      </c>
      <c r="AD197" s="46">
        <f t="shared" si="183"/>
        <v>13230000</v>
      </c>
      <c r="AE197" s="64">
        <f t="shared" si="175"/>
        <v>17.092274861505093</v>
      </c>
      <c r="AF197" s="40" t="s">
        <v>406</v>
      </c>
      <c r="AG197" s="65">
        <f t="shared" si="180"/>
        <v>2</v>
      </c>
      <c r="AH197" s="55" t="s">
        <v>421</v>
      </c>
      <c r="AI197" s="46">
        <f t="shared" si="181"/>
        <v>28270000</v>
      </c>
      <c r="AJ197" s="64">
        <f t="shared" si="184"/>
        <v>40</v>
      </c>
      <c r="AK197" s="40" t="s">
        <v>406</v>
      </c>
      <c r="AL197" s="64">
        <f t="shared" si="182"/>
        <v>7.3045897253930319</v>
      </c>
      <c r="AM197" s="13"/>
      <c r="AP197" s="29"/>
    </row>
    <row r="198" spans="1:42" ht="93.75" customHeight="1" x14ac:dyDescent="0.2">
      <c r="A198" s="18"/>
      <c r="B198" s="19"/>
      <c r="C198" s="30" t="s">
        <v>169</v>
      </c>
      <c r="D198" s="34" t="s">
        <v>520</v>
      </c>
      <c r="E198" s="22">
        <v>5</v>
      </c>
      <c r="F198" s="55" t="s">
        <v>421</v>
      </c>
      <c r="G198" s="61">
        <f t="shared" si="177"/>
        <v>502538500</v>
      </c>
      <c r="H198" s="22">
        <v>1</v>
      </c>
      <c r="I198" s="55" t="s">
        <v>421</v>
      </c>
      <c r="J198" s="26">
        <v>17090000</v>
      </c>
      <c r="K198" s="22">
        <v>1</v>
      </c>
      <c r="L198" s="55" t="s">
        <v>421</v>
      </c>
      <c r="M198" s="27">
        <v>100507700</v>
      </c>
      <c r="N198" s="22">
        <v>1</v>
      </c>
      <c r="O198" s="55" t="s">
        <v>421</v>
      </c>
      <c r="P198" s="27">
        <v>11610000</v>
      </c>
      <c r="Q198" s="22">
        <v>0</v>
      </c>
      <c r="R198" s="55" t="s">
        <v>421</v>
      </c>
      <c r="S198" s="27">
        <v>0</v>
      </c>
      <c r="T198" s="22">
        <v>0</v>
      </c>
      <c r="U198" s="55" t="s">
        <v>421</v>
      </c>
      <c r="V198" s="27">
        <v>0</v>
      </c>
      <c r="W198" s="22">
        <v>0</v>
      </c>
      <c r="X198" s="55" t="s">
        <v>421</v>
      </c>
      <c r="Y198" s="27">
        <v>0</v>
      </c>
      <c r="Z198" s="65">
        <f t="shared" si="179"/>
        <v>1</v>
      </c>
      <c r="AA198" s="55" t="s">
        <v>421</v>
      </c>
      <c r="AB198" s="64">
        <f t="shared" si="178"/>
        <v>100</v>
      </c>
      <c r="AC198" s="40" t="s">
        <v>406</v>
      </c>
      <c r="AD198" s="46">
        <f t="shared" si="183"/>
        <v>11610000</v>
      </c>
      <c r="AE198" s="64">
        <f t="shared" si="175"/>
        <v>11.551353776874807</v>
      </c>
      <c r="AF198" s="40" t="s">
        <v>406</v>
      </c>
      <c r="AG198" s="65">
        <f t="shared" si="180"/>
        <v>2</v>
      </c>
      <c r="AH198" s="55" t="s">
        <v>421</v>
      </c>
      <c r="AI198" s="46">
        <f t="shared" si="181"/>
        <v>28700000</v>
      </c>
      <c r="AJ198" s="64">
        <f t="shared" si="184"/>
        <v>40</v>
      </c>
      <c r="AK198" s="40" t="s">
        <v>406</v>
      </c>
      <c r="AL198" s="64">
        <f t="shared" si="182"/>
        <v>5.711005226465236</v>
      </c>
      <c r="AM198" s="13"/>
      <c r="AP198" s="29"/>
    </row>
    <row r="199" spans="1:42" ht="93.75" customHeight="1" x14ac:dyDescent="0.2">
      <c r="A199" s="18"/>
      <c r="B199" s="19"/>
      <c r="C199" s="30" t="s">
        <v>170</v>
      </c>
      <c r="D199" s="34" t="s">
        <v>520</v>
      </c>
      <c r="E199" s="22">
        <v>5</v>
      </c>
      <c r="F199" s="55" t="s">
        <v>421</v>
      </c>
      <c r="G199" s="61">
        <f t="shared" si="177"/>
        <v>232700000</v>
      </c>
      <c r="H199" s="22">
        <v>1</v>
      </c>
      <c r="I199" s="55" t="s">
        <v>421</v>
      </c>
      <c r="J199" s="26">
        <v>12680000</v>
      </c>
      <c r="K199" s="22">
        <v>1</v>
      </c>
      <c r="L199" s="55" t="s">
        <v>421</v>
      </c>
      <c r="M199" s="27">
        <v>46540000</v>
      </c>
      <c r="N199" s="22">
        <v>1</v>
      </c>
      <c r="O199" s="55" t="s">
        <v>421</v>
      </c>
      <c r="P199" s="27">
        <v>13770000</v>
      </c>
      <c r="Q199" s="22">
        <v>0</v>
      </c>
      <c r="R199" s="55" t="s">
        <v>421</v>
      </c>
      <c r="S199" s="27">
        <v>0</v>
      </c>
      <c r="T199" s="22">
        <v>0</v>
      </c>
      <c r="U199" s="55" t="s">
        <v>421</v>
      </c>
      <c r="V199" s="27">
        <v>0</v>
      </c>
      <c r="W199" s="22">
        <v>0</v>
      </c>
      <c r="X199" s="55" t="s">
        <v>421</v>
      </c>
      <c r="Y199" s="27">
        <v>0</v>
      </c>
      <c r="Z199" s="65">
        <f t="shared" si="179"/>
        <v>1</v>
      </c>
      <c r="AA199" s="55" t="s">
        <v>421</v>
      </c>
      <c r="AB199" s="64">
        <f t="shared" si="178"/>
        <v>100</v>
      </c>
      <c r="AC199" s="40" t="s">
        <v>406</v>
      </c>
      <c r="AD199" s="46">
        <f t="shared" si="183"/>
        <v>13770000</v>
      </c>
      <c r="AE199" s="64">
        <f t="shared" si="175"/>
        <v>29.58745165449076</v>
      </c>
      <c r="AF199" s="40" t="s">
        <v>406</v>
      </c>
      <c r="AG199" s="65">
        <f t="shared" si="180"/>
        <v>2</v>
      </c>
      <c r="AH199" s="55" t="s">
        <v>421</v>
      </c>
      <c r="AI199" s="46">
        <f t="shared" si="181"/>
        <v>26450000</v>
      </c>
      <c r="AJ199" s="64">
        <f t="shared" si="184"/>
        <v>40</v>
      </c>
      <c r="AK199" s="40" t="s">
        <v>406</v>
      </c>
      <c r="AL199" s="64">
        <f t="shared" si="182"/>
        <v>11.366566394499355</v>
      </c>
      <c r="AM199" s="13"/>
      <c r="AP199" s="29"/>
    </row>
    <row r="200" spans="1:42" ht="93.75" customHeight="1" x14ac:dyDescent="0.2">
      <c r="A200" s="18"/>
      <c r="B200" s="19"/>
      <c r="C200" s="30" t="s">
        <v>171</v>
      </c>
      <c r="D200" s="34" t="s">
        <v>520</v>
      </c>
      <c r="E200" s="22">
        <v>5</v>
      </c>
      <c r="F200" s="55" t="s">
        <v>421</v>
      </c>
      <c r="G200" s="61">
        <f t="shared" si="177"/>
        <v>651000000</v>
      </c>
      <c r="H200" s="22">
        <v>1</v>
      </c>
      <c r="I200" s="55" t="s">
        <v>421</v>
      </c>
      <c r="J200" s="26">
        <v>19940000</v>
      </c>
      <c r="K200" s="22">
        <v>1</v>
      </c>
      <c r="L200" s="55" t="s">
        <v>421</v>
      </c>
      <c r="M200" s="27">
        <v>130200000</v>
      </c>
      <c r="N200" s="22">
        <v>1</v>
      </c>
      <c r="O200" s="55" t="s">
        <v>421</v>
      </c>
      <c r="P200" s="27">
        <v>21060000</v>
      </c>
      <c r="Q200" s="22">
        <v>0</v>
      </c>
      <c r="R200" s="55" t="s">
        <v>421</v>
      </c>
      <c r="S200" s="27">
        <v>0</v>
      </c>
      <c r="T200" s="22">
        <v>0</v>
      </c>
      <c r="U200" s="55" t="s">
        <v>421</v>
      </c>
      <c r="V200" s="27">
        <v>0</v>
      </c>
      <c r="W200" s="22">
        <v>0</v>
      </c>
      <c r="X200" s="55" t="s">
        <v>421</v>
      </c>
      <c r="Y200" s="27">
        <v>0</v>
      </c>
      <c r="Z200" s="65">
        <f t="shared" si="179"/>
        <v>1</v>
      </c>
      <c r="AA200" s="55" t="s">
        <v>421</v>
      </c>
      <c r="AB200" s="64">
        <f t="shared" si="178"/>
        <v>100</v>
      </c>
      <c r="AC200" s="40" t="s">
        <v>406</v>
      </c>
      <c r="AD200" s="46">
        <f t="shared" si="183"/>
        <v>21060000</v>
      </c>
      <c r="AE200" s="64">
        <f t="shared" si="175"/>
        <v>16.175115207373274</v>
      </c>
      <c r="AF200" s="40" t="s">
        <v>406</v>
      </c>
      <c r="AG200" s="65">
        <f t="shared" si="180"/>
        <v>2</v>
      </c>
      <c r="AH200" s="55" t="s">
        <v>421</v>
      </c>
      <c r="AI200" s="46">
        <f t="shared" si="181"/>
        <v>41000000</v>
      </c>
      <c r="AJ200" s="64">
        <f t="shared" si="184"/>
        <v>40</v>
      </c>
      <c r="AK200" s="40" t="s">
        <v>406</v>
      </c>
      <c r="AL200" s="64">
        <f t="shared" si="182"/>
        <v>6.2980030721966198</v>
      </c>
      <c r="AM200" s="13"/>
      <c r="AP200" s="29"/>
    </row>
    <row r="201" spans="1:42" ht="93.75" customHeight="1" x14ac:dyDescent="0.2">
      <c r="A201" s="18"/>
      <c r="B201" s="19"/>
      <c r="C201" s="30" t="s">
        <v>172</v>
      </c>
      <c r="D201" s="34" t="s">
        <v>520</v>
      </c>
      <c r="E201" s="22">
        <v>5</v>
      </c>
      <c r="F201" s="55" t="s">
        <v>421</v>
      </c>
      <c r="G201" s="61">
        <f t="shared" si="177"/>
        <v>639162500</v>
      </c>
      <c r="H201" s="22">
        <v>1</v>
      </c>
      <c r="I201" s="55" t="s">
        <v>421</v>
      </c>
      <c r="J201" s="26">
        <v>51307460</v>
      </c>
      <c r="K201" s="22">
        <v>1</v>
      </c>
      <c r="L201" s="55" t="s">
        <v>421</v>
      </c>
      <c r="M201" s="27">
        <v>127832500</v>
      </c>
      <c r="N201" s="22">
        <v>1</v>
      </c>
      <c r="O201" s="55" t="s">
        <v>421</v>
      </c>
      <c r="P201" s="27">
        <v>38340000</v>
      </c>
      <c r="Q201" s="22">
        <v>0</v>
      </c>
      <c r="R201" s="55" t="s">
        <v>421</v>
      </c>
      <c r="S201" s="27">
        <v>0</v>
      </c>
      <c r="T201" s="22">
        <v>0</v>
      </c>
      <c r="U201" s="55" t="s">
        <v>421</v>
      </c>
      <c r="V201" s="27">
        <v>0</v>
      </c>
      <c r="W201" s="22">
        <v>0</v>
      </c>
      <c r="X201" s="55" t="s">
        <v>421</v>
      </c>
      <c r="Y201" s="27">
        <v>0</v>
      </c>
      <c r="Z201" s="65">
        <f t="shared" si="179"/>
        <v>1</v>
      </c>
      <c r="AA201" s="55" t="s">
        <v>421</v>
      </c>
      <c r="AB201" s="64">
        <f t="shared" si="178"/>
        <v>100</v>
      </c>
      <c r="AC201" s="40" t="s">
        <v>406</v>
      </c>
      <c r="AD201" s="46">
        <f t="shared" si="183"/>
        <v>38340000</v>
      </c>
      <c r="AE201" s="64">
        <f t="shared" si="175"/>
        <v>29.992372831635151</v>
      </c>
      <c r="AF201" s="40" t="s">
        <v>406</v>
      </c>
      <c r="AG201" s="65">
        <f t="shared" si="180"/>
        <v>2</v>
      </c>
      <c r="AH201" s="55" t="s">
        <v>421</v>
      </c>
      <c r="AI201" s="46">
        <f t="shared" si="181"/>
        <v>89647460</v>
      </c>
      <c r="AJ201" s="64">
        <f t="shared" si="184"/>
        <v>40</v>
      </c>
      <c r="AK201" s="40" t="s">
        <v>406</v>
      </c>
      <c r="AL201" s="64">
        <f t="shared" si="182"/>
        <v>14.02576965951538</v>
      </c>
      <c r="AM201" s="13"/>
      <c r="AP201" s="29"/>
    </row>
    <row r="202" spans="1:42" ht="93.75" customHeight="1" x14ac:dyDescent="0.2">
      <c r="A202" s="18"/>
      <c r="B202" s="19"/>
      <c r="C202" s="30" t="s">
        <v>173</v>
      </c>
      <c r="D202" s="34" t="s">
        <v>520</v>
      </c>
      <c r="E202" s="22">
        <v>5</v>
      </c>
      <c r="F202" s="55" t="s">
        <v>421</v>
      </c>
      <c r="G202" s="61">
        <f t="shared" si="177"/>
        <v>592700000</v>
      </c>
      <c r="H202" s="22">
        <v>1</v>
      </c>
      <c r="I202" s="55" t="s">
        <v>421</v>
      </c>
      <c r="J202" s="26">
        <v>46969954</v>
      </c>
      <c r="K202" s="22">
        <v>1</v>
      </c>
      <c r="L202" s="55" t="s">
        <v>421</v>
      </c>
      <c r="M202" s="27">
        <v>118540000</v>
      </c>
      <c r="N202" s="22">
        <v>1</v>
      </c>
      <c r="O202" s="55" t="s">
        <v>421</v>
      </c>
      <c r="P202" s="27">
        <v>35370000</v>
      </c>
      <c r="Q202" s="22">
        <v>0</v>
      </c>
      <c r="R202" s="55" t="s">
        <v>421</v>
      </c>
      <c r="S202" s="27">
        <v>0</v>
      </c>
      <c r="T202" s="22">
        <v>0</v>
      </c>
      <c r="U202" s="55" t="s">
        <v>421</v>
      </c>
      <c r="V202" s="27">
        <v>0</v>
      </c>
      <c r="W202" s="22">
        <v>0</v>
      </c>
      <c r="X202" s="55" t="s">
        <v>421</v>
      </c>
      <c r="Y202" s="27">
        <v>0</v>
      </c>
      <c r="Z202" s="65">
        <f t="shared" si="179"/>
        <v>1</v>
      </c>
      <c r="AA202" s="55" t="s">
        <v>421</v>
      </c>
      <c r="AB202" s="64">
        <f t="shared" si="178"/>
        <v>100</v>
      </c>
      <c r="AC202" s="40" t="s">
        <v>406</v>
      </c>
      <c r="AD202" s="46">
        <f t="shared" si="183"/>
        <v>35370000</v>
      </c>
      <c r="AE202" s="64">
        <f t="shared" si="175"/>
        <v>29.838029357179014</v>
      </c>
      <c r="AF202" s="40" t="s">
        <v>406</v>
      </c>
      <c r="AG202" s="65">
        <f t="shared" si="180"/>
        <v>2</v>
      </c>
      <c r="AH202" s="55" t="s">
        <v>421</v>
      </c>
      <c r="AI202" s="46">
        <f t="shared" si="181"/>
        <v>82339954</v>
      </c>
      <c r="AJ202" s="64">
        <f t="shared" si="184"/>
        <v>40</v>
      </c>
      <c r="AK202" s="40" t="s">
        <v>406</v>
      </c>
      <c r="AL202" s="64">
        <f t="shared" si="182"/>
        <v>13.892349249198583</v>
      </c>
      <c r="AM202" s="13"/>
      <c r="AP202" s="29"/>
    </row>
    <row r="203" spans="1:42" ht="93.75" customHeight="1" x14ac:dyDescent="0.2">
      <c r="A203" s="18"/>
      <c r="B203" s="19"/>
      <c r="C203" s="30" t="s">
        <v>174</v>
      </c>
      <c r="D203" s="34" t="s">
        <v>520</v>
      </c>
      <c r="E203" s="22">
        <v>5</v>
      </c>
      <c r="F203" s="55" t="s">
        <v>421</v>
      </c>
      <c r="G203" s="61">
        <f t="shared" si="177"/>
        <v>603000000</v>
      </c>
      <c r="H203" s="22">
        <v>1</v>
      </c>
      <c r="I203" s="55" t="s">
        <v>421</v>
      </c>
      <c r="J203" s="26">
        <v>45440000</v>
      </c>
      <c r="K203" s="22">
        <v>1</v>
      </c>
      <c r="L203" s="55" t="s">
        <v>421</v>
      </c>
      <c r="M203" s="27">
        <v>120600000</v>
      </c>
      <c r="N203" s="22">
        <v>1</v>
      </c>
      <c r="O203" s="55" t="s">
        <v>421</v>
      </c>
      <c r="P203" s="27">
        <v>36180000</v>
      </c>
      <c r="Q203" s="22">
        <v>0</v>
      </c>
      <c r="R203" s="55" t="s">
        <v>421</v>
      </c>
      <c r="S203" s="27">
        <v>0</v>
      </c>
      <c r="T203" s="22">
        <v>0</v>
      </c>
      <c r="U203" s="55" t="s">
        <v>421</v>
      </c>
      <c r="V203" s="27">
        <v>0</v>
      </c>
      <c r="W203" s="22">
        <v>0</v>
      </c>
      <c r="X203" s="55" t="s">
        <v>421</v>
      </c>
      <c r="Y203" s="27">
        <v>0</v>
      </c>
      <c r="Z203" s="65">
        <f t="shared" si="179"/>
        <v>1</v>
      </c>
      <c r="AA203" s="55" t="s">
        <v>421</v>
      </c>
      <c r="AB203" s="64">
        <f t="shared" si="178"/>
        <v>100</v>
      </c>
      <c r="AC203" s="40" t="s">
        <v>406</v>
      </c>
      <c r="AD203" s="46">
        <f t="shared" si="183"/>
        <v>36180000</v>
      </c>
      <c r="AE203" s="64">
        <f t="shared" si="175"/>
        <v>30</v>
      </c>
      <c r="AF203" s="40" t="s">
        <v>406</v>
      </c>
      <c r="AG203" s="65">
        <f t="shared" si="180"/>
        <v>2</v>
      </c>
      <c r="AH203" s="55" t="s">
        <v>421</v>
      </c>
      <c r="AI203" s="46">
        <f t="shared" si="181"/>
        <v>81620000</v>
      </c>
      <c r="AJ203" s="64">
        <f t="shared" si="184"/>
        <v>40</v>
      </c>
      <c r="AK203" s="40" t="s">
        <v>406</v>
      </c>
      <c r="AL203" s="64">
        <f t="shared" si="182"/>
        <v>13.535655058043117</v>
      </c>
      <c r="AM203" s="13"/>
      <c r="AP203" s="29"/>
    </row>
    <row r="204" spans="1:42" ht="93.75" customHeight="1" x14ac:dyDescent="0.2">
      <c r="A204" s="18"/>
      <c r="B204" s="19"/>
      <c r="C204" s="30" t="s">
        <v>175</v>
      </c>
      <c r="D204" s="34" t="s">
        <v>520</v>
      </c>
      <c r="E204" s="22">
        <v>5</v>
      </c>
      <c r="F204" s="55" t="s">
        <v>421</v>
      </c>
      <c r="G204" s="61">
        <f t="shared" si="177"/>
        <v>782800000</v>
      </c>
      <c r="H204" s="22">
        <v>1</v>
      </c>
      <c r="I204" s="55" t="s">
        <v>421</v>
      </c>
      <c r="J204" s="26">
        <v>33600000</v>
      </c>
      <c r="K204" s="22">
        <v>1</v>
      </c>
      <c r="L204" s="55" t="s">
        <v>421</v>
      </c>
      <c r="M204" s="27">
        <v>156560000</v>
      </c>
      <c r="N204" s="22">
        <v>1</v>
      </c>
      <c r="O204" s="55" t="s">
        <v>421</v>
      </c>
      <c r="P204" s="27">
        <v>28080000</v>
      </c>
      <c r="Q204" s="22">
        <v>0</v>
      </c>
      <c r="R204" s="55" t="s">
        <v>421</v>
      </c>
      <c r="S204" s="27">
        <v>0</v>
      </c>
      <c r="T204" s="22">
        <v>0</v>
      </c>
      <c r="U204" s="55" t="s">
        <v>421</v>
      </c>
      <c r="V204" s="27">
        <v>0</v>
      </c>
      <c r="W204" s="22">
        <v>0</v>
      </c>
      <c r="X204" s="55" t="s">
        <v>421</v>
      </c>
      <c r="Y204" s="27">
        <v>0</v>
      </c>
      <c r="Z204" s="65">
        <f t="shared" si="179"/>
        <v>1</v>
      </c>
      <c r="AA204" s="55" t="s">
        <v>421</v>
      </c>
      <c r="AB204" s="64">
        <f t="shared" si="178"/>
        <v>100</v>
      </c>
      <c r="AC204" s="40" t="s">
        <v>406</v>
      </c>
      <c r="AD204" s="46">
        <f t="shared" si="183"/>
        <v>28080000</v>
      </c>
      <c r="AE204" s="64">
        <f t="shared" si="175"/>
        <v>17.935615738375063</v>
      </c>
      <c r="AF204" s="40" t="s">
        <v>406</v>
      </c>
      <c r="AG204" s="65">
        <f t="shared" si="180"/>
        <v>2</v>
      </c>
      <c r="AH204" s="55" t="s">
        <v>421</v>
      </c>
      <c r="AI204" s="46">
        <f t="shared" si="181"/>
        <v>61680000</v>
      </c>
      <c r="AJ204" s="64">
        <f t="shared" si="184"/>
        <v>40</v>
      </c>
      <c r="AK204" s="40" t="s">
        <v>406</v>
      </c>
      <c r="AL204" s="64">
        <f t="shared" si="182"/>
        <v>7.8794072560040878</v>
      </c>
      <c r="AM204" s="13"/>
      <c r="AP204" s="29"/>
    </row>
    <row r="205" spans="1:42" ht="93.75" customHeight="1" x14ac:dyDescent="0.2">
      <c r="A205" s="18"/>
      <c r="B205" s="19"/>
      <c r="C205" s="30" t="s">
        <v>176</v>
      </c>
      <c r="D205" s="34" t="s">
        <v>520</v>
      </c>
      <c r="E205" s="22">
        <v>5</v>
      </c>
      <c r="F205" s="55" t="s">
        <v>421</v>
      </c>
      <c r="G205" s="61">
        <f t="shared" si="177"/>
        <v>463600000</v>
      </c>
      <c r="H205" s="22">
        <v>1</v>
      </c>
      <c r="I205" s="55" t="s">
        <v>421</v>
      </c>
      <c r="J205" s="26">
        <v>11200000</v>
      </c>
      <c r="K205" s="22">
        <v>1</v>
      </c>
      <c r="L205" s="55" t="s">
        <v>421</v>
      </c>
      <c r="M205" s="27">
        <v>92720000</v>
      </c>
      <c r="N205" s="22">
        <v>1</v>
      </c>
      <c r="O205" s="55" t="s">
        <v>421</v>
      </c>
      <c r="P205" s="27">
        <v>9720000</v>
      </c>
      <c r="Q205" s="22">
        <v>0</v>
      </c>
      <c r="R205" s="55" t="s">
        <v>421</v>
      </c>
      <c r="S205" s="27">
        <v>0</v>
      </c>
      <c r="T205" s="22">
        <v>0</v>
      </c>
      <c r="U205" s="55" t="s">
        <v>421</v>
      </c>
      <c r="V205" s="27">
        <v>0</v>
      </c>
      <c r="W205" s="22">
        <v>0</v>
      </c>
      <c r="X205" s="55" t="s">
        <v>421</v>
      </c>
      <c r="Y205" s="27">
        <v>0</v>
      </c>
      <c r="Z205" s="65">
        <f t="shared" si="179"/>
        <v>1</v>
      </c>
      <c r="AA205" s="55" t="s">
        <v>421</v>
      </c>
      <c r="AB205" s="64">
        <f t="shared" si="178"/>
        <v>100</v>
      </c>
      <c r="AC205" s="40" t="s">
        <v>406</v>
      </c>
      <c r="AD205" s="46">
        <f t="shared" si="183"/>
        <v>9720000</v>
      </c>
      <c r="AE205" s="64">
        <f t="shared" si="175"/>
        <v>10.483175150992235</v>
      </c>
      <c r="AF205" s="40" t="s">
        <v>406</v>
      </c>
      <c r="AG205" s="65">
        <f t="shared" si="180"/>
        <v>2</v>
      </c>
      <c r="AH205" s="55" t="s">
        <v>421</v>
      </c>
      <c r="AI205" s="46">
        <f t="shared" si="181"/>
        <v>20920000</v>
      </c>
      <c r="AJ205" s="64">
        <f t="shared" si="184"/>
        <v>40</v>
      </c>
      <c r="AK205" s="40" t="s">
        <v>406</v>
      </c>
      <c r="AL205" s="64">
        <f t="shared" si="182"/>
        <v>4.5125107851596198</v>
      </c>
      <c r="AM205" s="13"/>
      <c r="AP205" s="29"/>
    </row>
    <row r="206" spans="1:42" ht="93.75" customHeight="1" x14ac:dyDescent="0.2">
      <c r="A206" s="18"/>
      <c r="B206" s="19"/>
      <c r="C206" s="30" t="s">
        <v>177</v>
      </c>
      <c r="D206" s="34" t="s">
        <v>520</v>
      </c>
      <c r="E206" s="22">
        <v>5</v>
      </c>
      <c r="F206" s="55" t="s">
        <v>421</v>
      </c>
      <c r="G206" s="61">
        <f t="shared" si="177"/>
        <v>430700000</v>
      </c>
      <c r="H206" s="22">
        <v>1</v>
      </c>
      <c r="I206" s="55" t="s">
        <v>421</v>
      </c>
      <c r="J206" s="26">
        <v>33920000</v>
      </c>
      <c r="K206" s="22">
        <v>1</v>
      </c>
      <c r="L206" s="55" t="s">
        <v>421</v>
      </c>
      <c r="M206" s="27">
        <v>86140000</v>
      </c>
      <c r="N206" s="22">
        <v>1</v>
      </c>
      <c r="O206" s="55" t="s">
        <v>421</v>
      </c>
      <c r="P206" s="27">
        <v>25110000</v>
      </c>
      <c r="Q206" s="22">
        <v>0</v>
      </c>
      <c r="R206" s="55" t="s">
        <v>421</v>
      </c>
      <c r="S206" s="27">
        <v>0</v>
      </c>
      <c r="T206" s="22">
        <v>0</v>
      </c>
      <c r="U206" s="55" t="s">
        <v>421</v>
      </c>
      <c r="V206" s="27">
        <v>0</v>
      </c>
      <c r="W206" s="22">
        <v>0</v>
      </c>
      <c r="X206" s="55" t="s">
        <v>421</v>
      </c>
      <c r="Y206" s="27">
        <v>0</v>
      </c>
      <c r="Z206" s="65">
        <f t="shared" si="179"/>
        <v>1</v>
      </c>
      <c r="AA206" s="55" t="s">
        <v>421</v>
      </c>
      <c r="AB206" s="64">
        <f t="shared" si="178"/>
        <v>100</v>
      </c>
      <c r="AC206" s="40" t="s">
        <v>406</v>
      </c>
      <c r="AD206" s="46">
        <f t="shared" si="183"/>
        <v>25110000</v>
      </c>
      <c r="AE206" s="64">
        <f t="shared" si="175"/>
        <v>29.150220571163221</v>
      </c>
      <c r="AF206" s="40" t="s">
        <v>406</v>
      </c>
      <c r="AG206" s="65">
        <f t="shared" si="180"/>
        <v>2</v>
      </c>
      <c r="AH206" s="55" t="s">
        <v>421</v>
      </c>
      <c r="AI206" s="46">
        <f t="shared" si="181"/>
        <v>59030000</v>
      </c>
      <c r="AJ206" s="64">
        <f t="shared" si="184"/>
        <v>40</v>
      </c>
      <c r="AK206" s="40" t="s">
        <v>406</v>
      </c>
      <c r="AL206" s="64">
        <f t="shared" si="182"/>
        <v>13.705595542140699</v>
      </c>
      <c r="AM206" s="13"/>
      <c r="AP206" s="29"/>
    </row>
    <row r="207" spans="1:42" ht="93.75" customHeight="1" x14ac:dyDescent="0.2">
      <c r="A207" s="18"/>
      <c r="B207" s="19"/>
      <c r="C207" s="30" t="s">
        <v>178</v>
      </c>
      <c r="D207" s="34" t="s">
        <v>520</v>
      </c>
      <c r="E207" s="22">
        <v>5</v>
      </c>
      <c r="F207" s="55" t="s">
        <v>421</v>
      </c>
      <c r="G207" s="61">
        <f t="shared" si="177"/>
        <v>513400000</v>
      </c>
      <c r="H207" s="22">
        <v>1</v>
      </c>
      <c r="I207" s="55" t="s">
        <v>421</v>
      </c>
      <c r="J207" s="26">
        <v>13440000</v>
      </c>
      <c r="K207" s="22">
        <v>1</v>
      </c>
      <c r="L207" s="55" t="s">
        <v>421</v>
      </c>
      <c r="M207" s="27">
        <v>102680000</v>
      </c>
      <c r="N207" s="22">
        <v>1</v>
      </c>
      <c r="O207" s="55" t="s">
        <v>421</v>
      </c>
      <c r="P207" s="27">
        <v>12420000</v>
      </c>
      <c r="Q207" s="22">
        <v>0</v>
      </c>
      <c r="R207" s="55" t="s">
        <v>421</v>
      </c>
      <c r="S207" s="27">
        <v>0</v>
      </c>
      <c r="T207" s="22">
        <v>0</v>
      </c>
      <c r="U207" s="55" t="s">
        <v>421</v>
      </c>
      <c r="V207" s="27">
        <v>0</v>
      </c>
      <c r="W207" s="22">
        <v>0</v>
      </c>
      <c r="X207" s="55" t="s">
        <v>421</v>
      </c>
      <c r="Y207" s="27">
        <v>0</v>
      </c>
      <c r="Z207" s="65">
        <f t="shared" si="179"/>
        <v>1</v>
      </c>
      <c r="AA207" s="55" t="s">
        <v>421</v>
      </c>
      <c r="AB207" s="64">
        <f t="shared" si="178"/>
        <v>100</v>
      </c>
      <c r="AC207" s="40" t="s">
        <v>406</v>
      </c>
      <c r="AD207" s="46">
        <f t="shared" si="183"/>
        <v>12420000</v>
      </c>
      <c r="AE207" s="64">
        <f t="shared" si="175"/>
        <v>12.095831710167511</v>
      </c>
      <c r="AF207" s="40" t="s">
        <v>406</v>
      </c>
      <c r="AG207" s="65">
        <f t="shared" si="180"/>
        <v>2</v>
      </c>
      <c r="AH207" s="55" t="s">
        <v>421</v>
      </c>
      <c r="AI207" s="46">
        <f t="shared" si="181"/>
        <v>25860000</v>
      </c>
      <c r="AJ207" s="64">
        <f t="shared" si="184"/>
        <v>40</v>
      </c>
      <c r="AK207" s="40" t="s">
        <v>406</v>
      </c>
      <c r="AL207" s="64">
        <f t="shared" si="182"/>
        <v>5.0370081807557465</v>
      </c>
      <c r="AM207" s="13"/>
      <c r="AP207" s="29"/>
    </row>
    <row r="208" spans="1:42" ht="93.75" customHeight="1" x14ac:dyDescent="0.2">
      <c r="A208" s="18"/>
      <c r="B208" s="19"/>
      <c r="C208" s="30" t="s">
        <v>179</v>
      </c>
      <c r="D208" s="34" t="s">
        <v>520</v>
      </c>
      <c r="E208" s="22">
        <v>5</v>
      </c>
      <c r="F208" s="55" t="s">
        <v>421</v>
      </c>
      <c r="G208" s="61">
        <f t="shared" si="177"/>
        <v>445624890</v>
      </c>
      <c r="H208" s="22">
        <v>1</v>
      </c>
      <c r="I208" s="55" t="s">
        <v>421</v>
      </c>
      <c r="J208" s="26">
        <v>8960000</v>
      </c>
      <c r="K208" s="22">
        <v>1</v>
      </c>
      <c r="L208" s="55" t="s">
        <v>421</v>
      </c>
      <c r="M208" s="27">
        <v>89124978</v>
      </c>
      <c r="N208" s="22">
        <v>1</v>
      </c>
      <c r="O208" s="55" t="s">
        <v>421</v>
      </c>
      <c r="P208" s="27">
        <v>8640000</v>
      </c>
      <c r="Q208" s="22">
        <v>0</v>
      </c>
      <c r="R208" s="55" t="s">
        <v>421</v>
      </c>
      <c r="S208" s="27">
        <v>0</v>
      </c>
      <c r="T208" s="22">
        <v>0</v>
      </c>
      <c r="U208" s="55" t="s">
        <v>421</v>
      </c>
      <c r="V208" s="27">
        <v>0</v>
      </c>
      <c r="W208" s="22">
        <v>0</v>
      </c>
      <c r="X208" s="55" t="s">
        <v>421</v>
      </c>
      <c r="Y208" s="27">
        <v>0</v>
      </c>
      <c r="Z208" s="65">
        <f t="shared" si="179"/>
        <v>1</v>
      </c>
      <c r="AA208" s="55" t="s">
        <v>421</v>
      </c>
      <c r="AB208" s="64">
        <f t="shared" si="178"/>
        <v>100</v>
      </c>
      <c r="AC208" s="40" t="s">
        <v>406</v>
      </c>
      <c r="AD208" s="46">
        <f t="shared" si="183"/>
        <v>8640000</v>
      </c>
      <c r="AE208" s="64">
        <f t="shared" si="175"/>
        <v>9.6942520423399152</v>
      </c>
      <c r="AF208" s="40" t="s">
        <v>406</v>
      </c>
      <c r="AG208" s="65">
        <f t="shared" si="180"/>
        <v>2</v>
      </c>
      <c r="AH208" s="55" t="s">
        <v>421</v>
      </c>
      <c r="AI208" s="46">
        <f t="shared" si="181"/>
        <v>17600000</v>
      </c>
      <c r="AJ208" s="64">
        <f t="shared" si="184"/>
        <v>40</v>
      </c>
      <c r="AK208" s="40" t="s">
        <v>406</v>
      </c>
      <c r="AL208" s="64">
        <f t="shared" si="182"/>
        <v>3.9495100913236691</v>
      </c>
      <c r="AM208" s="13"/>
      <c r="AP208" s="29"/>
    </row>
    <row r="209" spans="1:42" ht="93.75" customHeight="1" x14ac:dyDescent="0.2">
      <c r="A209" s="18"/>
      <c r="B209" s="19"/>
      <c r="C209" s="30" t="s">
        <v>180</v>
      </c>
      <c r="D209" s="34" t="s">
        <v>520</v>
      </c>
      <c r="E209" s="22">
        <v>5</v>
      </c>
      <c r="F209" s="55" t="s">
        <v>421</v>
      </c>
      <c r="G209" s="61">
        <f t="shared" si="177"/>
        <v>657500000</v>
      </c>
      <c r="H209" s="22">
        <v>1</v>
      </c>
      <c r="I209" s="55" t="s">
        <v>421</v>
      </c>
      <c r="J209" s="26">
        <v>36480000</v>
      </c>
      <c r="K209" s="22">
        <v>1</v>
      </c>
      <c r="L209" s="55" t="s">
        <v>421</v>
      </c>
      <c r="M209" s="27">
        <v>131500000</v>
      </c>
      <c r="N209" s="22">
        <v>1</v>
      </c>
      <c r="O209" s="55" t="s">
        <v>421</v>
      </c>
      <c r="P209" s="27">
        <v>25650000</v>
      </c>
      <c r="Q209" s="22">
        <v>0</v>
      </c>
      <c r="R209" s="55" t="s">
        <v>421</v>
      </c>
      <c r="S209" s="27">
        <v>0</v>
      </c>
      <c r="T209" s="22">
        <v>0</v>
      </c>
      <c r="U209" s="55" t="s">
        <v>421</v>
      </c>
      <c r="V209" s="27">
        <v>0</v>
      </c>
      <c r="W209" s="22">
        <v>0</v>
      </c>
      <c r="X209" s="55" t="s">
        <v>421</v>
      </c>
      <c r="Y209" s="27">
        <v>0</v>
      </c>
      <c r="Z209" s="65">
        <f t="shared" si="179"/>
        <v>1</v>
      </c>
      <c r="AA209" s="55" t="s">
        <v>421</v>
      </c>
      <c r="AB209" s="64">
        <f t="shared" si="178"/>
        <v>100</v>
      </c>
      <c r="AC209" s="40" t="s">
        <v>406</v>
      </c>
      <c r="AD209" s="46">
        <f t="shared" si="183"/>
        <v>25650000</v>
      </c>
      <c r="AE209" s="64">
        <f t="shared" si="175"/>
        <v>19.505703422053234</v>
      </c>
      <c r="AF209" s="40" t="s">
        <v>406</v>
      </c>
      <c r="AG209" s="65">
        <f t="shared" si="180"/>
        <v>2</v>
      </c>
      <c r="AH209" s="55" t="s">
        <v>421</v>
      </c>
      <c r="AI209" s="46">
        <f t="shared" si="181"/>
        <v>62130000</v>
      </c>
      <c r="AJ209" s="64">
        <f t="shared" si="184"/>
        <v>40</v>
      </c>
      <c r="AK209" s="40" t="s">
        <v>406</v>
      </c>
      <c r="AL209" s="64">
        <f t="shared" si="182"/>
        <v>9.4494296577946759</v>
      </c>
      <c r="AM209" s="13"/>
      <c r="AP209" s="29"/>
    </row>
    <row r="210" spans="1:42" ht="93.75" customHeight="1" x14ac:dyDescent="0.2">
      <c r="A210" s="18"/>
      <c r="B210" s="19"/>
      <c r="C210" s="30" t="s">
        <v>181</v>
      </c>
      <c r="D210" s="34" t="s">
        <v>520</v>
      </c>
      <c r="E210" s="22">
        <v>5</v>
      </c>
      <c r="F210" s="55" t="s">
        <v>421</v>
      </c>
      <c r="G210" s="61">
        <f t="shared" si="177"/>
        <v>309200000</v>
      </c>
      <c r="H210" s="22">
        <v>1</v>
      </c>
      <c r="I210" s="55" t="s">
        <v>421</v>
      </c>
      <c r="J210" s="26">
        <v>40766800</v>
      </c>
      <c r="K210" s="22">
        <v>1</v>
      </c>
      <c r="L210" s="55" t="s">
        <v>421</v>
      </c>
      <c r="M210" s="27">
        <v>61840000</v>
      </c>
      <c r="N210" s="22">
        <v>1</v>
      </c>
      <c r="O210" s="55" t="s">
        <v>421</v>
      </c>
      <c r="P210" s="27">
        <v>18360000</v>
      </c>
      <c r="Q210" s="22">
        <v>0</v>
      </c>
      <c r="R210" s="55" t="s">
        <v>421</v>
      </c>
      <c r="S210" s="27">
        <v>0</v>
      </c>
      <c r="T210" s="22">
        <v>0</v>
      </c>
      <c r="U210" s="55" t="s">
        <v>421</v>
      </c>
      <c r="V210" s="27">
        <v>0</v>
      </c>
      <c r="W210" s="22">
        <v>0</v>
      </c>
      <c r="X210" s="55" t="s">
        <v>421</v>
      </c>
      <c r="Y210" s="27">
        <v>0</v>
      </c>
      <c r="Z210" s="65">
        <f t="shared" si="179"/>
        <v>1</v>
      </c>
      <c r="AA210" s="55" t="s">
        <v>421</v>
      </c>
      <c r="AB210" s="64">
        <f t="shared" si="178"/>
        <v>100</v>
      </c>
      <c r="AC210" s="40" t="s">
        <v>406</v>
      </c>
      <c r="AD210" s="46">
        <f t="shared" si="183"/>
        <v>18360000</v>
      </c>
      <c r="AE210" s="64">
        <f t="shared" si="175"/>
        <v>29.689521345407506</v>
      </c>
      <c r="AF210" s="40" t="s">
        <v>406</v>
      </c>
      <c r="AG210" s="65">
        <f t="shared" si="180"/>
        <v>2</v>
      </c>
      <c r="AH210" s="55" t="s">
        <v>421</v>
      </c>
      <c r="AI210" s="46">
        <f t="shared" si="181"/>
        <v>59126800</v>
      </c>
      <c r="AJ210" s="64">
        <f t="shared" si="184"/>
        <v>40</v>
      </c>
      <c r="AK210" s="40" t="s">
        <v>406</v>
      </c>
      <c r="AL210" s="64">
        <f t="shared" si="182"/>
        <v>19.122509702457958</v>
      </c>
      <c r="AM210" s="13"/>
      <c r="AP210" s="29"/>
    </row>
    <row r="211" spans="1:42" ht="93.75" customHeight="1" x14ac:dyDescent="0.2">
      <c r="A211" s="18"/>
      <c r="B211" s="19"/>
      <c r="C211" s="30" t="s">
        <v>182</v>
      </c>
      <c r="D211" s="34" t="s">
        <v>520</v>
      </c>
      <c r="E211" s="22">
        <v>5</v>
      </c>
      <c r="F211" s="55" t="s">
        <v>421</v>
      </c>
      <c r="G211" s="61">
        <f t="shared" si="177"/>
        <v>125500000</v>
      </c>
      <c r="H211" s="22">
        <v>1</v>
      </c>
      <c r="I211" s="55" t="s">
        <v>421</v>
      </c>
      <c r="J211" s="26">
        <v>22226155</v>
      </c>
      <c r="K211" s="22">
        <v>1</v>
      </c>
      <c r="L211" s="55" t="s">
        <v>421</v>
      </c>
      <c r="M211" s="27">
        <v>25100000</v>
      </c>
      <c r="N211" s="22">
        <v>1</v>
      </c>
      <c r="O211" s="55" t="s">
        <v>421</v>
      </c>
      <c r="P211" s="27">
        <v>5670000</v>
      </c>
      <c r="Q211" s="22">
        <v>0</v>
      </c>
      <c r="R211" s="55" t="s">
        <v>421</v>
      </c>
      <c r="S211" s="27">
        <v>0</v>
      </c>
      <c r="T211" s="22">
        <v>0</v>
      </c>
      <c r="U211" s="55" t="s">
        <v>421</v>
      </c>
      <c r="V211" s="27">
        <v>0</v>
      </c>
      <c r="W211" s="22">
        <v>0</v>
      </c>
      <c r="X211" s="55" t="s">
        <v>421</v>
      </c>
      <c r="Y211" s="27">
        <v>0</v>
      </c>
      <c r="Z211" s="65">
        <f t="shared" si="179"/>
        <v>1</v>
      </c>
      <c r="AA211" s="55" t="s">
        <v>421</v>
      </c>
      <c r="AB211" s="64">
        <f t="shared" si="178"/>
        <v>100</v>
      </c>
      <c r="AC211" s="40" t="s">
        <v>406</v>
      </c>
      <c r="AD211" s="46">
        <f t="shared" si="183"/>
        <v>5670000</v>
      </c>
      <c r="AE211" s="64">
        <f t="shared" si="175"/>
        <v>22.589641434262948</v>
      </c>
      <c r="AF211" s="40" t="s">
        <v>406</v>
      </c>
      <c r="AG211" s="65">
        <f t="shared" si="180"/>
        <v>2</v>
      </c>
      <c r="AH211" s="55" t="s">
        <v>421</v>
      </c>
      <c r="AI211" s="46">
        <f t="shared" si="181"/>
        <v>27896155</v>
      </c>
      <c r="AJ211" s="64">
        <f t="shared" si="184"/>
        <v>40</v>
      </c>
      <c r="AK211" s="40" t="s">
        <v>406</v>
      </c>
      <c r="AL211" s="64">
        <f t="shared" si="182"/>
        <v>22.228011952191235</v>
      </c>
      <c r="AM211" s="13"/>
      <c r="AP211" s="29"/>
    </row>
    <row r="212" spans="1:42" ht="93.75" customHeight="1" x14ac:dyDescent="0.2">
      <c r="A212" s="18"/>
      <c r="B212" s="19"/>
      <c r="C212" s="30" t="s">
        <v>183</v>
      </c>
      <c r="D212" s="34" t="s">
        <v>520</v>
      </c>
      <c r="E212" s="22">
        <v>5</v>
      </c>
      <c r="F212" s="55" t="s">
        <v>421</v>
      </c>
      <c r="G212" s="61">
        <f t="shared" si="177"/>
        <v>354450000</v>
      </c>
      <c r="H212" s="22">
        <v>1</v>
      </c>
      <c r="I212" s="55" t="s">
        <v>421</v>
      </c>
      <c r="J212" s="26">
        <v>25231000</v>
      </c>
      <c r="K212" s="22">
        <v>1</v>
      </c>
      <c r="L212" s="55" t="s">
        <v>421</v>
      </c>
      <c r="M212" s="27">
        <v>70890000</v>
      </c>
      <c r="N212" s="22">
        <v>1</v>
      </c>
      <c r="O212" s="55" t="s">
        <v>421</v>
      </c>
      <c r="P212" s="27">
        <v>19980000</v>
      </c>
      <c r="Q212" s="22">
        <v>0</v>
      </c>
      <c r="R212" s="55" t="s">
        <v>421</v>
      </c>
      <c r="S212" s="27">
        <v>0</v>
      </c>
      <c r="T212" s="22">
        <v>0</v>
      </c>
      <c r="U212" s="55" t="s">
        <v>421</v>
      </c>
      <c r="V212" s="27">
        <v>0</v>
      </c>
      <c r="W212" s="22">
        <v>0</v>
      </c>
      <c r="X212" s="55" t="s">
        <v>421</v>
      </c>
      <c r="Y212" s="27">
        <v>0</v>
      </c>
      <c r="Z212" s="65">
        <f t="shared" si="179"/>
        <v>1</v>
      </c>
      <c r="AA212" s="55" t="s">
        <v>421</v>
      </c>
      <c r="AB212" s="64">
        <f t="shared" si="178"/>
        <v>100</v>
      </c>
      <c r="AC212" s="40" t="s">
        <v>406</v>
      </c>
      <c r="AD212" s="46">
        <f t="shared" si="183"/>
        <v>19980000</v>
      </c>
      <c r="AE212" s="64">
        <f t="shared" si="175"/>
        <v>28.184511214557766</v>
      </c>
      <c r="AF212" s="40" t="s">
        <v>406</v>
      </c>
      <c r="AG212" s="65">
        <f t="shared" si="180"/>
        <v>2</v>
      </c>
      <c r="AH212" s="55" t="s">
        <v>421</v>
      </c>
      <c r="AI212" s="46">
        <f t="shared" si="181"/>
        <v>45211000</v>
      </c>
      <c r="AJ212" s="64">
        <f t="shared" si="184"/>
        <v>40</v>
      </c>
      <c r="AK212" s="40" t="s">
        <v>406</v>
      </c>
      <c r="AL212" s="64">
        <f t="shared" si="182"/>
        <v>12.755254619833545</v>
      </c>
      <c r="AM212" s="13"/>
      <c r="AP212" s="29"/>
    </row>
    <row r="213" spans="1:42" ht="93.75" customHeight="1" x14ac:dyDescent="0.2">
      <c r="A213" s="18"/>
      <c r="B213" s="19"/>
      <c r="C213" s="30" t="s">
        <v>184</v>
      </c>
      <c r="D213" s="34" t="s">
        <v>520</v>
      </c>
      <c r="E213" s="22">
        <v>5</v>
      </c>
      <c r="F213" s="55" t="s">
        <v>421</v>
      </c>
      <c r="G213" s="61">
        <f t="shared" si="177"/>
        <v>81000000</v>
      </c>
      <c r="H213" s="22">
        <v>1</v>
      </c>
      <c r="I213" s="55" t="s">
        <v>421</v>
      </c>
      <c r="J213" s="26">
        <v>8466136</v>
      </c>
      <c r="K213" s="22">
        <v>1</v>
      </c>
      <c r="L213" s="55" t="s">
        <v>421</v>
      </c>
      <c r="M213" s="27">
        <v>16200000</v>
      </c>
      <c r="N213" s="22">
        <v>1</v>
      </c>
      <c r="O213" s="55" t="s">
        <v>421</v>
      </c>
      <c r="P213" s="27">
        <v>4860000</v>
      </c>
      <c r="Q213" s="22">
        <v>0</v>
      </c>
      <c r="R213" s="55" t="s">
        <v>421</v>
      </c>
      <c r="S213" s="27">
        <v>0</v>
      </c>
      <c r="T213" s="22">
        <v>0</v>
      </c>
      <c r="U213" s="55" t="s">
        <v>421</v>
      </c>
      <c r="V213" s="27">
        <v>0</v>
      </c>
      <c r="W213" s="22">
        <v>0</v>
      </c>
      <c r="X213" s="55" t="s">
        <v>421</v>
      </c>
      <c r="Y213" s="27">
        <v>0</v>
      </c>
      <c r="Z213" s="65">
        <f t="shared" si="179"/>
        <v>1</v>
      </c>
      <c r="AA213" s="55" t="s">
        <v>421</v>
      </c>
      <c r="AB213" s="64">
        <f t="shared" si="178"/>
        <v>100</v>
      </c>
      <c r="AC213" s="40" t="s">
        <v>406</v>
      </c>
      <c r="AD213" s="46">
        <f t="shared" si="183"/>
        <v>4860000</v>
      </c>
      <c r="AE213" s="64">
        <f t="shared" si="175"/>
        <v>30</v>
      </c>
      <c r="AF213" s="40" t="s">
        <v>406</v>
      </c>
      <c r="AG213" s="65">
        <f t="shared" si="180"/>
        <v>2</v>
      </c>
      <c r="AH213" s="55" t="s">
        <v>421</v>
      </c>
      <c r="AI213" s="46">
        <f t="shared" si="181"/>
        <v>13326136</v>
      </c>
      <c r="AJ213" s="64">
        <f t="shared" si="184"/>
        <v>40</v>
      </c>
      <c r="AK213" s="40" t="s">
        <v>406</v>
      </c>
      <c r="AL213" s="64">
        <f t="shared" si="182"/>
        <v>16.452019753086418</v>
      </c>
      <c r="AM213" s="13"/>
      <c r="AP213" s="29"/>
    </row>
    <row r="214" spans="1:42" ht="93.75" customHeight="1" x14ac:dyDescent="0.2">
      <c r="A214" s="18"/>
      <c r="B214" s="19"/>
      <c r="C214" s="30" t="s">
        <v>185</v>
      </c>
      <c r="D214" s="34" t="s">
        <v>520</v>
      </c>
      <c r="E214" s="22">
        <v>5</v>
      </c>
      <c r="F214" s="55" t="s">
        <v>421</v>
      </c>
      <c r="G214" s="61">
        <f t="shared" si="177"/>
        <v>457500000</v>
      </c>
      <c r="H214" s="22">
        <v>1</v>
      </c>
      <c r="I214" s="55" t="s">
        <v>421</v>
      </c>
      <c r="J214" s="26">
        <v>11840000</v>
      </c>
      <c r="K214" s="22">
        <v>1</v>
      </c>
      <c r="L214" s="55" t="s">
        <v>421</v>
      </c>
      <c r="M214" s="27">
        <v>91500000</v>
      </c>
      <c r="N214" s="22">
        <v>1</v>
      </c>
      <c r="O214" s="55" t="s">
        <v>421</v>
      </c>
      <c r="P214" s="27">
        <v>9450000</v>
      </c>
      <c r="Q214" s="22">
        <v>0</v>
      </c>
      <c r="R214" s="55" t="s">
        <v>421</v>
      </c>
      <c r="S214" s="27">
        <v>0</v>
      </c>
      <c r="T214" s="22">
        <v>0</v>
      </c>
      <c r="U214" s="55" t="s">
        <v>421</v>
      </c>
      <c r="V214" s="27">
        <v>0</v>
      </c>
      <c r="W214" s="22">
        <v>0</v>
      </c>
      <c r="X214" s="55" t="s">
        <v>421</v>
      </c>
      <c r="Y214" s="27">
        <v>0</v>
      </c>
      <c r="Z214" s="65">
        <f t="shared" si="179"/>
        <v>1</v>
      </c>
      <c r="AA214" s="55" t="s">
        <v>421</v>
      </c>
      <c r="AB214" s="64">
        <f t="shared" si="178"/>
        <v>100</v>
      </c>
      <c r="AC214" s="40" t="s">
        <v>406</v>
      </c>
      <c r="AD214" s="46">
        <f t="shared" si="183"/>
        <v>9450000</v>
      </c>
      <c r="AE214" s="64">
        <f t="shared" si="175"/>
        <v>10.327868852459018</v>
      </c>
      <c r="AF214" s="40" t="s">
        <v>406</v>
      </c>
      <c r="AG214" s="65">
        <f t="shared" si="180"/>
        <v>2</v>
      </c>
      <c r="AH214" s="55" t="s">
        <v>421</v>
      </c>
      <c r="AI214" s="46">
        <f t="shared" si="181"/>
        <v>21290000</v>
      </c>
      <c r="AJ214" s="64">
        <f t="shared" si="184"/>
        <v>40</v>
      </c>
      <c r="AK214" s="40" t="s">
        <v>406</v>
      </c>
      <c r="AL214" s="64">
        <f t="shared" si="182"/>
        <v>4.6535519125683056</v>
      </c>
      <c r="AM214" s="13"/>
      <c r="AP214" s="29"/>
    </row>
    <row r="215" spans="1:42" ht="93.75" customHeight="1" x14ac:dyDescent="0.2">
      <c r="A215" s="18"/>
      <c r="B215" s="19"/>
      <c r="C215" s="30" t="s">
        <v>186</v>
      </c>
      <c r="D215" s="34" t="s">
        <v>520</v>
      </c>
      <c r="E215" s="22">
        <v>5</v>
      </c>
      <c r="F215" s="55" t="s">
        <v>421</v>
      </c>
      <c r="G215" s="61">
        <f t="shared" si="177"/>
        <v>628823000</v>
      </c>
      <c r="H215" s="22">
        <v>1</v>
      </c>
      <c r="I215" s="55" t="s">
        <v>421</v>
      </c>
      <c r="J215" s="26">
        <v>44800000</v>
      </c>
      <c r="K215" s="22">
        <v>1</v>
      </c>
      <c r="L215" s="55" t="s">
        <v>421</v>
      </c>
      <c r="M215" s="27">
        <v>125764600</v>
      </c>
      <c r="N215" s="22">
        <v>1</v>
      </c>
      <c r="O215" s="55" t="s">
        <v>421</v>
      </c>
      <c r="P215" s="27">
        <v>36450000</v>
      </c>
      <c r="Q215" s="22">
        <v>0</v>
      </c>
      <c r="R215" s="55" t="s">
        <v>421</v>
      </c>
      <c r="S215" s="27">
        <v>0</v>
      </c>
      <c r="T215" s="22">
        <v>0</v>
      </c>
      <c r="U215" s="55" t="s">
        <v>421</v>
      </c>
      <c r="V215" s="27">
        <v>0</v>
      </c>
      <c r="W215" s="22">
        <v>0</v>
      </c>
      <c r="X215" s="55" t="s">
        <v>421</v>
      </c>
      <c r="Y215" s="27">
        <v>0</v>
      </c>
      <c r="Z215" s="65">
        <f t="shared" si="179"/>
        <v>1</v>
      </c>
      <c r="AA215" s="55" t="s">
        <v>421</v>
      </c>
      <c r="AB215" s="64">
        <f t="shared" si="178"/>
        <v>100</v>
      </c>
      <c r="AC215" s="40" t="s">
        <v>406</v>
      </c>
      <c r="AD215" s="46">
        <f t="shared" si="183"/>
        <v>36450000</v>
      </c>
      <c r="AE215" s="64">
        <f t="shared" si="175"/>
        <v>28.982718507433731</v>
      </c>
      <c r="AF215" s="40" t="s">
        <v>406</v>
      </c>
      <c r="AG215" s="65">
        <f t="shared" si="180"/>
        <v>2</v>
      </c>
      <c r="AH215" s="55" t="s">
        <v>421</v>
      </c>
      <c r="AI215" s="46">
        <f t="shared" si="181"/>
        <v>81250000</v>
      </c>
      <c r="AJ215" s="64">
        <f t="shared" si="184"/>
        <v>40</v>
      </c>
      <c r="AK215" s="40" t="s">
        <v>406</v>
      </c>
      <c r="AL215" s="64">
        <f t="shared" si="182"/>
        <v>12.920965041036986</v>
      </c>
      <c r="AM215" s="13"/>
      <c r="AP215" s="29"/>
    </row>
    <row r="216" spans="1:42" ht="93.75" customHeight="1" x14ac:dyDescent="0.2">
      <c r="A216" s="18"/>
      <c r="B216" s="19"/>
      <c r="C216" s="30" t="s">
        <v>187</v>
      </c>
      <c r="D216" s="34" t="s">
        <v>520</v>
      </c>
      <c r="E216" s="22">
        <v>5</v>
      </c>
      <c r="F216" s="55" t="s">
        <v>421</v>
      </c>
      <c r="G216" s="61">
        <f t="shared" si="177"/>
        <v>137400000</v>
      </c>
      <c r="H216" s="22">
        <v>1</v>
      </c>
      <c r="I216" s="55" t="s">
        <v>421</v>
      </c>
      <c r="J216" s="26">
        <v>9464982</v>
      </c>
      <c r="K216" s="22">
        <v>1</v>
      </c>
      <c r="L216" s="55" t="s">
        <v>421</v>
      </c>
      <c r="M216" s="27">
        <v>27480000</v>
      </c>
      <c r="N216" s="22">
        <v>1</v>
      </c>
      <c r="O216" s="55" t="s">
        <v>421</v>
      </c>
      <c r="P216" s="27">
        <v>8100000</v>
      </c>
      <c r="Q216" s="22">
        <v>0</v>
      </c>
      <c r="R216" s="55" t="s">
        <v>421</v>
      </c>
      <c r="S216" s="27">
        <v>0</v>
      </c>
      <c r="T216" s="22">
        <v>0</v>
      </c>
      <c r="U216" s="55" t="s">
        <v>421</v>
      </c>
      <c r="V216" s="27">
        <v>0</v>
      </c>
      <c r="W216" s="22">
        <v>0</v>
      </c>
      <c r="X216" s="55" t="s">
        <v>421</v>
      </c>
      <c r="Y216" s="27">
        <v>0</v>
      </c>
      <c r="Z216" s="65">
        <f t="shared" si="179"/>
        <v>1</v>
      </c>
      <c r="AA216" s="55" t="s">
        <v>421</v>
      </c>
      <c r="AB216" s="64">
        <f t="shared" si="178"/>
        <v>100</v>
      </c>
      <c r="AC216" s="40" t="s">
        <v>406</v>
      </c>
      <c r="AD216" s="46">
        <f t="shared" si="183"/>
        <v>8100000</v>
      </c>
      <c r="AE216" s="64">
        <f t="shared" si="175"/>
        <v>29.475982532751093</v>
      </c>
      <c r="AF216" s="40" t="s">
        <v>406</v>
      </c>
      <c r="AG216" s="65">
        <f t="shared" si="180"/>
        <v>2</v>
      </c>
      <c r="AH216" s="55" t="s">
        <v>421</v>
      </c>
      <c r="AI216" s="46">
        <f t="shared" si="181"/>
        <v>17564982</v>
      </c>
      <c r="AJ216" s="64">
        <f t="shared" si="184"/>
        <v>40</v>
      </c>
      <c r="AK216" s="40" t="s">
        <v>406</v>
      </c>
      <c r="AL216" s="64">
        <f t="shared" si="182"/>
        <v>12.783829694323142</v>
      </c>
      <c r="AM216" s="13"/>
      <c r="AP216" s="29"/>
    </row>
    <row r="217" spans="1:42" ht="93.75" customHeight="1" x14ac:dyDescent="0.2">
      <c r="A217" s="18"/>
      <c r="B217" s="19"/>
      <c r="C217" s="30" t="s">
        <v>188</v>
      </c>
      <c r="D217" s="34" t="s">
        <v>520</v>
      </c>
      <c r="E217" s="22">
        <v>5</v>
      </c>
      <c r="F217" s="55" t="s">
        <v>421</v>
      </c>
      <c r="G217" s="61">
        <f t="shared" si="177"/>
        <v>274721580</v>
      </c>
      <c r="H217" s="22">
        <v>1</v>
      </c>
      <c r="I217" s="55" t="s">
        <v>421</v>
      </c>
      <c r="J217" s="26">
        <v>22400000</v>
      </c>
      <c r="K217" s="22">
        <v>1</v>
      </c>
      <c r="L217" s="55" t="s">
        <v>421</v>
      </c>
      <c r="M217" s="27">
        <v>54944316</v>
      </c>
      <c r="N217" s="22">
        <v>1</v>
      </c>
      <c r="O217" s="55" t="s">
        <v>421</v>
      </c>
      <c r="P217" s="27">
        <v>14580000</v>
      </c>
      <c r="Q217" s="22">
        <v>0</v>
      </c>
      <c r="R217" s="55" t="s">
        <v>421</v>
      </c>
      <c r="S217" s="27">
        <v>0</v>
      </c>
      <c r="T217" s="22">
        <v>0</v>
      </c>
      <c r="U217" s="55" t="s">
        <v>421</v>
      </c>
      <c r="V217" s="27">
        <v>0</v>
      </c>
      <c r="W217" s="22">
        <v>0</v>
      </c>
      <c r="X217" s="55" t="s">
        <v>421</v>
      </c>
      <c r="Y217" s="27">
        <v>0</v>
      </c>
      <c r="Z217" s="65">
        <f t="shared" si="179"/>
        <v>1</v>
      </c>
      <c r="AA217" s="55" t="s">
        <v>421</v>
      </c>
      <c r="AB217" s="64">
        <f t="shared" si="178"/>
        <v>100</v>
      </c>
      <c r="AC217" s="40" t="s">
        <v>406</v>
      </c>
      <c r="AD217" s="46">
        <f t="shared" si="183"/>
        <v>14580000</v>
      </c>
      <c r="AE217" s="64">
        <f t="shared" si="175"/>
        <v>26.535956876776844</v>
      </c>
      <c r="AF217" s="40" t="s">
        <v>406</v>
      </c>
      <c r="AG217" s="65">
        <f t="shared" si="180"/>
        <v>2</v>
      </c>
      <c r="AH217" s="55" t="s">
        <v>421</v>
      </c>
      <c r="AI217" s="46">
        <f t="shared" si="181"/>
        <v>36980000</v>
      </c>
      <c r="AJ217" s="64">
        <f t="shared" si="184"/>
        <v>40</v>
      </c>
      <c r="AK217" s="40" t="s">
        <v>406</v>
      </c>
      <c r="AL217" s="64">
        <f t="shared" si="182"/>
        <v>13.460901032965813</v>
      </c>
      <c r="AM217" s="13"/>
      <c r="AP217" s="29"/>
    </row>
    <row r="218" spans="1:42" ht="93.75" customHeight="1" x14ac:dyDescent="0.2">
      <c r="A218" s="18"/>
      <c r="B218" s="19"/>
      <c r="C218" s="30" t="s">
        <v>189</v>
      </c>
      <c r="D218" s="34" t="s">
        <v>520</v>
      </c>
      <c r="E218" s="22">
        <v>5</v>
      </c>
      <c r="F218" s="55" t="s">
        <v>421</v>
      </c>
      <c r="G218" s="61">
        <f t="shared" si="177"/>
        <v>139600000</v>
      </c>
      <c r="H218" s="22">
        <v>1</v>
      </c>
      <c r="I218" s="55" t="s">
        <v>421</v>
      </c>
      <c r="J218" s="26">
        <v>13285310</v>
      </c>
      <c r="K218" s="22">
        <v>1</v>
      </c>
      <c r="L218" s="55" t="s">
        <v>421</v>
      </c>
      <c r="M218" s="27">
        <v>27920000</v>
      </c>
      <c r="N218" s="22">
        <v>1</v>
      </c>
      <c r="O218" s="55" t="s">
        <v>421</v>
      </c>
      <c r="P218" s="27">
        <v>8100000</v>
      </c>
      <c r="Q218" s="22">
        <v>0</v>
      </c>
      <c r="R218" s="55" t="s">
        <v>421</v>
      </c>
      <c r="S218" s="27">
        <v>0</v>
      </c>
      <c r="T218" s="22">
        <v>0</v>
      </c>
      <c r="U218" s="55" t="s">
        <v>421</v>
      </c>
      <c r="V218" s="27">
        <v>0</v>
      </c>
      <c r="W218" s="22">
        <v>0</v>
      </c>
      <c r="X218" s="55" t="s">
        <v>421</v>
      </c>
      <c r="Y218" s="27">
        <v>0</v>
      </c>
      <c r="Z218" s="65">
        <f t="shared" si="179"/>
        <v>1</v>
      </c>
      <c r="AA218" s="55" t="s">
        <v>421</v>
      </c>
      <c r="AB218" s="64">
        <f t="shared" si="178"/>
        <v>100</v>
      </c>
      <c r="AC218" s="40" t="s">
        <v>406</v>
      </c>
      <c r="AD218" s="46">
        <f t="shared" si="183"/>
        <v>8100000</v>
      </c>
      <c r="AE218" s="64">
        <f t="shared" si="175"/>
        <v>29.011461318051573</v>
      </c>
      <c r="AF218" s="40" t="s">
        <v>406</v>
      </c>
      <c r="AG218" s="65">
        <f t="shared" si="180"/>
        <v>2</v>
      </c>
      <c r="AH218" s="55" t="s">
        <v>421</v>
      </c>
      <c r="AI218" s="46">
        <f t="shared" si="181"/>
        <v>21385310</v>
      </c>
      <c r="AJ218" s="64">
        <f t="shared" si="184"/>
        <v>40</v>
      </c>
      <c r="AK218" s="40" t="s">
        <v>406</v>
      </c>
      <c r="AL218" s="64">
        <f t="shared" si="182"/>
        <v>15.318989971346705</v>
      </c>
      <c r="AM218" s="13"/>
      <c r="AP218" s="29"/>
    </row>
    <row r="219" spans="1:42" ht="93.75" customHeight="1" x14ac:dyDescent="0.2">
      <c r="A219" s="18"/>
      <c r="B219" s="19"/>
      <c r="C219" s="30" t="s">
        <v>190</v>
      </c>
      <c r="D219" s="34" t="s">
        <v>520</v>
      </c>
      <c r="E219" s="22">
        <v>5</v>
      </c>
      <c r="F219" s="55" t="s">
        <v>421</v>
      </c>
      <c r="G219" s="61">
        <f t="shared" si="177"/>
        <v>207000000</v>
      </c>
      <c r="H219" s="22">
        <v>1</v>
      </c>
      <c r="I219" s="55" t="s">
        <v>421</v>
      </c>
      <c r="J219" s="26">
        <v>15360000</v>
      </c>
      <c r="K219" s="22">
        <v>1</v>
      </c>
      <c r="L219" s="55" t="s">
        <v>421</v>
      </c>
      <c r="M219" s="27">
        <v>41400000</v>
      </c>
      <c r="N219" s="22">
        <v>1</v>
      </c>
      <c r="O219" s="55" t="s">
        <v>421</v>
      </c>
      <c r="P219" s="27">
        <v>12420000</v>
      </c>
      <c r="Q219" s="22">
        <v>0</v>
      </c>
      <c r="R219" s="55" t="s">
        <v>421</v>
      </c>
      <c r="S219" s="27">
        <v>0</v>
      </c>
      <c r="T219" s="22">
        <v>0</v>
      </c>
      <c r="U219" s="55" t="s">
        <v>421</v>
      </c>
      <c r="V219" s="27">
        <v>0</v>
      </c>
      <c r="W219" s="22">
        <v>0</v>
      </c>
      <c r="X219" s="55" t="s">
        <v>421</v>
      </c>
      <c r="Y219" s="27">
        <v>0</v>
      </c>
      <c r="Z219" s="65">
        <f t="shared" si="179"/>
        <v>1</v>
      </c>
      <c r="AA219" s="55" t="s">
        <v>421</v>
      </c>
      <c r="AB219" s="64">
        <f t="shared" si="178"/>
        <v>100</v>
      </c>
      <c r="AC219" s="40" t="s">
        <v>406</v>
      </c>
      <c r="AD219" s="46">
        <f t="shared" si="183"/>
        <v>12420000</v>
      </c>
      <c r="AE219" s="64">
        <f t="shared" si="175"/>
        <v>30</v>
      </c>
      <c r="AF219" s="40" t="s">
        <v>406</v>
      </c>
      <c r="AG219" s="65">
        <f t="shared" si="180"/>
        <v>2</v>
      </c>
      <c r="AH219" s="55" t="s">
        <v>421</v>
      </c>
      <c r="AI219" s="46">
        <f t="shared" si="181"/>
        <v>27780000</v>
      </c>
      <c r="AJ219" s="64">
        <f t="shared" si="184"/>
        <v>40</v>
      </c>
      <c r="AK219" s="40" t="s">
        <v>406</v>
      </c>
      <c r="AL219" s="64">
        <f t="shared" si="182"/>
        <v>13.420289855072465</v>
      </c>
      <c r="AM219" s="13"/>
      <c r="AP219" s="29"/>
    </row>
    <row r="220" spans="1:42" ht="93.75" customHeight="1" x14ac:dyDescent="0.2">
      <c r="A220" s="18"/>
      <c r="B220" s="19"/>
      <c r="C220" s="30" t="s">
        <v>191</v>
      </c>
      <c r="D220" s="34" t="s">
        <v>520</v>
      </c>
      <c r="E220" s="22">
        <v>5</v>
      </c>
      <c r="F220" s="55" t="s">
        <v>421</v>
      </c>
      <c r="G220" s="61">
        <f t="shared" si="177"/>
        <v>410537500</v>
      </c>
      <c r="H220" s="22">
        <v>1</v>
      </c>
      <c r="I220" s="55" t="s">
        <v>421</v>
      </c>
      <c r="J220" s="26">
        <v>7311000</v>
      </c>
      <c r="K220" s="22">
        <v>1</v>
      </c>
      <c r="L220" s="55" t="s">
        <v>421</v>
      </c>
      <c r="M220" s="27">
        <v>82107500</v>
      </c>
      <c r="N220" s="22">
        <v>1</v>
      </c>
      <c r="O220" s="55" t="s">
        <v>421</v>
      </c>
      <c r="P220" s="27">
        <v>6480000</v>
      </c>
      <c r="Q220" s="22">
        <v>0</v>
      </c>
      <c r="R220" s="55" t="s">
        <v>421</v>
      </c>
      <c r="S220" s="27">
        <v>0</v>
      </c>
      <c r="T220" s="22">
        <v>0</v>
      </c>
      <c r="U220" s="55" t="s">
        <v>421</v>
      </c>
      <c r="V220" s="27">
        <v>0</v>
      </c>
      <c r="W220" s="22">
        <v>0</v>
      </c>
      <c r="X220" s="55" t="s">
        <v>421</v>
      </c>
      <c r="Y220" s="27">
        <v>0</v>
      </c>
      <c r="Z220" s="65">
        <f t="shared" si="179"/>
        <v>1</v>
      </c>
      <c r="AA220" s="55" t="s">
        <v>421</v>
      </c>
      <c r="AB220" s="64">
        <f t="shared" si="178"/>
        <v>100</v>
      </c>
      <c r="AC220" s="40" t="s">
        <v>406</v>
      </c>
      <c r="AD220" s="46">
        <f t="shared" si="183"/>
        <v>6480000</v>
      </c>
      <c r="AE220" s="64">
        <f t="shared" si="175"/>
        <v>7.8920926833724074</v>
      </c>
      <c r="AF220" s="40" t="s">
        <v>406</v>
      </c>
      <c r="AG220" s="65">
        <f t="shared" si="180"/>
        <v>2</v>
      </c>
      <c r="AH220" s="55" t="s">
        <v>421</v>
      </c>
      <c r="AI220" s="46">
        <f t="shared" si="181"/>
        <v>13791000</v>
      </c>
      <c r="AJ220" s="64">
        <f t="shared" si="184"/>
        <v>40</v>
      </c>
      <c r="AK220" s="40" t="s">
        <v>406</v>
      </c>
      <c r="AL220" s="64">
        <f t="shared" si="182"/>
        <v>3.3592546356910149</v>
      </c>
      <c r="AM220" s="13"/>
      <c r="AP220" s="29"/>
    </row>
    <row r="221" spans="1:42" ht="93.75" customHeight="1" x14ac:dyDescent="0.2">
      <c r="A221" s="18"/>
      <c r="B221" s="19"/>
      <c r="C221" s="30" t="s">
        <v>192</v>
      </c>
      <c r="D221" s="34" t="s">
        <v>520</v>
      </c>
      <c r="E221" s="22">
        <v>5</v>
      </c>
      <c r="F221" s="55" t="s">
        <v>421</v>
      </c>
      <c r="G221" s="61">
        <f t="shared" si="177"/>
        <v>320625000</v>
      </c>
      <c r="H221" s="22">
        <v>1</v>
      </c>
      <c r="I221" s="55" t="s">
        <v>421</v>
      </c>
      <c r="J221" s="26">
        <v>19699124</v>
      </c>
      <c r="K221" s="22">
        <v>1</v>
      </c>
      <c r="L221" s="55" t="s">
        <v>421</v>
      </c>
      <c r="M221" s="27">
        <v>64125000</v>
      </c>
      <c r="N221" s="22">
        <v>1</v>
      </c>
      <c r="O221" s="55" t="s">
        <v>421</v>
      </c>
      <c r="P221" s="27">
        <v>17820000</v>
      </c>
      <c r="Q221" s="22">
        <v>0</v>
      </c>
      <c r="R221" s="55" t="s">
        <v>421</v>
      </c>
      <c r="S221" s="27">
        <v>0</v>
      </c>
      <c r="T221" s="22">
        <v>0</v>
      </c>
      <c r="U221" s="55" t="s">
        <v>421</v>
      </c>
      <c r="V221" s="27">
        <v>0</v>
      </c>
      <c r="W221" s="22">
        <v>0</v>
      </c>
      <c r="X221" s="55" t="s">
        <v>421</v>
      </c>
      <c r="Y221" s="27">
        <v>0</v>
      </c>
      <c r="Z221" s="65">
        <f t="shared" si="179"/>
        <v>1</v>
      </c>
      <c r="AA221" s="55" t="s">
        <v>421</v>
      </c>
      <c r="AB221" s="64">
        <f t="shared" si="178"/>
        <v>100</v>
      </c>
      <c r="AC221" s="40" t="s">
        <v>406</v>
      </c>
      <c r="AD221" s="46">
        <f t="shared" si="183"/>
        <v>17820000</v>
      </c>
      <c r="AE221" s="64">
        <f t="shared" si="175"/>
        <v>27.789473684210524</v>
      </c>
      <c r="AF221" s="40" t="s">
        <v>406</v>
      </c>
      <c r="AG221" s="65">
        <f t="shared" si="180"/>
        <v>2</v>
      </c>
      <c r="AH221" s="55" t="s">
        <v>421</v>
      </c>
      <c r="AI221" s="46">
        <f t="shared" si="181"/>
        <v>37519124</v>
      </c>
      <c r="AJ221" s="64">
        <f t="shared" si="184"/>
        <v>40</v>
      </c>
      <c r="AK221" s="40" t="s">
        <v>406</v>
      </c>
      <c r="AL221" s="64">
        <f t="shared" si="182"/>
        <v>11.701871033138401</v>
      </c>
      <c r="AM221" s="13"/>
      <c r="AP221" s="29"/>
    </row>
    <row r="222" spans="1:42" ht="93.75" customHeight="1" x14ac:dyDescent="0.2">
      <c r="A222" s="18"/>
      <c r="B222" s="19"/>
      <c r="C222" s="30" t="s">
        <v>193</v>
      </c>
      <c r="D222" s="34" t="s">
        <v>520</v>
      </c>
      <c r="E222" s="22">
        <v>5</v>
      </c>
      <c r="F222" s="55" t="s">
        <v>421</v>
      </c>
      <c r="G222" s="61">
        <f t="shared" si="177"/>
        <v>480500000</v>
      </c>
      <c r="H222" s="22">
        <v>1</v>
      </c>
      <c r="I222" s="55" t="s">
        <v>421</v>
      </c>
      <c r="J222" s="26">
        <v>18240000</v>
      </c>
      <c r="K222" s="22">
        <v>1</v>
      </c>
      <c r="L222" s="55" t="s">
        <v>421</v>
      </c>
      <c r="M222" s="27">
        <v>96100000</v>
      </c>
      <c r="N222" s="22">
        <v>1</v>
      </c>
      <c r="O222" s="55" t="s">
        <v>421</v>
      </c>
      <c r="P222" s="27">
        <v>13230000</v>
      </c>
      <c r="Q222" s="22">
        <v>0</v>
      </c>
      <c r="R222" s="55" t="s">
        <v>421</v>
      </c>
      <c r="S222" s="27">
        <v>0</v>
      </c>
      <c r="T222" s="22">
        <v>0</v>
      </c>
      <c r="U222" s="55" t="s">
        <v>421</v>
      </c>
      <c r="V222" s="27">
        <v>0</v>
      </c>
      <c r="W222" s="22">
        <v>0</v>
      </c>
      <c r="X222" s="55" t="s">
        <v>421</v>
      </c>
      <c r="Y222" s="27">
        <v>0</v>
      </c>
      <c r="Z222" s="65">
        <f t="shared" si="179"/>
        <v>1</v>
      </c>
      <c r="AA222" s="55" t="s">
        <v>421</v>
      </c>
      <c r="AB222" s="64">
        <f t="shared" si="178"/>
        <v>100</v>
      </c>
      <c r="AC222" s="40" t="s">
        <v>406</v>
      </c>
      <c r="AD222" s="46">
        <f t="shared" si="183"/>
        <v>13230000</v>
      </c>
      <c r="AE222" s="64">
        <f t="shared" si="175"/>
        <v>13.76690946930281</v>
      </c>
      <c r="AF222" s="40" t="s">
        <v>406</v>
      </c>
      <c r="AG222" s="65">
        <f t="shared" si="180"/>
        <v>2</v>
      </c>
      <c r="AH222" s="55" t="s">
        <v>421</v>
      </c>
      <c r="AI222" s="46">
        <f t="shared" si="181"/>
        <v>31470000</v>
      </c>
      <c r="AJ222" s="64">
        <f t="shared" si="184"/>
        <v>40</v>
      </c>
      <c r="AK222" s="40" t="s">
        <v>406</v>
      </c>
      <c r="AL222" s="64">
        <f t="shared" si="182"/>
        <v>6.5494276795005204</v>
      </c>
      <c r="AM222" s="13"/>
      <c r="AP222" s="29"/>
    </row>
    <row r="223" spans="1:42" ht="93.75" customHeight="1" x14ac:dyDescent="0.2">
      <c r="A223" s="18"/>
      <c r="B223" s="19"/>
      <c r="C223" s="30" t="s">
        <v>194</v>
      </c>
      <c r="D223" s="34" t="s">
        <v>520</v>
      </c>
      <c r="E223" s="22">
        <v>5</v>
      </c>
      <c r="F223" s="55" t="s">
        <v>421</v>
      </c>
      <c r="G223" s="61">
        <f t="shared" si="177"/>
        <v>471546495</v>
      </c>
      <c r="H223" s="22">
        <v>1</v>
      </c>
      <c r="I223" s="55" t="s">
        <v>421</v>
      </c>
      <c r="J223" s="26">
        <v>13440000</v>
      </c>
      <c r="K223" s="22">
        <v>1</v>
      </c>
      <c r="L223" s="55" t="s">
        <v>421</v>
      </c>
      <c r="M223" s="27">
        <v>94309299</v>
      </c>
      <c r="N223" s="22">
        <v>1</v>
      </c>
      <c r="O223" s="55" t="s">
        <v>421</v>
      </c>
      <c r="P223" s="27">
        <v>9990000</v>
      </c>
      <c r="Q223" s="22">
        <v>0</v>
      </c>
      <c r="R223" s="55" t="s">
        <v>421</v>
      </c>
      <c r="S223" s="27">
        <v>0</v>
      </c>
      <c r="T223" s="22">
        <v>0</v>
      </c>
      <c r="U223" s="55" t="s">
        <v>421</v>
      </c>
      <c r="V223" s="27">
        <v>0</v>
      </c>
      <c r="W223" s="22">
        <v>0</v>
      </c>
      <c r="X223" s="55" t="s">
        <v>421</v>
      </c>
      <c r="Y223" s="27">
        <v>0</v>
      </c>
      <c r="Z223" s="65">
        <f t="shared" si="179"/>
        <v>1</v>
      </c>
      <c r="AA223" s="55" t="s">
        <v>421</v>
      </c>
      <c r="AB223" s="64">
        <f t="shared" si="178"/>
        <v>100</v>
      </c>
      <c r="AC223" s="40" t="s">
        <v>406</v>
      </c>
      <c r="AD223" s="46">
        <f t="shared" si="183"/>
        <v>9990000</v>
      </c>
      <c r="AE223" s="64">
        <f t="shared" si="175"/>
        <v>10.592804851619139</v>
      </c>
      <c r="AF223" s="40" t="s">
        <v>406</v>
      </c>
      <c r="AG223" s="65">
        <f t="shared" si="180"/>
        <v>2</v>
      </c>
      <c r="AH223" s="55" t="s">
        <v>421</v>
      </c>
      <c r="AI223" s="46">
        <f t="shared" si="181"/>
        <v>23430000</v>
      </c>
      <c r="AJ223" s="64">
        <f t="shared" si="184"/>
        <v>40</v>
      </c>
      <c r="AK223" s="40" t="s">
        <v>406</v>
      </c>
      <c r="AL223" s="64">
        <f t="shared" si="182"/>
        <v>4.9687571105793076</v>
      </c>
      <c r="AM223" s="13"/>
      <c r="AP223" s="29"/>
    </row>
    <row r="224" spans="1:42" ht="93.75" customHeight="1" x14ac:dyDescent="0.2">
      <c r="A224" s="18"/>
      <c r="B224" s="19"/>
      <c r="C224" s="30" t="s">
        <v>195</v>
      </c>
      <c r="D224" s="34" t="s">
        <v>520</v>
      </c>
      <c r="E224" s="22">
        <v>5</v>
      </c>
      <c r="F224" s="55" t="s">
        <v>421</v>
      </c>
      <c r="G224" s="61">
        <f t="shared" si="177"/>
        <v>464250000</v>
      </c>
      <c r="H224" s="22">
        <v>1</v>
      </c>
      <c r="I224" s="55" t="s">
        <v>421</v>
      </c>
      <c r="J224" s="26">
        <v>9920000</v>
      </c>
      <c r="K224" s="22">
        <v>1</v>
      </c>
      <c r="L224" s="55" t="s">
        <v>421</v>
      </c>
      <c r="M224" s="27">
        <v>92850000</v>
      </c>
      <c r="N224" s="22">
        <v>1</v>
      </c>
      <c r="O224" s="55" t="s">
        <v>421</v>
      </c>
      <c r="P224" s="27">
        <v>9720000</v>
      </c>
      <c r="Q224" s="22">
        <v>0</v>
      </c>
      <c r="R224" s="55" t="s">
        <v>421</v>
      </c>
      <c r="S224" s="27">
        <v>0</v>
      </c>
      <c r="T224" s="22">
        <v>0</v>
      </c>
      <c r="U224" s="55" t="s">
        <v>421</v>
      </c>
      <c r="V224" s="27">
        <v>0</v>
      </c>
      <c r="W224" s="22">
        <v>0</v>
      </c>
      <c r="X224" s="55" t="s">
        <v>421</v>
      </c>
      <c r="Y224" s="27">
        <v>0</v>
      </c>
      <c r="Z224" s="65">
        <f t="shared" si="179"/>
        <v>1</v>
      </c>
      <c r="AA224" s="55" t="s">
        <v>421</v>
      </c>
      <c r="AB224" s="64">
        <f t="shared" si="178"/>
        <v>100</v>
      </c>
      <c r="AC224" s="40" t="s">
        <v>406</v>
      </c>
      <c r="AD224" s="46">
        <f t="shared" si="183"/>
        <v>9720000</v>
      </c>
      <c r="AE224" s="64">
        <f t="shared" si="175"/>
        <v>10.468497576736672</v>
      </c>
      <c r="AF224" s="40" t="s">
        <v>406</v>
      </c>
      <c r="AG224" s="65">
        <f t="shared" si="180"/>
        <v>2</v>
      </c>
      <c r="AH224" s="55" t="s">
        <v>421</v>
      </c>
      <c r="AI224" s="46">
        <f t="shared" si="181"/>
        <v>19640000</v>
      </c>
      <c r="AJ224" s="64">
        <f t="shared" si="184"/>
        <v>40</v>
      </c>
      <c r="AK224" s="40" t="s">
        <v>406</v>
      </c>
      <c r="AL224" s="64">
        <f t="shared" si="182"/>
        <v>4.2304792676359719</v>
      </c>
      <c r="AM224" s="13"/>
      <c r="AP224" s="29"/>
    </row>
    <row r="225" spans="1:42" ht="93.75" customHeight="1" x14ac:dyDescent="0.2">
      <c r="A225" s="18"/>
      <c r="B225" s="19"/>
      <c r="C225" s="30" t="s">
        <v>196</v>
      </c>
      <c r="D225" s="34" t="s">
        <v>520</v>
      </c>
      <c r="E225" s="22">
        <v>5</v>
      </c>
      <c r="F225" s="55" t="s">
        <v>421</v>
      </c>
      <c r="G225" s="61">
        <f t="shared" si="177"/>
        <v>369000000</v>
      </c>
      <c r="H225" s="22">
        <v>1</v>
      </c>
      <c r="I225" s="55" t="s">
        <v>421</v>
      </c>
      <c r="J225" s="26">
        <v>15680000</v>
      </c>
      <c r="K225" s="22">
        <v>1</v>
      </c>
      <c r="L225" s="55" t="s">
        <v>421</v>
      </c>
      <c r="M225" s="27">
        <v>73800000</v>
      </c>
      <c r="N225" s="22">
        <v>1</v>
      </c>
      <c r="O225" s="55" t="s">
        <v>421</v>
      </c>
      <c r="P225" s="27">
        <v>11340000</v>
      </c>
      <c r="Q225" s="22">
        <v>0</v>
      </c>
      <c r="R225" s="55" t="s">
        <v>421</v>
      </c>
      <c r="S225" s="27">
        <v>0</v>
      </c>
      <c r="T225" s="22">
        <v>0</v>
      </c>
      <c r="U225" s="55" t="s">
        <v>421</v>
      </c>
      <c r="V225" s="27">
        <v>0</v>
      </c>
      <c r="W225" s="22">
        <v>0</v>
      </c>
      <c r="X225" s="55" t="s">
        <v>421</v>
      </c>
      <c r="Y225" s="27">
        <v>0</v>
      </c>
      <c r="Z225" s="65">
        <f t="shared" si="179"/>
        <v>1</v>
      </c>
      <c r="AA225" s="55" t="s">
        <v>421</v>
      </c>
      <c r="AB225" s="64">
        <f t="shared" si="178"/>
        <v>100</v>
      </c>
      <c r="AC225" s="40" t="s">
        <v>406</v>
      </c>
      <c r="AD225" s="46">
        <f t="shared" si="183"/>
        <v>11340000</v>
      </c>
      <c r="AE225" s="64">
        <f t="shared" si="175"/>
        <v>15.365853658536585</v>
      </c>
      <c r="AF225" s="40" t="s">
        <v>406</v>
      </c>
      <c r="AG225" s="65">
        <f t="shared" si="180"/>
        <v>2</v>
      </c>
      <c r="AH225" s="55" t="s">
        <v>421</v>
      </c>
      <c r="AI225" s="46">
        <f t="shared" si="181"/>
        <v>27020000</v>
      </c>
      <c r="AJ225" s="64">
        <f t="shared" si="184"/>
        <v>40</v>
      </c>
      <c r="AK225" s="40" t="s">
        <v>406</v>
      </c>
      <c r="AL225" s="64">
        <f t="shared" si="182"/>
        <v>7.3224932249322503</v>
      </c>
      <c r="AM225" s="13"/>
      <c r="AP225" s="29"/>
    </row>
    <row r="226" spans="1:42" ht="93.75" customHeight="1" x14ac:dyDescent="0.2">
      <c r="A226" s="18"/>
      <c r="B226" s="19"/>
      <c r="C226" s="30" t="s">
        <v>197</v>
      </c>
      <c r="D226" s="34" t="s">
        <v>520</v>
      </c>
      <c r="E226" s="22">
        <v>5</v>
      </c>
      <c r="F226" s="55" t="s">
        <v>421</v>
      </c>
      <c r="G226" s="61">
        <f t="shared" si="177"/>
        <v>448500000</v>
      </c>
      <c r="H226" s="22">
        <v>1</v>
      </c>
      <c r="I226" s="55" t="s">
        <v>421</v>
      </c>
      <c r="J226" s="26">
        <v>11689580</v>
      </c>
      <c r="K226" s="22">
        <v>1</v>
      </c>
      <c r="L226" s="55" t="s">
        <v>421</v>
      </c>
      <c r="M226" s="27">
        <v>89700000</v>
      </c>
      <c r="N226" s="22">
        <v>1</v>
      </c>
      <c r="O226" s="55" t="s">
        <v>421</v>
      </c>
      <c r="P226" s="27">
        <v>8910000</v>
      </c>
      <c r="Q226" s="22">
        <v>0</v>
      </c>
      <c r="R226" s="55" t="s">
        <v>421</v>
      </c>
      <c r="S226" s="27">
        <v>0</v>
      </c>
      <c r="T226" s="22">
        <v>0</v>
      </c>
      <c r="U226" s="55" t="s">
        <v>421</v>
      </c>
      <c r="V226" s="27">
        <v>0</v>
      </c>
      <c r="W226" s="22">
        <v>0</v>
      </c>
      <c r="X226" s="55" t="s">
        <v>421</v>
      </c>
      <c r="Y226" s="27">
        <v>0</v>
      </c>
      <c r="Z226" s="65">
        <f t="shared" si="179"/>
        <v>1</v>
      </c>
      <c r="AA226" s="55" t="s">
        <v>421</v>
      </c>
      <c r="AB226" s="64">
        <f t="shared" si="178"/>
        <v>100</v>
      </c>
      <c r="AC226" s="40" t="s">
        <v>406</v>
      </c>
      <c r="AD226" s="46">
        <f t="shared" si="183"/>
        <v>8910000</v>
      </c>
      <c r="AE226" s="64">
        <f t="shared" si="175"/>
        <v>9.9331103678929757</v>
      </c>
      <c r="AF226" s="40" t="s">
        <v>406</v>
      </c>
      <c r="AG226" s="65">
        <f t="shared" si="180"/>
        <v>2</v>
      </c>
      <c r="AH226" s="55" t="s">
        <v>421</v>
      </c>
      <c r="AI226" s="46">
        <f t="shared" si="181"/>
        <v>20599580</v>
      </c>
      <c r="AJ226" s="64">
        <f t="shared" si="184"/>
        <v>40</v>
      </c>
      <c r="AK226" s="40" t="s">
        <v>406</v>
      </c>
      <c r="AL226" s="64">
        <f t="shared" si="182"/>
        <v>4.5929944258639912</v>
      </c>
      <c r="AM226" s="13"/>
      <c r="AP226" s="29"/>
    </row>
    <row r="227" spans="1:42" ht="93.75" customHeight="1" x14ac:dyDescent="0.2">
      <c r="A227" s="18"/>
      <c r="B227" s="19"/>
      <c r="C227" s="30" t="s">
        <v>198</v>
      </c>
      <c r="D227" s="34" t="s">
        <v>520</v>
      </c>
      <c r="E227" s="22">
        <v>5</v>
      </c>
      <c r="F227" s="55" t="s">
        <v>421</v>
      </c>
      <c r="G227" s="61">
        <f t="shared" si="177"/>
        <v>472500000</v>
      </c>
      <c r="H227" s="22">
        <v>1</v>
      </c>
      <c r="I227" s="55" t="s">
        <v>421</v>
      </c>
      <c r="J227" s="26">
        <v>34240000</v>
      </c>
      <c r="K227" s="22">
        <v>1</v>
      </c>
      <c r="L227" s="55" t="s">
        <v>421</v>
      </c>
      <c r="M227" s="27">
        <v>94500000</v>
      </c>
      <c r="N227" s="22">
        <v>1</v>
      </c>
      <c r="O227" s="55" t="s">
        <v>421</v>
      </c>
      <c r="P227" s="27">
        <v>28350000</v>
      </c>
      <c r="Q227" s="22">
        <v>0</v>
      </c>
      <c r="R227" s="55" t="s">
        <v>421</v>
      </c>
      <c r="S227" s="27">
        <v>0</v>
      </c>
      <c r="T227" s="22">
        <v>0</v>
      </c>
      <c r="U227" s="55" t="s">
        <v>421</v>
      </c>
      <c r="V227" s="27">
        <v>0</v>
      </c>
      <c r="W227" s="22">
        <v>0</v>
      </c>
      <c r="X227" s="55" t="s">
        <v>421</v>
      </c>
      <c r="Y227" s="27">
        <v>0</v>
      </c>
      <c r="Z227" s="65">
        <f t="shared" si="179"/>
        <v>1</v>
      </c>
      <c r="AA227" s="55" t="s">
        <v>421</v>
      </c>
      <c r="AB227" s="64">
        <f t="shared" si="178"/>
        <v>100</v>
      </c>
      <c r="AC227" s="40" t="s">
        <v>406</v>
      </c>
      <c r="AD227" s="46">
        <f t="shared" si="183"/>
        <v>28350000</v>
      </c>
      <c r="AE227" s="64">
        <f t="shared" si="175"/>
        <v>30</v>
      </c>
      <c r="AF227" s="40" t="s">
        <v>406</v>
      </c>
      <c r="AG227" s="65">
        <f t="shared" si="180"/>
        <v>2</v>
      </c>
      <c r="AH227" s="55" t="s">
        <v>421</v>
      </c>
      <c r="AI227" s="46">
        <f t="shared" si="181"/>
        <v>62590000</v>
      </c>
      <c r="AJ227" s="64">
        <f t="shared" si="184"/>
        <v>40</v>
      </c>
      <c r="AK227" s="40" t="s">
        <v>406</v>
      </c>
      <c r="AL227" s="64">
        <f t="shared" si="182"/>
        <v>13.246560846560845</v>
      </c>
      <c r="AM227" s="13"/>
      <c r="AP227" s="29"/>
    </row>
    <row r="228" spans="1:42" ht="93.75" customHeight="1" x14ac:dyDescent="0.2">
      <c r="A228" s="18"/>
      <c r="B228" s="19"/>
      <c r="C228" s="30" t="s">
        <v>199</v>
      </c>
      <c r="D228" s="34" t="s">
        <v>520</v>
      </c>
      <c r="E228" s="22">
        <v>5</v>
      </c>
      <c r="F228" s="55" t="s">
        <v>421</v>
      </c>
      <c r="G228" s="61">
        <f t="shared" si="177"/>
        <v>238659100</v>
      </c>
      <c r="H228" s="22">
        <v>1</v>
      </c>
      <c r="I228" s="55" t="s">
        <v>421</v>
      </c>
      <c r="J228" s="26">
        <v>18939099</v>
      </c>
      <c r="K228" s="22">
        <v>1</v>
      </c>
      <c r="L228" s="55" t="s">
        <v>421</v>
      </c>
      <c r="M228" s="27">
        <v>47731820</v>
      </c>
      <c r="N228" s="22">
        <v>1</v>
      </c>
      <c r="O228" s="55" t="s">
        <v>421</v>
      </c>
      <c r="P228" s="27">
        <v>12690000</v>
      </c>
      <c r="Q228" s="22">
        <v>0</v>
      </c>
      <c r="R228" s="55" t="s">
        <v>421</v>
      </c>
      <c r="S228" s="27">
        <v>0</v>
      </c>
      <c r="T228" s="22">
        <v>0</v>
      </c>
      <c r="U228" s="55" t="s">
        <v>421</v>
      </c>
      <c r="V228" s="27">
        <v>0</v>
      </c>
      <c r="W228" s="22">
        <v>0</v>
      </c>
      <c r="X228" s="55" t="s">
        <v>421</v>
      </c>
      <c r="Y228" s="27">
        <v>0</v>
      </c>
      <c r="Z228" s="65">
        <f t="shared" si="179"/>
        <v>1</v>
      </c>
      <c r="AA228" s="55" t="s">
        <v>421</v>
      </c>
      <c r="AB228" s="64">
        <f t="shared" si="178"/>
        <v>100</v>
      </c>
      <c r="AC228" s="40" t="s">
        <v>406</v>
      </c>
      <c r="AD228" s="46">
        <f t="shared" si="183"/>
        <v>12690000</v>
      </c>
      <c r="AE228" s="64">
        <f t="shared" si="175"/>
        <v>26.58603841211167</v>
      </c>
      <c r="AF228" s="40" t="s">
        <v>406</v>
      </c>
      <c r="AG228" s="65">
        <f t="shared" si="180"/>
        <v>2</v>
      </c>
      <c r="AH228" s="55" t="s">
        <v>421</v>
      </c>
      <c r="AI228" s="46">
        <f t="shared" si="181"/>
        <v>31629099</v>
      </c>
      <c r="AJ228" s="64">
        <f t="shared" si="184"/>
        <v>40</v>
      </c>
      <c r="AK228" s="40" t="s">
        <v>406</v>
      </c>
      <c r="AL228" s="64">
        <f t="shared" si="182"/>
        <v>13.252835948849217</v>
      </c>
      <c r="AM228" s="13"/>
      <c r="AP228" s="29"/>
    </row>
    <row r="229" spans="1:42" ht="93.75" customHeight="1" x14ac:dyDescent="0.2">
      <c r="A229" s="18"/>
      <c r="B229" s="19"/>
      <c r="C229" s="30" t="s">
        <v>200</v>
      </c>
      <c r="D229" s="34" t="s">
        <v>520</v>
      </c>
      <c r="E229" s="22">
        <v>5</v>
      </c>
      <c r="F229" s="55" t="s">
        <v>421</v>
      </c>
      <c r="G229" s="61">
        <f t="shared" si="177"/>
        <v>698500000</v>
      </c>
      <c r="H229" s="22">
        <v>1</v>
      </c>
      <c r="I229" s="55" t="s">
        <v>421</v>
      </c>
      <c r="J229" s="26">
        <v>16320000</v>
      </c>
      <c r="K229" s="22">
        <v>1</v>
      </c>
      <c r="L229" s="55" t="s">
        <v>421</v>
      </c>
      <c r="M229" s="27">
        <v>139700000</v>
      </c>
      <c r="N229" s="22">
        <v>1</v>
      </c>
      <c r="O229" s="55" t="s">
        <v>421</v>
      </c>
      <c r="P229" s="27">
        <v>14310000</v>
      </c>
      <c r="Q229" s="22">
        <v>0</v>
      </c>
      <c r="R229" s="55" t="s">
        <v>421</v>
      </c>
      <c r="S229" s="27">
        <v>0</v>
      </c>
      <c r="T229" s="22">
        <v>0</v>
      </c>
      <c r="U229" s="55" t="s">
        <v>421</v>
      </c>
      <c r="V229" s="27">
        <v>0</v>
      </c>
      <c r="W229" s="22">
        <v>0</v>
      </c>
      <c r="X229" s="55" t="s">
        <v>421</v>
      </c>
      <c r="Y229" s="27">
        <v>0</v>
      </c>
      <c r="Z229" s="65">
        <f t="shared" si="179"/>
        <v>1</v>
      </c>
      <c r="AA229" s="55" t="s">
        <v>421</v>
      </c>
      <c r="AB229" s="64">
        <f t="shared" si="178"/>
        <v>100</v>
      </c>
      <c r="AC229" s="40" t="s">
        <v>406</v>
      </c>
      <c r="AD229" s="46">
        <f t="shared" si="183"/>
        <v>14310000</v>
      </c>
      <c r="AE229" s="64">
        <f t="shared" si="175"/>
        <v>10.243378668575518</v>
      </c>
      <c r="AF229" s="40" t="s">
        <v>406</v>
      </c>
      <c r="AG229" s="65">
        <f t="shared" si="180"/>
        <v>2</v>
      </c>
      <c r="AH229" s="55" t="s">
        <v>421</v>
      </c>
      <c r="AI229" s="46">
        <f t="shared" si="181"/>
        <v>30630000</v>
      </c>
      <c r="AJ229" s="64">
        <f t="shared" si="184"/>
        <v>40</v>
      </c>
      <c r="AK229" s="40" t="s">
        <v>406</v>
      </c>
      <c r="AL229" s="64">
        <f t="shared" si="182"/>
        <v>4.3851109520400859</v>
      </c>
      <c r="AM229" s="13"/>
      <c r="AP229" s="29"/>
    </row>
    <row r="230" spans="1:42" ht="93.75" customHeight="1" x14ac:dyDescent="0.2">
      <c r="A230" s="18"/>
      <c r="B230" s="19"/>
      <c r="C230" s="30" t="s">
        <v>201</v>
      </c>
      <c r="D230" s="34" t="s">
        <v>520</v>
      </c>
      <c r="E230" s="22">
        <v>5</v>
      </c>
      <c r="F230" s="55" t="s">
        <v>421</v>
      </c>
      <c r="G230" s="61">
        <f t="shared" si="177"/>
        <v>356128500</v>
      </c>
      <c r="H230" s="22">
        <v>1</v>
      </c>
      <c r="I230" s="55" t="s">
        <v>421</v>
      </c>
      <c r="J230" s="26">
        <v>24200962</v>
      </c>
      <c r="K230" s="22">
        <v>1</v>
      </c>
      <c r="L230" s="55" t="s">
        <v>421</v>
      </c>
      <c r="M230" s="27">
        <v>71225700</v>
      </c>
      <c r="N230" s="22">
        <v>1</v>
      </c>
      <c r="O230" s="55" t="s">
        <v>421</v>
      </c>
      <c r="P230" s="27">
        <v>19170000</v>
      </c>
      <c r="Q230" s="22">
        <v>0</v>
      </c>
      <c r="R230" s="55" t="s">
        <v>421</v>
      </c>
      <c r="S230" s="27">
        <v>0</v>
      </c>
      <c r="T230" s="22">
        <v>0</v>
      </c>
      <c r="U230" s="55" t="s">
        <v>421</v>
      </c>
      <c r="V230" s="27">
        <v>0</v>
      </c>
      <c r="W230" s="22">
        <v>0</v>
      </c>
      <c r="X230" s="55" t="s">
        <v>421</v>
      </c>
      <c r="Y230" s="27">
        <v>0</v>
      </c>
      <c r="Z230" s="65">
        <f t="shared" si="179"/>
        <v>1</v>
      </c>
      <c r="AA230" s="55" t="s">
        <v>421</v>
      </c>
      <c r="AB230" s="64">
        <f t="shared" si="178"/>
        <v>100</v>
      </c>
      <c r="AC230" s="40" t="s">
        <v>406</v>
      </c>
      <c r="AD230" s="46">
        <f t="shared" si="183"/>
        <v>19170000</v>
      </c>
      <c r="AE230" s="64">
        <f t="shared" si="175"/>
        <v>26.914442399302501</v>
      </c>
      <c r="AF230" s="40" t="s">
        <v>406</v>
      </c>
      <c r="AG230" s="65">
        <f t="shared" si="180"/>
        <v>2</v>
      </c>
      <c r="AH230" s="55" t="s">
        <v>421</v>
      </c>
      <c r="AI230" s="46">
        <f t="shared" si="181"/>
        <v>43370962</v>
      </c>
      <c r="AJ230" s="64">
        <f t="shared" si="184"/>
        <v>40</v>
      </c>
      <c r="AK230" s="40" t="s">
        <v>406</v>
      </c>
      <c r="AL230" s="64">
        <f t="shared" si="182"/>
        <v>12.178458618167319</v>
      </c>
      <c r="AM230" s="13"/>
      <c r="AP230" s="29"/>
    </row>
    <row r="231" spans="1:42" ht="93.75" customHeight="1" x14ac:dyDescent="0.2">
      <c r="A231" s="18"/>
      <c r="B231" s="19"/>
      <c r="C231" s="30" t="s">
        <v>202</v>
      </c>
      <c r="D231" s="34" t="s">
        <v>520</v>
      </c>
      <c r="E231" s="22">
        <v>5</v>
      </c>
      <c r="F231" s="55" t="s">
        <v>421</v>
      </c>
      <c r="G231" s="61">
        <f t="shared" si="177"/>
        <v>259505125</v>
      </c>
      <c r="H231" s="22">
        <v>1</v>
      </c>
      <c r="I231" s="55" t="s">
        <v>421</v>
      </c>
      <c r="J231" s="26">
        <v>16320000</v>
      </c>
      <c r="K231" s="22">
        <v>1</v>
      </c>
      <c r="L231" s="55" t="s">
        <v>421</v>
      </c>
      <c r="M231" s="27">
        <v>51901025</v>
      </c>
      <c r="N231" s="22">
        <v>1</v>
      </c>
      <c r="O231" s="55" t="s">
        <v>421</v>
      </c>
      <c r="P231" s="27">
        <v>14040000</v>
      </c>
      <c r="Q231" s="22">
        <v>0</v>
      </c>
      <c r="R231" s="55" t="s">
        <v>421</v>
      </c>
      <c r="S231" s="27">
        <v>0</v>
      </c>
      <c r="T231" s="22">
        <v>0</v>
      </c>
      <c r="U231" s="55" t="s">
        <v>421</v>
      </c>
      <c r="V231" s="27">
        <v>0</v>
      </c>
      <c r="W231" s="22">
        <v>0</v>
      </c>
      <c r="X231" s="55" t="s">
        <v>421</v>
      </c>
      <c r="Y231" s="27">
        <v>0</v>
      </c>
      <c r="Z231" s="65">
        <f t="shared" si="179"/>
        <v>1</v>
      </c>
      <c r="AA231" s="55" t="s">
        <v>421</v>
      </c>
      <c r="AB231" s="64">
        <f t="shared" si="178"/>
        <v>100</v>
      </c>
      <c r="AC231" s="40" t="s">
        <v>406</v>
      </c>
      <c r="AD231" s="46">
        <f t="shared" si="183"/>
        <v>14040000</v>
      </c>
      <c r="AE231" s="64">
        <f t="shared" si="175"/>
        <v>27.051488867512731</v>
      </c>
      <c r="AF231" s="40" t="s">
        <v>406</v>
      </c>
      <c r="AG231" s="65">
        <f t="shared" si="180"/>
        <v>2</v>
      </c>
      <c r="AH231" s="55" t="s">
        <v>421</v>
      </c>
      <c r="AI231" s="46">
        <f t="shared" si="181"/>
        <v>30360000</v>
      </c>
      <c r="AJ231" s="64">
        <f t="shared" si="184"/>
        <v>40</v>
      </c>
      <c r="AK231" s="40" t="s">
        <v>406</v>
      </c>
      <c r="AL231" s="64">
        <f t="shared" si="182"/>
        <v>11.699190911932856</v>
      </c>
      <c r="AM231" s="13"/>
      <c r="AP231" s="29"/>
    </row>
    <row r="232" spans="1:42" ht="93.75" customHeight="1" x14ac:dyDescent="0.2">
      <c r="A232" s="18"/>
      <c r="B232" s="19"/>
      <c r="C232" s="30" t="s">
        <v>203</v>
      </c>
      <c r="D232" s="34" t="s">
        <v>520</v>
      </c>
      <c r="E232" s="22">
        <v>5</v>
      </c>
      <c r="F232" s="55" t="s">
        <v>421</v>
      </c>
      <c r="G232" s="61">
        <f t="shared" si="177"/>
        <v>142975000</v>
      </c>
      <c r="H232" s="22">
        <v>1</v>
      </c>
      <c r="I232" s="55" t="s">
        <v>421</v>
      </c>
      <c r="J232" s="26">
        <v>10560000</v>
      </c>
      <c r="K232" s="22">
        <v>1</v>
      </c>
      <c r="L232" s="55" t="s">
        <v>421</v>
      </c>
      <c r="M232" s="27">
        <v>28595000</v>
      </c>
      <c r="N232" s="22">
        <v>1</v>
      </c>
      <c r="O232" s="55" t="s">
        <v>421</v>
      </c>
      <c r="P232" s="27">
        <v>8100000</v>
      </c>
      <c r="Q232" s="22">
        <v>0</v>
      </c>
      <c r="R232" s="55" t="s">
        <v>421</v>
      </c>
      <c r="S232" s="27">
        <v>0</v>
      </c>
      <c r="T232" s="22">
        <v>0</v>
      </c>
      <c r="U232" s="55" t="s">
        <v>421</v>
      </c>
      <c r="V232" s="27">
        <v>0</v>
      </c>
      <c r="W232" s="22">
        <v>0</v>
      </c>
      <c r="X232" s="55" t="s">
        <v>421</v>
      </c>
      <c r="Y232" s="27">
        <v>0</v>
      </c>
      <c r="Z232" s="65">
        <f t="shared" si="179"/>
        <v>1</v>
      </c>
      <c r="AA232" s="55" t="s">
        <v>421</v>
      </c>
      <c r="AB232" s="64">
        <f t="shared" si="178"/>
        <v>100</v>
      </c>
      <c r="AC232" s="40" t="s">
        <v>406</v>
      </c>
      <c r="AD232" s="46">
        <f t="shared" si="183"/>
        <v>8100000</v>
      </c>
      <c r="AE232" s="64">
        <f t="shared" si="175"/>
        <v>28.326630529812903</v>
      </c>
      <c r="AF232" s="40" t="s">
        <v>406</v>
      </c>
      <c r="AG232" s="65">
        <f t="shared" si="180"/>
        <v>2</v>
      </c>
      <c r="AH232" s="55" t="s">
        <v>421</v>
      </c>
      <c r="AI232" s="46">
        <f t="shared" si="181"/>
        <v>18660000</v>
      </c>
      <c r="AJ232" s="64">
        <f t="shared" si="184"/>
        <v>40</v>
      </c>
      <c r="AK232" s="40" t="s">
        <v>406</v>
      </c>
      <c r="AL232" s="64">
        <f t="shared" si="182"/>
        <v>13.051232732995279</v>
      </c>
      <c r="AM232" s="13"/>
      <c r="AP232" s="29"/>
    </row>
    <row r="233" spans="1:42" ht="93.75" customHeight="1" x14ac:dyDescent="0.2">
      <c r="A233" s="18"/>
      <c r="B233" s="19"/>
      <c r="C233" s="30" t="s">
        <v>204</v>
      </c>
      <c r="D233" s="34" t="s">
        <v>520</v>
      </c>
      <c r="E233" s="22">
        <v>5</v>
      </c>
      <c r="F233" s="55" t="s">
        <v>421</v>
      </c>
      <c r="G233" s="61">
        <f t="shared" si="177"/>
        <v>370000000</v>
      </c>
      <c r="H233" s="22">
        <v>1</v>
      </c>
      <c r="I233" s="55" t="s">
        <v>421</v>
      </c>
      <c r="J233" s="26">
        <v>14940000</v>
      </c>
      <c r="K233" s="22">
        <v>1</v>
      </c>
      <c r="L233" s="55" t="s">
        <v>421</v>
      </c>
      <c r="M233" s="27">
        <v>74000000</v>
      </c>
      <c r="N233" s="22">
        <v>1</v>
      </c>
      <c r="O233" s="55" t="s">
        <v>421</v>
      </c>
      <c r="P233" s="27">
        <v>10800000</v>
      </c>
      <c r="Q233" s="22">
        <v>0</v>
      </c>
      <c r="R233" s="55" t="s">
        <v>421</v>
      </c>
      <c r="S233" s="27">
        <v>0</v>
      </c>
      <c r="T233" s="22">
        <v>0</v>
      </c>
      <c r="U233" s="55" t="s">
        <v>421</v>
      </c>
      <c r="V233" s="27">
        <v>0</v>
      </c>
      <c r="W233" s="22">
        <v>0</v>
      </c>
      <c r="X233" s="55" t="s">
        <v>421</v>
      </c>
      <c r="Y233" s="27">
        <v>0</v>
      </c>
      <c r="Z233" s="65">
        <f t="shared" si="179"/>
        <v>1</v>
      </c>
      <c r="AA233" s="55" t="s">
        <v>421</v>
      </c>
      <c r="AB233" s="64">
        <f t="shared" si="178"/>
        <v>100</v>
      </c>
      <c r="AC233" s="40" t="s">
        <v>406</v>
      </c>
      <c r="AD233" s="46">
        <f t="shared" si="183"/>
        <v>10800000</v>
      </c>
      <c r="AE233" s="64">
        <f t="shared" si="175"/>
        <v>14.594594594594595</v>
      </c>
      <c r="AF233" s="40" t="s">
        <v>406</v>
      </c>
      <c r="AG233" s="65">
        <f t="shared" si="180"/>
        <v>2</v>
      </c>
      <c r="AH233" s="55" t="s">
        <v>421</v>
      </c>
      <c r="AI233" s="46">
        <f t="shared" si="181"/>
        <v>25740000</v>
      </c>
      <c r="AJ233" s="64">
        <f t="shared" si="184"/>
        <v>40</v>
      </c>
      <c r="AK233" s="40" t="s">
        <v>406</v>
      </c>
      <c r="AL233" s="64">
        <f t="shared" si="182"/>
        <v>6.9567567567567572</v>
      </c>
      <c r="AM233" s="13"/>
      <c r="AP233" s="29"/>
    </row>
    <row r="234" spans="1:42" ht="93.75" customHeight="1" x14ac:dyDescent="0.2">
      <c r="A234" s="18"/>
      <c r="B234" s="19"/>
      <c r="C234" s="30" t="s">
        <v>205</v>
      </c>
      <c r="D234" s="34" t="s">
        <v>520</v>
      </c>
      <c r="E234" s="22">
        <v>5</v>
      </c>
      <c r="F234" s="55" t="s">
        <v>421</v>
      </c>
      <c r="G234" s="61">
        <f t="shared" si="177"/>
        <v>472500000</v>
      </c>
      <c r="H234" s="22">
        <v>1</v>
      </c>
      <c r="I234" s="55" t="s">
        <v>421</v>
      </c>
      <c r="J234" s="26">
        <v>36480000</v>
      </c>
      <c r="K234" s="22">
        <v>1</v>
      </c>
      <c r="L234" s="55" t="s">
        <v>421</v>
      </c>
      <c r="M234" s="27">
        <v>94500000</v>
      </c>
      <c r="N234" s="22">
        <v>1</v>
      </c>
      <c r="O234" s="55" t="s">
        <v>421</v>
      </c>
      <c r="P234" s="27">
        <v>28350000</v>
      </c>
      <c r="Q234" s="22">
        <v>0</v>
      </c>
      <c r="R234" s="55" t="s">
        <v>421</v>
      </c>
      <c r="S234" s="27">
        <v>0</v>
      </c>
      <c r="T234" s="22">
        <v>0</v>
      </c>
      <c r="U234" s="55" t="s">
        <v>421</v>
      </c>
      <c r="V234" s="27">
        <v>0</v>
      </c>
      <c r="W234" s="22">
        <v>0</v>
      </c>
      <c r="X234" s="55" t="s">
        <v>421</v>
      </c>
      <c r="Y234" s="27">
        <v>0</v>
      </c>
      <c r="Z234" s="65">
        <f t="shared" si="179"/>
        <v>1</v>
      </c>
      <c r="AA234" s="55" t="s">
        <v>421</v>
      </c>
      <c r="AB234" s="64">
        <f t="shared" si="178"/>
        <v>100</v>
      </c>
      <c r="AC234" s="40" t="s">
        <v>406</v>
      </c>
      <c r="AD234" s="46">
        <f t="shared" si="183"/>
        <v>28350000</v>
      </c>
      <c r="AE234" s="64">
        <f t="shared" si="175"/>
        <v>30</v>
      </c>
      <c r="AF234" s="40" t="s">
        <v>406</v>
      </c>
      <c r="AG234" s="65">
        <f t="shared" si="180"/>
        <v>2</v>
      </c>
      <c r="AH234" s="55" t="s">
        <v>421</v>
      </c>
      <c r="AI234" s="46">
        <f t="shared" si="181"/>
        <v>64830000</v>
      </c>
      <c r="AJ234" s="64">
        <f t="shared" si="184"/>
        <v>40</v>
      </c>
      <c r="AK234" s="40" t="s">
        <v>406</v>
      </c>
      <c r="AL234" s="64">
        <f t="shared" si="182"/>
        <v>13.72063492063492</v>
      </c>
      <c r="AM234" s="13"/>
      <c r="AP234" s="29"/>
    </row>
    <row r="235" spans="1:42" ht="93.75" customHeight="1" x14ac:dyDescent="0.2">
      <c r="A235" s="18"/>
      <c r="B235" s="19"/>
      <c r="C235" s="30" t="s">
        <v>206</v>
      </c>
      <c r="D235" s="34" t="s">
        <v>520</v>
      </c>
      <c r="E235" s="22">
        <v>5</v>
      </c>
      <c r="F235" s="55" t="s">
        <v>421</v>
      </c>
      <c r="G235" s="61">
        <f t="shared" si="177"/>
        <v>354500000</v>
      </c>
      <c r="H235" s="22">
        <v>1</v>
      </c>
      <c r="I235" s="55" t="s">
        <v>421</v>
      </c>
      <c r="J235" s="26">
        <v>11620000</v>
      </c>
      <c r="K235" s="22">
        <v>1</v>
      </c>
      <c r="L235" s="55" t="s">
        <v>421</v>
      </c>
      <c r="M235" s="27">
        <v>70900000</v>
      </c>
      <c r="N235" s="22">
        <v>1</v>
      </c>
      <c r="O235" s="55" t="s">
        <v>421</v>
      </c>
      <c r="P235" s="27">
        <v>11070000</v>
      </c>
      <c r="Q235" s="22">
        <v>0</v>
      </c>
      <c r="R235" s="55" t="s">
        <v>421</v>
      </c>
      <c r="S235" s="27">
        <v>0</v>
      </c>
      <c r="T235" s="22">
        <v>0</v>
      </c>
      <c r="U235" s="55" t="s">
        <v>421</v>
      </c>
      <c r="V235" s="27">
        <v>0</v>
      </c>
      <c r="W235" s="22">
        <v>0</v>
      </c>
      <c r="X235" s="55" t="s">
        <v>421</v>
      </c>
      <c r="Y235" s="27">
        <v>0</v>
      </c>
      <c r="Z235" s="65">
        <f t="shared" si="179"/>
        <v>1</v>
      </c>
      <c r="AA235" s="55" t="s">
        <v>421</v>
      </c>
      <c r="AB235" s="64">
        <f t="shared" si="178"/>
        <v>100</v>
      </c>
      <c r="AC235" s="40" t="s">
        <v>406</v>
      </c>
      <c r="AD235" s="46">
        <f t="shared" si="183"/>
        <v>11070000</v>
      </c>
      <c r="AE235" s="64">
        <f t="shared" si="175"/>
        <v>15.613540197461212</v>
      </c>
      <c r="AF235" s="40" t="s">
        <v>406</v>
      </c>
      <c r="AG235" s="65">
        <f t="shared" si="180"/>
        <v>2</v>
      </c>
      <c r="AH235" s="55" t="s">
        <v>421</v>
      </c>
      <c r="AI235" s="46">
        <f t="shared" si="181"/>
        <v>22690000</v>
      </c>
      <c r="AJ235" s="64">
        <f t="shared" si="184"/>
        <v>40</v>
      </c>
      <c r="AK235" s="40" t="s">
        <v>406</v>
      </c>
      <c r="AL235" s="64">
        <f t="shared" si="182"/>
        <v>6.4005641748942175</v>
      </c>
      <c r="AM235" s="13"/>
      <c r="AP235" s="29"/>
    </row>
    <row r="236" spans="1:42" ht="93.75" customHeight="1" x14ac:dyDescent="0.2">
      <c r="A236" s="18"/>
      <c r="B236" s="19"/>
      <c r="C236" s="30" t="s">
        <v>207</v>
      </c>
      <c r="D236" s="34" t="s">
        <v>520</v>
      </c>
      <c r="E236" s="22">
        <v>5</v>
      </c>
      <c r="F236" s="55" t="s">
        <v>421</v>
      </c>
      <c r="G236" s="61">
        <f t="shared" si="177"/>
        <v>128300000</v>
      </c>
      <c r="H236" s="22">
        <v>1</v>
      </c>
      <c r="I236" s="55" t="s">
        <v>421</v>
      </c>
      <c r="J236" s="26">
        <v>7780000</v>
      </c>
      <c r="K236" s="22">
        <v>1</v>
      </c>
      <c r="L236" s="55" t="s">
        <v>421</v>
      </c>
      <c r="M236" s="27">
        <v>25660000</v>
      </c>
      <c r="N236" s="22">
        <v>1</v>
      </c>
      <c r="O236" s="55" t="s">
        <v>421</v>
      </c>
      <c r="P236" s="27">
        <v>7560000</v>
      </c>
      <c r="Q236" s="22">
        <v>0</v>
      </c>
      <c r="R236" s="55" t="s">
        <v>421</v>
      </c>
      <c r="S236" s="27">
        <v>0</v>
      </c>
      <c r="T236" s="22">
        <v>0</v>
      </c>
      <c r="U236" s="55" t="s">
        <v>421</v>
      </c>
      <c r="V236" s="27">
        <v>0</v>
      </c>
      <c r="W236" s="22">
        <v>0</v>
      </c>
      <c r="X236" s="55" t="s">
        <v>421</v>
      </c>
      <c r="Y236" s="27">
        <v>0</v>
      </c>
      <c r="Z236" s="65">
        <f t="shared" si="179"/>
        <v>1</v>
      </c>
      <c r="AA236" s="55" t="s">
        <v>421</v>
      </c>
      <c r="AB236" s="64">
        <f t="shared" si="178"/>
        <v>100</v>
      </c>
      <c r="AC236" s="40" t="s">
        <v>406</v>
      </c>
      <c r="AD236" s="46">
        <f t="shared" si="183"/>
        <v>7560000</v>
      </c>
      <c r="AE236" s="64">
        <f t="shared" si="175"/>
        <v>29.46219797349961</v>
      </c>
      <c r="AF236" s="40" t="s">
        <v>406</v>
      </c>
      <c r="AG236" s="65">
        <f t="shared" si="180"/>
        <v>2</v>
      </c>
      <c r="AH236" s="55" t="s">
        <v>421</v>
      </c>
      <c r="AI236" s="46">
        <f t="shared" si="181"/>
        <v>15340000</v>
      </c>
      <c r="AJ236" s="64">
        <f t="shared" si="184"/>
        <v>40</v>
      </c>
      <c r="AK236" s="40" t="s">
        <v>406</v>
      </c>
      <c r="AL236" s="64">
        <f t="shared" si="182"/>
        <v>11.956352299298519</v>
      </c>
      <c r="AM236" s="13"/>
      <c r="AP236" s="29"/>
    </row>
    <row r="237" spans="1:42" ht="93.75" customHeight="1" x14ac:dyDescent="0.2">
      <c r="A237" s="18"/>
      <c r="B237" s="19"/>
      <c r="C237" s="30" t="s">
        <v>208</v>
      </c>
      <c r="D237" s="34" t="s">
        <v>520</v>
      </c>
      <c r="E237" s="22">
        <v>5</v>
      </c>
      <c r="F237" s="55" t="s">
        <v>421</v>
      </c>
      <c r="G237" s="61">
        <f t="shared" si="177"/>
        <v>371500000</v>
      </c>
      <c r="H237" s="22">
        <v>1</v>
      </c>
      <c r="I237" s="55" t="s">
        <v>421</v>
      </c>
      <c r="J237" s="26">
        <v>11680000</v>
      </c>
      <c r="K237" s="22">
        <v>1</v>
      </c>
      <c r="L237" s="55" t="s">
        <v>421</v>
      </c>
      <c r="M237" s="27">
        <v>74300000</v>
      </c>
      <c r="N237" s="22">
        <v>1</v>
      </c>
      <c r="O237" s="55" t="s">
        <v>421</v>
      </c>
      <c r="P237" s="27">
        <v>12690000</v>
      </c>
      <c r="Q237" s="22">
        <v>0</v>
      </c>
      <c r="R237" s="55" t="s">
        <v>421</v>
      </c>
      <c r="S237" s="27">
        <v>0</v>
      </c>
      <c r="T237" s="22">
        <v>0</v>
      </c>
      <c r="U237" s="55" t="s">
        <v>421</v>
      </c>
      <c r="V237" s="27">
        <v>0</v>
      </c>
      <c r="W237" s="22">
        <v>0</v>
      </c>
      <c r="X237" s="55" t="s">
        <v>421</v>
      </c>
      <c r="Y237" s="27">
        <v>0</v>
      </c>
      <c r="Z237" s="65">
        <f t="shared" si="179"/>
        <v>1</v>
      </c>
      <c r="AA237" s="55" t="s">
        <v>421</v>
      </c>
      <c r="AB237" s="64">
        <f t="shared" si="178"/>
        <v>100</v>
      </c>
      <c r="AC237" s="40" t="s">
        <v>406</v>
      </c>
      <c r="AD237" s="46">
        <f t="shared" si="183"/>
        <v>12690000</v>
      </c>
      <c r="AE237" s="64">
        <f t="shared" si="175"/>
        <v>17.079407806191117</v>
      </c>
      <c r="AF237" s="40" t="s">
        <v>406</v>
      </c>
      <c r="AG237" s="65">
        <f t="shared" si="180"/>
        <v>2</v>
      </c>
      <c r="AH237" s="55" t="s">
        <v>421</v>
      </c>
      <c r="AI237" s="46">
        <f t="shared" si="181"/>
        <v>24370000</v>
      </c>
      <c r="AJ237" s="64">
        <f t="shared" si="184"/>
        <v>40</v>
      </c>
      <c r="AK237" s="40" t="s">
        <v>406</v>
      </c>
      <c r="AL237" s="64">
        <f t="shared" si="182"/>
        <v>6.5598923283983854</v>
      </c>
      <c r="AM237" s="13"/>
      <c r="AP237" s="29"/>
    </row>
    <row r="238" spans="1:42" ht="93.75" customHeight="1" x14ac:dyDescent="0.2">
      <c r="A238" s="18"/>
      <c r="B238" s="19"/>
      <c r="C238" s="30" t="s">
        <v>209</v>
      </c>
      <c r="D238" s="34" t="s">
        <v>520</v>
      </c>
      <c r="E238" s="22">
        <v>5</v>
      </c>
      <c r="F238" s="55" t="s">
        <v>421</v>
      </c>
      <c r="G238" s="61">
        <f t="shared" si="177"/>
        <v>125019795</v>
      </c>
      <c r="H238" s="22">
        <v>1</v>
      </c>
      <c r="I238" s="55" t="s">
        <v>421</v>
      </c>
      <c r="J238" s="26">
        <v>8640000</v>
      </c>
      <c r="K238" s="22">
        <v>1</v>
      </c>
      <c r="L238" s="55" t="s">
        <v>421</v>
      </c>
      <c r="M238" s="27">
        <v>25003959</v>
      </c>
      <c r="N238" s="22">
        <v>1</v>
      </c>
      <c r="O238" s="55" t="s">
        <v>421</v>
      </c>
      <c r="P238" s="27">
        <v>7560000</v>
      </c>
      <c r="Q238" s="22">
        <v>0</v>
      </c>
      <c r="R238" s="55" t="s">
        <v>421</v>
      </c>
      <c r="S238" s="27">
        <v>0</v>
      </c>
      <c r="T238" s="22">
        <v>0</v>
      </c>
      <c r="U238" s="55" t="s">
        <v>421</v>
      </c>
      <c r="V238" s="27">
        <v>0</v>
      </c>
      <c r="W238" s="22">
        <v>0</v>
      </c>
      <c r="X238" s="55" t="s">
        <v>421</v>
      </c>
      <c r="Y238" s="27">
        <v>0</v>
      </c>
      <c r="Z238" s="65">
        <f t="shared" si="179"/>
        <v>1</v>
      </c>
      <c r="AA238" s="55" t="s">
        <v>421</v>
      </c>
      <c r="AB238" s="64">
        <f t="shared" si="178"/>
        <v>100</v>
      </c>
      <c r="AC238" s="40" t="s">
        <v>406</v>
      </c>
      <c r="AD238" s="46">
        <f t="shared" si="183"/>
        <v>7560000</v>
      </c>
      <c r="AE238" s="64">
        <f t="shared" ref="AE238:AE274" si="185">AD238/M238*100</f>
        <v>30.235211951835307</v>
      </c>
      <c r="AF238" s="40" t="s">
        <v>406</v>
      </c>
      <c r="AG238" s="65">
        <f t="shared" si="180"/>
        <v>2</v>
      </c>
      <c r="AH238" s="55" t="s">
        <v>421</v>
      </c>
      <c r="AI238" s="46">
        <f t="shared" si="181"/>
        <v>16200000</v>
      </c>
      <c r="AJ238" s="64">
        <f t="shared" si="184"/>
        <v>40</v>
      </c>
      <c r="AK238" s="40" t="s">
        <v>406</v>
      </c>
      <c r="AL238" s="64">
        <f t="shared" si="182"/>
        <v>12.957947979357989</v>
      </c>
      <c r="AM238" s="13"/>
      <c r="AP238" s="29"/>
    </row>
    <row r="239" spans="1:42" ht="93.75" customHeight="1" x14ac:dyDescent="0.2">
      <c r="A239" s="18"/>
      <c r="B239" s="19"/>
      <c r="C239" s="30" t="s">
        <v>210</v>
      </c>
      <c r="D239" s="34" t="s">
        <v>520</v>
      </c>
      <c r="E239" s="22">
        <v>5</v>
      </c>
      <c r="F239" s="55" t="s">
        <v>421</v>
      </c>
      <c r="G239" s="61">
        <f t="shared" si="177"/>
        <v>409500000</v>
      </c>
      <c r="H239" s="22">
        <v>1</v>
      </c>
      <c r="I239" s="55" t="s">
        <v>421</v>
      </c>
      <c r="J239" s="26">
        <v>26120000</v>
      </c>
      <c r="K239" s="22">
        <v>1</v>
      </c>
      <c r="L239" s="55" t="s">
        <v>421</v>
      </c>
      <c r="M239" s="27">
        <v>81900000</v>
      </c>
      <c r="N239" s="22">
        <v>1</v>
      </c>
      <c r="O239" s="55" t="s">
        <v>421</v>
      </c>
      <c r="P239" s="27">
        <v>24570000</v>
      </c>
      <c r="Q239" s="22">
        <v>0</v>
      </c>
      <c r="R239" s="55" t="s">
        <v>421</v>
      </c>
      <c r="S239" s="27">
        <v>0</v>
      </c>
      <c r="T239" s="22">
        <v>0</v>
      </c>
      <c r="U239" s="55" t="s">
        <v>421</v>
      </c>
      <c r="V239" s="27">
        <v>0</v>
      </c>
      <c r="W239" s="22">
        <v>0</v>
      </c>
      <c r="X239" s="55" t="s">
        <v>421</v>
      </c>
      <c r="Y239" s="27">
        <v>0</v>
      </c>
      <c r="Z239" s="65">
        <f t="shared" si="179"/>
        <v>1</v>
      </c>
      <c r="AA239" s="55" t="s">
        <v>421</v>
      </c>
      <c r="AB239" s="64">
        <f t="shared" si="178"/>
        <v>100</v>
      </c>
      <c r="AC239" s="40" t="s">
        <v>406</v>
      </c>
      <c r="AD239" s="46">
        <f t="shared" si="183"/>
        <v>24570000</v>
      </c>
      <c r="AE239" s="64">
        <f t="shared" si="185"/>
        <v>30</v>
      </c>
      <c r="AF239" s="40" t="s">
        <v>406</v>
      </c>
      <c r="AG239" s="65">
        <f t="shared" si="180"/>
        <v>2</v>
      </c>
      <c r="AH239" s="55" t="s">
        <v>421</v>
      </c>
      <c r="AI239" s="46">
        <f t="shared" si="181"/>
        <v>50690000</v>
      </c>
      <c r="AJ239" s="64">
        <f t="shared" si="184"/>
        <v>40</v>
      </c>
      <c r="AK239" s="40" t="s">
        <v>406</v>
      </c>
      <c r="AL239" s="64">
        <f t="shared" si="182"/>
        <v>12.378510378510379</v>
      </c>
      <c r="AM239" s="13"/>
      <c r="AP239" s="29"/>
    </row>
    <row r="240" spans="1:42" ht="93.75" customHeight="1" x14ac:dyDescent="0.2">
      <c r="A240" s="18"/>
      <c r="B240" s="19"/>
      <c r="C240" s="30" t="s">
        <v>211</v>
      </c>
      <c r="D240" s="34" t="s">
        <v>520</v>
      </c>
      <c r="E240" s="22">
        <v>5</v>
      </c>
      <c r="F240" s="55" t="s">
        <v>421</v>
      </c>
      <c r="G240" s="61">
        <f t="shared" si="177"/>
        <v>409930255</v>
      </c>
      <c r="H240" s="22">
        <v>1</v>
      </c>
      <c r="I240" s="55" t="s">
        <v>421</v>
      </c>
      <c r="J240" s="26">
        <v>29480000</v>
      </c>
      <c r="K240" s="22">
        <v>1</v>
      </c>
      <c r="L240" s="55" t="s">
        <v>421</v>
      </c>
      <c r="M240" s="27">
        <v>81986051</v>
      </c>
      <c r="N240" s="22">
        <v>1</v>
      </c>
      <c r="O240" s="55" t="s">
        <v>421</v>
      </c>
      <c r="P240" s="27">
        <v>24570000</v>
      </c>
      <c r="Q240" s="22">
        <v>0</v>
      </c>
      <c r="R240" s="55" t="s">
        <v>421</v>
      </c>
      <c r="S240" s="27">
        <v>0</v>
      </c>
      <c r="T240" s="22">
        <v>0</v>
      </c>
      <c r="U240" s="55" t="s">
        <v>421</v>
      </c>
      <c r="V240" s="27">
        <v>0</v>
      </c>
      <c r="W240" s="22">
        <v>0</v>
      </c>
      <c r="X240" s="55" t="s">
        <v>421</v>
      </c>
      <c r="Y240" s="27">
        <v>0</v>
      </c>
      <c r="Z240" s="65">
        <f t="shared" si="179"/>
        <v>1</v>
      </c>
      <c r="AA240" s="55" t="s">
        <v>421</v>
      </c>
      <c r="AB240" s="64">
        <f t="shared" si="178"/>
        <v>100</v>
      </c>
      <c r="AC240" s="40" t="s">
        <v>406</v>
      </c>
      <c r="AD240" s="46">
        <f t="shared" si="183"/>
        <v>24570000</v>
      </c>
      <c r="AE240" s="64">
        <f t="shared" si="185"/>
        <v>29.96851257051032</v>
      </c>
      <c r="AF240" s="40" t="s">
        <v>406</v>
      </c>
      <c r="AG240" s="65">
        <f t="shared" si="180"/>
        <v>2</v>
      </c>
      <c r="AH240" s="55" t="s">
        <v>421</v>
      </c>
      <c r="AI240" s="46">
        <f t="shared" si="181"/>
        <v>54050000</v>
      </c>
      <c r="AJ240" s="64">
        <f t="shared" si="184"/>
        <v>40</v>
      </c>
      <c r="AK240" s="40" t="s">
        <v>406</v>
      </c>
      <c r="AL240" s="64">
        <f t="shared" si="182"/>
        <v>13.185169755279469</v>
      </c>
      <c r="AM240" s="13"/>
      <c r="AP240" s="29"/>
    </row>
    <row r="241" spans="1:42" ht="93.75" customHeight="1" x14ac:dyDescent="0.2">
      <c r="A241" s="18"/>
      <c r="B241" s="19"/>
      <c r="C241" s="30" t="s">
        <v>212</v>
      </c>
      <c r="D241" s="34" t="s">
        <v>520</v>
      </c>
      <c r="E241" s="22">
        <v>5</v>
      </c>
      <c r="F241" s="55" t="s">
        <v>421</v>
      </c>
      <c r="G241" s="61">
        <f t="shared" si="177"/>
        <v>143000000</v>
      </c>
      <c r="H241" s="22">
        <v>1</v>
      </c>
      <c r="I241" s="55" t="s">
        <v>421</v>
      </c>
      <c r="J241" s="26">
        <v>6500000</v>
      </c>
      <c r="K241" s="22">
        <v>1</v>
      </c>
      <c r="L241" s="55" t="s">
        <v>421</v>
      </c>
      <c r="M241" s="27">
        <v>28600000</v>
      </c>
      <c r="N241" s="22">
        <v>1</v>
      </c>
      <c r="O241" s="55" t="s">
        <v>421</v>
      </c>
      <c r="P241" s="27">
        <v>8100000</v>
      </c>
      <c r="Q241" s="22">
        <v>0</v>
      </c>
      <c r="R241" s="55" t="s">
        <v>421</v>
      </c>
      <c r="S241" s="27">
        <v>0</v>
      </c>
      <c r="T241" s="22">
        <v>0</v>
      </c>
      <c r="U241" s="55" t="s">
        <v>421</v>
      </c>
      <c r="V241" s="27">
        <v>0</v>
      </c>
      <c r="W241" s="22">
        <v>0</v>
      </c>
      <c r="X241" s="55" t="s">
        <v>421</v>
      </c>
      <c r="Y241" s="27">
        <v>0</v>
      </c>
      <c r="Z241" s="65">
        <f t="shared" si="179"/>
        <v>1</v>
      </c>
      <c r="AA241" s="55" t="s">
        <v>421</v>
      </c>
      <c r="AB241" s="64">
        <f t="shared" si="178"/>
        <v>100</v>
      </c>
      <c r="AC241" s="40" t="s">
        <v>406</v>
      </c>
      <c r="AD241" s="46">
        <f t="shared" si="183"/>
        <v>8100000</v>
      </c>
      <c r="AE241" s="64">
        <f t="shared" si="185"/>
        <v>28.321678321678323</v>
      </c>
      <c r="AF241" s="40" t="s">
        <v>406</v>
      </c>
      <c r="AG241" s="65">
        <f t="shared" si="180"/>
        <v>2</v>
      </c>
      <c r="AH241" s="55" t="s">
        <v>421</v>
      </c>
      <c r="AI241" s="46">
        <f t="shared" si="181"/>
        <v>14600000</v>
      </c>
      <c r="AJ241" s="64">
        <f t="shared" si="184"/>
        <v>40</v>
      </c>
      <c r="AK241" s="40" t="s">
        <v>406</v>
      </c>
      <c r="AL241" s="64">
        <f t="shared" si="182"/>
        <v>10.20979020979021</v>
      </c>
      <c r="AM241" s="13"/>
      <c r="AP241" s="29"/>
    </row>
    <row r="242" spans="1:42" ht="93.75" customHeight="1" x14ac:dyDescent="0.2">
      <c r="A242" s="18"/>
      <c r="B242" s="19"/>
      <c r="C242" s="30" t="s">
        <v>213</v>
      </c>
      <c r="D242" s="34" t="s">
        <v>520</v>
      </c>
      <c r="E242" s="22">
        <v>5</v>
      </c>
      <c r="F242" s="55" t="s">
        <v>421</v>
      </c>
      <c r="G242" s="61">
        <f t="shared" si="177"/>
        <v>249100000</v>
      </c>
      <c r="H242" s="22">
        <v>1</v>
      </c>
      <c r="I242" s="55" t="s">
        <v>421</v>
      </c>
      <c r="J242" s="26">
        <v>17380000</v>
      </c>
      <c r="K242" s="22">
        <v>1</v>
      </c>
      <c r="L242" s="55" t="s">
        <v>421</v>
      </c>
      <c r="M242" s="27">
        <v>49820000</v>
      </c>
      <c r="N242" s="22">
        <v>1</v>
      </c>
      <c r="O242" s="55" t="s">
        <v>421</v>
      </c>
      <c r="P242" s="27">
        <v>14850000</v>
      </c>
      <c r="Q242" s="22">
        <v>0</v>
      </c>
      <c r="R242" s="55" t="s">
        <v>421</v>
      </c>
      <c r="S242" s="27">
        <v>0</v>
      </c>
      <c r="T242" s="22">
        <v>0</v>
      </c>
      <c r="U242" s="55" t="s">
        <v>421</v>
      </c>
      <c r="V242" s="27">
        <v>0</v>
      </c>
      <c r="W242" s="22">
        <v>0</v>
      </c>
      <c r="X242" s="55" t="s">
        <v>421</v>
      </c>
      <c r="Y242" s="27">
        <v>0</v>
      </c>
      <c r="Z242" s="65">
        <f t="shared" si="179"/>
        <v>1</v>
      </c>
      <c r="AA242" s="55" t="s">
        <v>421</v>
      </c>
      <c r="AB242" s="64">
        <f t="shared" si="178"/>
        <v>100</v>
      </c>
      <c r="AC242" s="40" t="s">
        <v>406</v>
      </c>
      <c r="AD242" s="46">
        <f t="shared" si="183"/>
        <v>14850000</v>
      </c>
      <c r="AE242" s="64">
        <f t="shared" si="185"/>
        <v>29.807306302689685</v>
      </c>
      <c r="AF242" s="40" t="s">
        <v>406</v>
      </c>
      <c r="AG242" s="65">
        <f t="shared" si="180"/>
        <v>2</v>
      </c>
      <c r="AH242" s="55" t="s">
        <v>421</v>
      </c>
      <c r="AI242" s="46">
        <f t="shared" si="181"/>
        <v>32230000</v>
      </c>
      <c r="AJ242" s="64">
        <f t="shared" si="184"/>
        <v>40</v>
      </c>
      <c r="AK242" s="40" t="s">
        <v>406</v>
      </c>
      <c r="AL242" s="64">
        <f t="shared" si="182"/>
        <v>12.938578883982336</v>
      </c>
      <c r="AM242" s="13"/>
      <c r="AP242" s="29"/>
    </row>
    <row r="243" spans="1:42" ht="93.75" customHeight="1" x14ac:dyDescent="0.2">
      <c r="A243" s="18"/>
      <c r="B243" s="19"/>
      <c r="C243" s="30" t="s">
        <v>214</v>
      </c>
      <c r="D243" s="34" t="s">
        <v>520</v>
      </c>
      <c r="E243" s="22">
        <v>5</v>
      </c>
      <c r="F243" s="55" t="s">
        <v>421</v>
      </c>
      <c r="G243" s="61">
        <f t="shared" si="177"/>
        <v>467000000</v>
      </c>
      <c r="H243" s="22">
        <v>1</v>
      </c>
      <c r="I243" s="55" t="s">
        <v>421</v>
      </c>
      <c r="J243" s="26">
        <v>16520000</v>
      </c>
      <c r="K243" s="22">
        <v>1</v>
      </c>
      <c r="L243" s="55" t="s">
        <v>421</v>
      </c>
      <c r="M243" s="27">
        <v>93400000</v>
      </c>
      <c r="N243" s="22">
        <v>1</v>
      </c>
      <c r="O243" s="55" t="s">
        <v>421</v>
      </c>
      <c r="P243" s="27">
        <v>12420000</v>
      </c>
      <c r="Q243" s="22">
        <v>0</v>
      </c>
      <c r="R243" s="55" t="s">
        <v>421</v>
      </c>
      <c r="S243" s="27">
        <v>0</v>
      </c>
      <c r="T243" s="22">
        <v>0</v>
      </c>
      <c r="U243" s="55" t="s">
        <v>421</v>
      </c>
      <c r="V243" s="27">
        <v>0</v>
      </c>
      <c r="W243" s="22">
        <v>0</v>
      </c>
      <c r="X243" s="55" t="s">
        <v>421</v>
      </c>
      <c r="Y243" s="27">
        <v>0</v>
      </c>
      <c r="Z243" s="65">
        <f t="shared" si="179"/>
        <v>1</v>
      </c>
      <c r="AA243" s="55" t="s">
        <v>421</v>
      </c>
      <c r="AB243" s="64">
        <f t="shared" si="178"/>
        <v>100</v>
      </c>
      <c r="AC243" s="40" t="s">
        <v>406</v>
      </c>
      <c r="AD243" s="46">
        <f t="shared" si="183"/>
        <v>12420000</v>
      </c>
      <c r="AE243" s="64">
        <f t="shared" si="185"/>
        <v>13.297644539614561</v>
      </c>
      <c r="AF243" s="40" t="s">
        <v>406</v>
      </c>
      <c r="AG243" s="65">
        <f t="shared" si="180"/>
        <v>2</v>
      </c>
      <c r="AH243" s="55" t="s">
        <v>421</v>
      </c>
      <c r="AI243" s="46">
        <f t="shared" si="181"/>
        <v>28940000</v>
      </c>
      <c r="AJ243" s="64">
        <f t="shared" si="184"/>
        <v>40</v>
      </c>
      <c r="AK243" s="40" t="s">
        <v>406</v>
      </c>
      <c r="AL243" s="64">
        <f t="shared" si="182"/>
        <v>6.1970021413276228</v>
      </c>
      <c r="AM243" s="13"/>
      <c r="AP243" s="29"/>
    </row>
    <row r="244" spans="1:42" ht="93.75" customHeight="1" x14ac:dyDescent="0.2">
      <c r="A244" s="18"/>
      <c r="B244" s="19"/>
      <c r="C244" s="30" t="s">
        <v>215</v>
      </c>
      <c r="D244" s="34" t="s">
        <v>520</v>
      </c>
      <c r="E244" s="22">
        <v>5</v>
      </c>
      <c r="F244" s="55" t="s">
        <v>421</v>
      </c>
      <c r="G244" s="61">
        <f t="shared" si="177"/>
        <v>253900000</v>
      </c>
      <c r="H244" s="22">
        <v>1</v>
      </c>
      <c r="I244" s="55" t="s">
        <v>421</v>
      </c>
      <c r="J244" s="26">
        <v>16520000</v>
      </c>
      <c r="K244" s="22">
        <v>1</v>
      </c>
      <c r="L244" s="55" t="s">
        <v>421</v>
      </c>
      <c r="M244" s="27">
        <v>50780000</v>
      </c>
      <c r="N244" s="22">
        <v>1</v>
      </c>
      <c r="O244" s="55" t="s">
        <v>421</v>
      </c>
      <c r="P244" s="27">
        <v>14850000</v>
      </c>
      <c r="Q244" s="22">
        <v>0</v>
      </c>
      <c r="R244" s="55" t="s">
        <v>421</v>
      </c>
      <c r="S244" s="27">
        <v>0</v>
      </c>
      <c r="T244" s="22">
        <v>0</v>
      </c>
      <c r="U244" s="55" t="s">
        <v>421</v>
      </c>
      <c r="V244" s="27">
        <v>0</v>
      </c>
      <c r="W244" s="22">
        <v>0</v>
      </c>
      <c r="X244" s="55" t="s">
        <v>421</v>
      </c>
      <c r="Y244" s="27">
        <v>0</v>
      </c>
      <c r="Z244" s="65">
        <f t="shared" si="179"/>
        <v>1</v>
      </c>
      <c r="AA244" s="55" t="s">
        <v>421</v>
      </c>
      <c r="AB244" s="64">
        <f t="shared" si="178"/>
        <v>100</v>
      </c>
      <c r="AC244" s="40" t="s">
        <v>406</v>
      </c>
      <c r="AD244" s="46">
        <f t="shared" si="183"/>
        <v>14850000</v>
      </c>
      <c r="AE244" s="64">
        <f t="shared" si="185"/>
        <v>29.243796770382041</v>
      </c>
      <c r="AF244" s="40" t="s">
        <v>406</v>
      </c>
      <c r="AG244" s="65">
        <f t="shared" si="180"/>
        <v>2</v>
      </c>
      <c r="AH244" s="55" t="s">
        <v>421</v>
      </c>
      <c r="AI244" s="46">
        <f t="shared" si="181"/>
        <v>31370000</v>
      </c>
      <c r="AJ244" s="64">
        <f t="shared" si="184"/>
        <v>40</v>
      </c>
      <c r="AK244" s="40" t="s">
        <v>406</v>
      </c>
      <c r="AL244" s="64">
        <f t="shared" si="182"/>
        <v>12.355257975580937</v>
      </c>
      <c r="AM244" s="13"/>
      <c r="AP244" s="29"/>
    </row>
    <row r="245" spans="1:42" ht="93.75" customHeight="1" x14ac:dyDescent="0.2">
      <c r="A245" s="18"/>
      <c r="B245" s="19"/>
      <c r="C245" s="30" t="s">
        <v>216</v>
      </c>
      <c r="D245" s="34" t="s">
        <v>520</v>
      </c>
      <c r="E245" s="22">
        <v>5</v>
      </c>
      <c r="F245" s="55" t="s">
        <v>421</v>
      </c>
      <c r="G245" s="61">
        <f t="shared" si="177"/>
        <v>192501500</v>
      </c>
      <c r="H245" s="22">
        <v>1</v>
      </c>
      <c r="I245" s="55" t="s">
        <v>421</v>
      </c>
      <c r="J245" s="26">
        <v>11620000</v>
      </c>
      <c r="K245" s="22">
        <v>1</v>
      </c>
      <c r="L245" s="55" t="s">
        <v>421</v>
      </c>
      <c r="M245" s="27">
        <v>38500300</v>
      </c>
      <c r="N245" s="22">
        <v>1</v>
      </c>
      <c r="O245" s="55" t="s">
        <v>421</v>
      </c>
      <c r="P245" s="27">
        <v>11340000</v>
      </c>
      <c r="Q245" s="22">
        <v>0</v>
      </c>
      <c r="R245" s="55" t="s">
        <v>421</v>
      </c>
      <c r="S245" s="27">
        <v>0</v>
      </c>
      <c r="T245" s="22">
        <v>0</v>
      </c>
      <c r="U245" s="55" t="s">
        <v>421</v>
      </c>
      <c r="V245" s="27">
        <v>0</v>
      </c>
      <c r="W245" s="22">
        <v>0</v>
      </c>
      <c r="X245" s="55" t="s">
        <v>421</v>
      </c>
      <c r="Y245" s="27">
        <v>0</v>
      </c>
      <c r="Z245" s="65">
        <f t="shared" si="179"/>
        <v>1</v>
      </c>
      <c r="AA245" s="55" t="s">
        <v>421</v>
      </c>
      <c r="AB245" s="64">
        <f t="shared" si="178"/>
        <v>100</v>
      </c>
      <c r="AC245" s="40" t="s">
        <v>406</v>
      </c>
      <c r="AD245" s="46">
        <f t="shared" si="183"/>
        <v>11340000</v>
      </c>
      <c r="AE245" s="64">
        <f t="shared" si="185"/>
        <v>29.454315940395269</v>
      </c>
      <c r="AF245" s="40" t="s">
        <v>406</v>
      </c>
      <c r="AG245" s="65">
        <f t="shared" si="180"/>
        <v>2</v>
      </c>
      <c r="AH245" s="55" t="s">
        <v>421</v>
      </c>
      <c r="AI245" s="46">
        <f t="shared" si="181"/>
        <v>22960000</v>
      </c>
      <c r="AJ245" s="64">
        <f t="shared" si="184"/>
        <v>40</v>
      </c>
      <c r="AK245" s="40" t="s">
        <v>406</v>
      </c>
      <c r="AL245" s="64">
        <f t="shared" si="182"/>
        <v>11.927179788209443</v>
      </c>
      <c r="AM245" s="13"/>
      <c r="AP245" s="29"/>
    </row>
    <row r="246" spans="1:42" ht="93.75" customHeight="1" x14ac:dyDescent="0.2">
      <c r="A246" s="18"/>
      <c r="B246" s="19"/>
      <c r="C246" s="30" t="s">
        <v>217</v>
      </c>
      <c r="D246" s="34" t="s">
        <v>520</v>
      </c>
      <c r="E246" s="22">
        <v>5</v>
      </c>
      <c r="F246" s="55" t="s">
        <v>421</v>
      </c>
      <c r="G246" s="61">
        <f t="shared" si="177"/>
        <v>277700000</v>
      </c>
      <c r="H246" s="22">
        <v>1</v>
      </c>
      <c r="I246" s="55" t="s">
        <v>421</v>
      </c>
      <c r="J246" s="26">
        <v>16882988</v>
      </c>
      <c r="K246" s="22">
        <v>1</v>
      </c>
      <c r="L246" s="55" t="s">
        <v>421</v>
      </c>
      <c r="M246" s="27">
        <v>55540000</v>
      </c>
      <c r="N246" s="22">
        <v>1</v>
      </c>
      <c r="O246" s="55" t="s">
        <v>421</v>
      </c>
      <c r="P246" s="27">
        <v>16470000</v>
      </c>
      <c r="Q246" s="22">
        <v>0</v>
      </c>
      <c r="R246" s="55" t="s">
        <v>421</v>
      </c>
      <c r="S246" s="27">
        <v>0</v>
      </c>
      <c r="T246" s="22">
        <v>0</v>
      </c>
      <c r="U246" s="55" t="s">
        <v>421</v>
      </c>
      <c r="V246" s="27">
        <v>0</v>
      </c>
      <c r="W246" s="22">
        <v>0</v>
      </c>
      <c r="X246" s="55" t="s">
        <v>421</v>
      </c>
      <c r="Y246" s="27">
        <v>0</v>
      </c>
      <c r="Z246" s="65">
        <f t="shared" si="179"/>
        <v>1</v>
      </c>
      <c r="AA246" s="55" t="s">
        <v>421</v>
      </c>
      <c r="AB246" s="64">
        <f t="shared" si="178"/>
        <v>100</v>
      </c>
      <c r="AC246" s="40" t="s">
        <v>406</v>
      </c>
      <c r="AD246" s="46">
        <f t="shared" si="183"/>
        <v>16470000</v>
      </c>
      <c r="AE246" s="64">
        <f t="shared" si="185"/>
        <v>29.654303204897371</v>
      </c>
      <c r="AF246" s="40" t="s">
        <v>406</v>
      </c>
      <c r="AG246" s="65">
        <f t="shared" si="180"/>
        <v>2</v>
      </c>
      <c r="AH246" s="55" t="s">
        <v>421</v>
      </c>
      <c r="AI246" s="46">
        <f t="shared" si="181"/>
        <v>33352988</v>
      </c>
      <c r="AJ246" s="64">
        <f t="shared" si="184"/>
        <v>40</v>
      </c>
      <c r="AK246" s="40" t="s">
        <v>406</v>
      </c>
      <c r="AL246" s="64">
        <f t="shared" si="182"/>
        <v>12.010438602808787</v>
      </c>
      <c r="AM246" s="13"/>
      <c r="AP246" s="29"/>
    </row>
    <row r="247" spans="1:42" ht="93.75" customHeight="1" x14ac:dyDescent="0.2">
      <c r="A247" s="18"/>
      <c r="B247" s="19"/>
      <c r="C247" s="30" t="s">
        <v>218</v>
      </c>
      <c r="D247" s="34" t="s">
        <v>520</v>
      </c>
      <c r="E247" s="22">
        <v>5</v>
      </c>
      <c r="F247" s="55" t="s">
        <v>421</v>
      </c>
      <c r="G247" s="61">
        <f t="shared" si="177"/>
        <v>507500000</v>
      </c>
      <c r="H247" s="22">
        <v>1</v>
      </c>
      <c r="I247" s="55" t="s">
        <v>421</v>
      </c>
      <c r="J247" s="26">
        <v>19120000</v>
      </c>
      <c r="K247" s="22">
        <v>1</v>
      </c>
      <c r="L247" s="55" t="s">
        <v>421</v>
      </c>
      <c r="M247" s="27">
        <v>101500000</v>
      </c>
      <c r="N247" s="22">
        <v>1</v>
      </c>
      <c r="O247" s="55" t="s">
        <v>421</v>
      </c>
      <c r="P247" s="27">
        <v>14850000</v>
      </c>
      <c r="Q247" s="22">
        <v>0</v>
      </c>
      <c r="R247" s="55" t="s">
        <v>421</v>
      </c>
      <c r="S247" s="27">
        <v>0</v>
      </c>
      <c r="T247" s="22">
        <v>0</v>
      </c>
      <c r="U247" s="55" t="s">
        <v>421</v>
      </c>
      <c r="V247" s="27">
        <v>0</v>
      </c>
      <c r="W247" s="22">
        <v>0</v>
      </c>
      <c r="X247" s="55" t="s">
        <v>421</v>
      </c>
      <c r="Y247" s="27">
        <v>0</v>
      </c>
      <c r="Z247" s="65">
        <f t="shared" si="179"/>
        <v>1</v>
      </c>
      <c r="AA247" s="55" t="s">
        <v>421</v>
      </c>
      <c r="AB247" s="64">
        <f t="shared" si="178"/>
        <v>100</v>
      </c>
      <c r="AC247" s="40" t="s">
        <v>406</v>
      </c>
      <c r="AD247" s="46">
        <f t="shared" si="183"/>
        <v>14850000</v>
      </c>
      <c r="AE247" s="64">
        <f t="shared" si="185"/>
        <v>14.630541871921181</v>
      </c>
      <c r="AF247" s="40" t="s">
        <v>406</v>
      </c>
      <c r="AG247" s="65">
        <f t="shared" si="180"/>
        <v>2</v>
      </c>
      <c r="AH247" s="55" t="s">
        <v>421</v>
      </c>
      <c r="AI247" s="46">
        <f t="shared" si="181"/>
        <v>33970000</v>
      </c>
      <c r="AJ247" s="64">
        <f t="shared" si="184"/>
        <v>40</v>
      </c>
      <c r="AK247" s="40" t="s">
        <v>406</v>
      </c>
      <c r="AL247" s="64">
        <f t="shared" si="182"/>
        <v>6.6935960591133004</v>
      </c>
      <c r="AM247" s="13"/>
      <c r="AP247" s="29"/>
    </row>
    <row r="248" spans="1:42" ht="93.75" customHeight="1" x14ac:dyDescent="0.2">
      <c r="A248" s="18"/>
      <c r="B248" s="19"/>
      <c r="C248" s="30" t="s">
        <v>219</v>
      </c>
      <c r="D248" s="34" t="s">
        <v>520</v>
      </c>
      <c r="E248" s="22">
        <v>5</v>
      </c>
      <c r="F248" s="55" t="s">
        <v>421</v>
      </c>
      <c r="G248" s="61">
        <f t="shared" si="177"/>
        <v>3200000</v>
      </c>
      <c r="H248" s="22">
        <v>1</v>
      </c>
      <c r="I248" s="55" t="s">
        <v>421</v>
      </c>
      <c r="J248" s="26">
        <v>7040000</v>
      </c>
      <c r="K248" s="22">
        <v>1</v>
      </c>
      <c r="L248" s="55" t="s">
        <v>421</v>
      </c>
      <c r="M248" s="27">
        <v>640000</v>
      </c>
      <c r="N248" s="22">
        <v>1</v>
      </c>
      <c r="O248" s="55" t="s">
        <v>421</v>
      </c>
      <c r="P248" s="27">
        <v>270000</v>
      </c>
      <c r="Q248" s="22">
        <v>0</v>
      </c>
      <c r="R248" s="55" t="s">
        <v>421</v>
      </c>
      <c r="S248" s="27">
        <v>0</v>
      </c>
      <c r="T248" s="22">
        <v>0</v>
      </c>
      <c r="U248" s="55" t="s">
        <v>421</v>
      </c>
      <c r="V248" s="27">
        <v>0</v>
      </c>
      <c r="W248" s="22">
        <v>0</v>
      </c>
      <c r="X248" s="55" t="s">
        <v>421</v>
      </c>
      <c r="Y248" s="27">
        <v>0</v>
      </c>
      <c r="Z248" s="65">
        <f t="shared" si="179"/>
        <v>1</v>
      </c>
      <c r="AA248" s="55" t="s">
        <v>421</v>
      </c>
      <c r="AB248" s="64">
        <f t="shared" si="178"/>
        <v>100</v>
      </c>
      <c r="AC248" s="40" t="s">
        <v>406</v>
      </c>
      <c r="AD248" s="46">
        <f t="shared" si="183"/>
        <v>270000</v>
      </c>
      <c r="AE248" s="64">
        <f t="shared" si="185"/>
        <v>42.1875</v>
      </c>
      <c r="AF248" s="40" t="s">
        <v>406</v>
      </c>
      <c r="AG248" s="65">
        <f t="shared" si="180"/>
        <v>2</v>
      </c>
      <c r="AH248" s="55" t="s">
        <v>421</v>
      </c>
      <c r="AI248" s="46">
        <f t="shared" si="181"/>
        <v>7310000</v>
      </c>
      <c r="AJ248" s="64">
        <f t="shared" si="184"/>
        <v>40</v>
      </c>
      <c r="AK248" s="40" t="s">
        <v>406</v>
      </c>
      <c r="AL248" s="64">
        <f t="shared" si="182"/>
        <v>228.43749999999997</v>
      </c>
      <c r="AM248" s="13"/>
      <c r="AP248" s="29"/>
    </row>
    <row r="249" spans="1:42" ht="93.75" customHeight="1" x14ac:dyDescent="0.2">
      <c r="A249" s="18"/>
      <c r="B249" s="19"/>
      <c r="C249" s="30" t="s">
        <v>220</v>
      </c>
      <c r="D249" s="34" t="s">
        <v>520</v>
      </c>
      <c r="E249" s="22">
        <v>5</v>
      </c>
      <c r="F249" s="55" t="s">
        <v>421</v>
      </c>
      <c r="G249" s="61">
        <f t="shared" si="177"/>
        <v>255200000</v>
      </c>
      <c r="H249" s="22">
        <v>1</v>
      </c>
      <c r="I249" s="55" t="s">
        <v>421</v>
      </c>
      <c r="J249" s="26">
        <v>17380000</v>
      </c>
      <c r="K249" s="22">
        <v>1</v>
      </c>
      <c r="L249" s="55" t="s">
        <v>421</v>
      </c>
      <c r="M249" s="27">
        <v>51040000</v>
      </c>
      <c r="N249" s="22">
        <v>1</v>
      </c>
      <c r="O249" s="55" t="s">
        <v>421</v>
      </c>
      <c r="P249" s="27">
        <v>15120000</v>
      </c>
      <c r="Q249" s="22">
        <v>0</v>
      </c>
      <c r="R249" s="55" t="s">
        <v>421</v>
      </c>
      <c r="S249" s="27">
        <v>0</v>
      </c>
      <c r="T249" s="22">
        <v>0</v>
      </c>
      <c r="U249" s="55" t="s">
        <v>421</v>
      </c>
      <c r="V249" s="27">
        <v>0</v>
      </c>
      <c r="W249" s="22">
        <v>0</v>
      </c>
      <c r="X249" s="55" t="s">
        <v>421</v>
      </c>
      <c r="Y249" s="27">
        <v>0</v>
      </c>
      <c r="Z249" s="65">
        <f t="shared" si="179"/>
        <v>1</v>
      </c>
      <c r="AA249" s="55" t="s">
        <v>421</v>
      </c>
      <c r="AB249" s="64">
        <f t="shared" si="178"/>
        <v>100</v>
      </c>
      <c r="AC249" s="40" t="s">
        <v>406</v>
      </c>
      <c r="AD249" s="46">
        <f t="shared" si="183"/>
        <v>15120000</v>
      </c>
      <c r="AE249" s="64">
        <f t="shared" si="185"/>
        <v>29.623824451410659</v>
      </c>
      <c r="AF249" s="40" t="s">
        <v>406</v>
      </c>
      <c r="AG249" s="65">
        <f t="shared" si="180"/>
        <v>2</v>
      </c>
      <c r="AH249" s="55" t="s">
        <v>421</v>
      </c>
      <c r="AI249" s="46">
        <f t="shared" si="181"/>
        <v>32500000</v>
      </c>
      <c r="AJ249" s="64">
        <f t="shared" si="184"/>
        <v>40</v>
      </c>
      <c r="AK249" s="40" t="s">
        <v>406</v>
      </c>
      <c r="AL249" s="64">
        <f t="shared" si="182"/>
        <v>12.73510971786834</v>
      </c>
      <c r="AM249" s="13"/>
      <c r="AP249" s="29"/>
    </row>
    <row r="250" spans="1:42" ht="93.75" customHeight="1" x14ac:dyDescent="0.2">
      <c r="A250" s="18"/>
      <c r="B250" s="19"/>
      <c r="C250" s="30" t="s">
        <v>221</v>
      </c>
      <c r="D250" s="34" t="s">
        <v>520</v>
      </c>
      <c r="E250" s="22">
        <v>5</v>
      </c>
      <c r="F250" s="55" t="s">
        <v>421</v>
      </c>
      <c r="G250" s="61">
        <f t="shared" ref="G250:G313" si="186">M250*5</f>
        <v>225000000</v>
      </c>
      <c r="H250" s="22">
        <v>1</v>
      </c>
      <c r="I250" s="55" t="s">
        <v>421</v>
      </c>
      <c r="J250" s="26">
        <v>16520000</v>
      </c>
      <c r="K250" s="22">
        <v>1</v>
      </c>
      <c r="L250" s="55" t="s">
        <v>421</v>
      </c>
      <c r="M250" s="27">
        <v>45000000</v>
      </c>
      <c r="N250" s="22">
        <v>1</v>
      </c>
      <c r="O250" s="55" t="s">
        <v>421</v>
      </c>
      <c r="P250" s="27">
        <v>13500000</v>
      </c>
      <c r="Q250" s="22">
        <v>0</v>
      </c>
      <c r="R250" s="55" t="s">
        <v>421</v>
      </c>
      <c r="S250" s="27">
        <v>0</v>
      </c>
      <c r="T250" s="22">
        <v>0</v>
      </c>
      <c r="U250" s="55" t="s">
        <v>421</v>
      </c>
      <c r="V250" s="27">
        <v>0</v>
      </c>
      <c r="W250" s="22">
        <v>0</v>
      </c>
      <c r="X250" s="55" t="s">
        <v>421</v>
      </c>
      <c r="Y250" s="27">
        <v>0</v>
      </c>
      <c r="Z250" s="65">
        <f t="shared" si="179"/>
        <v>1</v>
      </c>
      <c r="AA250" s="55" t="s">
        <v>421</v>
      </c>
      <c r="AB250" s="64">
        <f t="shared" si="178"/>
        <v>100</v>
      </c>
      <c r="AC250" s="40" t="s">
        <v>406</v>
      </c>
      <c r="AD250" s="46">
        <f t="shared" si="183"/>
        <v>13500000</v>
      </c>
      <c r="AE250" s="64">
        <f t="shared" si="185"/>
        <v>30</v>
      </c>
      <c r="AF250" s="40" t="s">
        <v>406</v>
      </c>
      <c r="AG250" s="65">
        <f t="shared" si="180"/>
        <v>2</v>
      </c>
      <c r="AH250" s="55" t="s">
        <v>421</v>
      </c>
      <c r="AI250" s="46">
        <f t="shared" si="181"/>
        <v>30020000</v>
      </c>
      <c r="AJ250" s="64">
        <f t="shared" si="184"/>
        <v>40</v>
      </c>
      <c r="AK250" s="40" t="s">
        <v>406</v>
      </c>
      <c r="AL250" s="64">
        <f t="shared" si="182"/>
        <v>13.342222222222222</v>
      </c>
      <c r="AM250" s="13"/>
      <c r="AP250" s="29"/>
    </row>
    <row r="251" spans="1:42" ht="93.75" customHeight="1" x14ac:dyDescent="0.2">
      <c r="A251" s="18"/>
      <c r="B251" s="19"/>
      <c r="C251" s="30" t="s">
        <v>222</v>
      </c>
      <c r="D251" s="34" t="s">
        <v>520</v>
      </c>
      <c r="E251" s="22">
        <v>5</v>
      </c>
      <c r="F251" s="55" t="s">
        <v>421</v>
      </c>
      <c r="G251" s="61">
        <f t="shared" si="186"/>
        <v>283500000</v>
      </c>
      <c r="H251" s="22">
        <v>1</v>
      </c>
      <c r="I251" s="55" t="s">
        <v>421</v>
      </c>
      <c r="J251" s="26">
        <v>21040000</v>
      </c>
      <c r="K251" s="22">
        <v>1</v>
      </c>
      <c r="L251" s="55" t="s">
        <v>421</v>
      </c>
      <c r="M251" s="27">
        <v>56700000</v>
      </c>
      <c r="N251" s="22">
        <v>1</v>
      </c>
      <c r="O251" s="55" t="s">
        <v>421</v>
      </c>
      <c r="P251" s="27">
        <v>17010000</v>
      </c>
      <c r="Q251" s="22">
        <v>0</v>
      </c>
      <c r="R251" s="55" t="s">
        <v>421</v>
      </c>
      <c r="S251" s="27">
        <v>0</v>
      </c>
      <c r="T251" s="22">
        <v>0</v>
      </c>
      <c r="U251" s="55" t="s">
        <v>421</v>
      </c>
      <c r="V251" s="27">
        <v>0</v>
      </c>
      <c r="W251" s="22">
        <v>0</v>
      </c>
      <c r="X251" s="55" t="s">
        <v>421</v>
      </c>
      <c r="Y251" s="27">
        <v>0</v>
      </c>
      <c r="Z251" s="65">
        <f t="shared" si="179"/>
        <v>1</v>
      </c>
      <c r="AA251" s="55" t="s">
        <v>421</v>
      </c>
      <c r="AB251" s="64">
        <f t="shared" si="178"/>
        <v>100</v>
      </c>
      <c r="AC251" s="40" t="s">
        <v>406</v>
      </c>
      <c r="AD251" s="46">
        <f t="shared" si="183"/>
        <v>17010000</v>
      </c>
      <c r="AE251" s="64">
        <f t="shared" si="185"/>
        <v>30</v>
      </c>
      <c r="AF251" s="40" t="s">
        <v>406</v>
      </c>
      <c r="AG251" s="65">
        <f t="shared" si="180"/>
        <v>2</v>
      </c>
      <c r="AH251" s="55" t="s">
        <v>421</v>
      </c>
      <c r="AI251" s="46">
        <f t="shared" si="181"/>
        <v>38050000</v>
      </c>
      <c r="AJ251" s="64">
        <f t="shared" si="184"/>
        <v>40</v>
      </c>
      <c r="AK251" s="40" t="s">
        <v>406</v>
      </c>
      <c r="AL251" s="64">
        <f t="shared" si="182"/>
        <v>13.421516754850089</v>
      </c>
      <c r="AM251" s="13"/>
      <c r="AP251" s="29"/>
    </row>
    <row r="252" spans="1:42" ht="93.75" customHeight="1" x14ac:dyDescent="0.2">
      <c r="A252" s="18"/>
      <c r="B252" s="19"/>
      <c r="C252" s="30" t="s">
        <v>223</v>
      </c>
      <c r="D252" s="34" t="s">
        <v>520</v>
      </c>
      <c r="E252" s="22">
        <v>5</v>
      </c>
      <c r="F252" s="55" t="s">
        <v>421</v>
      </c>
      <c r="G252" s="61">
        <f t="shared" si="186"/>
        <v>225082500</v>
      </c>
      <c r="H252" s="22">
        <v>1</v>
      </c>
      <c r="I252" s="55" t="s">
        <v>421</v>
      </c>
      <c r="J252" s="26">
        <v>12580000</v>
      </c>
      <c r="K252" s="22">
        <v>1</v>
      </c>
      <c r="L252" s="55" t="s">
        <v>421</v>
      </c>
      <c r="M252" s="27">
        <v>45016500</v>
      </c>
      <c r="N252" s="22">
        <v>1</v>
      </c>
      <c r="O252" s="55" t="s">
        <v>421</v>
      </c>
      <c r="P252" s="27">
        <v>12150000</v>
      </c>
      <c r="Q252" s="22">
        <v>0</v>
      </c>
      <c r="R252" s="55" t="s">
        <v>421</v>
      </c>
      <c r="S252" s="27">
        <v>0</v>
      </c>
      <c r="T252" s="22">
        <v>0</v>
      </c>
      <c r="U252" s="55" t="s">
        <v>421</v>
      </c>
      <c r="V252" s="27">
        <v>0</v>
      </c>
      <c r="W252" s="22">
        <v>0</v>
      </c>
      <c r="X252" s="55" t="s">
        <v>421</v>
      </c>
      <c r="Y252" s="27">
        <v>0</v>
      </c>
      <c r="Z252" s="65">
        <f t="shared" si="179"/>
        <v>1</v>
      </c>
      <c r="AA252" s="55" t="s">
        <v>421</v>
      </c>
      <c r="AB252" s="64">
        <f t="shared" ref="AB252:AB315" si="187">Z252/K252*100</f>
        <v>100</v>
      </c>
      <c r="AC252" s="40" t="s">
        <v>406</v>
      </c>
      <c r="AD252" s="46">
        <f t="shared" si="183"/>
        <v>12150000</v>
      </c>
      <c r="AE252" s="64">
        <f t="shared" si="185"/>
        <v>26.990103628669488</v>
      </c>
      <c r="AF252" s="40" t="s">
        <v>406</v>
      </c>
      <c r="AG252" s="65">
        <f t="shared" si="180"/>
        <v>2</v>
      </c>
      <c r="AH252" s="55" t="s">
        <v>421</v>
      </c>
      <c r="AI252" s="46">
        <f t="shared" si="181"/>
        <v>24730000</v>
      </c>
      <c r="AJ252" s="64">
        <f t="shared" si="184"/>
        <v>40</v>
      </c>
      <c r="AK252" s="40" t="s">
        <v>406</v>
      </c>
      <c r="AL252" s="64">
        <f t="shared" si="182"/>
        <v>10.987082514189241</v>
      </c>
      <c r="AM252" s="13"/>
      <c r="AP252" s="29"/>
    </row>
    <row r="253" spans="1:42" ht="93.75" customHeight="1" x14ac:dyDescent="0.2">
      <c r="A253" s="18"/>
      <c r="B253" s="19"/>
      <c r="C253" s="30" t="s">
        <v>224</v>
      </c>
      <c r="D253" s="34" t="s">
        <v>520</v>
      </c>
      <c r="E253" s="22">
        <v>5</v>
      </c>
      <c r="F253" s="55" t="s">
        <v>421</v>
      </c>
      <c r="G253" s="61">
        <f t="shared" si="186"/>
        <v>193510000</v>
      </c>
      <c r="H253" s="22">
        <v>1</v>
      </c>
      <c r="I253" s="55" t="s">
        <v>421</v>
      </c>
      <c r="J253" s="26">
        <v>11400000</v>
      </c>
      <c r="K253" s="22">
        <v>1</v>
      </c>
      <c r="L253" s="55" t="s">
        <v>421</v>
      </c>
      <c r="M253" s="27">
        <v>38702000</v>
      </c>
      <c r="N253" s="22">
        <v>1</v>
      </c>
      <c r="O253" s="55" t="s">
        <v>421</v>
      </c>
      <c r="P253" s="27">
        <v>11610000</v>
      </c>
      <c r="Q253" s="22">
        <v>0</v>
      </c>
      <c r="R253" s="55" t="s">
        <v>421</v>
      </c>
      <c r="S253" s="27">
        <v>0</v>
      </c>
      <c r="T253" s="22">
        <v>0</v>
      </c>
      <c r="U253" s="55" t="s">
        <v>421</v>
      </c>
      <c r="V253" s="27">
        <v>0</v>
      </c>
      <c r="W253" s="22">
        <v>0</v>
      </c>
      <c r="X253" s="55" t="s">
        <v>421</v>
      </c>
      <c r="Y253" s="27">
        <v>0</v>
      </c>
      <c r="Z253" s="65">
        <f t="shared" si="179"/>
        <v>1</v>
      </c>
      <c r="AA253" s="55" t="s">
        <v>421</v>
      </c>
      <c r="AB253" s="64">
        <f t="shared" si="187"/>
        <v>100</v>
      </c>
      <c r="AC253" s="40" t="s">
        <v>406</v>
      </c>
      <c r="AD253" s="46">
        <f t="shared" si="183"/>
        <v>11610000</v>
      </c>
      <c r="AE253" s="64">
        <f t="shared" si="185"/>
        <v>29.99844969252235</v>
      </c>
      <c r="AF253" s="40" t="s">
        <v>406</v>
      </c>
      <c r="AG253" s="65">
        <f t="shared" si="180"/>
        <v>2</v>
      </c>
      <c r="AH253" s="55" t="s">
        <v>421</v>
      </c>
      <c r="AI253" s="46">
        <f t="shared" si="181"/>
        <v>23010000</v>
      </c>
      <c r="AJ253" s="64">
        <f t="shared" si="184"/>
        <v>40</v>
      </c>
      <c r="AK253" s="40" t="s">
        <v>406</v>
      </c>
      <c r="AL253" s="64">
        <f t="shared" si="182"/>
        <v>11.89085835357346</v>
      </c>
      <c r="AM253" s="13"/>
      <c r="AP253" s="29"/>
    </row>
    <row r="254" spans="1:42" ht="93.75" customHeight="1" x14ac:dyDescent="0.2">
      <c r="A254" s="18"/>
      <c r="B254" s="19"/>
      <c r="C254" s="30" t="s">
        <v>225</v>
      </c>
      <c r="D254" s="34" t="s">
        <v>520</v>
      </c>
      <c r="E254" s="22">
        <v>5</v>
      </c>
      <c r="F254" s="55" t="s">
        <v>421</v>
      </c>
      <c r="G254" s="61">
        <f t="shared" si="186"/>
        <v>283500000</v>
      </c>
      <c r="H254" s="22">
        <v>1</v>
      </c>
      <c r="I254" s="55" t="s">
        <v>421</v>
      </c>
      <c r="J254" s="26">
        <v>22332356</v>
      </c>
      <c r="K254" s="22">
        <v>1</v>
      </c>
      <c r="L254" s="55" t="s">
        <v>421</v>
      </c>
      <c r="M254" s="27">
        <v>56700000</v>
      </c>
      <c r="N254" s="22">
        <v>1</v>
      </c>
      <c r="O254" s="55" t="s">
        <v>421</v>
      </c>
      <c r="P254" s="27">
        <v>17010000</v>
      </c>
      <c r="Q254" s="22">
        <v>0</v>
      </c>
      <c r="R254" s="55" t="s">
        <v>421</v>
      </c>
      <c r="S254" s="27">
        <v>0</v>
      </c>
      <c r="T254" s="22">
        <v>0</v>
      </c>
      <c r="U254" s="55" t="s">
        <v>421</v>
      </c>
      <c r="V254" s="27">
        <v>0</v>
      </c>
      <c r="W254" s="22">
        <v>0</v>
      </c>
      <c r="X254" s="55" t="s">
        <v>421</v>
      </c>
      <c r="Y254" s="27">
        <v>0</v>
      </c>
      <c r="Z254" s="65">
        <f t="shared" si="179"/>
        <v>1</v>
      </c>
      <c r="AA254" s="55" t="s">
        <v>421</v>
      </c>
      <c r="AB254" s="64">
        <f t="shared" si="187"/>
        <v>100</v>
      </c>
      <c r="AC254" s="40" t="s">
        <v>406</v>
      </c>
      <c r="AD254" s="46">
        <f t="shared" si="183"/>
        <v>17010000</v>
      </c>
      <c r="AE254" s="64">
        <f t="shared" si="185"/>
        <v>30</v>
      </c>
      <c r="AF254" s="40" t="s">
        <v>406</v>
      </c>
      <c r="AG254" s="65">
        <f t="shared" si="180"/>
        <v>2</v>
      </c>
      <c r="AH254" s="55" t="s">
        <v>421</v>
      </c>
      <c r="AI254" s="46">
        <f t="shared" si="181"/>
        <v>39342356</v>
      </c>
      <c r="AJ254" s="64">
        <f t="shared" si="184"/>
        <v>40</v>
      </c>
      <c r="AK254" s="40" t="s">
        <v>406</v>
      </c>
      <c r="AL254" s="64">
        <f t="shared" si="182"/>
        <v>13.877374250440916</v>
      </c>
      <c r="AM254" s="13"/>
      <c r="AP254" s="29"/>
    </row>
    <row r="255" spans="1:42" ht="93.75" customHeight="1" x14ac:dyDescent="0.2">
      <c r="A255" s="18"/>
      <c r="B255" s="19"/>
      <c r="C255" s="30" t="s">
        <v>226</v>
      </c>
      <c r="D255" s="34" t="s">
        <v>520</v>
      </c>
      <c r="E255" s="22">
        <v>5</v>
      </c>
      <c r="F255" s="55" t="s">
        <v>421</v>
      </c>
      <c r="G255" s="61">
        <f t="shared" si="186"/>
        <v>130500000</v>
      </c>
      <c r="H255" s="22">
        <v>1</v>
      </c>
      <c r="I255" s="55" t="s">
        <v>421</v>
      </c>
      <c r="J255" s="26">
        <v>7460000</v>
      </c>
      <c r="K255" s="22">
        <v>1</v>
      </c>
      <c r="L255" s="55" t="s">
        <v>421</v>
      </c>
      <c r="M255" s="27">
        <v>26100000</v>
      </c>
      <c r="N255" s="22">
        <v>1</v>
      </c>
      <c r="O255" s="55" t="s">
        <v>421</v>
      </c>
      <c r="P255" s="27">
        <v>7830000</v>
      </c>
      <c r="Q255" s="22">
        <v>0</v>
      </c>
      <c r="R255" s="55" t="s">
        <v>421</v>
      </c>
      <c r="S255" s="27">
        <v>0</v>
      </c>
      <c r="T255" s="22">
        <v>0</v>
      </c>
      <c r="U255" s="55" t="s">
        <v>421</v>
      </c>
      <c r="V255" s="27">
        <v>0</v>
      </c>
      <c r="W255" s="22">
        <v>0</v>
      </c>
      <c r="X255" s="55" t="s">
        <v>421</v>
      </c>
      <c r="Y255" s="27">
        <v>0</v>
      </c>
      <c r="Z255" s="65">
        <f t="shared" ref="Z255:Z318" si="188">N255+Q255+T255+W255</f>
        <v>1</v>
      </c>
      <c r="AA255" s="55" t="s">
        <v>421</v>
      </c>
      <c r="AB255" s="64">
        <f t="shared" si="187"/>
        <v>100</v>
      </c>
      <c r="AC255" s="40" t="s">
        <v>406</v>
      </c>
      <c r="AD255" s="46">
        <f t="shared" si="183"/>
        <v>7830000</v>
      </c>
      <c r="AE255" s="64">
        <f t="shared" si="185"/>
        <v>30</v>
      </c>
      <c r="AF255" s="40" t="s">
        <v>406</v>
      </c>
      <c r="AG255" s="65">
        <f t="shared" ref="AG255:AG318" si="189">H255+Z255</f>
        <v>2</v>
      </c>
      <c r="AH255" s="55" t="s">
        <v>421</v>
      </c>
      <c r="AI255" s="46">
        <f t="shared" ref="AI255:AI318" si="190">J255+AD255</f>
        <v>15290000</v>
      </c>
      <c r="AJ255" s="64">
        <f t="shared" si="184"/>
        <v>40</v>
      </c>
      <c r="AK255" s="40" t="s">
        <v>406</v>
      </c>
      <c r="AL255" s="64">
        <f t="shared" ref="AL255:AL318" si="191">AI255/G255*100</f>
        <v>11.716475095785441</v>
      </c>
      <c r="AM255" s="13"/>
      <c r="AP255" s="29"/>
    </row>
    <row r="256" spans="1:42" ht="93.75" customHeight="1" x14ac:dyDescent="0.2">
      <c r="A256" s="18"/>
      <c r="B256" s="19"/>
      <c r="C256" s="30" t="s">
        <v>227</v>
      </c>
      <c r="D256" s="34" t="s">
        <v>520</v>
      </c>
      <c r="E256" s="22">
        <v>5</v>
      </c>
      <c r="F256" s="55" t="s">
        <v>421</v>
      </c>
      <c r="G256" s="61">
        <f t="shared" si="186"/>
        <v>421500000</v>
      </c>
      <c r="H256" s="22">
        <v>1</v>
      </c>
      <c r="I256" s="55" t="s">
        <v>421</v>
      </c>
      <c r="J256" s="26">
        <v>8640000</v>
      </c>
      <c r="K256" s="22">
        <v>1</v>
      </c>
      <c r="L256" s="55" t="s">
        <v>421</v>
      </c>
      <c r="M256" s="27">
        <v>84300000</v>
      </c>
      <c r="N256" s="22">
        <v>1</v>
      </c>
      <c r="O256" s="55" t="s">
        <v>421</v>
      </c>
      <c r="P256" s="27">
        <v>7290000</v>
      </c>
      <c r="Q256" s="22">
        <v>0</v>
      </c>
      <c r="R256" s="55" t="s">
        <v>421</v>
      </c>
      <c r="S256" s="27">
        <v>0</v>
      </c>
      <c r="T256" s="22">
        <v>0</v>
      </c>
      <c r="U256" s="55" t="s">
        <v>421</v>
      </c>
      <c r="V256" s="27">
        <v>0</v>
      </c>
      <c r="W256" s="22">
        <v>0</v>
      </c>
      <c r="X256" s="55" t="s">
        <v>421</v>
      </c>
      <c r="Y256" s="27">
        <v>0</v>
      </c>
      <c r="Z256" s="65">
        <f t="shared" si="188"/>
        <v>1</v>
      </c>
      <c r="AA256" s="55" t="s">
        <v>421</v>
      </c>
      <c r="AB256" s="64">
        <f t="shared" si="187"/>
        <v>100</v>
      </c>
      <c r="AC256" s="40" t="s">
        <v>406</v>
      </c>
      <c r="AD256" s="46">
        <f t="shared" ref="AD256:AD319" si="192">P256+S256+V256+Y256</f>
        <v>7290000</v>
      </c>
      <c r="AE256" s="64">
        <f t="shared" si="185"/>
        <v>8.647686832740213</v>
      </c>
      <c r="AF256" s="40" t="s">
        <v>406</v>
      </c>
      <c r="AG256" s="65">
        <f t="shared" si="189"/>
        <v>2</v>
      </c>
      <c r="AH256" s="55" t="s">
        <v>421</v>
      </c>
      <c r="AI256" s="46">
        <f t="shared" si="190"/>
        <v>15930000</v>
      </c>
      <c r="AJ256" s="64">
        <f t="shared" ref="AJ256:AJ319" si="193">AG256/E256*100</f>
        <v>40</v>
      </c>
      <c r="AK256" s="40" t="s">
        <v>406</v>
      </c>
      <c r="AL256" s="64">
        <f t="shared" si="191"/>
        <v>3.7793594306049823</v>
      </c>
      <c r="AM256" s="13"/>
      <c r="AP256" s="29"/>
    </row>
    <row r="257" spans="1:42" ht="93.75" customHeight="1" x14ac:dyDescent="0.2">
      <c r="A257" s="18"/>
      <c r="B257" s="19"/>
      <c r="C257" s="30" t="s">
        <v>228</v>
      </c>
      <c r="D257" s="34" t="s">
        <v>520</v>
      </c>
      <c r="E257" s="22">
        <v>5</v>
      </c>
      <c r="F257" s="55" t="s">
        <v>421</v>
      </c>
      <c r="G257" s="61">
        <f t="shared" si="186"/>
        <v>246500000</v>
      </c>
      <c r="H257" s="22">
        <v>1</v>
      </c>
      <c r="I257" s="55" t="s">
        <v>421</v>
      </c>
      <c r="J257" s="26">
        <v>13860000</v>
      </c>
      <c r="K257" s="22">
        <v>1</v>
      </c>
      <c r="L257" s="55" t="s">
        <v>421</v>
      </c>
      <c r="M257" s="27">
        <v>49300000</v>
      </c>
      <c r="N257" s="22">
        <v>1</v>
      </c>
      <c r="O257" s="55" t="s">
        <v>421</v>
      </c>
      <c r="P257" s="27">
        <v>14310000</v>
      </c>
      <c r="Q257" s="22">
        <v>0</v>
      </c>
      <c r="R257" s="55" t="s">
        <v>421</v>
      </c>
      <c r="S257" s="27">
        <v>0</v>
      </c>
      <c r="T257" s="22">
        <v>0</v>
      </c>
      <c r="U257" s="55" t="s">
        <v>421</v>
      </c>
      <c r="V257" s="27">
        <v>0</v>
      </c>
      <c r="W257" s="22">
        <v>0</v>
      </c>
      <c r="X257" s="55" t="s">
        <v>421</v>
      </c>
      <c r="Y257" s="27">
        <v>0</v>
      </c>
      <c r="Z257" s="65">
        <f t="shared" si="188"/>
        <v>1</v>
      </c>
      <c r="AA257" s="55" t="s">
        <v>421</v>
      </c>
      <c r="AB257" s="64">
        <f t="shared" si="187"/>
        <v>100</v>
      </c>
      <c r="AC257" s="40" t="s">
        <v>406</v>
      </c>
      <c r="AD257" s="46">
        <f t="shared" si="192"/>
        <v>14310000</v>
      </c>
      <c r="AE257" s="64">
        <f t="shared" si="185"/>
        <v>29.026369168356997</v>
      </c>
      <c r="AF257" s="40" t="s">
        <v>406</v>
      </c>
      <c r="AG257" s="65">
        <f t="shared" si="189"/>
        <v>2</v>
      </c>
      <c r="AH257" s="55" t="s">
        <v>421</v>
      </c>
      <c r="AI257" s="46">
        <f t="shared" si="190"/>
        <v>28170000</v>
      </c>
      <c r="AJ257" s="64">
        <f t="shared" si="193"/>
        <v>40</v>
      </c>
      <c r="AK257" s="40" t="s">
        <v>406</v>
      </c>
      <c r="AL257" s="64">
        <f t="shared" si="191"/>
        <v>11.427991886409735</v>
      </c>
      <c r="AM257" s="13"/>
      <c r="AP257" s="29"/>
    </row>
    <row r="258" spans="1:42" ht="93.75" customHeight="1" x14ac:dyDescent="0.2">
      <c r="A258" s="18"/>
      <c r="B258" s="19"/>
      <c r="C258" s="30" t="s">
        <v>229</v>
      </c>
      <c r="D258" s="34" t="s">
        <v>520</v>
      </c>
      <c r="E258" s="22">
        <v>5</v>
      </c>
      <c r="F258" s="55" t="s">
        <v>421</v>
      </c>
      <c r="G258" s="61">
        <f t="shared" si="186"/>
        <v>837000000</v>
      </c>
      <c r="H258" s="22">
        <v>1</v>
      </c>
      <c r="I258" s="55" t="s">
        <v>421</v>
      </c>
      <c r="J258" s="26">
        <v>36800000</v>
      </c>
      <c r="K258" s="22">
        <v>1</v>
      </c>
      <c r="L258" s="55" t="s">
        <v>421</v>
      </c>
      <c r="M258" s="27">
        <v>167400000</v>
      </c>
      <c r="N258" s="22">
        <v>1</v>
      </c>
      <c r="O258" s="55" t="s">
        <v>421</v>
      </c>
      <c r="P258" s="27">
        <v>28620000</v>
      </c>
      <c r="Q258" s="22">
        <v>0</v>
      </c>
      <c r="R258" s="55" t="s">
        <v>421</v>
      </c>
      <c r="S258" s="27">
        <v>0</v>
      </c>
      <c r="T258" s="22">
        <v>0</v>
      </c>
      <c r="U258" s="55" t="s">
        <v>421</v>
      </c>
      <c r="V258" s="27">
        <v>0</v>
      </c>
      <c r="W258" s="22">
        <v>0</v>
      </c>
      <c r="X258" s="55" t="s">
        <v>421</v>
      </c>
      <c r="Y258" s="27">
        <v>0</v>
      </c>
      <c r="Z258" s="65">
        <f t="shared" si="188"/>
        <v>1</v>
      </c>
      <c r="AA258" s="55" t="s">
        <v>421</v>
      </c>
      <c r="AB258" s="64">
        <f t="shared" si="187"/>
        <v>100</v>
      </c>
      <c r="AC258" s="40" t="s">
        <v>406</v>
      </c>
      <c r="AD258" s="46">
        <f t="shared" si="192"/>
        <v>28620000</v>
      </c>
      <c r="AE258" s="64">
        <f t="shared" si="185"/>
        <v>17.096774193548388</v>
      </c>
      <c r="AF258" s="40" t="s">
        <v>406</v>
      </c>
      <c r="AG258" s="65">
        <f t="shared" si="189"/>
        <v>2</v>
      </c>
      <c r="AH258" s="55" t="s">
        <v>421</v>
      </c>
      <c r="AI258" s="46">
        <f t="shared" si="190"/>
        <v>65420000</v>
      </c>
      <c r="AJ258" s="64">
        <f t="shared" si="193"/>
        <v>40</v>
      </c>
      <c r="AK258" s="40" t="s">
        <v>406</v>
      </c>
      <c r="AL258" s="64">
        <f t="shared" si="191"/>
        <v>7.8160095579450415</v>
      </c>
      <c r="AM258" s="13"/>
      <c r="AP258" s="29"/>
    </row>
    <row r="259" spans="1:42" ht="93.75" customHeight="1" x14ac:dyDescent="0.2">
      <c r="A259" s="18"/>
      <c r="B259" s="19"/>
      <c r="C259" s="30" t="s">
        <v>230</v>
      </c>
      <c r="D259" s="34" t="s">
        <v>520</v>
      </c>
      <c r="E259" s="22">
        <v>5</v>
      </c>
      <c r="F259" s="55" t="s">
        <v>421</v>
      </c>
      <c r="G259" s="61">
        <f t="shared" si="186"/>
        <v>127600000</v>
      </c>
      <c r="H259" s="22">
        <v>1</v>
      </c>
      <c r="I259" s="55" t="s">
        <v>421</v>
      </c>
      <c r="J259" s="26">
        <v>9060000</v>
      </c>
      <c r="K259" s="22">
        <v>1</v>
      </c>
      <c r="L259" s="55" t="s">
        <v>421</v>
      </c>
      <c r="M259" s="27">
        <v>25520000</v>
      </c>
      <c r="N259" s="22">
        <v>1</v>
      </c>
      <c r="O259" s="55" t="s">
        <v>421</v>
      </c>
      <c r="P259" s="27">
        <v>7560000</v>
      </c>
      <c r="Q259" s="22">
        <v>0</v>
      </c>
      <c r="R259" s="55" t="s">
        <v>421</v>
      </c>
      <c r="S259" s="27">
        <v>0</v>
      </c>
      <c r="T259" s="22">
        <v>0</v>
      </c>
      <c r="U259" s="55" t="s">
        <v>421</v>
      </c>
      <c r="V259" s="27">
        <v>0</v>
      </c>
      <c r="W259" s="22">
        <v>0</v>
      </c>
      <c r="X259" s="55" t="s">
        <v>421</v>
      </c>
      <c r="Y259" s="27">
        <v>0</v>
      </c>
      <c r="Z259" s="65">
        <f t="shared" si="188"/>
        <v>1</v>
      </c>
      <c r="AA259" s="55" t="s">
        <v>421</v>
      </c>
      <c r="AB259" s="64">
        <f t="shared" si="187"/>
        <v>100</v>
      </c>
      <c r="AC259" s="40" t="s">
        <v>406</v>
      </c>
      <c r="AD259" s="46">
        <f t="shared" si="192"/>
        <v>7560000</v>
      </c>
      <c r="AE259" s="64">
        <f t="shared" si="185"/>
        <v>29.623824451410659</v>
      </c>
      <c r="AF259" s="40" t="s">
        <v>406</v>
      </c>
      <c r="AG259" s="65">
        <f t="shared" si="189"/>
        <v>2</v>
      </c>
      <c r="AH259" s="55" t="s">
        <v>421</v>
      </c>
      <c r="AI259" s="46">
        <f t="shared" si="190"/>
        <v>16620000</v>
      </c>
      <c r="AJ259" s="64">
        <f t="shared" si="193"/>
        <v>40</v>
      </c>
      <c r="AK259" s="40" t="s">
        <v>406</v>
      </c>
      <c r="AL259" s="64">
        <f t="shared" si="191"/>
        <v>13.025078369905957</v>
      </c>
      <c r="AM259" s="13"/>
      <c r="AP259" s="29"/>
    </row>
    <row r="260" spans="1:42" ht="93.75" customHeight="1" x14ac:dyDescent="0.2">
      <c r="A260" s="18"/>
      <c r="B260" s="19"/>
      <c r="C260" s="30" t="s">
        <v>231</v>
      </c>
      <c r="D260" s="34" t="s">
        <v>520</v>
      </c>
      <c r="E260" s="22">
        <v>5</v>
      </c>
      <c r="F260" s="55" t="s">
        <v>421</v>
      </c>
      <c r="G260" s="61">
        <f t="shared" si="186"/>
        <v>265500000</v>
      </c>
      <c r="H260" s="22">
        <v>1</v>
      </c>
      <c r="I260" s="55" t="s">
        <v>421</v>
      </c>
      <c r="J260" s="26">
        <v>16200000</v>
      </c>
      <c r="K260" s="22">
        <v>1</v>
      </c>
      <c r="L260" s="55" t="s">
        <v>421</v>
      </c>
      <c r="M260" s="27">
        <v>53100000</v>
      </c>
      <c r="N260" s="22">
        <v>1</v>
      </c>
      <c r="O260" s="55" t="s">
        <v>421</v>
      </c>
      <c r="P260" s="27">
        <v>15930000</v>
      </c>
      <c r="Q260" s="22">
        <v>0</v>
      </c>
      <c r="R260" s="55" t="s">
        <v>421</v>
      </c>
      <c r="S260" s="27">
        <v>0</v>
      </c>
      <c r="T260" s="22">
        <v>0</v>
      </c>
      <c r="U260" s="55" t="s">
        <v>421</v>
      </c>
      <c r="V260" s="27">
        <v>0</v>
      </c>
      <c r="W260" s="22">
        <v>0</v>
      </c>
      <c r="X260" s="55" t="s">
        <v>421</v>
      </c>
      <c r="Y260" s="27">
        <v>0</v>
      </c>
      <c r="Z260" s="65">
        <f t="shared" si="188"/>
        <v>1</v>
      </c>
      <c r="AA260" s="55" t="s">
        <v>421</v>
      </c>
      <c r="AB260" s="64">
        <f t="shared" si="187"/>
        <v>100</v>
      </c>
      <c r="AC260" s="40" t="s">
        <v>406</v>
      </c>
      <c r="AD260" s="46">
        <f t="shared" si="192"/>
        <v>15930000</v>
      </c>
      <c r="AE260" s="64">
        <f t="shared" si="185"/>
        <v>30</v>
      </c>
      <c r="AF260" s="40" t="s">
        <v>406</v>
      </c>
      <c r="AG260" s="65">
        <f t="shared" si="189"/>
        <v>2</v>
      </c>
      <c r="AH260" s="55" t="s">
        <v>421</v>
      </c>
      <c r="AI260" s="46">
        <f t="shared" si="190"/>
        <v>32130000</v>
      </c>
      <c r="AJ260" s="64">
        <f t="shared" si="193"/>
        <v>40</v>
      </c>
      <c r="AK260" s="40" t="s">
        <v>406</v>
      </c>
      <c r="AL260" s="64">
        <f t="shared" si="191"/>
        <v>12.101694915254237</v>
      </c>
      <c r="AM260" s="13"/>
      <c r="AP260" s="29"/>
    </row>
    <row r="261" spans="1:42" ht="93.75" customHeight="1" x14ac:dyDescent="0.2">
      <c r="A261" s="18"/>
      <c r="B261" s="19"/>
      <c r="C261" s="30" t="s">
        <v>232</v>
      </c>
      <c r="D261" s="34" t="s">
        <v>520</v>
      </c>
      <c r="E261" s="22">
        <v>5</v>
      </c>
      <c r="F261" s="55" t="s">
        <v>421</v>
      </c>
      <c r="G261" s="61">
        <f t="shared" si="186"/>
        <v>148500000</v>
      </c>
      <c r="H261" s="22">
        <v>1</v>
      </c>
      <c r="I261" s="55" t="s">
        <v>421</v>
      </c>
      <c r="J261" s="26">
        <v>9060000</v>
      </c>
      <c r="K261" s="22">
        <v>1</v>
      </c>
      <c r="L261" s="55" t="s">
        <v>421</v>
      </c>
      <c r="M261" s="27">
        <v>29700000</v>
      </c>
      <c r="N261" s="22">
        <v>1</v>
      </c>
      <c r="O261" s="55" t="s">
        <v>421</v>
      </c>
      <c r="P261" s="27">
        <v>8910000</v>
      </c>
      <c r="Q261" s="22">
        <v>0</v>
      </c>
      <c r="R261" s="55" t="s">
        <v>421</v>
      </c>
      <c r="S261" s="27">
        <v>0</v>
      </c>
      <c r="T261" s="22">
        <v>0</v>
      </c>
      <c r="U261" s="55" t="s">
        <v>421</v>
      </c>
      <c r="V261" s="27">
        <v>0</v>
      </c>
      <c r="W261" s="22">
        <v>0</v>
      </c>
      <c r="X261" s="55" t="s">
        <v>421</v>
      </c>
      <c r="Y261" s="27">
        <v>0</v>
      </c>
      <c r="Z261" s="65">
        <f t="shared" si="188"/>
        <v>1</v>
      </c>
      <c r="AA261" s="55" t="s">
        <v>421</v>
      </c>
      <c r="AB261" s="64">
        <f t="shared" si="187"/>
        <v>100</v>
      </c>
      <c r="AC261" s="40" t="s">
        <v>406</v>
      </c>
      <c r="AD261" s="46">
        <f t="shared" si="192"/>
        <v>8910000</v>
      </c>
      <c r="AE261" s="64">
        <f t="shared" si="185"/>
        <v>30</v>
      </c>
      <c r="AF261" s="40" t="s">
        <v>406</v>
      </c>
      <c r="AG261" s="65">
        <f t="shared" si="189"/>
        <v>2</v>
      </c>
      <c r="AH261" s="55" t="s">
        <v>421</v>
      </c>
      <c r="AI261" s="46">
        <f t="shared" si="190"/>
        <v>17970000</v>
      </c>
      <c r="AJ261" s="64">
        <f t="shared" si="193"/>
        <v>40</v>
      </c>
      <c r="AK261" s="40" t="s">
        <v>406</v>
      </c>
      <c r="AL261" s="64">
        <f t="shared" si="191"/>
        <v>12.1010101010101</v>
      </c>
      <c r="AM261" s="13"/>
      <c r="AP261" s="29"/>
    </row>
    <row r="262" spans="1:42" ht="93.75" customHeight="1" x14ac:dyDescent="0.2">
      <c r="A262" s="18"/>
      <c r="B262" s="19"/>
      <c r="C262" s="30" t="s">
        <v>233</v>
      </c>
      <c r="D262" s="34" t="s">
        <v>520</v>
      </c>
      <c r="E262" s="22">
        <v>5</v>
      </c>
      <c r="F262" s="55" t="s">
        <v>421</v>
      </c>
      <c r="G262" s="61">
        <f t="shared" si="186"/>
        <v>303271000</v>
      </c>
      <c r="H262" s="22">
        <v>1</v>
      </c>
      <c r="I262" s="55" t="s">
        <v>421</v>
      </c>
      <c r="J262" s="26">
        <v>19620000</v>
      </c>
      <c r="K262" s="22">
        <v>1</v>
      </c>
      <c r="L262" s="55" t="s">
        <v>421</v>
      </c>
      <c r="M262" s="27">
        <v>60654200</v>
      </c>
      <c r="N262" s="22">
        <v>1</v>
      </c>
      <c r="O262" s="55" t="s">
        <v>421</v>
      </c>
      <c r="P262" s="27">
        <v>18090000</v>
      </c>
      <c r="Q262" s="22">
        <v>0</v>
      </c>
      <c r="R262" s="55" t="s">
        <v>421</v>
      </c>
      <c r="S262" s="27">
        <v>0</v>
      </c>
      <c r="T262" s="22">
        <v>0</v>
      </c>
      <c r="U262" s="55" t="s">
        <v>421</v>
      </c>
      <c r="V262" s="27">
        <v>0</v>
      </c>
      <c r="W262" s="22">
        <v>0</v>
      </c>
      <c r="X262" s="55" t="s">
        <v>421</v>
      </c>
      <c r="Y262" s="27">
        <v>0</v>
      </c>
      <c r="Z262" s="65">
        <f t="shared" si="188"/>
        <v>1</v>
      </c>
      <c r="AA262" s="55" t="s">
        <v>421</v>
      </c>
      <c r="AB262" s="64">
        <f t="shared" si="187"/>
        <v>100</v>
      </c>
      <c r="AC262" s="40" t="s">
        <v>406</v>
      </c>
      <c r="AD262" s="46">
        <f t="shared" si="192"/>
        <v>18090000</v>
      </c>
      <c r="AE262" s="64">
        <f t="shared" si="185"/>
        <v>29.824810153295239</v>
      </c>
      <c r="AF262" s="40" t="s">
        <v>406</v>
      </c>
      <c r="AG262" s="65">
        <f t="shared" si="189"/>
        <v>2</v>
      </c>
      <c r="AH262" s="55" t="s">
        <v>421</v>
      </c>
      <c r="AI262" s="46">
        <f t="shared" si="190"/>
        <v>37710000</v>
      </c>
      <c r="AJ262" s="64">
        <f t="shared" si="193"/>
        <v>40</v>
      </c>
      <c r="AK262" s="40" t="s">
        <v>406</v>
      </c>
      <c r="AL262" s="64">
        <f t="shared" si="191"/>
        <v>12.43442333754299</v>
      </c>
      <c r="AM262" s="13"/>
      <c r="AP262" s="29"/>
    </row>
    <row r="263" spans="1:42" ht="93.75" customHeight="1" x14ac:dyDescent="0.2">
      <c r="A263" s="18"/>
      <c r="B263" s="19"/>
      <c r="C263" s="30" t="s">
        <v>234</v>
      </c>
      <c r="D263" s="34" t="s">
        <v>520</v>
      </c>
      <c r="E263" s="22">
        <v>5</v>
      </c>
      <c r="F263" s="55" t="s">
        <v>421</v>
      </c>
      <c r="G263" s="61">
        <f t="shared" si="186"/>
        <v>304601545</v>
      </c>
      <c r="H263" s="22">
        <v>1</v>
      </c>
      <c r="I263" s="55" t="s">
        <v>421</v>
      </c>
      <c r="J263" s="26">
        <v>35774332</v>
      </c>
      <c r="K263" s="22">
        <v>1</v>
      </c>
      <c r="L263" s="55" t="s">
        <v>421</v>
      </c>
      <c r="M263" s="27">
        <v>60920309</v>
      </c>
      <c r="N263" s="22">
        <v>1</v>
      </c>
      <c r="O263" s="55" t="s">
        <v>421</v>
      </c>
      <c r="P263" s="27">
        <v>18090000</v>
      </c>
      <c r="Q263" s="22">
        <v>0</v>
      </c>
      <c r="R263" s="55" t="s">
        <v>421</v>
      </c>
      <c r="S263" s="27">
        <v>0</v>
      </c>
      <c r="T263" s="22">
        <v>0</v>
      </c>
      <c r="U263" s="55" t="s">
        <v>421</v>
      </c>
      <c r="V263" s="27">
        <v>0</v>
      </c>
      <c r="W263" s="22">
        <v>0</v>
      </c>
      <c r="X263" s="55" t="s">
        <v>421</v>
      </c>
      <c r="Y263" s="27">
        <v>0</v>
      </c>
      <c r="Z263" s="65">
        <f t="shared" si="188"/>
        <v>1</v>
      </c>
      <c r="AA263" s="55" t="s">
        <v>421</v>
      </c>
      <c r="AB263" s="64">
        <f t="shared" si="187"/>
        <v>100</v>
      </c>
      <c r="AC263" s="40" t="s">
        <v>406</v>
      </c>
      <c r="AD263" s="46">
        <f t="shared" si="192"/>
        <v>18090000</v>
      </c>
      <c r="AE263" s="64">
        <f t="shared" si="185"/>
        <v>29.694530932205222</v>
      </c>
      <c r="AF263" s="40" t="s">
        <v>406</v>
      </c>
      <c r="AG263" s="65">
        <f t="shared" si="189"/>
        <v>2</v>
      </c>
      <c r="AH263" s="55" t="s">
        <v>421</v>
      </c>
      <c r="AI263" s="46">
        <f t="shared" si="190"/>
        <v>53864332</v>
      </c>
      <c r="AJ263" s="64">
        <f t="shared" si="193"/>
        <v>40</v>
      </c>
      <c r="AK263" s="40" t="s">
        <v>406</v>
      </c>
      <c r="AL263" s="64">
        <f t="shared" si="191"/>
        <v>17.683538670166627</v>
      </c>
      <c r="AM263" s="13"/>
      <c r="AP263" s="29"/>
    </row>
    <row r="264" spans="1:42" ht="93.75" customHeight="1" x14ac:dyDescent="0.2">
      <c r="A264" s="18"/>
      <c r="B264" s="19"/>
      <c r="C264" s="30" t="s">
        <v>235</v>
      </c>
      <c r="D264" s="34" t="s">
        <v>520</v>
      </c>
      <c r="E264" s="22">
        <v>5</v>
      </c>
      <c r="F264" s="55" t="s">
        <v>421</v>
      </c>
      <c r="G264" s="61">
        <f t="shared" si="186"/>
        <v>483000000</v>
      </c>
      <c r="H264" s="22">
        <v>1</v>
      </c>
      <c r="I264" s="55" t="s">
        <v>421</v>
      </c>
      <c r="J264" s="26">
        <v>17791698</v>
      </c>
      <c r="K264" s="22">
        <v>1</v>
      </c>
      <c r="L264" s="55" t="s">
        <v>421</v>
      </c>
      <c r="M264" s="27">
        <v>96600000</v>
      </c>
      <c r="N264" s="22">
        <v>1</v>
      </c>
      <c r="O264" s="55" t="s">
        <v>421</v>
      </c>
      <c r="P264" s="27">
        <v>14580000</v>
      </c>
      <c r="Q264" s="22">
        <v>0</v>
      </c>
      <c r="R264" s="55" t="s">
        <v>421</v>
      </c>
      <c r="S264" s="27">
        <v>0</v>
      </c>
      <c r="T264" s="22">
        <v>0</v>
      </c>
      <c r="U264" s="55" t="s">
        <v>421</v>
      </c>
      <c r="V264" s="27">
        <v>0</v>
      </c>
      <c r="W264" s="22">
        <v>0</v>
      </c>
      <c r="X264" s="55" t="s">
        <v>421</v>
      </c>
      <c r="Y264" s="27">
        <v>0</v>
      </c>
      <c r="Z264" s="65">
        <f t="shared" si="188"/>
        <v>1</v>
      </c>
      <c r="AA264" s="55" t="s">
        <v>421</v>
      </c>
      <c r="AB264" s="64">
        <f t="shared" si="187"/>
        <v>100</v>
      </c>
      <c r="AC264" s="40" t="s">
        <v>406</v>
      </c>
      <c r="AD264" s="46">
        <f t="shared" si="192"/>
        <v>14580000</v>
      </c>
      <c r="AE264" s="64">
        <f t="shared" si="185"/>
        <v>15.093167701863356</v>
      </c>
      <c r="AF264" s="40" t="s">
        <v>406</v>
      </c>
      <c r="AG264" s="65">
        <f t="shared" si="189"/>
        <v>2</v>
      </c>
      <c r="AH264" s="55" t="s">
        <v>421</v>
      </c>
      <c r="AI264" s="46">
        <f t="shared" si="190"/>
        <v>32371698</v>
      </c>
      <c r="AJ264" s="64">
        <f t="shared" si="193"/>
        <v>40</v>
      </c>
      <c r="AK264" s="40" t="s">
        <v>406</v>
      </c>
      <c r="AL264" s="64">
        <f t="shared" si="191"/>
        <v>6.7022149068322978</v>
      </c>
      <c r="AM264" s="13"/>
      <c r="AP264" s="29"/>
    </row>
    <row r="265" spans="1:42" ht="93.75" customHeight="1" x14ac:dyDescent="0.2">
      <c r="A265" s="18"/>
      <c r="B265" s="19"/>
      <c r="C265" s="30" t="s">
        <v>236</v>
      </c>
      <c r="D265" s="34" t="s">
        <v>520</v>
      </c>
      <c r="E265" s="22">
        <v>5</v>
      </c>
      <c r="F265" s="55" t="s">
        <v>421</v>
      </c>
      <c r="G265" s="61">
        <f t="shared" si="186"/>
        <v>419200000</v>
      </c>
      <c r="H265" s="22">
        <v>1</v>
      </c>
      <c r="I265" s="55" t="s">
        <v>421</v>
      </c>
      <c r="J265" s="26">
        <v>26615582</v>
      </c>
      <c r="K265" s="22">
        <v>1</v>
      </c>
      <c r="L265" s="55" t="s">
        <v>421</v>
      </c>
      <c r="M265" s="27">
        <v>83840000</v>
      </c>
      <c r="N265" s="22">
        <v>1</v>
      </c>
      <c r="O265" s="55" t="s">
        <v>421</v>
      </c>
      <c r="P265" s="27">
        <v>21600000</v>
      </c>
      <c r="Q265" s="22">
        <v>0</v>
      </c>
      <c r="R265" s="55" t="s">
        <v>421</v>
      </c>
      <c r="S265" s="27">
        <v>0</v>
      </c>
      <c r="T265" s="22">
        <v>0</v>
      </c>
      <c r="U265" s="55" t="s">
        <v>421</v>
      </c>
      <c r="V265" s="27">
        <v>0</v>
      </c>
      <c r="W265" s="22">
        <v>0</v>
      </c>
      <c r="X265" s="55" t="s">
        <v>421</v>
      </c>
      <c r="Y265" s="27">
        <v>0</v>
      </c>
      <c r="Z265" s="65">
        <f t="shared" si="188"/>
        <v>1</v>
      </c>
      <c r="AA265" s="55" t="s">
        <v>421</v>
      </c>
      <c r="AB265" s="64">
        <f t="shared" si="187"/>
        <v>100</v>
      </c>
      <c r="AC265" s="40" t="s">
        <v>406</v>
      </c>
      <c r="AD265" s="46">
        <f t="shared" si="192"/>
        <v>21600000</v>
      </c>
      <c r="AE265" s="64">
        <f t="shared" si="185"/>
        <v>25.763358778625957</v>
      </c>
      <c r="AF265" s="40" t="s">
        <v>406</v>
      </c>
      <c r="AG265" s="65">
        <f t="shared" si="189"/>
        <v>2</v>
      </c>
      <c r="AH265" s="55" t="s">
        <v>421</v>
      </c>
      <c r="AI265" s="46">
        <f t="shared" si="190"/>
        <v>48215582</v>
      </c>
      <c r="AJ265" s="64">
        <f t="shared" si="193"/>
        <v>40</v>
      </c>
      <c r="AK265" s="40" t="s">
        <v>406</v>
      </c>
      <c r="AL265" s="64">
        <f t="shared" si="191"/>
        <v>11.501808683206107</v>
      </c>
      <c r="AM265" s="13"/>
      <c r="AP265" s="29"/>
    </row>
    <row r="266" spans="1:42" ht="93.75" customHeight="1" x14ac:dyDescent="0.2">
      <c r="A266" s="18"/>
      <c r="B266" s="19"/>
      <c r="C266" s="30" t="s">
        <v>237</v>
      </c>
      <c r="D266" s="34" t="s">
        <v>520</v>
      </c>
      <c r="E266" s="22">
        <v>5</v>
      </c>
      <c r="F266" s="55" t="s">
        <v>421</v>
      </c>
      <c r="G266" s="61">
        <f t="shared" si="186"/>
        <v>247268500</v>
      </c>
      <c r="H266" s="22">
        <v>1</v>
      </c>
      <c r="I266" s="55" t="s">
        <v>421</v>
      </c>
      <c r="J266" s="26">
        <v>17106000</v>
      </c>
      <c r="K266" s="22">
        <v>1</v>
      </c>
      <c r="L266" s="55" t="s">
        <v>421</v>
      </c>
      <c r="M266" s="27">
        <v>49453700</v>
      </c>
      <c r="N266" s="22">
        <v>1</v>
      </c>
      <c r="O266" s="55" t="s">
        <v>421</v>
      </c>
      <c r="P266" s="27">
        <v>14040000</v>
      </c>
      <c r="Q266" s="22">
        <v>0</v>
      </c>
      <c r="R266" s="55" t="s">
        <v>421</v>
      </c>
      <c r="S266" s="27">
        <v>0</v>
      </c>
      <c r="T266" s="22">
        <v>0</v>
      </c>
      <c r="U266" s="55" t="s">
        <v>421</v>
      </c>
      <c r="V266" s="27">
        <v>0</v>
      </c>
      <c r="W266" s="22">
        <v>0</v>
      </c>
      <c r="X266" s="55" t="s">
        <v>421</v>
      </c>
      <c r="Y266" s="27">
        <v>0</v>
      </c>
      <c r="Z266" s="65">
        <f t="shared" si="188"/>
        <v>1</v>
      </c>
      <c r="AA266" s="55" t="s">
        <v>421</v>
      </c>
      <c r="AB266" s="64">
        <f t="shared" si="187"/>
        <v>100</v>
      </c>
      <c r="AC266" s="40" t="s">
        <v>406</v>
      </c>
      <c r="AD266" s="46">
        <f t="shared" si="192"/>
        <v>14040000</v>
      </c>
      <c r="AE266" s="64">
        <f t="shared" si="185"/>
        <v>28.390191229372121</v>
      </c>
      <c r="AF266" s="40" t="s">
        <v>406</v>
      </c>
      <c r="AG266" s="65">
        <f t="shared" si="189"/>
        <v>2</v>
      </c>
      <c r="AH266" s="55" t="s">
        <v>421</v>
      </c>
      <c r="AI266" s="46">
        <f t="shared" si="190"/>
        <v>31146000</v>
      </c>
      <c r="AJ266" s="64">
        <f t="shared" si="193"/>
        <v>40</v>
      </c>
      <c r="AK266" s="40" t="s">
        <v>406</v>
      </c>
      <c r="AL266" s="64">
        <f t="shared" si="191"/>
        <v>12.596024159971853</v>
      </c>
      <c r="AM266" s="13"/>
      <c r="AP266" s="29"/>
    </row>
    <row r="267" spans="1:42" ht="93.75" customHeight="1" x14ac:dyDescent="0.2">
      <c r="A267" s="18"/>
      <c r="B267" s="19"/>
      <c r="C267" s="30" t="s">
        <v>238</v>
      </c>
      <c r="D267" s="34" t="s">
        <v>520</v>
      </c>
      <c r="E267" s="22">
        <v>5</v>
      </c>
      <c r="F267" s="55" t="s">
        <v>421</v>
      </c>
      <c r="G267" s="61">
        <f t="shared" si="186"/>
        <v>184500000</v>
      </c>
      <c r="H267" s="22">
        <v>1</v>
      </c>
      <c r="I267" s="55" t="s">
        <v>421</v>
      </c>
      <c r="J267" s="26">
        <v>26855932</v>
      </c>
      <c r="K267" s="22">
        <v>1</v>
      </c>
      <c r="L267" s="55" t="s">
        <v>421</v>
      </c>
      <c r="M267" s="27">
        <v>36900000</v>
      </c>
      <c r="N267" s="22">
        <v>1</v>
      </c>
      <c r="O267" s="55" t="s">
        <v>421</v>
      </c>
      <c r="P267" s="27">
        <v>11070000</v>
      </c>
      <c r="Q267" s="22">
        <v>0</v>
      </c>
      <c r="R267" s="55" t="s">
        <v>421</v>
      </c>
      <c r="S267" s="27">
        <v>0</v>
      </c>
      <c r="T267" s="22">
        <v>0</v>
      </c>
      <c r="U267" s="55" t="s">
        <v>421</v>
      </c>
      <c r="V267" s="27">
        <v>0</v>
      </c>
      <c r="W267" s="22">
        <v>0</v>
      </c>
      <c r="X267" s="55" t="s">
        <v>421</v>
      </c>
      <c r="Y267" s="27">
        <v>0</v>
      </c>
      <c r="Z267" s="65">
        <f t="shared" si="188"/>
        <v>1</v>
      </c>
      <c r="AA267" s="55" t="s">
        <v>421</v>
      </c>
      <c r="AB267" s="64">
        <f t="shared" si="187"/>
        <v>100</v>
      </c>
      <c r="AC267" s="40" t="s">
        <v>406</v>
      </c>
      <c r="AD267" s="46">
        <f t="shared" si="192"/>
        <v>11070000</v>
      </c>
      <c r="AE267" s="64">
        <f t="shared" si="185"/>
        <v>30</v>
      </c>
      <c r="AF267" s="40" t="s">
        <v>406</v>
      </c>
      <c r="AG267" s="65">
        <f t="shared" si="189"/>
        <v>2</v>
      </c>
      <c r="AH267" s="55" t="s">
        <v>421</v>
      </c>
      <c r="AI267" s="46">
        <f t="shared" si="190"/>
        <v>37925932</v>
      </c>
      <c r="AJ267" s="64">
        <f t="shared" si="193"/>
        <v>40</v>
      </c>
      <c r="AK267" s="40" t="s">
        <v>406</v>
      </c>
      <c r="AL267" s="64">
        <f t="shared" si="191"/>
        <v>20.556060704607045</v>
      </c>
      <c r="AM267" s="13"/>
      <c r="AP267" s="29"/>
    </row>
    <row r="268" spans="1:42" ht="93.75" customHeight="1" x14ac:dyDescent="0.2">
      <c r="A268" s="18"/>
      <c r="B268" s="19"/>
      <c r="C268" s="30" t="s">
        <v>239</v>
      </c>
      <c r="D268" s="34" t="s">
        <v>520</v>
      </c>
      <c r="E268" s="22">
        <v>5</v>
      </c>
      <c r="F268" s="55" t="s">
        <v>421</v>
      </c>
      <c r="G268" s="61">
        <f t="shared" si="186"/>
        <v>469600000</v>
      </c>
      <c r="H268" s="22">
        <v>1</v>
      </c>
      <c r="I268" s="55" t="s">
        <v>421</v>
      </c>
      <c r="J268" s="26">
        <v>31811998</v>
      </c>
      <c r="K268" s="22">
        <v>1</v>
      </c>
      <c r="L268" s="55" t="s">
        <v>421</v>
      </c>
      <c r="M268" s="27">
        <v>93920000</v>
      </c>
      <c r="N268" s="22">
        <v>1</v>
      </c>
      <c r="O268" s="55" t="s">
        <v>421</v>
      </c>
      <c r="P268" s="27">
        <v>28080000</v>
      </c>
      <c r="Q268" s="22">
        <v>0</v>
      </c>
      <c r="R268" s="55" t="s">
        <v>421</v>
      </c>
      <c r="S268" s="27">
        <v>0</v>
      </c>
      <c r="T268" s="22">
        <v>0</v>
      </c>
      <c r="U268" s="55" t="s">
        <v>421</v>
      </c>
      <c r="V268" s="27">
        <v>0</v>
      </c>
      <c r="W268" s="22">
        <v>0</v>
      </c>
      <c r="X268" s="55" t="s">
        <v>421</v>
      </c>
      <c r="Y268" s="27">
        <v>0</v>
      </c>
      <c r="Z268" s="65">
        <f t="shared" si="188"/>
        <v>1</v>
      </c>
      <c r="AA268" s="55" t="s">
        <v>421</v>
      </c>
      <c r="AB268" s="64">
        <f t="shared" si="187"/>
        <v>100</v>
      </c>
      <c r="AC268" s="40" t="s">
        <v>406</v>
      </c>
      <c r="AD268" s="46">
        <f t="shared" si="192"/>
        <v>28080000</v>
      </c>
      <c r="AE268" s="64">
        <f t="shared" si="185"/>
        <v>29.897785349233391</v>
      </c>
      <c r="AF268" s="40" t="s">
        <v>406</v>
      </c>
      <c r="AG268" s="65">
        <f t="shared" si="189"/>
        <v>2</v>
      </c>
      <c r="AH268" s="55" t="s">
        <v>421</v>
      </c>
      <c r="AI268" s="46">
        <f t="shared" si="190"/>
        <v>59891998</v>
      </c>
      <c r="AJ268" s="64">
        <f t="shared" si="193"/>
        <v>40</v>
      </c>
      <c r="AK268" s="40" t="s">
        <v>406</v>
      </c>
      <c r="AL268" s="64">
        <f t="shared" si="191"/>
        <v>12.75383262350937</v>
      </c>
      <c r="AM268" s="13"/>
      <c r="AP268" s="29"/>
    </row>
    <row r="269" spans="1:42" ht="93.75" customHeight="1" x14ac:dyDescent="0.2">
      <c r="A269" s="18"/>
      <c r="B269" s="19"/>
      <c r="C269" s="30" t="s">
        <v>240</v>
      </c>
      <c r="D269" s="34" t="s">
        <v>520</v>
      </c>
      <c r="E269" s="22">
        <v>5</v>
      </c>
      <c r="F269" s="55" t="s">
        <v>421</v>
      </c>
      <c r="G269" s="61">
        <f t="shared" si="186"/>
        <v>472500000</v>
      </c>
      <c r="H269" s="22">
        <v>1</v>
      </c>
      <c r="I269" s="55" t="s">
        <v>421</v>
      </c>
      <c r="J269" s="26">
        <v>34604664</v>
      </c>
      <c r="K269" s="22">
        <v>1</v>
      </c>
      <c r="L269" s="55" t="s">
        <v>421</v>
      </c>
      <c r="M269" s="27">
        <v>94500000</v>
      </c>
      <c r="N269" s="22">
        <v>1</v>
      </c>
      <c r="O269" s="55" t="s">
        <v>421</v>
      </c>
      <c r="P269" s="27">
        <v>28350000</v>
      </c>
      <c r="Q269" s="22">
        <v>0</v>
      </c>
      <c r="R269" s="55" t="s">
        <v>421</v>
      </c>
      <c r="S269" s="27">
        <v>0</v>
      </c>
      <c r="T269" s="22">
        <v>0</v>
      </c>
      <c r="U269" s="55" t="s">
        <v>421</v>
      </c>
      <c r="V269" s="27">
        <v>0</v>
      </c>
      <c r="W269" s="22">
        <v>0</v>
      </c>
      <c r="X269" s="55" t="s">
        <v>421</v>
      </c>
      <c r="Y269" s="27">
        <v>0</v>
      </c>
      <c r="Z269" s="65">
        <f t="shared" si="188"/>
        <v>1</v>
      </c>
      <c r="AA269" s="55" t="s">
        <v>421</v>
      </c>
      <c r="AB269" s="64">
        <f t="shared" si="187"/>
        <v>100</v>
      </c>
      <c r="AC269" s="40" t="s">
        <v>406</v>
      </c>
      <c r="AD269" s="46">
        <f t="shared" si="192"/>
        <v>28350000</v>
      </c>
      <c r="AE269" s="64">
        <f t="shared" si="185"/>
        <v>30</v>
      </c>
      <c r="AF269" s="40" t="s">
        <v>406</v>
      </c>
      <c r="AG269" s="65">
        <f t="shared" si="189"/>
        <v>2</v>
      </c>
      <c r="AH269" s="55" t="s">
        <v>421</v>
      </c>
      <c r="AI269" s="46">
        <f t="shared" si="190"/>
        <v>62954664</v>
      </c>
      <c r="AJ269" s="64">
        <f t="shared" si="193"/>
        <v>40</v>
      </c>
      <c r="AK269" s="40" t="s">
        <v>406</v>
      </c>
      <c r="AL269" s="64">
        <f t="shared" si="191"/>
        <v>13.323738412698413</v>
      </c>
      <c r="AM269" s="13"/>
      <c r="AP269" s="29"/>
    </row>
    <row r="270" spans="1:42" ht="93.75" customHeight="1" x14ac:dyDescent="0.2">
      <c r="A270" s="18"/>
      <c r="B270" s="19"/>
      <c r="C270" s="30" t="s">
        <v>241</v>
      </c>
      <c r="D270" s="34" t="s">
        <v>520</v>
      </c>
      <c r="E270" s="22">
        <v>5</v>
      </c>
      <c r="F270" s="55" t="s">
        <v>421</v>
      </c>
      <c r="G270" s="61">
        <f t="shared" si="186"/>
        <v>594000000</v>
      </c>
      <c r="H270" s="22">
        <v>1</v>
      </c>
      <c r="I270" s="55" t="s">
        <v>421</v>
      </c>
      <c r="J270" s="26">
        <v>48640082</v>
      </c>
      <c r="K270" s="22">
        <v>1</v>
      </c>
      <c r="L270" s="55" t="s">
        <v>421</v>
      </c>
      <c r="M270" s="27">
        <v>118800000</v>
      </c>
      <c r="N270" s="22">
        <v>1</v>
      </c>
      <c r="O270" s="55" t="s">
        <v>421</v>
      </c>
      <c r="P270" s="27">
        <v>35640000</v>
      </c>
      <c r="Q270" s="22">
        <v>0</v>
      </c>
      <c r="R270" s="55" t="s">
        <v>421</v>
      </c>
      <c r="S270" s="27">
        <v>0</v>
      </c>
      <c r="T270" s="22">
        <v>0</v>
      </c>
      <c r="U270" s="55" t="s">
        <v>421</v>
      </c>
      <c r="V270" s="27">
        <v>0</v>
      </c>
      <c r="W270" s="22">
        <v>0</v>
      </c>
      <c r="X270" s="55" t="s">
        <v>421</v>
      </c>
      <c r="Y270" s="27">
        <v>0</v>
      </c>
      <c r="Z270" s="65">
        <f t="shared" si="188"/>
        <v>1</v>
      </c>
      <c r="AA270" s="55" t="s">
        <v>421</v>
      </c>
      <c r="AB270" s="64">
        <f t="shared" si="187"/>
        <v>100</v>
      </c>
      <c r="AC270" s="40" t="s">
        <v>406</v>
      </c>
      <c r="AD270" s="46">
        <f t="shared" si="192"/>
        <v>35640000</v>
      </c>
      <c r="AE270" s="64">
        <f t="shared" si="185"/>
        <v>30</v>
      </c>
      <c r="AF270" s="40" t="s">
        <v>406</v>
      </c>
      <c r="AG270" s="65">
        <f t="shared" si="189"/>
        <v>2</v>
      </c>
      <c r="AH270" s="55" t="s">
        <v>421</v>
      </c>
      <c r="AI270" s="46">
        <f t="shared" si="190"/>
        <v>84280082</v>
      </c>
      <c r="AJ270" s="64">
        <f t="shared" si="193"/>
        <v>40</v>
      </c>
      <c r="AK270" s="40" t="s">
        <v>406</v>
      </c>
      <c r="AL270" s="64">
        <f t="shared" si="191"/>
        <v>14.188565993265993</v>
      </c>
      <c r="AM270" s="13"/>
      <c r="AP270" s="29"/>
    </row>
    <row r="271" spans="1:42" ht="93.75" customHeight="1" x14ac:dyDescent="0.2">
      <c r="A271" s="18"/>
      <c r="B271" s="19"/>
      <c r="C271" s="30" t="s">
        <v>242</v>
      </c>
      <c r="D271" s="34" t="s">
        <v>520</v>
      </c>
      <c r="E271" s="22">
        <v>5</v>
      </c>
      <c r="F271" s="55" t="s">
        <v>421</v>
      </c>
      <c r="G271" s="61">
        <f t="shared" si="186"/>
        <v>641775500</v>
      </c>
      <c r="H271" s="22">
        <v>1</v>
      </c>
      <c r="I271" s="55" t="s">
        <v>421</v>
      </c>
      <c r="J271" s="26">
        <v>46140000</v>
      </c>
      <c r="K271" s="22">
        <v>1</v>
      </c>
      <c r="L271" s="55" t="s">
        <v>421</v>
      </c>
      <c r="M271" s="27">
        <v>128355100</v>
      </c>
      <c r="N271" s="22">
        <v>1</v>
      </c>
      <c r="O271" s="55" t="s">
        <v>421</v>
      </c>
      <c r="P271" s="27">
        <v>38070000</v>
      </c>
      <c r="Q271" s="22">
        <v>0</v>
      </c>
      <c r="R271" s="55" t="s">
        <v>421</v>
      </c>
      <c r="S271" s="27">
        <v>0</v>
      </c>
      <c r="T271" s="22">
        <v>0</v>
      </c>
      <c r="U271" s="55" t="s">
        <v>421</v>
      </c>
      <c r="V271" s="27">
        <v>0</v>
      </c>
      <c r="W271" s="22">
        <v>0</v>
      </c>
      <c r="X271" s="55" t="s">
        <v>421</v>
      </c>
      <c r="Y271" s="27">
        <v>0</v>
      </c>
      <c r="Z271" s="65">
        <f t="shared" si="188"/>
        <v>1</v>
      </c>
      <c r="AA271" s="55" t="s">
        <v>421</v>
      </c>
      <c r="AB271" s="64">
        <f t="shared" si="187"/>
        <v>100</v>
      </c>
      <c r="AC271" s="40" t="s">
        <v>406</v>
      </c>
      <c r="AD271" s="46">
        <f t="shared" si="192"/>
        <v>38070000</v>
      </c>
      <c r="AE271" s="64">
        <f t="shared" si="185"/>
        <v>29.659904436987699</v>
      </c>
      <c r="AF271" s="40" t="s">
        <v>406</v>
      </c>
      <c r="AG271" s="65">
        <f t="shared" si="189"/>
        <v>2</v>
      </c>
      <c r="AH271" s="55" t="s">
        <v>421</v>
      </c>
      <c r="AI271" s="46">
        <f t="shared" si="190"/>
        <v>84210000</v>
      </c>
      <c r="AJ271" s="64">
        <f t="shared" si="193"/>
        <v>40</v>
      </c>
      <c r="AK271" s="40" t="s">
        <v>406</v>
      </c>
      <c r="AL271" s="64">
        <f t="shared" si="191"/>
        <v>13.121410836032227</v>
      </c>
      <c r="AM271" s="13"/>
      <c r="AP271" s="29"/>
    </row>
    <row r="272" spans="1:42" ht="93.75" customHeight="1" x14ac:dyDescent="0.2">
      <c r="A272" s="18"/>
      <c r="B272" s="19"/>
      <c r="C272" s="30" t="s">
        <v>243</v>
      </c>
      <c r="D272" s="34" t="s">
        <v>520</v>
      </c>
      <c r="E272" s="22">
        <v>5</v>
      </c>
      <c r="F272" s="55" t="s">
        <v>421</v>
      </c>
      <c r="G272" s="61">
        <f t="shared" si="186"/>
        <v>643575000</v>
      </c>
      <c r="H272" s="22">
        <v>1</v>
      </c>
      <c r="I272" s="55" t="s">
        <v>421</v>
      </c>
      <c r="J272" s="26">
        <v>44800000</v>
      </c>
      <c r="K272" s="22">
        <v>1</v>
      </c>
      <c r="L272" s="55" t="s">
        <v>421</v>
      </c>
      <c r="M272" s="27">
        <v>128715000</v>
      </c>
      <c r="N272" s="22">
        <v>1</v>
      </c>
      <c r="O272" s="55" t="s">
        <v>421</v>
      </c>
      <c r="P272" s="27">
        <v>38340000</v>
      </c>
      <c r="Q272" s="22">
        <v>0</v>
      </c>
      <c r="R272" s="55" t="s">
        <v>421</v>
      </c>
      <c r="S272" s="27">
        <v>0</v>
      </c>
      <c r="T272" s="22">
        <v>0</v>
      </c>
      <c r="U272" s="55" t="s">
        <v>421</v>
      </c>
      <c r="V272" s="27">
        <v>0</v>
      </c>
      <c r="W272" s="22">
        <v>0</v>
      </c>
      <c r="X272" s="55" t="s">
        <v>421</v>
      </c>
      <c r="Y272" s="27">
        <v>0</v>
      </c>
      <c r="Z272" s="65">
        <f t="shared" si="188"/>
        <v>1</v>
      </c>
      <c r="AA272" s="55" t="s">
        <v>421</v>
      </c>
      <c r="AB272" s="64">
        <f t="shared" si="187"/>
        <v>100</v>
      </c>
      <c r="AC272" s="40" t="s">
        <v>406</v>
      </c>
      <c r="AD272" s="46">
        <f t="shared" si="192"/>
        <v>38340000</v>
      </c>
      <c r="AE272" s="64">
        <f t="shared" si="185"/>
        <v>29.786738142407643</v>
      </c>
      <c r="AF272" s="40" t="s">
        <v>406</v>
      </c>
      <c r="AG272" s="65">
        <f t="shared" si="189"/>
        <v>2</v>
      </c>
      <c r="AH272" s="55" t="s">
        <v>421</v>
      </c>
      <c r="AI272" s="46">
        <f t="shared" si="190"/>
        <v>83140000</v>
      </c>
      <c r="AJ272" s="64">
        <f t="shared" si="193"/>
        <v>40</v>
      </c>
      <c r="AK272" s="40" t="s">
        <v>406</v>
      </c>
      <c r="AL272" s="64">
        <f t="shared" si="191"/>
        <v>12.918463271568969</v>
      </c>
      <c r="AM272" s="13"/>
      <c r="AP272" s="29"/>
    </row>
    <row r="273" spans="1:42" ht="93.75" customHeight="1" x14ac:dyDescent="0.2">
      <c r="A273" s="18"/>
      <c r="B273" s="19"/>
      <c r="C273" s="30" t="s">
        <v>244</v>
      </c>
      <c r="D273" s="34" t="s">
        <v>520</v>
      </c>
      <c r="E273" s="22">
        <v>5</v>
      </c>
      <c r="F273" s="55" t="s">
        <v>421</v>
      </c>
      <c r="G273" s="61">
        <f t="shared" si="186"/>
        <v>197340500</v>
      </c>
      <c r="H273" s="22">
        <v>1</v>
      </c>
      <c r="I273" s="55" t="s">
        <v>421</v>
      </c>
      <c r="J273" s="26">
        <v>10362896</v>
      </c>
      <c r="K273" s="22">
        <v>1</v>
      </c>
      <c r="L273" s="55" t="s">
        <v>421</v>
      </c>
      <c r="M273" s="27">
        <v>39468100</v>
      </c>
      <c r="N273" s="22">
        <v>1</v>
      </c>
      <c r="O273" s="55" t="s">
        <v>421</v>
      </c>
      <c r="P273" s="27">
        <v>9720000</v>
      </c>
      <c r="Q273" s="22">
        <v>0</v>
      </c>
      <c r="R273" s="55" t="s">
        <v>421</v>
      </c>
      <c r="S273" s="27">
        <v>0</v>
      </c>
      <c r="T273" s="22">
        <v>0</v>
      </c>
      <c r="U273" s="55" t="s">
        <v>421</v>
      </c>
      <c r="V273" s="27">
        <v>0</v>
      </c>
      <c r="W273" s="22">
        <v>0</v>
      </c>
      <c r="X273" s="55" t="s">
        <v>421</v>
      </c>
      <c r="Y273" s="27">
        <v>0</v>
      </c>
      <c r="Z273" s="65">
        <f t="shared" si="188"/>
        <v>1</v>
      </c>
      <c r="AA273" s="55" t="s">
        <v>421</v>
      </c>
      <c r="AB273" s="64">
        <f t="shared" si="187"/>
        <v>100</v>
      </c>
      <c r="AC273" s="40" t="s">
        <v>406</v>
      </c>
      <c r="AD273" s="46">
        <f t="shared" si="192"/>
        <v>9720000</v>
      </c>
      <c r="AE273" s="64">
        <f t="shared" si="185"/>
        <v>24.627483968065349</v>
      </c>
      <c r="AF273" s="40" t="s">
        <v>406</v>
      </c>
      <c r="AG273" s="65">
        <f t="shared" si="189"/>
        <v>2</v>
      </c>
      <c r="AH273" s="55" t="s">
        <v>421</v>
      </c>
      <c r="AI273" s="46">
        <f t="shared" si="190"/>
        <v>20082896</v>
      </c>
      <c r="AJ273" s="64">
        <f t="shared" si="193"/>
        <v>40</v>
      </c>
      <c r="AK273" s="40" t="s">
        <v>406</v>
      </c>
      <c r="AL273" s="64">
        <f t="shared" si="191"/>
        <v>10.176773647578678</v>
      </c>
      <c r="AM273" s="13"/>
      <c r="AP273" s="29"/>
    </row>
    <row r="274" spans="1:42" ht="93.75" customHeight="1" x14ac:dyDescent="0.2">
      <c r="A274" s="18"/>
      <c r="B274" s="19"/>
      <c r="C274" s="30" t="s">
        <v>245</v>
      </c>
      <c r="D274" s="34" t="s">
        <v>520</v>
      </c>
      <c r="E274" s="22">
        <v>5</v>
      </c>
      <c r="F274" s="55" t="s">
        <v>421</v>
      </c>
      <c r="G274" s="61">
        <f t="shared" si="186"/>
        <v>288000000</v>
      </c>
      <c r="H274" s="22">
        <v>1</v>
      </c>
      <c r="I274" s="55" t="s">
        <v>421</v>
      </c>
      <c r="J274" s="26">
        <v>35701036</v>
      </c>
      <c r="K274" s="22">
        <v>1</v>
      </c>
      <c r="L274" s="55" t="s">
        <v>421</v>
      </c>
      <c r="M274" s="27">
        <v>57600000</v>
      </c>
      <c r="N274" s="22">
        <v>1</v>
      </c>
      <c r="O274" s="55" t="s">
        <v>421</v>
      </c>
      <c r="P274" s="27">
        <v>17280000</v>
      </c>
      <c r="Q274" s="22">
        <v>0</v>
      </c>
      <c r="R274" s="55" t="s">
        <v>421</v>
      </c>
      <c r="S274" s="27">
        <v>0</v>
      </c>
      <c r="T274" s="22">
        <v>0</v>
      </c>
      <c r="U274" s="55" t="s">
        <v>421</v>
      </c>
      <c r="V274" s="27">
        <v>0</v>
      </c>
      <c r="W274" s="22">
        <v>0</v>
      </c>
      <c r="X274" s="55" t="s">
        <v>421</v>
      </c>
      <c r="Y274" s="27">
        <v>0</v>
      </c>
      <c r="Z274" s="65">
        <f t="shared" si="188"/>
        <v>1</v>
      </c>
      <c r="AA274" s="55" t="s">
        <v>421</v>
      </c>
      <c r="AB274" s="64">
        <f t="shared" si="187"/>
        <v>100</v>
      </c>
      <c r="AC274" s="40" t="s">
        <v>406</v>
      </c>
      <c r="AD274" s="46">
        <f t="shared" si="192"/>
        <v>17280000</v>
      </c>
      <c r="AE274" s="64">
        <f t="shared" si="185"/>
        <v>30</v>
      </c>
      <c r="AF274" s="40" t="s">
        <v>406</v>
      </c>
      <c r="AG274" s="65">
        <f t="shared" si="189"/>
        <v>2</v>
      </c>
      <c r="AH274" s="55" t="s">
        <v>421</v>
      </c>
      <c r="AI274" s="46">
        <f t="shared" si="190"/>
        <v>52981036</v>
      </c>
      <c r="AJ274" s="64">
        <f t="shared" si="193"/>
        <v>40</v>
      </c>
      <c r="AK274" s="40" t="s">
        <v>406</v>
      </c>
      <c r="AL274" s="64">
        <f t="shared" si="191"/>
        <v>18.396193055555553</v>
      </c>
      <c r="AM274" s="13"/>
      <c r="AP274" s="29"/>
    </row>
    <row r="275" spans="1:42" ht="93.75" customHeight="1" x14ac:dyDescent="0.2">
      <c r="A275" s="18"/>
      <c r="B275" s="19"/>
      <c r="C275" s="30" t="s">
        <v>246</v>
      </c>
      <c r="D275" s="34" t="s">
        <v>520</v>
      </c>
      <c r="E275" s="22">
        <v>5</v>
      </c>
      <c r="F275" s="55" t="s">
        <v>421</v>
      </c>
      <c r="G275" s="61">
        <f t="shared" si="186"/>
        <v>262531000</v>
      </c>
      <c r="H275" s="22">
        <v>1</v>
      </c>
      <c r="I275" s="55" t="s">
        <v>421</v>
      </c>
      <c r="J275" s="26">
        <v>21942636</v>
      </c>
      <c r="K275" s="22">
        <v>1</v>
      </c>
      <c r="L275" s="55" t="s">
        <v>421</v>
      </c>
      <c r="M275" s="27">
        <v>52506200</v>
      </c>
      <c r="N275" s="22">
        <v>1</v>
      </c>
      <c r="O275" s="55" t="s">
        <v>421</v>
      </c>
      <c r="P275" s="27">
        <v>14850000</v>
      </c>
      <c r="Q275" s="22">
        <v>0</v>
      </c>
      <c r="R275" s="55" t="s">
        <v>421</v>
      </c>
      <c r="S275" s="27">
        <v>0</v>
      </c>
      <c r="T275" s="22">
        <v>0</v>
      </c>
      <c r="U275" s="55" t="s">
        <v>421</v>
      </c>
      <c r="V275" s="27">
        <v>0</v>
      </c>
      <c r="W275" s="22">
        <v>0</v>
      </c>
      <c r="X275" s="55" t="s">
        <v>421</v>
      </c>
      <c r="Y275" s="27">
        <v>0</v>
      </c>
      <c r="Z275" s="65">
        <f t="shared" si="188"/>
        <v>1</v>
      </c>
      <c r="AA275" s="55" t="s">
        <v>421</v>
      </c>
      <c r="AB275" s="64">
        <f t="shared" si="187"/>
        <v>100</v>
      </c>
      <c r="AC275" s="40" t="s">
        <v>406</v>
      </c>
      <c r="AD275" s="46">
        <f t="shared" si="192"/>
        <v>14850000</v>
      </c>
      <c r="AE275" s="64">
        <f t="shared" ref="AE275:AE338" si="194">AD275/M275*100</f>
        <v>28.282374271990733</v>
      </c>
      <c r="AF275" s="40" t="s">
        <v>406</v>
      </c>
      <c r="AG275" s="65">
        <f t="shared" si="189"/>
        <v>2</v>
      </c>
      <c r="AH275" s="55" t="s">
        <v>421</v>
      </c>
      <c r="AI275" s="46">
        <f t="shared" si="190"/>
        <v>36792636</v>
      </c>
      <c r="AJ275" s="64">
        <f t="shared" si="193"/>
        <v>40</v>
      </c>
      <c r="AK275" s="40"/>
      <c r="AL275" s="64">
        <f t="shared" si="191"/>
        <v>14.014587229698588</v>
      </c>
      <c r="AM275" s="13"/>
      <c r="AP275" s="29"/>
    </row>
    <row r="276" spans="1:42" ht="93.75" customHeight="1" x14ac:dyDescent="0.2">
      <c r="A276" s="18"/>
      <c r="B276" s="19"/>
      <c r="C276" s="30" t="s">
        <v>247</v>
      </c>
      <c r="D276" s="34" t="s">
        <v>520</v>
      </c>
      <c r="E276" s="22">
        <v>5</v>
      </c>
      <c r="F276" s="55" t="s">
        <v>421</v>
      </c>
      <c r="G276" s="61">
        <f t="shared" si="186"/>
        <v>436500000</v>
      </c>
      <c r="H276" s="22">
        <v>1</v>
      </c>
      <c r="I276" s="55" t="s">
        <v>421</v>
      </c>
      <c r="J276" s="26">
        <v>23444038</v>
      </c>
      <c r="K276" s="22">
        <v>1</v>
      </c>
      <c r="L276" s="55" t="s">
        <v>421</v>
      </c>
      <c r="M276" s="27">
        <v>87300000</v>
      </c>
      <c r="N276" s="22">
        <v>1</v>
      </c>
      <c r="O276" s="55" t="s">
        <v>421</v>
      </c>
      <c r="P276" s="27">
        <v>26190000</v>
      </c>
      <c r="Q276" s="22">
        <v>0</v>
      </c>
      <c r="R276" s="55" t="s">
        <v>421</v>
      </c>
      <c r="S276" s="27">
        <v>0</v>
      </c>
      <c r="T276" s="22">
        <v>0</v>
      </c>
      <c r="U276" s="55" t="s">
        <v>421</v>
      </c>
      <c r="V276" s="27">
        <v>0</v>
      </c>
      <c r="W276" s="22">
        <v>0</v>
      </c>
      <c r="X276" s="55" t="s">
        <v>421</v>
      </c>
      <c r="Y276" s="27">
        <v>0</v>
      </c>
      <c r="Z276" s="65">
        <f t="shared" si="188"/>
        <v>1</v>
      </c>
      <c r="AA276" s="55" t="s">
        <v>421</v>
      </c>
      <c r="AB276" s="64">
        <f t="shared" si="187"/>
        <v>100</v>
      </c>
      <c r="AC276" s="40" t="s">
        <v>406</v>
      </c>
      <c r="AD276" s="46">
        <f t="shared" si="192"/>
        <v>26190000</v>
      </c>
      <c r="AE276" s="64">
        <f t="shared" si="194"/>
        <v>30</v>
      </c>
      <c r="AF276" s="40" t="s">
        <v>406</v>
      </c>
      <c r="AG276" s="65">
        <f t="shared" si="189"/>
        <v>2</v>
      </c>
      <c r="AH276" s="55" t="s">
        <v>421</v>
      </c>
      <c r="AI276" s="46">
        <f t="shared" si="190"/>
        <v>49634038</v>
      </c>
      <c r="AJ276" s="64">
        <f t="shared" si="193"/>
        <v>40</v>
      </c>
      <c r="AK276" s="40"/>
      <c r="AL276" s="64">
        <f t="shared" si="191"/>
        <v>11.370913631156929</v>
      </c>
      <c r="AM276" s="13"/>
      <c r="AP276" s="29"/>
    </row>
    <row r="277" spans="1:42" ht="93.75" customHeight="1" x14ac:dyDescent="0.2">
      <c r="A277" s="18"/>
      <c r="B277" s="19"/>
      <c r="C277" s="30" t="s">
        <v>248</v>
      </c>
      <c r="D277" s="34" t="s">
        <v>520</v>
      </c>
      <c r="E277" s="22">
        <v>5</v>
      </c>
      <c r="F277" s="55" t="s">
        <v>421</v>
      </c>
      <c r="G277" s="61">
        <f t="shared" si="186"/>
        <v>144300000</v>
      </c>
      <c r="H277" s="22">
        <v>1</v>
      </c>
      <c r="I277" s="55" t="s">
        <v>421</v>
      </c>
      <c r="J277" s="26">
        <v>7700550</v>
      </c>
      <c r="K277" s="22">
        <v>1</v>
      </c>
      <c r="L277" s="55" t="s">
        <v>421</v>
      </c>
      <c r="M277" s="27">
        <v>28860000</v>
      </c>
      <c r="N277" s="22">
        <v>1</v>
      </c>
      <c r="O277" s="55" t="s">
        <v>421</v>
      </c>
      <c r="P277" s="27">
        <v>8370000</v>
      </c>
      <c r="Q277" s="22">
        <v>0</v>
      </c>
      <c r="R277" s="55" t="s">
        <v>421</v>
      </c>
      <c r="S277" s="27">
        <v>0</v>
      </c>
      <c r="T277" s="22">
        <v>0</v>
      </c>
      <c r="U277" s="55" t="s">
        <v>421</v>
      </c>
      <c r="V277" s="27">
        <v>0</v>
      </c>
      <c r="W277" s="22">
        <v>0</v>
      </c>
      <c r="X277" s="55" t="s">
        <v>421</v>
      </c>
      <c r="Y277" s="27">
        <v>0</v>
      </c>
      <c r="Z277" s="65">
        <f t="shared" si="188"/>
        <v>1</v>
      </c>
      <c r="AA277" s="55" t="s">
        <v>421</v>
      </c>
      <c r="AB277" s="64">
        <f t="shared" si="187"/>
        <v>100</v>
      </c>
      <c r="AC277" s="40" t="s">
        <v>406</v>
      </c>
      <c r="AD277" s="46">
        <f t="shared" si="192"/>
        <v>8370000</v>
      </c>
      <c r="AE277" s="64">
        <f t="shared" si="194"/>
        <v>29.002079002079</v>
      </c>
      <c r="AF277" s="40" t="s">
        <v>406</v>
      </c>
      <c r="AG277" s="65">
        <f t="shared" si="189"/>
        <v>2</v>
      </c>
      <c r="AH277" s="55" t="s">
        <v>421</v>
      </c>
      <c r="AI277" s="46">
        <f t="shared" si="190"/>
        <v>16070550</v>
      </c>
      <c r="AJ277" s="64">
        <f t="shared" si="193"/>
        <v>40</v>
      </c>
      <c r="AK277" s="40"/>
      <c r="AL277" s="64">
        <f t="shared" si="191"/>
        <v>11.136902286902286</v>
      </c>
      <c r="AM277" s="13"/>
      <c r="AP277" s="29"/>
    </row>
    <row r="278" spans="1:42" ht="93.75" customHeight="1" x14ac:dyDescent="0.2">
      <c r="A278" s="18"/>
      <c r="B278" s="19"/>
      <c r="C278" s="30" t="s">
        <v>249</v>
      </c>
      <c r="D278" s="34" t="s">
        <v>520</v>
      </c>
      <c r="E278" s="22">
        <v>5</v>
      </c>
      <c r="F278" s="55" t="s">
        <v>421</v>
      </c>
      <c r="G278" s="61">
        <f t="shared" si="186"/>
        <v>284438045</v>
      </c>
      <c r="H278" s="22">
        <v>1</v>
      </c>
      <c r="I278" s="55" t="s">
        <v>421</v>
      </c>
      <c r="J278" s="26">
        <v>19200000</v>
      </c>
      <c r="K278" s="22">
        <v>1</v>
      </c>
      <c r="L278" s="55" t="s">
        <v>421</v>
      </c>
      <c r="M278" s="27">
        <v>56887609</v>
      </c>
      <c r="N278" s="22">
        <v>1</v>
      </c>
      <c r="O278" s="55" t="s">
        <v>421</v>
      </c>
      <c r="P278" s="27">
        <v>16470000</v>
      </c>
      <c r="Q278" s="22">
        <v>0</v>
      </c>
      <c r="R278" s="55" t="s">
        <v>421</v>
      </c>
      <c r="S278" s="27">
        <v>0</v>
      </c>
      <c r="T278" s="22">
        <v>0</v>
      </c>
      <c r="U278" s="55" t="s">
        <v>421</v>
      </c>
      <c r="V278" s="27">
        <v>0</v>
      </c>
      <c r="W278" s="22">
        <v>0</v>
      </c>
      <c r="X278" s="55" t="s">
        <v>421</v>
      </c>
      <c r="Y278" s="27">
        <v>0</v>
      </c>
      <c r="Z278" s="65">
        <f t="shared" si="188"/>
        <v>1</v>
      </c>
      <c r="AA278" s="55" t="s">
        <v>421</v>
      </c>
      <c r="AB278" s="64">
        <f t="shared" si="187"/>
        <v>100</v>
      </c>
      <c r="AC278" s="40" t="s">
        <v>406</v>
      </c>
      <c r="AD278" s="46">
        <f t="shared" si="192"/>
        <v>16470000</v>
      </c>
      <c r="AE278" s="64">
        <f t="shared" si="194"/>
        <v>28.951823234476247</v>
      </c>
      <c r="AF278" s="40" t="s">
        <v>406</v>
      </c>
      <c r="AG278" s="65">
        <f t="shared" si="189"/>
        <v>2</v>
      </c>
      <c r="AH278" s="55" t="s">
        <v>421</v>
      </c>
      <c r="AI278" s="46">
        <f t="shared" si="190"/>
        <v>35670000</v>
      </c>
      <c r="AJ278" s="64">
        <f t="shared" si="193"/>
        <v>40</v>
      </c>
      <c r="AK278" s="40"/>
      <c r="AL278" s="64">
        <f t="shared" si="191"/>
        <v>12.540516512128328</v>
      </c>
      <c r="AM278" s="13"/>
      <c r="AP278" s="29"/>
    </row>
    <row r="279" spans="1:42" ht="93.75" customHeight="1" x14ac:dyDescent="0.2">
      <c r="A279" s="18"/>
      <c r="B279" s="19"/>
      <c r="C279" s="30" t="s">
        <v>250</v>
      </c>
      <c r="D279" s="34" t="s">
        <v>520</v>
      </c>
      <c r="E279" s="22">
        <v>5</v>
      </c>
      <c r="F279" s="55" t="s">
        <v>421</v>
      </c>
      <c r="G279" s="61">
        <f t="shared" si="186"/>
        <v>172440555</v>
      </c>
      <c r="H279" s="22">
        <v>1</v>
      </c>
      <c r="I279" s="55" t="s">
        <v>421</v>
      </c>
      <c r="J279" s="26">
        <v>9545982</v>
      </c>
      <c r="K279" s="22">
        <v>1</v>
      </c>
      <c r="L279" s="55" t="s">
        <v>421</v>
      </c>
      <c r="M279" s="27">
        <v>34488111</v>
      </c>
      <c r="N279" s="22">
        <v>1</v>
      </c>
      <c r="O279" s="55" t="s">
        <v>421</v>
      </c>
      <c r="P279" s="27">
        <v>7290000</v>
      </c>
      <c r="Q279" s="22">
        <v>0</v>
      </c>
      <c r="R279" s="55" t="s">
        <v>421</v>
      </c>
      <c r="S279" s="27">
        <v>0</v>
      </c>
      <c r="T279" s="22">
        <v>0</v>
      </c>
      <c r="U279" s="55" t="s">
        <v>421</v>
      </c>
      <c r="V279" s="27">
        <v>0</v>
      </c>
      <c r="W279" s="22">
        <v>0</v>
      </c>
      <c r="X279" s="55" t="s">
        <v>421</v>
      </c>
      <c r="Y279" s="27">
        <v>0</v>
      </c>
      <c r="Z279" s="65">
        <f t="shared" si="188"/>
        <v>1</v>
      </c>
      <c r="AA279" s="55" t="s">
        <v>421</v>
      </c>
      <c r="AB279" s="64">
        <f t="shared" si="187"/>
        <v>100</v>
      </c>
      <c r="AC279" s="40" t="s">
        <v>406</v>
      </c>
      <c r="AD279" s="46">
        <f t="shared" si="192"/>
        <v>7290000</v>
      </c>
      <c r="AE279" s="64">
        <f t="shared" si="194"/>
        <v>21.137719024390751</v>
      </c>
      <c r="AF279" s="40" t="s">
        <v>406</v>
      </c>
      <c r="AG279" s="65">
        <f t="shared" si="189"/>
        <v>2</v>
      </c>
      <c r="AH279" s="55" t="s">
        <v>421</v>
      </c>
      <c r="AI279" s="46">
        <f t="shared" si="190"/>
        <v>16835982</v>
      </c>
      <c r="AJ279" s="64">
        <f t="shared" si="193"/>
        <v>40</v>
      </c>
      <c r="AK279" s="40"/>
      <c r="AL279" s="64">
        <f t="shared" si="191"/>
        <v>9.763354101939651</v>
      </c>
      <c r="AM279" s="13"/>
      <c r="AP279" s="29"/>
    </row>
    <row r="280" spans="1:42" ht="93.75" customHeight="1" x14ac:dyDescent="0.2">
      <c r="A280" s="18"/>
      <c r="B280" s="19"/>
      <c r="C280" s="30" t="s">
        <v>251</v>
      </c>
      <c r="D280" s="34" t="s">
        <v>520</v>
      </c>
      <c r="E280" s="22">
        <v>5</v>
      </c>
      <c r="F280" s="55" t="s">
        <v>421</v>
      </c>
      <c r="G280" s="61">
        <f t="shared" si="186"/>
        <v>567100000</v>
      </c>
      <c r="H280" s="22">
        <v>1</v>
      </c>
      <c r="I280" s="55" t="s">
        <v>421</v>
      </c>
      <c r="J280" s="26">
        <v>15560000</v>
      </c>
      <c r="K280" s="22">
        <v>1</v>
      </c>
      <c r="L280" s="55" t="s">
        <v>421</v>
      </c>
      <c r="M280" s="27">
        <v>113420000</v>
      </c>
      <c r="N280" s="22">
        <v>1</v>
      </c>
      <c r="O280" s="55" t="s">
        <v>421</v>
      </c>
      <c r="P280" s="27">
        <v>15930000</v>
      </c>
      <c r="Q280" s="22">
        <v>0</v>
      </c>
      <c r="R280" s="55" t="s">
        <v>421</v>
      </c>
      <c r="S280" s="27">
        <v>0</v>
      </c>
      <c r="T280" s="22">
        <v>0</v>
      </c>
      <c r="U280" s="55" t="s">
        <v>421</v>
      </c>
      <c r="V280" s="27">
        <v>0</v>
      </c>
      <c r="W280" s="22">
        <v>0</v>
      </c>
      <c r="X280" s="55" t="s">
        <v>421</v>
      </c>
      <c r="Y280" s="27">
        <v>0</v>
      </c>
      <c r="Z280" s="65">
        <f t="shared" si="188"/>
        <v>1</v>
      </c>
      <c r="AA280" s="55" t="s">
        <v>421</v>
      </c>
      <c r="AB280" s="64">
        <f t="shared" si="187"/>
        <v>100</v>
      </c>
      <c r="AC280" s="40" t="s">
        <v>406</v>
      </c>
      <c r="AD280" s="46">
        <f t="shared" si="192"/>
        <v>15930000</v>
      </c>
      <c r="AE280" s="64">
        <f t="shared" si="194"/>
        <v>14.045141950273321</v>
      </c>
      <c r="AF280" s="40" t="s">
        <v>406</v>
      </c>
      <c r="AG280" s="65">
        <f t="shared" si="189"/>
        <v>2</v>
      </c>
      <c r="AH280" s="55" t="s">
        <v>421</v>
      </c>
      <c r="AI280" s="46">
        <f t="shared" si="190"/>
        <v>31490000</v>
      </c>
      <c r="AJ280" s="64">
        <f t="shared" si="193"/>
        <v>40</v>
      </c>
      <c r="AK280" s="40"/>
      <c r="AL280" s="64">
        <f t="shared" si="191"/>
        <v>5.5528125551049197</v>
      </c>
      <c r="AM280" s="13"/>
      <c r="AP280" s="29"/>
    </row>
    <row r="281" spans="1:42" ht="93.75" customHeight="1" x14ac:dyDescent="0.2">
      <c r="A281" s="18"/>
      <c r="B281" s="19"/>
      <c r="C281" s="30" t="s">
        <v>252</v>
      </c>
      <c r="D281" s="34" t="s">
        <v>520</v>
      </c>
      <c r="E281" s="22">
        <v>5</v>
      </c>
      <c r="F281" s="55" t="s">
        <v>421</v>
      </c>
      <c r="G281" s="61">
        <f t="shared" si="186"/>
        <v>461509000</v>
      </c>
      <c r="H281" s="22">
        <v>1</v>
      </c>
      <c r="I281" s="55" t="s">
        <v>421</v>
      </c>
      <c r="J281" s="26">
        <v>9213602</v>
      </c>
      <c r="K281" s="22">
        <v>1</v>
      </c>
      <c r="L281" s="55" t="s">
        <v>421</v>
      </c>
      <c r="M281" s="27">
        <v>92301800</v>
      </c>
      <c r="N281" s="22">
        <v>1</v>
      </c>
      <c r="O281" s="55" t="s">
        <v>421</v>
      </c>
      <c r="P281" s="27">
        <v>9450000</v>
      </c>
      <c r="Q281" s="22">
        <v>0</v>
      </c>
      <c r="R281" s="55" t="s">
        <v>421</v>
      </c>
      <c r="S281" s="27">
        <v>0</v>
      </c>
      <c r="T281" s="22">
        <v>0</v>
      </c>
      <c r="U281" s="55" t="s">
        <v>421</v>
      </c>
      <c r="V281" s="27">
        <v>0</v>
      </c>
      <c r="W281" s="22">
        <v>0</v>
      </c>
      <c r="X281" s="55" t="s">
        <v>421</v>
      </c>
      <c r="Y281" s="27">
        <v>0</v>
      </c>
      <c r="Z281" s="65">
        <f t="shared" si="188"/>
        <v>1</v>
      </c>
      <c r="AA281" s="55" t="s">
        <v>421</v>
      </c>
      <c r="AB281" s="64">
        <f t="shared" si="187"/>
        <v>100</v>
      </c>
      <c r="AC281" s="40" t="s">
        <v>406</v>
      </c>
      <c r="AD281" s="46">
        <f t="shared" si="192"/>
        <v>9450000</v>
      </c>
      <c r="AE281" s="64">
        <f t="shared" si="194"/>
        <v>10.238153535467347</v>
      </c>
      <c r="AF281" s="40" t="s">
        <v>406</v>
      </c>
      <c r="AG281" s="65">
        <f t="shared" si="189"/>
        <v>2</v>
      </c>
      <c r="AH281" s="55" t="s">
        <v>421</v>
      </c>
      <c r="AI281" s="46">
        <f t="shared" si="190"/>
        <v>18663602</v>
      </c>
      <c r="AJ281" s="64">
        <f t="shared" si="193"/>
        <v>40</v>
      </c>
      <c r="AK281" s="40"/>
      <c r="AL281" s="64">
        <f t="shared" si="191"/>
        <v>4.0440385777958827</v>
      </c>
      <c r="AM281" s="13"/>
      <c r="AP281" s="29"/>
    </row>
    <row r="282" spans="1:42" ht="93.75" customHeight="1" x14ac:dyDescent="0.2">
      <c r="A282" s="18"/>
      <c r="B282" s="19"/>
      <c r="C282" s="30" t="s">
        <v>253</v>
      </c>
      <c r="D282" s="34" t="s">
        <v>520</v>
      </c>
      <c r="E282" s="22">
        <v>5</v>
      </c>
      <c r="F282" s="55" t="s">
        <v>421</v>
      </c>
      <c r="G282" s="61">
        <f t="shared" si="186"/>
        <v>400827000</v>
      </c>
      <c r="H282" s="22">
        <v>1</v>
      </c>
      <c r="I282" s="55" t="s">
        <v>421</v>
      </c>
      <c r="J282" s="26">
        <v>33720000</v>
      </c>
      <c r="K282" s="22">
        <v>1</v>
      </c>
      <c r="L282" s="55" t="s">
        <v>421</v>
      </c>
      <c r="M282" s="27">
        <v>80165400</v>
      </c>
      <c r="N282" s="22">
        <v>1</v>
      </c>
      <c r="O282" s="55" t="s">
        <v>421</v>
      </c>
      <c r="P282" s="27">
        <v>23220000</v>
      </c>
      <c r="Q282" s="22">
        <v>0</v>
      </c>
      <c r="R282" s="55" t="s">
        <v>421</v>
      </c>
      <c r="S282" s="27">
        <v>0</v>
      </c>
      <c r="T282" s="22">
        <v>0</v>
      </c>
      <c r="U282" s="55" t="s">
        <v>421</v>
      </c>
      <c r="V282" s="27">
        <v>0</v>
      </c>
      <c r="W282" s="22">
        <v>0</v>
      </c>
      <c r="X282" s="55" t="s">
        <v>421</v>
      </c>
      <c r="Y282" s="27">
        <v>0</v>
      </c>
      <c r="Z282" s="65">
        <f t="shared" si="188"/>
        <v>1</v>
      </c>
      <c r="AA282" s="55" t="s">
        <v>421</v>
      </c>
      <c r="AB282" s="64">
        <f t="shared" si="187"/>
        <v>100</v>
      </c>
      <c r="AC282" s="40" t="s">
        <v>406</v>
      </c>
      <c r="AD282" s="46">
        <f t="shared" si="192"/>
        <v>23220000</v>
      </c>
      <c r="AE282" s="64">
        <f t="shared" si="194"/>
        <v>28.965114625511756</v>
      </c>
      <c r="AF282" s="40" t="s">
        <v>406</v>
      </c>
      <c r="AG282" s="65">
        <f t="shared" si="189"/>
        <v>2</v>
      </c>
      <c r="AH282" s="55" t="s">
        <v>421</v>
      </c>
      <c r="AI282" s="46">
        <f t="shared" si="190"/>
        <v>56940000</v>
      </c>
      <c r="AJ282" s="64">
        <f t="shared" si="193"/>
        <v>40</v>
      </c>
      <c r="AK282" s="40"/>
      <c r="AL282" s="64">
        <f t="shared" si="191"/>
        <v>14.205629860263905</v>
      </c>
      <c r="AM282" s="13"/>
      <c r="AP282" s="29"/>
    </row>
    <row r="283" spans="1:42" ht="93.75" customHeight="1" x14ac:dyDescent="0.2">
      <c r="A283" s="18"/>
      <c r="B283" s="19"/>
      <c r="C283" s="30" t="s">
        <v>254</v>
      </c>
      <c r="D283" s="34" t="s">
        <v>520</v>
      </c>
      <c r="E283" s="22">
        <v>5</v>
      </c>
      <c r="F283" s="55" t="s">
        <v>421</v>
      </c>
      <c r="G283" s="61">
        <f t="shared" si="186"/>
        <v>455400000</v>
      </c>
      <c r="H283" s="22">
        <v>1</v>
      </c>
      <c r="I283" s="55" t="s">
        <v>421</v>
      </c>
      <c r="J283" s="26">
        <v>25480000</v>
      </c>
      <c r="K283" s="22">
        <v>1</v>
      </c>
      <c r="L283" s="55" t="s">
        <v>421</v>
      </c>
      <c r="M283" s="27">
        <v>91080000</v>
      </c>
      <c r="N283" s="22">
        <v>1</v>
      </c>
      <c r="O283" s="55" t="s">
        <v>421</v>
      </c>
      <c r="P283" s="27">
        <v>26460000</v>
      </c>
      <c r="Q283" s="22">
        <v>0</v>
      </c>
      <c r="R283" s="55" t="s">
        <v>421</v>
      </c>
      <c r="S283" s="27">
        <v>0</v>
      </c>
      <c r="T283" s="22">
        <v>0</v>
      </c>
      <c r="U283" s="55" t="s">
        <v>421</v>
      </c>
      <c r="V283" s="27">
        <v>0</v>
      </c>
      <c r="W283" s="22">
        <v>0</v>
      </c>
      <c r="X283" s="55" t="s">
        <v>421</v>
      </c>
      <c r="Y283" s="27">
        <v>0</v>
      </c>
      <c r="Z283" s="65">
        <f t="shared" si="188"/>
        <v>1</v>
      </c>
      <c r="AA283" s="55" t="s">
        <v>421</v>
      </c>
      <c r="AB283" s="64">
        <f t="shared" si="187"/>
        <v>100</v>
      </c>
      <c r="AC283" s="40" t="s">
        <v>406</v>
      </c>
      <c r="AD283" s="46">
        <f t="shared" si="192"/>
        <v>26460000</v>
      </c>
      <c r="AE283" s="64">
        <f t="shared" si="194"/>
        <v>29.051383399209485</v>
      </c>
      <c r="AF283" s="40" t="s">
        <v>406</v>
      </c>
      <c r="AG283" s="65">
        <f t="shared" si="189"/>
        <v>2</v>
      </c>
      <c r="AH283" s="55" t="s">
        <v>421</v>
      </c>
      <c r="AI283" s="46">
        <f t="shared" si="190"/>
        <v>51940000</v>
      </c>
      <c r="AJ283" s="64">
        <f t="shared" si="193"/>
        <v>40</v>
      </c>
      <c r="AK283" s="40"/>
      <c r="AL283" s="64">
        <f t="shared" si="191"/>
        <v>11.405357927097057</v>
      </c>
      <c r="AM283" s="13"/>
      <c r="AP283" s="29"/>
    </row>
    <row r="284" spans="1:42" ht="93.75" customHeight="1" x14ac:dyDescent="0.2">
      <c r="A284" s="18"/>
      <c r="B284" s="19"/>
      <c r="C284" s="30" t="s">
        <v>255</v>
      </c>
      <c r="D284" s="34" t="s">
        <v>520</v>
      </c>
      <c r="E284" s="22">
        <v>5</v>
      </c>
      <c r="F284" s="55" t="s">
        <v>421</v>
      </c>
      <c r="G284" s="61">
        <f t="shared" si="186"/>
        <v>680300000</v>
      </c>
      <c r="H284" s="22">
        <v>1</v>
      </c>
      <c r="I284" s="55" t="s">
        <v>421</v>
      </c>
      <c r="J284" s="26">
        <v>24840000</v>
      </c>
      <c r="K284" s="22">
        <v>1</v>
      </c>
      <c r="L284" s="55" t="s">
        <v>421</v>
      </c>
      <c r="M284" s="27">
        <v>136060000</v>
      </c>
      <c r="N284" s="22">
        <v>1</v>
      </c>
      <c r="O284" s="55" t="s">
        <v>421</v>
      </c>
      <c r="P284" s="27">
        <v>25650000</v>
      </c>
      <c r="Q284" s="22">
        <v>0</v>
      </c>
      <c r="R284" s="55" t="s">
        <v>421</v>
      </c>
      <c r="S284" s="27">
        <v>0</v>
      </c>
      <c r="T284" s="22">
        <v>0</v>
      </c>
      <c r="U284" s="55" t="s">
        <v>421</v>
      </c>
      <c r="V284" s="27">
        <v>0</v>
      </c>
      <c r="W284" s="22">
        <v>0</v>
      </c>
      <c r="X284" s="55" t="s">
        <v>421</v>
      </c>
      <c r="Y284" s="27">
        <v>0</v>
      </c>
      <c r="Z284" s="65">
        <f t="shared" si="188"/>
        <v>1</v>
      </c>
      <c r="AA284" s="55" t="s">
        <v>421</v>
      </c>
      <c r="AB284" s="64">
        <f t="shared" si="187"/>
        <v>100</v>
      </c>
      <c r="AC284" s="40" t="s">
        <v>406</v>
      </c>
      <c r="AD284" s="46">
        <f t="shared" si="192"/>
        <v>25650000</v>
      </c>
      <c r="AE284" s="64">
        <f t="shared" si="194"/>
        <v>18.851977068940172</v>
      </c>
      <c r="AF284" s="40" t="s">
        <v>406</v>
      </c>
      <c r="AG284" s="65">
        <f t="shared" si="189"/>
        <v>2</v>
      </c>
      <c r="AH284" s="55" t="s">
        <v>421</v>
      </c>
      <c r="AI284" s="46">
        <f t="shared" si="190"/>
        <v>50490000</v>
      </c>
      <c r="AJ284" s="64">
        <f t="shared" si="193"/>
        <v>40</v>
      </c>
      <c r="AK284" s="40"/>
      <c r="AL284" s="64">
        <f t="shared" si="191"/>
        <v>7.4217257092459219</v>
      </c>
      <c r="AM284" s="13"/>
      <c r="AP284" s="29"/>
    </row>
    <row r="285" spans="1:42" ht="93.75" customHeight="1" x14ac:dyDescent="0.2">
      <c r="A285" s="18"/>
      <c r="B285" s="19"/>
      <c r="C285" s="30" t="s">
        <v>256</v>
      </c>
      <c r="D285" s="34" t="s">
        <v>520</v>
      </c>
      <c r="E285" s="22">
        <v>5</v>
      </c>
      <c r="F285" s="55" t="s">
        <v>421</v>
      </c>
      <c r="G285" s="61">
        <f t="shared" si="186"/>
        <v>364500000</v>
      </c>
      <c r="H285" s="22">
        <v>1</v>
      </c>
      <c r="I285" s="55" t="s">
        <v>421</v>
      </c>
      <c r="J285" s="26">
        <v>12480000</v>
      </c>
      <c r="K285" s="22">
        <v>1</v>
      </c>
      <c r="L285" s="55" t="s">
        <v>421</v>
      </c>
      <c r="M285" s="27">
        <v>72900000</v>
      </c>
      <c r="N285" s="22">
        <v>1</v>
      </c>
      <c r="O285" s="55" t="s">
        <v>421</v>
      </c>
      <c r="P285" s="27">
        <v>11070000</v>
      </c>
      <c r="Q285" s="22">
        <v>0</v>
      </c>
      <c r="R285" s="55" t="s">
        <v>421</v>
      </c>
      <c r="S285" s="27">
        <v>0</v>
      </c>
      <c r="T285" s="22">
        <v>0</v>
      </c>
      <c r="U285" s="55" t="s">
        <v>421</v>
      </c>
      <c r="V285" s="27">
        <v>0</v>
      </c>
      <c r="W285" s="22">
        <v>0</v>
      </c>
      <c r="X285" s="55" t="s">
        <v>421</v>
      </c>
      <c r="Y285" s="27">
        <v>0</v>
      </c>
      <c r="Z285" s="65">
        <f t="shared" si="188"/>
        <v>1</v>
      </c>
      <c r="AA285" s="55" t="s">
        <v>421</v>
      </c>
      <c r="AB285" s="64">
        <f t="shared" si="187"/>
        <v>100</v>
      </c>
      <c r="AC285" s="40" t="s">
        <v>406</v>
      </c>
      <c r="AD285" s="46">
        <f t="shared" si="192"/>
        <v>11070000</v>
      </c>
      <c r="AE285" s="64">
        <f t="shared" si="194"/>
        <v>15.185185185185185</v>
      </c>
      <c r="AF285" s="40" t="s">
        <v>406</v>
      </c>
      <c r="AG285" s="65">
        <f t="shared" si="189"/>
        <v>2</v>
      </c>
      <c r="AH285" s="55" t="s">
        <v>421</v>
      </c>
      <c r="AI285" s="46">
        <f t="shared" si="190"/>
        <v>23550000</v>
      </c>
      <c r="AJ285" s="64">
        <f t="shared" si="193"/>
        <v>40</v>
      </c>
      <c r="AK285" s="40"/>
      <c r="AL285" s="64">
        <f t="shared" si="191"/>
        <v>6.4609053497942384</v>
      </c>
      <c r="AM285" s="13"/>
      <c r="AP285" s="29"/>
    </row>
    <row r="286" spans="1:42" ht="93.75" customHeight="1" x14ac:dyDescent="0.2">
      <c r="A286" s="18"/>
      <c r="B286" s="19"/>
      <c r="C286" s="30" t="s">
        <v>257</v>
      </c>
      <c r="D286" s="34" t="s">
        <v>520</v>
      </c>
      <c r="E286" s="22">
        <v>5</v>
      </c>
      <c r="F286" s="55" t="s">
        <v>421</v>
      </c>
      <c r="G286" s="61">
        <f t="shared" si="186"/>
        <v>407500000</v>
      </c>
      <c r="H286" s="22">
        <v>1</v>
      </c>
      <c r="I286" s="55" t="s">
        <v>421</v>
      </c>
      <c r="J286" s="26">
        <v>36480000</v>
      </c>
      <c r="K286" s="22">
        <v>1</v>
      </c>
      <c r="L286" s="55" t="s">
        <v>421</v>
      </c>
      <c r="M286" s="27">
        <v>81500000</v>
      </c>
      <c r="N286" s="22">
        <v>1</v>
      </c>
      <c r="O286" s="55" t="s">
        <v>421</v>
      </c>
      <c r="P286" s="27">
        <v>23490000</v>
      </c>
      <c r="Q286" s="22">
        <v>0</v>
      </c>
      <c r="R286" s="55" t="s">
        <v>421</v>
      </c>
      <c r="S286" s="27">
        <v>0</v>
      </c>
      <c r="T286" s="22">
        <v>0</v>
      </c>
      <c r="U286" s="55" t="s">
        <v>421</v>
      </c>
      <c r="V286" s="27">
        <v>0</v>
      </c>
      <c r="W286" s="22">
        <v>0</v>
      </c>
      <c r="X286" s="55" t="s">
        <v>421</v>
      </c>
      <c r="Y286" s="27">
        <v>0</v>
      </c>
      <c r="Z286" s="65">
        <f t="shared" si="188"/>
        <v>1</v>
      </c>
      <c r="AA286" s="55" t="s">
        <v>421</v>
      </c>
      <c r="AB286" s="64">
        <f t="shared" si="187"/>
        <v>100</v>
      </c>
      <c r="AC286" s="40" t="s">
        <v>406</v>
      </c>
      <c r="AD286" s="46">
        <f t="shared" si="192"/>
        <v>23490000</v>
      </c>
      <c r="AE286" s="64">
        <f t="shared" si="194"/>
        <v>28.822085889570552</v>
      </c>
      <c r="AF286" s="40" t="s">
        <v>406</v>
      </c>
      <c r="AG286" s="65">
        <f t="shared" si="189"/>
        <v>2</v>
      </c>
      <c r="AH286" s="55" t="s">
        <v>421</v>
      </c>
      <c r="AI286" s="46">
        <f t="shared" si="190"/>
        <v>59970000</v>
      </c>
      <c r="AJ286" s="64">
        <f t="shared" si="193"/>
        <v>40</v>
      </c>
      <c r="AK286" s="40"/>
      <c r="AL286" s="64">
        <f t="shared" si="191"/>
        <v>14.716564417177914</v>
      </c>
      <c r="AM286" s="13"/>
      <c r="AP286" s="29"/>
    </row>
    <row r="287" spans="1:42" ht="93.75" customHeight="1" x14ac:dyDescent="0.2">
      <c r="A287" s="18"/>
      <c r="B287" s="19"/>
      <c r="C287" s="30" t="s">
        <v>258</v>
      </c>
      <c r="D287" s="34" t="s">
        <v>520</v>
      </c>
      <c r="E287" s="22">
        <v>5</v>
      </c>
      <c r="F287" s="55" t="s">
        <v>421</v>
      </c>
      <c r="G287" s="61">
        <f t="shared" si="186"/>
        <v>420609000</v>
      </c>
      <c r="H287" s="22">
        <v>1</v>
      </c>
      <c r="I287" s="55" t="s">
        <v>421</v>
      </c>
      <c r="J287" s="26">
        <v>4146834</v>
      </c>
      <c r="K287" s="22">
        <v>1</v>
      </c>
      <c r="L287" s="55" t="s">
        <v>421</v>
      </c>
      <c r="M287" s="27">
        <v>84121800</v>
      </c>
      <c r="N287" s="22">
        <v>1</v>
      </c>
      <c r="O287" s="55" t="s">
        <v>421</v>
      </c>
      <c r="P287" s="27">
        <v>5950000</v>
      </c>
      <c r="Q287" s="22">
        <v>0</v>
      </c>
      <c r="R287" s="55" t="s">
        <v>421</v>
      </c>
      <c r="S287" s="27">
        <v>0</v>
      </c>
      <c r="T287" s="22">
        <v>0</v>
      </c>
      <c r="U287" s="55" t="s">
        <v>421</v>
      </c>
      <c r="V287" s="27">
        <v>0</v>
      </c>
      <c r="W287" s="22">
        <v>0</v>
      </c>
      <c r="X287" s="55" t="s">
        <v>421</v>
      </c>
      <c r="Y287" s="27">
        <v>0</v>
      </c>
      <c r="Z287" s="65">
        <f t="shared" si="188"/>
        <v>1</v>
      </c>
      <c r="AA287" s="55" t="s">
        <v>421</v>
      </c>
      <c r="AB287" s="64">
        <f t="shared" si="187"/>
        <v>100</v>
      </c>
      <c r="AC287" s="40" t="s">
        <v>406</v>
      </c>
      <c r="AD287" s="46">
        <f t="shared" si="192"/>
        <v>5950000</v>
      </c>
      <c r="AE287" s="64">
        <f t="shared" si="194"/>
        <v>7.0730773711451729</v>
      </c>
      <c r="AF287" s="40" t="s">
        <v>406</v>
      </c>
      <c r="AG287" s="65">
        <f t="shared" si="189"/>
        <v>2</v>
      </c>
      <c r="AH287" s="55" t="s">
        <v>421</v>
      </c>
      <c r="AI287" s="46">
        <f t="shared" si="190"/>
        <v>10096834</v>
      </c>
      <c r="AJ287" s="64">
        <f t="shared" si="193"/>
        <v>40</v>
      </c>
      <c r="AK287" s="40"/>
      <c r="AL287" s="64">
        <f t="shared" si="191"/>
        <v>2.4005273306087127</v>
      </c>
      <c r="AM287" s="13"/>
      <c r="AP287" s="29"/>
    </row>
    <row r="288" spans="1:42" ht="93.75" customHeight="1" x14ac:dyDescent="0.2">
      <c r="A288" s="18"/>
      <c r="B288" s="19"/>
      <c r="C288" s="30" t="s">
        <v>259</v>
      </c>
      <c r="D288" s="34" t="s">
        <v>520</v>
      </c>
      <c r="E288" s="22">
        <v>5</v>
      </c>
      <c r="F288" s="55" t="s">
        <v>421</v>
      </c>
      <c r="G288" s="61">
        <f t="shared" si="186"/>
        <v>552500000</v>
      </c>
      <c r="H288" s="22">
        <v>1</v>
      </c>
      <c r="I288" s="55" t="s">
        <v>421</v>
      </c>
      <c r="J288" s="26">
        <v>21120000</v>
      </c>
      <c r="K288" s="22">
        <v>1</v>
      </c>
      <c r="L288" s="55" t="s">
        <v>421</v>
      </c>
      <c r="M288" s="27">
        <v>110500000</v>
      </c>
      <c r="N288" s="22">
        <v>1</v>
      </c>
      <c r="O288" s="55" t="s">
        <v>421</v>
      </c>
      <c r="P288" s="27">
        <v>17550000</v>
      </c>
      <c r="Q288" s="22">
        <v>0</v>
      </c>
      <c r="R288" s="55" t="s">
        <v>421</v>
      </c>
      <c r="S288" s="27">
        <v>0</v>
      </c>
      <c r="T288" s="22">
        <v>0</v>
      </c>
      <c r="U288" s="55" t="s">
        <v>421</v>
      </c>
      <c r="V288" s="27">
        <v>0</v>
      </c>
      <c r="W288" s="22">
        <v>0</v>
      </c>
      <c r="X288" s="55" t="s">
        <v>421</v>
      </c>
      <c r="Y288" s="27">
        <v>0</v>
      </c>
      <c r="Z288" s="65">
        <f t="shared" si="188"/>
        <v>1</v>
      </c>
      <c r="AA288" s="55" t="s">
        <v>421</v>
      </c>
      <c r="AB288" s="64">
        <f t="shared" si="187"/>
        <v>100</v>
      </c>
      <c r="AC288" s="40" t="s">
        <v>406</v>
      </c>
      <c r="AD288" s="46">
        <f t="shared" si="192"/>
        <v>17550000</v>
      </c>
      <c r="AE288" s="64">
        <f t="shared" si="194"/>
        <v>15.882352941176469</v>
      </c>
      <c r="AF288" s="40" t="s">
        <v>406</v>
      </c>
      <c r="AG288" s="65">
        <f t="shared" si="189"/>
        <v>2</v>
      </c>
      <c r="AH288" s="55" t="s">
        <v>421</v>
      </c>
      <c r="AI288" s="46">
        <f t="shared" si="190"/>
        <v>38670000</v>
      </c>
      <c r="AJ288" s="64">
        <f t="shared" si="193"/>
        <v>40</v>
      </c>
      <c r="AK288" s="40"/>
      <c r="AL288" s="64">
        <f t="shared" si="191"/>
        <v>6.9990950226244335</v>
      </c>
      <c r="AM288" s="13"/>
      <c r="AP288" s="29"/>
    </row>
    <row r="289" spans="1:42" ht="93.75" customHeight="1" x14ac:dyDescent="0.2">
      <c r="A289" s="18"/>
      <c r="B289" s="19"/>
      <c r="C289" s="30" t="s">
        <v>260</v>
      </c>
      <c r="D289" s="34" t="s">
        <v>520</v>
      </c>
      <c r="E289" s="22">
        <v>5</v>
      </c>
      <c r="F289" s="55" t="s">
        <v>421</v>
      </c>
      <c r="G289" s="61">
        <f t="shared" si="186"/>
        <v>525603000</v>
      </c>
      <c r="H289" s="22">
        <v>1</v>
      </c>
      <c r="I289" s="55" t="s">
        <v>421</v>
      </c>
      <c r="J289" s="26">
        <v>11200000</v>
      </c>
      <c r="K289" s="22">
        <v>1</v>
      </c>
      <c r="L289" s="55" t="s">
        <v>421</v>
      </c>
      <c r="M289" s="27">
        <v>105120600</v>
      </c>
      <c r="N289" s="22">
        <v>1</v>
      </c>
      <c r="O289" s="55" t="s">
        <v>421</v>
      </c>
      <c r="P289" s="27">
        <v>12420000</v>
      </c>
      <c r="Q289" s="22">
        <v>0</v>
      </c>
      <c r="R289" s="55" t="s">
        <v>421</v>
      </c>
      <c r="S289" s="27">
        <v>0</v>
      </c>
      <c r="T289" s="22">
        <v>0</v>
      </c>
      <c r="U289" s="55" t="s">
        <v>421</v>
      </c>
      <c r="V289" s="27">
        <v>0</v>
      </c>
      <c r="W289" s="22">
        <v>0</v>
      </c>
      <c r="X289" s="55" t="s">
        <v>421</v>
      </c>
      <c r="Y289" s="27">
        <v>0</v>
      </c>
      <c r="Z289" s="65">
        <f t="shared" si="188"/>
        <v>1</v>
      </c>
      <c r="AA289" s="55" t="s">
        <v>421</v>
      </c>
      <c r="AB289" s="64">
        <f t="shared" si="187"/>
        <v>100</v>
      </c>
      <c r="AC289" s="40" t="s">
        <v>406</v>
      </c>
      <c r="AD289" s="46">
        <f t="shared" si="192"/>
        <v>12420000</v>
      </c>
      <c r="AE289" s="64">
        <f t="shared" si="194"/>
        <v>11.815001055930047</v>
      </c>
      <c r="AF289" s="40" t="s">
        <v>406</v>
      </c>
      <c r="AG289" s="65">
        <f t="shared" si="189"/>
        <v>2</v>
      </c>
      <c r="AH289" s="55" t="s">
        <v>421</v>
      </c>
      <c r="AI289" s="46">
        <f t="shared" si="190"/>
        <v>23620000</v>
      </c>
      <c r="AJ289" s="64">
        <f t="shared" si="193"/>
        <v>40</v>
      </c>
      <c r="AK289" s="40"/>
      <c r="AL289" s="64">
        <f t="shared" si="191"/>
        <v>4.4938860699044714</v>
      </c>
      <c r="AM289" s="13"/>
      <c r="AP289" s="29"/>
    </row>
    <row r="290" spans="1:42" ht="93.75" customHeight="1" x14ac:dyDescent="0.2">
      <c r="A290" s="18"/>
      <c r="B290" s="19"/>
      <c r="C290" s="30" t="s">
        <v>261</v>
      </c>
      <c r="D290" s="34" t="s">
        <v>520</v>
      </c>
      <c r="E290" s="22">
        <v>5</v>
      </c>
      <c r="F290" s="55" t="s">
        <v>421</v>
      </c>
      <c r="G290" s="61">
        <f t="shared" si="186"/>
        <v>273500000</v>
      </c>
      <c r="H290" s="22">
        <v>1</v>
      </c>
      <c r="I290" s="55" t="s">
        <v>421</v>
      </c>
      <c r="J290" s="26">
        <v>5220000</v>
      </c>
      <c r="K290" s="22">
        <v>1</v>
      </c>
      <c r="L290" s="55" t="s">
        <v>421</v>
      </c>
      <c r="M290" s="27">
        <v>54700000</v>
      </c>
      <c r="N290" s="22">
        <v>1</v>
      </c>
      <c r="O290" s="55" t="s">
        <v>421</v>
      </c>
      <c r="P290" s="27">
        <v>6210000</v>
      </c>
      <c r="Q290" s="22">
        <v>0</v>
      </c>
      <c r="R290" s="55" t="s">
        <v>421</v>
      </c>
      <c r="S290" s="27">
        <v>0</v>
      </c>
      <c r="T290" s="22">
        <v>0</v>
      </c>
      <c r="U290" s="55" t="s">
        <v>421</v>
      </c>
      <c r="V290" s="27">
        <v>0</v>
      </c>
      <c r="W290" s="22">
        <v>0</v>
      </c>
      <c r="X290" s="55" t="s">
        <v>421</v>
      </c>
      <c r="Y290" s="27">
        <v>0</v>
      </c>
      <c r="Z290" s="65">
        <f t="shared" si="188"/>
        <v>1</v>
      </c>
      <c r="AA290" s="55" t="s">
        <v>421</v>
      </c>
      <c r="AB290" s="64">
        <f t="shared" si="187"/>
        <v>100</v>
      </c>
      <c r="AC290" s="40" t="s">
        <v>406</v>
      </c>
      <c r="AD290" s="46">
        <f t="shared" si="192"/>
        <v>6210000</v>
      </c>
      <c r="AE290" s="64">
        <f t="shared" si="194"/>
        <v>11.352833638025594</v>
      </c>
      <c r="AF290" s="40" t="s">
        <v>406</v>
      </c>
      <c r="AG290" s="65">
        <f t="shared" si="189"/>
        <v>2</v>
      </c>
      <c r="AH290" s="55" t="s">
        <v>421</v>
      </c>
      <c r="AI290" s="46">
        <f t="shared" si="190"/>
        <v>11430000</v>
      </c>
      <c r="AJ290" s="64">
        <f t="shared" si="193"/>
        <v>40</v>
      </c>
      <c r="AK290" s="40"/>
      <c r="AL290" s="64">
        <f t="shared" si="191"/>
        <v>4.1791590493601465</v>
      </c>
      <c r="AM290" s="13"/>
      <c r="AP290" s="29"/>
    </row>
    <row r="291" spans="1:42" ht="93.75" customHeight="1" x14ac:dyDescent="0.2">
      <c r="A291" s="18"/>
      <c r="B291" s="19"/>
      <c r="C291" s="30" t="s">
        <v>262</v>
      </c>
      <c r="D291" s="34" t="s">
        <v>520</v>
      </c>
      <c r="E291" s="22">
        <v>5</v>
      </c>
      <c r="F291" s="55" t="s">
        <v>421</v>
      </c>
      <c r="G291" s="61">
        <f t="shared" si="186"/>
        <v>269834000</v>
      </c>
      <c r="H291" s="22">
        <v>1</v>
      </c>
      <c r="I291" s="55" t="s">
        <v>421</v>
      </c>
      <c r="J291" s="26">
        <v>17320000</v>
      </c>
      <c r="K291" s="22">
        <v>1</v>
      </c>
      <c r="L291" s="55" t="s">
        <v>421</v>
      </c>
      <c r="M291" s="27">
        <v>53966800</v>
      </c>
      <c r="N291" s="22">
        <v>1</v>
      </c>
      <c r="O291" s="55" t="s">
        <v>421</v>
      </c>
      <c r="P291" s="27">
        <v>15660000</v>
      </c>
      <c r="Q291" s="22">
        <v>0</v>
      </c>
      <c r="R291" s="55" t="s">
        <v>421</v>
      </c>
      <c r="S291" s="27">
        <v>0</v>
      </c>
      <c r="T291" s="22">
        <v>0</v>
      </c>
      <c r="U291" s="55" t="s">
        <v>421</v>
      </c>
      <c r="V291" s="27">
        <v>0</v>
      </c>
      <c r="W291" s="22">
        <v>0</v>
      </c>
      <c r="X291" s="55" t="s">
        <v>421</v>
      </c>
      <c r="Y291" s="27">
        <v>0</v>
      </c>
      <c r="Z291" s="65">
        <f t="shared" si="188"/>
        <v>1</v>
      </c>
      <c r="AA291" s="55" t="s">
        <v>421</v>
      </c>
      <c r="AB291" s="64">
        <f t="shared" si="187"/>
        <v>100</v>
      </c>
      <c r="AC291" s="40" t="s">
        <v>406</v>
      </c>
      <c r="AD291" s="46">
        <f t="shared" si="192"/>
        <v>15660000</v>
      </c>
      <c r="AE291" s="64">
        <f t="shared" si="194"/>
        <v>29.017840598293766</v>
      </c>
      <c r="AF291" s="40" t="s">
        <v>406</v>
      </c>
      <c r="AG291" s="65">
        <f t="shared" si="189"/>
        <v>2</v>
      </c>
      <c r="AH291" s="55" t="s">
        <v>421</v>
      </c>
      <c r="AI291" s="46">
        <f t="shared" si="190"/>
        <v>32980000</v>
      </c>
      <c r="AJ291" s="64">
        <f t="shared" si="193"/>
        <v>40</v>
      </c>
      <c r="AK291" s="40"/>
      <c r="AL291" s="64">
        <f t="shared" si="191"/>
        <v>12.222329283930119</v>
      </c>
      <c r="AM291" s="13"/>
      <c r="AP291" s="29"/>
    </row>
    <row r="292" spans="1:42" ht="93.75" customHeight="1" x14ac:dyDescent="0.2">
      <c r="A292" s="18"/>
      <c r="B292" s="19"/>
      <c r="C292" s="30" t="s">
        <v>263</v>
      </c>
      <c r="D292" s="34" t="s">
        <v>520</v>
      </c>
      <c r="E292" s="22">
        <v>5</v>
      </c>
      <c r="F292" s="55" t="s">
        <v>421</v>
      </c>
      <c r="G292" s="61">
        <f t="shared" si="186"/>
        <v>225000000</v>
      </c>
      <c r="H292" s="22">
        <v>1</v>
      </c>
      <c r="I292" s="55" t="s">
        <v>421</v>
      </c>
      <c r="J292" s="26">
        <v>13220000</v>
      </c>
      <c r="K292" s="22">
        <v>1</v>
      </c>
      <c r="L292" s="55" t="s">
        <v>421</v>
      </c>
      <c r="M292" s="27">
        <v>45000000</v>
      </c>
      <c r="N292" s="22">
        <v>1</v>
      </c>
      <c r="O292" s="55" t="s">
        <v>421</v>
      </c>
      <c r="P292" s="27">
        <v>13500000</v>
      </c>
      <c r="Q292" s="22">
        <v>0</v>
      </c>
      <c r="R292" s="55" t="s">
        <v>421</v>
      </c>
      <c r="S292" s="27">
        <v>0</v>
      </c>
      <c r="T292" s="22">
        <v>0</v>
      </c>
      <c r="U292" s="55" t="s">
        <v>421</v>
      </c>
      <c r="V292" s="27">
        <v>0</v>
      </c>
      <c r="W292" s="22">
        <v>0</v>
      </c>
      <c r="X292" s="55" t="s">
        <v>421</v>
      </c>
      <c r="Y292" s="27">
        <v>0</v>
      </c>
      <c r="Z292" s="65">
        <f t="shared" si="188"/>
        <v>1</v>
      </c>
      <c r="AA292" s="55" t="s">
        <v>421</v>
      </c>
      <c r="AB292" s="64">
        <f t="shared" si="187"/>
        <v>100</v>
      </c>
      <c r="AC292" s="40" t="s">
        <v>406</v>
      </c>
      <c r="AD292" s="46">
        <f t="shared" si="192"/>
        <v>13500000</v>
      </c>
      <c r="AE292" s="64">
        <f t="shared" si="194"/>
        <v>30</v>
      </c>
      <c r="AF292" s="40" t="s">
        <v>406</v>
      </c>
      <c r="AG292" s="65">
        <f t="shared" si="189"/>
        <v>2</v>
      </c>
      <c r="AH292" s="55" t="s">
        <v>421</v>
      </c>
      <c r="AI292" s="46">
        <f t="shared" si="190"/>
        <v>26720000</v>
      </c>
      <c r="AJ292" s="64">
        <f t="shared" si="193"/>
        <v>40</v>
      </c>
      <c r="AK292" s="40"/>
      <c r="AL292" s="64">
        <f t="shared" si="191"/>
        <v>11.875555555555556</v>
      </c>
      <c r="AM292" s="13"/>
      <c r="AP292" s="29"/>
    </row>
    <row r="293" spans="1:42" ht="93.75" customHeight="1" x14ac:dyDescent="0.2">
      <c r="A293" s="18"/>
      <c r="B293" s="19"/>
      <c r="C293" s="30" t="s">
        <v>264</v>
      </c>
      <c r="D293" s="34" t="s">
        <v>520</v>
      </c>
      <c r="E293" s="22">
        <v>5</v>
      </c>
      <c r="F293" s="55" t="s">
        <v>421</v>
      </c>
      <c r="G293" s="61">
        <f t="shared" si="186"/>
        <v>135044500</v>
      </c>
      <c r="H293" s="22">
        <v>1</v>
      </c>
      <c r="I293" s="55" t="s">
        <v>421</v>
      </c>
      <c r="J293" s="26">
        <v>13224000</v>
      </c>
      <c r="K293" s="22">
        <v>1</v>
      </c>
      <c r="L293" s="55" t="s">
        <v>421</v>
      </c>
      <c r="M293" s="27">
        <v>27008900</v>
      </c>
      <c r="N293" s="22">
        <v>1</v>
      </c>
      <c r="O293" s="55" t="s">
        <v>421</v>
      </c>
      <c r="P293" s="27">
        <v>7830000</v>
      </c>
      <c r="Q293" s="22">
        <v>0</v>
      </c>
      <c r="R293" s="55" t="s">
        <v>421</v>
      </c>
      <c r="S293" s="27">
        <v>0</v>
      </c>
      <c r="T293" s="22">
        <v>0</v>
      </c>
      <c r="U293" s="55" t="s">
        <v>421</v>
      </c>
      <c r="V293" s="27">
        <v>0</v>
      </c>
      <c r="W293" s="22">
        <v>0</v>
      </c>
      <c r="X293" s="55" t="s">
        <v>421</v>
      </c>
      <c r="Y293" s="27">
        <v>0</v>
      </c>
      <c r="Z293" s="65">
        <f t="shared" si="188"/>
        <v>1</v>
      </c>
      <c r="AA293" s="55" t="s">
        <v>421</v>
      </c>
      <c r="AB293" s="64">
        <f t="shared" si="187"/>
        <v>100</v>
      </c>
      <c r="AC293" s="40" t="s">
        <v>406</v>
      </c>
      <c r="AD293" s="46">
        <f t="shared" si="192"/>
        <v>7830000</v>
      </c>
      <c r="AE293" s="64">
        <f t="shared" si="194"/>
        <v>28.990443890717504</v>
      </c>
      <c r="AF293" s="40" t="s">
        <v>406</v>
      </c>
      <c r="AG293" s="65">
        <f t="shared" si="189"/>
        <v>2</v>
      </c>
      <c r="AH293" s="55" t="s">
        <v>421</v>
      </c>
      <c r="AI293" s="46">
        <f t="shared" si="190"/>
        <v>21054000</v>
      </c>
      <c r="AJ293" s="64">
        <f t="shared" si="193"/>
        <v>40</v>
      </c>
      <c r="AK293" s="40"/>
      <c r="AL293" s="64">
        <f t="shared" si="191"/>
        <v>15.590416492341413</v>
      </c>
      <c r="AM293" s="13"/>
      <c r="AP293" s="29"/>
    </row>
    <row r="294" spans="1:42" ht="93.75" customHeight="1" x14ac:dyDescent="0.2">
      <c r="A294" s="18"/>
      <c r="B294" s="19"/>
      <c r="C294" s="30" t="s">
        <v>265</v>
      </c>
      <c r="D294" s="34" t="s">
        <v>520</v>
      </c>
      <c r="E294" s="22">
        <v>5</v>
      </c>
      <c r="F294" s="55" t="s">
        <v>421</v>
      </c>
      <c r="G294" s="61">
        <f t="shared" si="186"/>
        <v>229500000</v>
      </c>
      <c r="H294" s="22">
        <v>1</v>
      </c>
      <c r="I294" s="55" t="s">
        <v>421</v>
      </c>
      <c r="J294" s="26">
        <v>19200000</v>
      </c>
      <c r="K294" s="22">
        <v>1</v>
      </c>
      <c r="L294" s="55" t="s">
        <v>421</v>
      </c>
      <c r="M294" s="27">
        <v>45900000</v>
      </c>
      <c r="N294" s="22">
        <v>1</v>
      </c>
      <c r="O294" s="55" t="s">
        <v>421</v>
      </c>
      <c r="P294" s="27">
        <v>13770000</v>
      </c>
      <c r="Q294" s="22">
        <v>0</v>
      </c>
      <c r="R294" s="55" t="s">
        <v>421</v>
      </c>
      <c r="S294" s="27">
        <v>0</v>
      </c>
      <c r="T294" s="22">
        <v>0</v>
      </c>
      <c r="U294" s="55" t="s">
        <v>421</v>
      </c>
      <c r="V294" s="27">
        <v>0</v>
      </c>
      <c r="W294" s="22">
        <v>0</v>
      </c>
      <c r="X294" s="55" t="s">
        <v>421</v>
      </c>
      <c r="Y294" s="27">
        <v>0</v>
      </c>
      <c r="Z294" s="65">
        <f t="shared" si="188"/>
        <v>1</v>
      </c>
      <c r="AA294" s="55" t="s">
        <v>421</v>
      </c>
      <c r="AB294" s="64">
        <f t="shared" si="187"/>
        <v>100</v>
      </c>
      <c r="AC294" s="40" t="s">
        <v>406</v>
      </c>
      <c r="AD294" s="46">
        <f t="shared" si="192"/>
        <v>13770000</v>
      </c>
      <c r="AE294" s="64">
        <f t="shared" si="194"/>
        <v>30</v>
      </c>
      <c r="AF294" s="40" t="s">
        <v>406</v>
      </c>
      <c r="AG294" s="65">
        <f t="shared" si="189"/>
        <v>2</v>
      </c>
      <c r="AH294" s="55" t="s">
        <v>421</v>
      </c>
      <c r="AI294" s="46">
        <f t="shared" si="190"/>
        <v>32970000</v>
      </c>
      <c r="AJ294" s="64">
        <f t="shared" si="193"/>
        <v>40</v>
      </c>
      <c r="AK294" s="40"/>
      <c r="AL294" s="64">
        <f t="shared" si="191"/>
        <v>14.366013071895425</v>
      </c>
      <c r="AM294" s="13"/>
      <c r="AP294" s="29"/>
    </row>
    <row r="295" spans="1:42" ht="93.75" customHeight="1" x14ac:dyDescent="0.2">
      <c r="A295" s="18"/>
      <c r="B295" s="19"/>
      <c r="C295" s="30" t="s">
        <v>266</v>
      </c>
      <c r="D295" s="34" t="s">
        <v>520</v>
      </c>
      <c r="E295" s="22">
        <v>5</v>
      </c>
      <c r="F295" s="55" t="s">
        <v>421</v>
      </c>
      <c r="G295" s="61">
        <f t="shared" si="186"/>
        <v>313000000</v>
      </c>
      <c r="H295" s="22">
        <v>1</v>
      </c>
      <c r="I295" s="55" t="s">
        <v>421</v>
      </c>
      <c r="J295" s="26">
        <v>19074352</v>
      </c>
      <c r="K295" s="22">
        <v>1</v>
      </c>
      <c r="L295" s="55" t="s">
        <v>421</v>
      </c>
      <c r="M295" s="27">
        <v>62600000</v>
      </c>
      <c r="N295" s="22">
        <v>1</v>
      </c>
      <c r="O295" s="55" t="s">
        <v>421</v>
      </c>
      <c r="P295" s="27">
        <v>17820000</v>
      </c>
      <c r="Q295" s="22">
        <v>0</v>
      </c>
      <c r="R295" s="55" t="s">
        <v>421</v>
      </c>
      <c r="S295" s="27">
        <v>0</v>
      </c>
      <c r="T295" s="22">
        <v>0</v>
      </c>
      <c r="U295" s="55" t="s">
        <v>421</v>
      </c>
      <c r="V295" s="27">
        <v>0</v>
      </c>
      <c r="W295" s="22">
        <v>0</v>
      </c>
      <c r="X295" s="55" t="s">
        <v>421</v>
      </c>
      <c r="Y295" s="27">
        <v>0</v>
      </c>
      <c r="Z295" s="65">
        <f t="shared" si="188"/>
        <v>1</v>
      </c>
      <c r="AA295" s="55" t="s">
        <v>421</v>
      </c>
      <c r="AB295" s="64">
        <f t="shared" si="187"/>
        <v>100</v>
      </c>
      <c r="AC295" s="40" t="s">
        <v>406</v>
      </c>
      <c r="AD295" s="46">
        <f t="shared" si="192"/>
        <v>17820000</v>
      </c>
      <c r="AE295" s="64">
        <f t="shared" si="194"/>
        <v>28.466453674121407</v>
      </c>
      <c r="AF295" s="40" t="s">
        <v>406</v>
      </c>
      <c r="AG295" s="65">
        <f t="shared" si="189"/>
        <v>2</v>
      </c>
      <c r="AH295" s="55" t="s">
        <v>421</v>
      </c>
      <c r="AI295" s="46">
        <f t="shared" si="190"/>
        <v>36894352</v>
      </c>
      <c r="AJ295" s="64">
        <f t="shared" si="193"/>
        <v>40</v>
      </c>
      <c r="AK295" s="40"/>
      <c r="AL295" s="64">
        <f t="shared" si="191"/>
        <v>11.787332907348242</v>
      </c>
      <c r="AM295" s="13"/>
      <c r="AP295" s="29"/>
    </row>
    <row r="296" spans="1:42" ht="93.75" customHeight="1" x14ac:dyDescent="0.2">
      <c r="A296" s="18"/>
      <c r="B296" s="19"/>
      <c r="C296" s="30" t="s">
        <v>267</v>
      </c>
      <c r="D296" s="34" t="s">
        <v>520</v>
      </c>
      <c r="E296" s="22">
        <v>5</v>
      </c>
      <c r="F296" s="55" t="s">
        <v>421</v>
      </c>
      <c r="G296" s="61">
        <f t="shared" si="186"/>
        <v>425405000</v>
      </c>
      <c r="H296" s="22">
        <v>1</v>
      </c>
      <c r="I296" s="55" t="s">
        <v>421</v>
      </c>
      <c r="J296" s="26">
        <v>7098272</v>
      </c>
      <c r="K296" s="22">
        <v>1</v>
      </c>
      <c r="L296" s="55" t="s">
        <v>421</v>
      </c>
      <c r="M296" s="27">
        <v>85081000</v>
      </c>
      <c r="N296" s="22">
        <v>1</v>
      </c>
      <c r="O296" s="55" t="s">
        <v>421</v>
      </c>
      <c r="P296" s="27">
        <v>7020000</v>
      </c>
      <c r="Q296" s="22">
        <v>0</v>
      </c>
      <c r="R296" s="55" t="s">
        <v>421</v>
      </c>
      <c r="S296" s="27">
        <v>0</v>
      </c>
      <c r="T296" s="22">
        <v>0</v>
      </c>
      <c r="U296" s="55" t="s">
        <v>421</v>
      </c>
      <c r="V296" s="27">
        <v>0</v>
      </c>
      <c r="W296" s="22">
        <v>0</v>
      </c>
      <c r="X296" s="55" t="s">
        <v>421</v>
      </c>
      <c r="Y296" s="27">
        <v>0</v>
      </c>
      <c r="Z296" s="65">
        <f t="shared" si="188"/>
        <v>1</v>
      </c>
      <c r="AA296" s="55" t="s">
        <v>421</v>
      </c>
      <c r="AB296" s="64">
        <f t="shared" si="187"/>
        <v>100</v>
      </c>
      <c r="AC296" s="40" t="s">
        <v>406</v>
      </c>
      <c r="AD296" s="46">
        <f t="shared" si="192"/>
        <v>7020000</v>
      </c>
      <c r="AE296" s="64">
        <f t="shared" si="194"/>
        <v>8.2509608490732358</v>
      </c>
      <c r="AF296" s="40" t="s">
        <v>406</v>
      </c>
      <c r="AG296" s="65">
        <f t="shared" si="189"/>
        <v>2</v>
      </c>
      <c r="AH296" s="55" t="s">
        <v>421</v>
      </c>
      <c r="AI296" s="46">
        <f t="shared" si="190"/>
        <v>14118272</v>
      </c>
      <c r="AJ296" s="64">
        <f t="shared" si="193"/>
        <v>40</v>
      </c>
      <c r="AK296" s="40"/>
      <c r="AL296" s="64">
        <f t="shared" si="191"/>
        <v>3.3187837472526183</v>
      </c>
      <c r="AM296" s="13"/>
      <c r="AP296" s="29"/>
    </row>
    <row r="297" spans="1:42" ht="93.75" customHeight="1" x14ac:dyDescent="0.2">
      <c r="A297" s="18"/>
      <c r="B297" s="19"/>
      <c r="C297" s="30" t="s">
        <v>268</v>
      </c>
      <c r="D297" s="34" t="s">
        <v>520</v>
      </c>
      <c r="E297" s="22">
        <v>5</v>
      </c>
      <c r="F297" s="55" t="s">
        <v>421</v>
      </c>
      <c r="G297" s="61">
        <f t="shared" si="186"/>
        <v>157500000</v>
      </c>
      <c r="H297" s="22">
        <v>1</v>
      </c>
      <c r="I297" s="55" t="s">
        <v>421</v>
      </c>
      <c r="J297" s="26">
        <v>10240000</v>
      </c>
      <c r="K297" s="22">
        <v>1</v>
      </c>
      <c r="L297" s="55" t="s">
        <v>421</v>
      </c>
      <c r="M297" s="27">
        <v>31500000</v>
      </c>
      <c r="N297" s="22">
        <v>1</v>
      </c>
      <c r="O297" s="55" t="s">
        <v>421</v>
      </c>
      <c r="P297" s="27">
        <v>9450000</v>
      </c>
      <c r="Q297" s="22">
        <v>0</v>
      </c>
      <c r="R297" s="55" t="s">
        <v>421</v>
      </c>
      <c r="S297" s="27">
        <v>0</v>
      </c>
      <c r="T297" s="22">
        <v>0</v>
      </c>
      <c r="U297" s="55" t="s">
        <v>421</v>
      </c>
      <c r="V297" s="27">
        <v>0</v>
      </c>
      <c r="W297" s="22">
        <v>0</v>
      </c>
      <c r="X297" s="55" t="s">
        <v>421</v>
      </c>
      <c r="Y297" s="27">
        <v>0</v>
      </c>
      <c r="Z297" s="65">
        <f t="shared" si="188"/>
        <v>1</v>
      </c>
      <c r="AA297" s="55" t="s">
        <v>421</v>
      </c>
      <c r="AB297" s="64">
        <f t="shared" si="187"/>
        <v>100</v>
      </c>
      <c r="AC297" s="40" t="s">
        <v>406</v>
      </c>
      <c r="AD297" s="46">
        <f t="shared" si="192"/>
        <v>9450000</v>
      </c>
      <c r="AE297" s="64">
        <f t="shared" si="194"/>
        <v>30</v>
      </c>
      <c r="AF297" s="40" t="s">
        <v>406</v>
      </c>
      <c r="AG297" s="65">
        <f t="shared" si="189"/>
        <v>2</v>
      </c>
      <c r="AH297" s="55" t="s">
        <v>421</v>
      </c>
      <c r="AI297" s="46">
        <f t="shared" si="190"/>
        <v>19690000</v>
      </c>
      <c r="AJ297" s="64">
        <f t="shared" si="193"/>
        <v>40</v>
      </c>
      <c r="AK297" s="40"/>
      <c r="AL297" s="64">
        <f t="shared" si="191"/>
        <v>12.501587301587303</v>
      </c>
      <c r="AM297" s="13"/>
      <c r="AP297" s="29"/>
    </row>
    <row r="298" spans="1:42" ht="93.75" customHeight="1" x14ac:dyDescent="0.2">
      <c r="A298" s="18"/>
      <c r="B298" s="19"/>
      <c r="C298" s="30" t="s">
        <v>269</v>
      </c>
      <c r="D298" s="34" t="s">
        <v>520</v>
      </c>
      <c r="E298" s="22">
        <v>5</v>
      </c>
      <c r="F298" s="55" t="s">
        <v>421</v>
      </c>
      <c r="G298" s="61">
        <f t="shared" si="186"/>
        <v>541500000</v>
      </c>
      <c r="H298" s="22">
        <v>1</v>
      </c>
      <c r="I298" s="55" t="s">
        <v>421</v>
      </c>
      <c r="J298" s="26">
        <v>27520000</v>
      </c>
      <c r="K298" s="22">
        <v>1</v>
      </c>
      <c r="L298" s="55" t="s">
        <v>421</v>
      </c>
      <c r="M298" s="27">
        <v>108300000</v>
      </c>
      <c r="N298" s="22">
        <v>1</v>
      </c>
      <c r="O298" s="55" t="s">
        <v>421</v>
      </c>
      <c r="P298" s="27">
        <v>18090000</v>
      </c>
      <c r="Q298" s="22">
        <v>0</v>
      </c>
      <c r="R298" s="55" t="s">
        <v>421</v>
      </c>
      <c r="S298" s="27">
        <v>0</v>
      </c>
      <c r="T298" s="22">
        <v>0</v>
      </c>
      <c r="U298" s="55" t="s">
        <v>421</v>
      </c>
      <c r="V298" s="27">
        <v>0</v>
      </c>
      <c r="W298" s="22">
        <v>0</v>
      </c>
      <c r="X298" s="55" t="s">
        <v>421</v>
      </c>
      <c r="Y298" s="27">
        <v>0</v>
      </c>
      <c r="Z298" s="65">
        <f t="shared" si="188"/>
        <v>1</v>
      </c>
      <c r="AA298" s="55" t="s">
        <v>421</v>
      </c>
      <c r="AB298" s="64">
        <f t="shared" si="187"/>
        <v>100</v>
      </c>
      <c r="AC298" s="40" t="s">
        <v>406</v>
      </c>
      <c r="AD298" s="46">
        <f t="shared" si="192"/>
        <v>18090000</v>
      </c>
      <c r="AE298" s="64">
        <f t="shared" si="194"/>
        <v>16.703601108033244</v>
      </c>
      <c r="AF298" s="40" t="s">
        <v>406</v>
      </c>
      <c r="AG298" s="65">
        <f t="shared" si="189"/>
        <v>2</v>
      </c>
      <c r="AH298" s="55" t="s">
        <v>421</v>
      </c>
      <c r="AI298" s="46">
        <f t="shared" si="190"/>
        <v>45610000</v>
      </c>
      <c r="AJ298" s="64">
        <f t="shared" si="193"/>
        <v>40</v>
      </c>
      <c r="AK298" s="40"/>
      <c r="AL298" s="64">
        <f t="shared" si="191"/>
        <v>8.422899353647276</v>
      </c>
      <c r="AM298" s="13"/>
      <c r="AP298" s="29"/>
    </row>
    <row r="299" spans="1:42" ht="93.75" customHeight="1" x14ac:dyDescent="0.2">
      <c r="A299" s="18"/>
      <c r="B299" s="19"/>
      <c r="C299" s="30" t="s">
        <v>270</v>
      </c>
      <c r="D299" s="34" t="s">
        <v>520</v>
      </c>
      <c r="E299" s="22">
        <v>5</v>
      </c>
      <c r="F299" s="55" t="s">
        <v>421</v>
      </c>
      <c r="G299" s="61">
        <f t="shared" si="186"/>
        <v>402214875</v>
      </c>
      <c r="H299" s="22">
        <v>1</v>
      </c>
      <c r="I299" s="55" t="s">
        <v>421</v>
      </c>
      <c r="J299" s="26">
        <v>8425990</v>
      </c>
      <c r="K299" s="22">
        <v>1</v>
      </c>
      <c r="L299" s="55" t="s">
        <v>421</v>
      </c>
      <c r="M299" s="27">
        <v>80442975</v>
      </c>
      <c r="N299" s="22">
        <v>1</v>
      </c>
      <c r="O299" s="55" t="s">
        <v>421</v>
      </c>
      <c r="P299" s="27">
        <v>8910000</v>
      </c>
      <c r="Q299" s="22">
        <v>0</v>
      </c>
      <c r="R299" s="55" t="s">
        <v>421</v>
      </c>
      <c r="S299" s="27">
        <v>0</v>
      </c>
      <c r="T299" s="22">
        <v>0</v>
      </c>
      <c r="U299" s="55" t="s">
        <v>421</v>
      </c>
      <c r="V299" s="27">
        <v>0</v>
      </c>
      <c r="W299" s="22">
        <v>0</v>
      </c>
      <c r="X299" s="55" t="s">
        <v>421</v>
      </c>
      <c r="Y299" s="27">
        <v>0</v>
      </c>
      <c r="Z299" s="65">
        <f t="shared" si="188"/>
        <v>1</v>
      </c>
      <c r="AA299" s="55" t="s">
        <v>421</v>
      </c>
      <c r="AB299" s="64">
        <f t="shared" si="187"/>
        <v>100</v>
      </c>
      <c r="AC299" s="40" t="s">
        <v>406</v>
      </c>
      <c r="AD299" s="46">
        <f t="shared" si="192"/>
        <v>8910000</v>
      </c>
      <c r="AE299" s="64">
        <f t="shared" si="194"/>
        <v>11.076169174499078</v>
      </c>
      <c r="AF299" s="40" t="s">
        <v>406</v>
      </c>
      <c r="AG299" s="65">
        <f t="shared" si="189"/>
        <v>2</v>
      </c>
      <c r="AH299" s="55" t="s">
        <v>421</v>
      </c>
      <c r="AI299" s="46">
        <f t="shared" si="190"/>
        <v>17335990</v>
      </c>
      <c r="AJ299" s="64">
        <f t="shared" si="193"/>
        <v>40</v>
      </c>
      <c r="AK299" s="40"/>
      <c r="AL299" s="64">
        <f t="shared" si="191"/>
        <v>4.3101314937693438</v>
      </c>
      <c r="AM299" s="13"/>
      <c r="AP299" s="29"/>
    </row>
    <row r="300" spans="1:42" ht="93.75" customHeight="1" x14ac:dyDescent="0.2">
      <c r="A300" s="18"/>
      <c r="B300" s="19"/>
      <c r="C300" s="30" t="s">
        <v>271</v>
      </c>
      <c r="D300" s="34" t="s">
        <v>520</v>
      </c>
      <c r="E300" s="22">
        <v>5</v>
      </c>
      <c r="F300" s="55" t="s">
        <v>421</v>
      </c>
      <c r="G300" s="61">
        <f t="shared" si="186"/>
        <v>638500000</v>
      </c>
      <c r="H300" s="22">
        <v>1</v>
      </c>
      <c r="I300" s="55" t="s">
        <v>421</v>
      </c>
      <c r="J300" s="26">
        <v>12883209</v>
      </c>
      <c r="K300" s="22">
        <v>1</v>
      </c>
      <c r="L300" s="55" t="s">
        <v>421</v>
      </c>
      <c r="M300" s="27">
        <v>127700000</v>
      </c>
      <c r="N300" s="22">
        <v>1</v>
      </c>
      <c r="O300" s="55" t="s">
        <v>421</v>
      </c>
      <c r="P300" s="27">
        <v>5400000</v>
      </c>
      <c r="Q300" s="22">
        <v>0</v>
      </c>
      <c r="R300" s="55" t="s">
        <v>421</v>
      </c>
      <c r="S300" s="27">
        <v>0</v>
      </c>
      <c r="T300" s="22">
        <v>0</v>
      </c>
      <c r="U300" s="55" t="s">
        <v>421</v>
      </c>
      <c r="V300" s="27">
        <v>0</v>
      </c>
      <c r="W300" s="22">
        <v>0</v>
      </c>
      <c r="X300" s="55" t="s">
        <v>421</v>
      </c>
      <c r="Y300" s="27">
        <v>0</v>
      </c>
      <c r="Z300" s="65">
        <f t="shared" si="188"/>
        <v>1</v>
      </c>
      <c r="AA300" s="55" t="s">
        <v>421</v>
      </c>
      <c r="AB300" s="64">
        <f t="shared" si="187"/>
        <v>100</v>
      </c>
      <c r="AC300" s="40" t="s">
        <v>406</v>
      </c>
      <c r="AD300" s="46">
        <f t="shared" si="192"/>
        <v>5400000</v>
      </c>
      <c r="AE300" s="64">
        <f t="shared" si="194"/>
        <v>4.22866092404072</v>
      </c>
      <c r="AF300" s="40" t="s">
        <v>406</v>
      </c>
      <c r="AG300" s="65">
        <f t="shared" si="189"/>
        <v>2</v>
      </c>
      <c r="AH300" s="55" t="s">
        <v>421</v>
      </c>
      <c r="AI300" s="46">
        <f t="shared" si="190"/>
        <v>18283209</v>
      </c>
      <c r="AJ300" s="64">
        <f t="shared" si="193"/>
        <v>40</v>
      </c>
      <c r="AK300" s="40"/>
      <c r="AL300" s="64">
        <f t="shared" si="191"/>
        <v>2.8634626468285043</v>
      </c>
      <c r="AM300" s="13"/>
      <c r="AP300" s="29"/>
    </row>
    <row r="301" spans="1:42" ht="93.75" customHeight="1" x14ac:dyDescent="0.2">
      <c r="A301" s="18"/>
      <c r="B301" s="19"/>
      <c r="C301" s="30" t="s">
        <v>272</v>
      </c>
      <c r="D301" s="34" t="s">
        <v>520</v>
      </c>
      <c r="E301" s="22">
        <v>5</v>
      </c>
      <c r="F301" s="55" t="s">
        <v>421</v>
      </c>
      <c r="G301" s="61">
        <f t="shared" si="186"/>
        <v>505015000</v>
      </c>
      <c r="H301" s="22">
        <v>1</v>
      </c>
      <c r="I301" s="55" t="s">
        <v>421</v>
      </c>
      <c r="J301" s="26">
        <v>13720204</v>
      </c>
      <c r="K301" s="22">
        <v>1</v>
      </c>
      <c r="L301" s="55" t="s">
        <v>421</v>
      </c>
      <c r="M301" s="27">
        <v>101003000</v>
      </c>
      <c r="N301" s="22">
        <v>1</v>
      </c>
      <c r="O301" s="55" t="s">
        <v>421</v>
      </c>
      <c r="P301" s="27">
        <v>11880000</v>
      </c>
      <c r="Q301" s="22">
        <v>0</v>
      </c>
      <c r="R301" s="55" t="s">
        <v>421</v>
      </c>
      <c r="S301" s="27">
        <v>0</v>
      </c>
      <c r="T301" s="22">
        <v>0</v>
      </c>
      <c r="U301" s="55" t="s">
        <v>421</v>
      </c>
      <c r="V301" s="27">
        <v>0</v>
      </c>
      <c r="W301" s="22">
        <v>0</v>
      </c>
      <c r="X301" s="55" t="s">
        <v>421</v>
      </c>
      <c r="Y301" s="27">
        <v>0</v>
      </c>
      <c r="Z301" s="65">
        <f t="shared" si="188"/>
        <v>1</v>
      </c>
      <c r="AA301" s="55" t="s">
        <v>421</v>
      </c>
      <c r="AB301" s="64">
        <f t="shared" si="187"/>
        <v>100</v>
      </c>
      <c r="AC301" s="40" t="s">
        <v>406</v>
      </c>
      <c r="AD301" s="46">
        <f t="shared" si="192"/>
        <v>11880000</v>
      </c>
      <c r="AE301" s="64">
        <f t="shared" si="194"/>
        <v>11.762026870488995</v>
      </c>
      <c r="AF301" s="40" t="s">
        <v>406</v>
      </c>
      <c r="AG301" s="65">
        <f t="shared" si="189"/>
        <v>2</v>
      </c>
      <c r="AH301" s="55" t="s">
        <v>421</v>
      </c>
      <c r="AI301" s="46">
        <f t="shared" si="190"/>
        <v>25600204</v>
      </c>
      <c r="AJ301" s="64">
        <f t="shared" si="193"/>
        <v>40</v>
      </c>
      <c r="AK301" s="40"/>
      <c r="AL301" s="64">
        <f t="shared" si="191"/>
        <v>5.0691967565319844</v>
      </c>
      <c r="AM301" s="13"/>
      <c r="AP301" s="29"/>
    </row>
    <row r="302" spans="1:42" ht="93.75" customHeight="1" x14ac:dyDescent="0.2">
      <c r="A302" s="18"/>
      <c r="B302" s="19"/>
      <c r="C302" s="30" t="s">
        <v>273</v>
      </c>
      <c r="D302" s="34" t="s">
        <v>520</v>
      </c>
      <c r="E302" s="22">
        <v>5</v>
      </c>
      <c r="F302" s="55" t="s">
        <v>421</v>
      </c>
      <c r="G302" s="61">
        <f t="shared" si="186"/>
        <v>438200000</v>
      </c>
      <c r="H302" s="22">
        <v>1</v>
      </c>
      <c r="I302" s="55" t="s">
        <v>421</v>
      </c>
      <c r="J302" s="26">
        <v>7460000</v>
      </c>
      <c r="K302" s="22">
        <v>1</v>
      </c>
      <c r="L302" s="55" t="s">
        <v>421</v>
      </c>
      <c r="M302" s="27">
        <v>87640000</v>
      </c>
      <c r="N302" s="22">
        <v>1</v>
      </c>
      <c r="O302" s="55" t="s">
        <v>421</v>
      </c>
      <c r="P302" s="27">
        <v>8100000</v>
      </c>
      <c r="Q302" s="22">
        <v>0</v>
      </c>
      <c r="R302" s="55" t="s">
        <v>421</v>
      </c>
      <c r="S302" s="27">
        <v>0</v>
      </c>
      <c r="T302" s="22">
        <v>0</v>
      </c>
      <c r="U302" s="55" t="s">
        <v>421</v>
      </c>
      <c r="V302" s="27">
        <v>0</v>
      </c>
      <c r="W302" s="22">
        <v>0</v>
      </c>
      <c r="X302" s="55" t="s">
        <v>421</v>
      </c>
      <c r="Y302" s="27">
        <v>0</v>
      </c>
      <c r="Z302" s="65">
        <f t="shared" si="188"/>
        <v>1</v>
      </c>
      <c r="AA302" s="55" t="s">
        <v>421</v>
      </c>
      <c r="AB302" s="64">
        <f t="shared" si="187"/>
        <v>100</v>
      </c>
      <c r="AC302" s="40" t="s">
        <v>406</v>
      </c>
      <c r="AD302" s="46">
        <f t="shared" si="192"/>
        <v>8100000</v>
      </c>
      <c r="AE302" s="64">
        <f t="shared" si="194"/>
        <v>9.2423550890004567</v>
      </c>
      <c r="AF302" s="40" t="s">
        <v>406</v>
      </c>
      <c r="AG302" s="65">
        <f t="shared" si="189"/>
        <v>2</v>
      </c>
      <c r="AH302" s="55" t="s">
        <v>421</v>
      </c>
      <c r="AI302" s="46">
        <f t="shared" si="190"/>
        <v>15560000</v>
      </c>
      <c r="AJ302" s="64">
        <f t="shared" si="193"/>
        <v>40</v>
      </c>
      <c r="AK302" s="40"/>
      <c r="AL302" s="64">
        <f t="shared" si="191"/>
        <v>3.5508900045641258</v>
      </c>
      <c r="AM302" s="13"/>
      <c r="AP302" s="29"/>
    </row>
    <row r="303" spans="1:42" ht="93.75" customHeight="1" x14ac:dyDescent="0.2">
      <c r="A303" s="18"/>
      <c r="B303" s="19"/>
      <c r="C303" s="30" t="s">
        <v>274</v>
      </c>
      <c r="D303" s="34" t="s">
        <v>520</v>
      </c>
      <c r="E303" s="22">
        <v>5</v>
      </c>
      <c r="F303" s="55" t="s">
        <v>421</v>
      </c>
      <c r="G303" s="61">
        <f t="shared" si="186"/>
        <v>556000000</v>
      </c>
      <c r="H303" s="22">
        <v>1</v>
      </c>
      <c r="I303" s="55" t="s">
        <v>421</v>
      </c>
      <c r="J303" s="26">
        <v>25415902</v>
      </c>
      <c r="K303" s="22">
        <v>1</v>
      </c>
      <c r="L303" s="55" t="s">
        <v>421</v>
      </c>
      <c r="M303" s="27">
        <v>111200000</v>
      </c>
      <c r="N303" s="22">
        <v>1</v>
      </c>
      <c r="O303" s="55" t="s">
        <v>421</v>
      </c>
      <c r="P303" s="27">
        <v>18360000</v>
      </c>
      <c r="Q303" s="22">
        <v>0</v>
      </c>
      <c r="R303" s="55" t="s">
        <v>421</v>
      </c>
      <c r="S303" s="27">
        <v>0</v>
      </c>
      <c r="T303" s="22">
        <v>0</v>
      </c>
      <c r="U303" s="55" t="s">
        <v>421</v>
      </c>
      <c r="V303" s="27">
        <v>0</v>
      </c>
      <c r="W303" s="22">
        <v>0</v>
      </c>
      <c r="X303" s="55" t="s">
        <v>421</v>
      </c>
      <c r="Y303" s="27">
        <v>0</v>
      </c>
      <c r="Z303" s="65">
        <f t="shared" si="188"/>
        <v>1</v>
      </c>
      <c r="AA303" s="55" t="s">
        <v>421</v>
      </c>
      <c r="AB303" s="64">
        <f t="shared" si="187"/>
        <v>100</v>
      </c>
      <c r="AC303" s="40" t="s">
        <v>406</v>
      </c>
      <c r="AD303" s="46">
        <f t="shared" si="192"/>
        <v>18360000</v>
      </c>
      <c r="AE303" s="64">
        <f t="shared" si="194"/>
        <v>16.510791366906474</v>
      </c>
      <c r="AF303" s="40" t="s">
        <v>406</v>
      </c>
      <c r="AG303" s="65">
        <f t="shared" si="189"/>
        <v>2</v>
      </c>
      <c r="AH303" s="55" t="s">
        <v>421</v>
      </c>
      <c r="AI303" s="46">
        <f t="shared" si="190"/>
        <v>43775902</v>
      </c>
      <c r="AJ303" s="64">
        <f t="shared" si="193"/>
        <v>40</v>
      </c>
      <c r="AK303" s="40"/>
      <c r="AL303" s="64">
        <f t="shared" si="191"/>
        <v>7.8733636690647479</v>
      </c>
      <c r="AM303" s="13"/>
      <c r="AP303" s="29"/>
    </row>
    <row r="304" spans="1:42" ht="93.75" customHeight="1" x14ac:dyDescent="0.2">
      <c r="A304" s="18"/>
      <c r="B304" s="19"/>
      <c r="C304" s="30" t="s">
        <v>275</v>
      </c>
      <c r="D304" s="34" t="s">
        <v>520</v>
      </c>
      <c r="E304" s="22">
        <v>5</v>
      </c>
      <c r="F304" s="55" t="s">
        <v>421</v>
      </c>
      <c r="G304" s="61">
        <f t="shared" si="186"/>
        <v>536400000</v>
      </c>
      <c r="H304" s="22">
        <v>1</v>
      </c>
      <c r="I304" s="55" t="s">
        <v>421</v>
      </c>
      <c r="J304" s="26">
        <v>35520000</v>
      </c>
      <c r="K304" s="22">
        <v>1</v>
      </c>
      <c r="L304" s="55" t="s">
        <v>421</v>
      </c>
      <c r="M304" s="27">
        <v>107280000</v>
      </c>
      <c r="N304" s="22">
        <v>1</v>
      </c>
      <c r="O304" s="55" t="s">
        <v>421</v>
      </c>
      <c r="P304" s="27">
        <v>31320000</v>
      </c>
      <c r="Q304" s="22">
        <v>0</v>
      </c>
      <c r="R304" s="55" t="s">
        <v>421</v>
      </c>
      <c r="S304" s="27">
        <v>0</v>
      </c>
      <c r="T304" s="22">
        <v>0</v>
      </c>
      <c r="U304" s="55" t="s">
        <v>421</v>
      </c>
      <c r="V304" s="27">
        <v>0</v>
      </c>
      <c r="W304" s="22">
        <v>0</v>
      </c>
      <c r="X304" s="55" t="s">
        <v>421</v>
      </c>
      <c r="Y304" s="27">
        <v>0</v>
      </c>
      <c r="Z304" s="65">
        <f t="shared" si="188"/>
        <v>1</v>
      </c>
      <c r="AA304" s="55" t="s">
        <v>421</v>
      </c>
      <c r="AB304" s="64">
        <f t="shared" si="187"/>
        <v>100</v>
      </c>
      <c r="AC304" s="40" t="s">
        <v>406</v>
      </c>
      <c r="AD304" s="46">
        <f t="shared" si="192"/>
        <v>31320000</v>
      </c>
      <c r="AE304" s="64">
        <f t="shared" si="194"/>
        <v>29.194630872483224</v>
      </c>
      <c r="AF304" s="40" t="s">
        <v>406</v>
      </c>
      <c r="AG304" s="65">
        <f t="shared" si="189"/>
        <v>2</v>
      </c>
      <c r="AH304" s="55" t="s">
        <v>421</v>
      </c>
      <c r="AI304" s="46">
        <f t="shared" si="190"/>
        <v>66840000</v>
      </c>
      <c r="AJ304" s="64">
        <f t="shared" si="193"/>
        <v>40</v>
      </c>
      <c r="AK304" s="40"/>
      <c r="AL304" s="64">
        <f t="shared" si="191"/>
        <v>12.460850111856823</v>
      </c>
      <c r="AM304" s="13"/>
      <c r="AP304" s="29"/>
    </row>
    <row r="305" spans="1:42" ht="93.75" customHeight="1" x14ac:dyDescent="0.2">
      <c r="A305" s="18"/>
      <c r="B305" s="19"/>
      <c r="C305" s="30" t="s">
        <v>276</v>
      </c>
      <c r="D305" s="34" t="s">
        <v>520</v>
      </c>
      <c r="E305" s="22">
        <v>5</v>
      </c>
      <c r="F305" s="55" t="s">
        <v>421</v>
      </c>
      <c r="G305" s="61">
        <f t="shared" si="186"/>
        <v>333000000</v>
      </c>
      <c r="H305" s="22">
        <v>1</v>
      </c>
      <c r="I305" s="55" t="s">
        <v>421</v>
      </c>
      <c r="J305" s="26">
        <v>28160000</v>
      </c>
      <c r="K305" s="22">
        <v>1</v>
      </c>
      <c r="L305" s="55" t="s">
        <v>421</v>
      </c>
      <c r="M305" s="27">
        <v>66600000</v>
      </c>
      <c r="N305" s="22">
        <v>1</v>
      </c>
      <c r="O305" s="55" t="s">
        <v>421</v>
      </c>
      <c r="P305" s="27">
        <v>19980000</v>
      </c>
      <c r="Q305" s="22">
        <v>0</v>
      </c>
      <c r="R305" s="55" t="s">
        <v>421</v>
      </c>
      <c r="S305" s="27">
        <v>0</v>
      </c>
      <c r="T305" s="22">
        <v>0</v>
      </c>
      <c r="U305" s="55" t="s">
        <v>421</v>
      </c>
      <c r="V305" s="27">
        <v>0</v>
      </c>
      <c r="W305" s="22">
        <v>0</v>
      </c>
      <c r="X305" s="55" t="s">
        <v>421</v>
      </c>
      <c r="Y305" s="27">
        <v>0</v>
      </c>
      <c r="Z305" s="65">
        <f t="shared" si="188"/>
        <v>1</v>
      </c>
      <c r="AA305" s="55" t="s">
        <v>421</v>
      </c>
      <c r="AB305" s="64">
        <f t="shared" si="187"/>
        <v>100</v>
      </c>
      <c r="AC305" s="40" t="s">
        <v>406</v>
      </c>
      <c r="AD305" s="46">
        <f t="shared" si="192"/>
        <v>19980000</v>
      </c>
      <c r="AE305" s="64">
        <f t="shared" si="194"/>
        <v>30</v>
      </c>
      <c r="AF305" s="40" t="s">
        <v>406</v>
      </c>
      <c r="AG305" s="65">
        <f t="shared" si="189"/>
        <v>2</v>
      </c>
      <c r="AH305" s="55" t="s">
        <v>421</v>
      </c>
      <c r="AI305" s="46">
        <f t="shared" si="190"/>
        <v>48140000</v>
      </c>
      <c r="AJ305" s="64">
        <f t="shared" si="193"/>
        <v>40</v>
      </c>
      <c r="AK305" s="40"/>
      <c r="AL305" s="64">
        <f t="shared" si="191"/>
        <v>14.456456456456458</v>
      </c>
      <c r="AM305" s="13"/>
      <c r="AP305" s="29"/>
    </row>
    <row r="306" spans="1:42" ht="93.75" customHeight="1" x14ac:dyDescent="0.2">
      <c r="A306" s="18"/>
      <c r="B306" s="19"/>
      <c r="C306" s="30" t="s">
        <v>277</v>
      </c>
      <c r="D306" s="34" t="s">
        <v>520</v>
      </c>
      <c r="E306" s="22">
        <v>5</v>
      </c>
      <c r="F306" s="55" t="s">
        <v>421</v>
      </c>
      <c r="G306" s="61">
        <f t="shared" si="186"/>
        <v>387100000</v>
      </c>
      <c r="H306" s="22">
        <v>1</v>
      </c>
      <c r="I306" s="55" t="s">
        <v>421</v>
      </c>
      <c r="J306" s="26">
        <v>4260000</v>
      </c>
      <c r="K306" s="22">
        <v>1</v>
      </c>
      <c r="L306" s="55" t="s">
        <v>421</v>
      </c>
      <c r="M306" s="27">
        <v>77420000</v>
      </c>
      <c r="N306" s="22">
        <v>1</v>
      </c>
      <c r="O306" s="55" t="s">
        <v>421</v>
      </c>
      <c r="P306" s="27">
        <v>5130000</v>
      </c>
      <c r="Q306" s="22">
        <v>0</v>
      </c>
      <c r="R306" s="55" t="s">
        <v>421</v>
      </c>
      <c r="S306" s="27">
        <v>0</v>
      </c>
      <c r="T306" s="22">
        <v>0</v>
      </c>
      <c r="U306" s="55" t="s">
        <v>421</v>
      </c>
      <c r="V306" s="27">
        <v>0</v>
      </c>
      <c r="W306" s="22">
        <v>0</v>
      </c>
      <c r="X306" s="55" t="s">
        <v>421</v>
      </c>
      <c r="Y306" s="27">
        <v>0</v>
      </c>
      <c r="Z306" s="65">
        <f t="shared" si="188"/>
        <v>1</v>
      </c>
      <c r="AA306" s="55" t="s">
        <v>421</v>
      </c>
      <c r="AB306" s="64">
        <f t="shared" si="187"/>
        <v>100</v>
      </c>
      <c r="AC306" s="40" t="s">
        <v>406</v>
      </c>
      <c r="AD306" s="46">
        <f t="shared" si="192"/>
        <v>5130000</v>
      </c>
      <c r="AE306" s="64">
        <f t="shared" si="194"/>
        <v>6.6261947817101525</v>
      </c>
      <c r="AF306" s="40" t="s">
        <v>406</v>
      </c>
      <c r="AG306" s="65">
        <f t="shared" si="189"/>
        <v>2</v>
      </c>
      <c r="AH306" s="55" t="s">
        <v>421</v>
      </c>
      <c r="AI306" s="46">
        <f t="shared" si="190"/>
        <v>9390000</v>
      </c>
      <c r="AJ306" s="64">
        <f t="shared" si="193"/>
        <v>40</v>
      </c>
      <c r="AK306" s="40"/>
      <c r="AL306" s="64">
        <f t="shared" si="191"/>
        <v>2.4257297855851201</v>
      </c>
      <c r="AM306" s="13"/>
      <c r="AP306" s="29"/>
    </row>
    <row r="307" spans="1:42" ht="93.75" customHeight="1" x14ac:dyDescent="0.2">
      <c r="A307" s="18"/>
      <c r="B307" s="19"/>
      <c r="C307" s="30" t="s">
        <v>278</v>
      </c>
      <c r="D307" s="34" t="s">
        <v>520</v>
      </c>
      <c r="E307" s="22">
        <v>5</v>
      </c>
      <c r="F307" s="55" t="s">
        <v>421</v>
      </c>
      <c r="G307" s="61">
        <f t="shared" si="186"/>
        <v>788400000</v>
      </c>
      <c r="H307" s="22">
        <v>1</v>
      </c>
      <c r="I307" s="55" t="s">
        <v>421</v>
      </c>
      <c r="J307" s="26">
        <v>30600000</v>
      </c>
      <c r="K307" s="22">
        <v>1</v>
      </c>
      <c r="L307" s="55" t="s">
        <v>421</v>
      </c>
      <c r="M307" s="27">
        <v>157680000</v>
      </c>
      <c r="N307" s="22">
        <v>1</v>
      </c>
      <c r="O307" s="55" t="s">
        <v>421</v>
      </c>
      <c r="P307" s="27">
        <v>29160000</v>
      </c>
      <c r="Q307" s="22">
        <v>0</v>
      </c>
      <c r="R307" s="55" t="s">
        <v>421</v>
      </c>
      <c r="S307" s="27">
        <v>0</v>
      </c>
      <c r="T307" s="22">
        <v>0</v>
      </c>
      <c r="U307" s="55" t="s">
        <v>421</v>
      </c>
      <c r="V307" s="27">
        <v>0</v>
      </c>
      <c r="W307" s="22">
        <v>0</v>
      </c>
      <c r="X307" s="55" t="s">
        <v>421</v>
      </c>
      <c r="Y307" s="27">
        <v>0</v>
      </c>
      <c r="Z307" s="65">
        <f t="shared" si="188"/>
        <v>1</v>
      </c>
      <c r="AA307" s="55" t="s">
        <v>421</v>
      </c>
      <c r="AB307" s="64">
        <f t="shared" si="187"/>
        <v>100</v>
      </c>
      <c r="AC307" s="40" t="s">
        <v>406</v>
      </c>
      <c r="AD307" s="46">
        <f t="shared" si="192"/>
        <v>29160000</v>
      </c>
      <c r="AE307" s="64">
        <f t="shared" si="194"/>
        <v>18.493150684931507</v>
      </c>
      <c r="AF307" s="40" t="s">
        <v>406</v>
      </c>
      <c r="AG307" s="65">
        <f t="shared" si="189"/>
        <v>2</v>
      </c>
      <c r="AH307" s="55" t="s">
        <v>421</v>
      </c>
      <c r="AI307" s="46">
        <f t="shared" si="190"/>
        <v>59760000</v>
      </c>
      <c r="AJ307" s="64">
        <f t="shared" si="193"/>
        <v>40</v>
      </c>
      <c r="AK307" s="40"/>
      <c r="AL307" s="64">
        <f t="shared" si="191"/>
        <v>7.5799086757990866</v>
      </c>
      <c r="AM307" s="13"/>
      <c r="AP307" s="29"/>
    </row>
    <row r="308" spans="1:42" ht="93.75" customHeight="1" x14ac:dyDescent="0.2">
      <c r="A308" s="18"/>
      <c r="B308" s="19"/>
      <c r="C308" s="30" t="s">
        <v>279</v>
      </c>
      <c r="D308" s="34" t="s">
        <v>520</v>
      </c>
      <c r="E308" s="22">
        <v>5</v>
      </c>
      <c r="F308" s="55" t="s">
        <v>421</v>
      </c>
      <c r="G308" s="61">
        <f t="shared" si="186"/>
        <v>549000000</v>
      </c>
      <c r="H308" s="22">
        <v>1</v>
      </c>
      <c r="I308" s="55" t="s">
        <v>421</v>
      </c>
      <c r="J308" s="26">
        <v>40320000</v>
      </c>
      <c r="K308" s="22">
        <v>1</v>
      </c>
      <c r="L308" s="55" t="s">
        <v>421</v>
      </c>
      <c r="M308" s="27">
        <v>109800000</v>
      </c>
      <c r="N308" s="22">
        <v>1</v>
      </c>
      <c r="O308" s="55" t="s">
        <v>421</v>
      </c>
      <c r="P308" s="27">
        <v>32940000</v>
      </c>
      <c r="Q308" s="22">
        <v>0</v>
      </c>
      <c r="R308" s="55" t="s">
        <v>421</v>
      </c>
      <c r="S308" s="27">
        <v>0</v>
      </c>
      <c r="T308" s="22">
        <v>0</v>
      </c>
      <c r="U308" s="55" t="s">
        <v>421</v>
      </c>
      <c r="V308" s="27">
        <v>0</v>
      </c>
      <c r="W308" s="22">
        <v>0</v>
      </c>
      <c r="X308" s="55" t="s">
        <v>421</v>
      </c>
      <c r="Y308" s="27">
        <v>0</v>
      </c>
      <c r="Z308" s="65">
        <f t="shared" si="188"/>
        <v>1</v>
      </c>
      <c r="AA308" s="55" t="s">
        <v>421</v>
      </c>
      <c r="AB308" s="64">
        <f t="shared" si="187"/>
        <v>100</v>
      </c>
      <c r="AC308" s="40" t="s">
        <v>406</v>
      </c>
      <c r="AD308" s="46">
        <f t="shared" si="192"/>
        <v>32940000</v>
      </c>
      <c r="AE308" s="64">
        <f t="shared" si="194"/>
        <v>30</v>
      </c>
      <c r="AF308" s="40" t="s">
        <v>406</v>
      </c>
      <c r="AG308" s="65">
        <f t="shared" si="189"/>
        <v>2</v>
      </c>
      <c r="AH308" s="55" t="s">
        <v>421</v>
      </c>
      <c r="AI308" s="46">
        <f t="shared" si="190"/>
        <v>73260000</v>
      </c>
      <c r="AJ308" s="64">
        <f t="shared" si="193"/>
        <v>40</v>
      </c>
      <c r="AK308" s="40"/>
      <c r="AL308" s="64">
        <f t="shared" si="191"/>
        <v>13.344262295081968</v>
      </c>
      <c r="AM308" s="13"/>
      <c r="AP308" s="29"/>
    </row>
    <row r="309" spans="1:42" ht="93.75" customHeight="1" x14ac:dyDescent="0.2">
      <c r="A309" s="18"/>
      <c r="B309" s="19"/>
      <c r="C309" s="30" t="s">
        <v>280</v>
      </c>
      <c r="D309" s="34" t="s">
        <v>520</v>
      </c>
      <c r="E309" s="22">
        <v>5</v>
      </c>
      <c r="F309" s="55" t="s">
        <v>421</v>
      </c>
      <c r="G309" s="61">
        <f t="shared" si="186"/>
        <v>220500000</v>
      </c>
      <c r="H309" s="22">
        <v>1</v>
      </c>
      <c r="I309" s="55" t="s">
        <v>421</v>
      </c>
      <c r="J309" s="26">
        <v>18660000</v>
      </c>
      <c r="K309" s="22">
        <v>1</v>
      </c>
      <c r="L309" s="55" t="s">
        <v>421</v>
      </c>
      <c r="M309" s="27">
        <v>44100000</v>
      </c>
      <c r="N309" s="22">
        <v>1</v>
      </c>
      <c r="O309" s="55" t="s">
        <v>421</v>
      </c>
      <c r="P309" s="27">
        <v>13230000</v>
      </c>
      <c r="Q309" s="22">
        <v>0</v>
      </c>
      <c r="R309" s="55" t="s">
        <v>421</v>
      </c>
      <c r="S309" s="27">
        <v>0</v>
      </c>
      <c r="T309" s="22">
        <v>0</v>
      </c>
      <c r="U309" s="55" t="s">
        <v>421</v>
      </c>
      <c r="V309" s="27">
        <v>0</v>
      </c>
      <c r="W309" s="22">
        <v>0</v>
      </c>
      <c r="X309" s="55" t="s">
        <v>421</v>
      </c>
      <c r="Y309" s="27">
        <v>0</v>
      </c>
      <c r="Z309" s="65">
        <f t="shared" si="188"/>
        <v>1</v>
      </c>
      <c r="AA309" s="55" t="s">
        <v>421</v>
      </c>
      <c r="AB309" s="64">
        <f t="shared" si="187"/>
        <v>100</v>
      </c>
      <c r="AC309" s="40" t="s">
        <v>406</v>
      </c>
      <c r="AD309" s="46">
        <f t="shared" si="192"/>
        <v>13230000</v>
      </c>
      <c r="AE309" s="64">
        <f t="shared" si="194"/>
        <v>30</v>
      </c>
      <c r="AF309" s="40" t="s">
        <v>406</v>
      </c>
      <c r="AG309" s="65">
        <f t="shared" si="189"/>
        <v>2</v>
      </c>
      <c r="AH309" s="55" t="s">
        <v>421</v>
      </c>
      <c r="AI309" s="46">
        <f t="shared" si="190"/>
        <v>31890000</v>
      </c>
      <c r="AJ309" s="64">
        <f t="shared" si="193"/>
        <v>40</v>
      </c>
      <c r="AK309" s="40"/>
      <c r="AL309" s="64">
        <f t="shared" si="191"/>
        <v>14.462585034013605</v>
      </c>
      <c r="AM309" s="13"/>
      <c r="AP309" s="29"/>
    </row>
    <row r="310" spans="1:42" ht="93.75" customHeight="1" x14ac:dyDescent="0.2">
      <c r="A310" s="18"/>
      <c r="B310" s="19"/>
      <c r="C310" s="30" t="s">
        <v>281</v>
      </c>
      <c r="D310" s="34" t="s">
        <v>520</v>
      </c>
      <c r="E310" s="22">
        <v>5</v>
      </c>
      <c r="F310" s="55" t="s">
        <v>421</v>
      </c>
      <c r="G310" s="61">
        <f t="shared" si="186"/>
        <v>487600000</v>
      </c>
      <c r="H310" s="22">
        <v>1</v>
      </c>
      <c r="I310" s="55" t="s">
        <v>421</v>
      </c>
      <c r="J310" s="26">
        <v>56094000</v>
      </c>
      <c r="K310" s="22">
        <v>1</v>
      </c>
      <c r="L310" s="55" t="s">
        <v>421</v>
      </c>
      <c r="M310" s="27">
        <v>97520000</v>
      </c>
      <c r="N310" s="22">
        <v>1</v>
      </c>
      <c r="O310" s="55" t="s">
        <v>421</v>
      </c>
      <c r="P310" s="27">
        <v>29160000</v>
      </c>
      <c r="Q310" s="22">
        <v>0</v>
      </c>
      <c r="R310" s="55" t="s">
        <v>421</v>
      </c>
      <c r="S310" s="27">
        <v>0</v>
      </c>
      <c r="T310" s="22">
        <v>0</v>
      </c>
      <c r="U310" s="55" t="s">
        <v>421</v>
      </c>
      <c r="V310" s="27">
        <v>0</v>
      </c>
      <c r="W310" s="22">
        <v>0</v>
      </c>
      <c r="X310" s="55" t="s">
        <v>421</v>
      </c>
      <c r="Y310" s="27">
        <v>0</v>
      </c>
      <c r="Z310" s="65">
        <f t="shared" si="188"/>
        <v>1</v>
      </c>
      <c r="AA310" s="55" t="s">
        <v>421</v>
      </c>
      <c r="AB310" s="64">
        <f t="shared" si="187"/>
        <v>100</v>
      </c>
      <c r="AC310" s="40" t="s">
        <v>406</v>
      </c>
      <c r="AD310" s="46">
        <f t="shared" si="192"/>
        <v>29160000</v>
      </c>
      <c r="AE310" s="64">
        <f t="shared" si="194"/>
        <v>29.901558654634947</v>
      </c>
      <c r="AF310" s="40" t="s">
        <v>406</v>
      </c>
      <c r="AG310" s="65">
        <f t="shared" si="189"/>
        <v>2</v>
      </c>
      <c r="AH310" s="55" t="s">
        <v>421</v>
      </c>
      <c r="AI310" s="46">
        <f t="shared" si="190"/>
        <v>85254000</v>
      </c>
      <c r="AJ310" s="64">
        <f t="shared" si="193"/>
        <v>40</v>
      </c>
      <c r="AK310" s="40"/>
      <c r="AL310" s="64">
        <f t="shared" si="191"/>
        <v>17.484413453650532</v>
      </c>
      <c r="AM310" s="13"/>
      <c r="AP310" s="29"/>
    </row>
    <row r="311" spans="1:42" ht="93.75" customHeight="1" x14ac:dyDescent="0.2">
      <c r="A311" s="18"/>
      <c r="B311" s="19"/>
      <c r="C311" s="30" t="s">
        <v>282</v>
      </c>
      <c r="D311" s="34" t="s">
        <v>520</v>
      </c>
      <c r="E311" s="22">
        <v>5</v>
      </c>
      <c r="F311" s="55" t="s">
        <v>421</v>
      </c>
      <c r="G311" s="61">
        <f t="shared" si="186"/>
        <v>447400000</v>
      </c>
      <c r="H311" s="22">
        <v>1</v>
      </c>
      <c r="I311" s="55" t="s">
        <v>421</v>
      </c>
      <c r="J311" s="26">
        <v>30080000</v>
      </c>
      <c r="K311" s="22">
        <v>1</v>
      </c>
      <c r="L311" s="55" t="s">
        <v>421</v>
      </c>
      <c r="M311" s="27">
        <v>89480000</v>
      </c>
      <c r="N311" s="22">
        <v>1</v>
      </c>
      <c r="O311" s="55" t="s">
        <v>421</v>
      </c>
      <c r="P311" s="27">
        <v>26460000</v>
      </c>
      <c r="Q311" s="22">
        <v>0</v>
      </c>
      <c r="R311" s="55" t="s">
        <v>421</v>
      </c>
      <c r="S311" s="27">
        <v>0</v>
      </c>
      <c r="T311" s="22">
        <v>0</v>
      </c>
      <c r="U311" s="55" t="s">
        <v>421</v>
      </c>
      <c r="V311" s="27">
        <v>0</v>
      </c>
      <c r="W311" s="22">
        <v>0</v>
      </c>
      <c r="X311" s="55" t="s">
        <v>421</v>
      </c>
      <c r="Y311" s="27">
        <v>0</v>
      </c>
      <c r="Z311" s="65">
        <f t="shared" si="188"/>
        <v>1</v>
      </c>
      <c r="AA311" s="55" t="s">
        <v>421</v>
      </c>
      <c r="AB311" s="64">
        <f t="shared" si="187"/>
        <v>100</v>
      </c>
      <c r="AC311" s="40" t="s">
        <v>406</v>
      </c>
      <c r="AD311" s="46">
        <f t="shared" si="192"/>
        <v>26460000</v>
      </c>
      <c r="AE311" s="64">
        <f t="shared" si="194"/>
        <v>29.570853822083148</v>
      </c>
      <c r="AF311" s="40" t="s">
        <v>406</v>
      </c>
      <c r="AG311" s="65">
        <f t="shared" si="189"/>
        <v>2</v>
      </c>
      <c r="AH311" s="55" t="s">
        <v>421</v>
      </c>
      <c r="AI311" s="46">
        <f t="shared" si="190"/>
        <v>56540000</v>
      </c>
      <c r="AJ311" s="64">
        <f t="shared" si="193"/>
        <v>40</v>
      </c>
      <c r="AK311" s="40"/>
      <c r="AL311" s="64">
        <f t="shared" si="191"/>
        <v>12.63746088511399</v>
      </c>
      <c r="AM311" s="13"/>
      <c r="AP311" s="29"/>
    </row>
    <row r="312" spans="1:42" ht="93.75" customHeight="1" x14ac:dyDescent="0.2">
      <c r="A312" s="18"/>
      <c r="B312" s="19"/>
      <c r="C312" s="30" t="s">
        <v>283</v>
      </c>
      <c r="D312" s="34" t="s">
        <v>520</v>
      </c>
      <c r="E312" s="22">
        <v>5</v>
      </c>
      <c r="F312" s="55" t="s">
        <v>421</v>
      </c>
      <c r="G312" s="61">
        <f t="shared" si="186"/>
        <v>268333305</v>
      </c>
      <c r="H312" s="22">
        <v>1</v>
      </c>
      <c r="I312" s="55" t="s">
        <v>421</v>
      </c>
      <c r="J312" s="26">
        <v>18560000</v>
      </c>
      <c r="K312" s="22">
        <v>1</v>
      </c>
      <c r="L312" s="55" t="s">
        <v>421</v>
      </c>
      <c r="M312" s="27">
        <v>53666661</v>
      </c>
      <c r="N312" s="22">
        <v>1</v>
      </c>
      <c r="O312" s="55" t="s">
        <v>421</v>
      </c>
      <c r="P312" s="27">
        <v>15930000</v>
      </c>
      <c r="Q312" s="22">
        <v>0</v>
      </c>
      <c r="R312" s="55" t="s">
        <v>421</v>
      </c>
      <c r="S312" s="27">
        <v>0</v>
      </c>
      <c r="T312" s="22">
        <v>0</v>
      </c>
      <c r="U312" s="55" t="s">
        <v>421</v>
      </c>
      <c r="V312" s="27">
        <v>0</v>
      </c>
      <c r="W312" s="22">
        <v>0</v>
      </c>
      <c r="X312" s="55" t="s">
        <v>421</v>
      </c>
      <c r="Y312" s="27">
        <v>0</v>
      </c>
      <c r="Z312" s="65">
        <f t="shared" si="188"/>
        <v>1</v>
      </c>
      <c r="AA312" s="55" t="s">
        <v>421</v>
      </c>
      <c r="AB312" s="64">
        <f t="shared" si="187"/>
        <v>100</v>
      </c>
      <c r="AC312" s="40" t="s">
        <v>406</v>
      </c>
      <c r="AD312" s="46">
        <f t="shared" si="192"/>
        <v>15930000</v>
      </c>
      <c r="AE312" s="64">
        <f t="shared" si="194"/>
        <v>29.683232947919009</v>
      </c>
      <c r="AF312" s="40" t="s">
        <v>406</v>
      </c>
      <c r="AG312" s="65">
        <f t="shared" si="189"/>
        <v>2</v>
      </c>
      <c r="AH312" s="55" t="s">
        <v>421</v>
      </c>
      <c r="AI312" s="46">
        <f t="shared" si="190"/>
        <v>34490000</v>
      </c>
      <c r="AJ312" s="64">
        <f t="shared" si="193"/>
        <v>40</v>
      </c>
      <c r="AK312" s="40"/>
      <c r="AL312" s="64">
        <f t="shared" si="191"/>
        <v>12.853417506261474</v>
      </c>
      <c r="AM312" s="13"/>
      <c r="AP312" s="29"/>
    </row>
    <row r="313" spans="1:42" ht="93.75" customHeight="1" x14ac:dyDescent="0.2">
      <c r="A313" s="18"/>
      <c r="B313" s="19"/>
      <c r="C313" s="30" t="s">
        <v>284</v>
      </c>
      <c r="D313" s="34" t="s">
        <v>520</v>
      </c>
      <c r="E313" s="22">
        <v>5</v>
      </c>
      <c r="F313" s="55" t="s">
        <v>421</v>
      </c>
      <c r="G313" s="61">
        <f t="shared" si="186"/>
        <v>544500000</v>
      </c>
      <c r="H313" s="22">
        <v>1</v>
      </c>
      <c r="I313" s="55" t="s">
        <v>421</v>
      </c>
      <c r="J313" s="26">
        <v>51574600</v>
      </c>
      <c r="K313" s="22">
        <v>1</v>
      </c>
      <c r="L313" s="55" t="s">
        <v>421</v>
      </c>
      <c r="M313" s="27">
        <v>108900000</v>
      </c>
      <c r="N313" s="22">
        <v>1</v>
      </c>
      <c r="O313" s="55" t="s">
        <v>421</v>
      </c>
      <c r="P313" s="27">
        <v>32670000</v>
      </c>
      <c r="Q313" s="22">
        <v>0</v>
      </c>
      <c r="R313" s="55" t="s">
        <v>421</v>
      </c>
      <c r="S313" s="27">
        <v>0</v>
      </c>
      <c r="T313" s="22">
        <v>0</v>
      </c>
      <c r="U313" s="55" t="s">
        <v>421</v>
      </c>
      <c r="V313" s="27">
        <v>0</v>
      </c>
      <c r="W313" s="22">
        <v>0</v>
      </c>
      <c r="X313" s="55" t="s">
        <v>421</v>
      </c>
      <c r="Y313" s="27">
        <v>0</v>
      </c>
      <c r="Z313" s="65">
        <f t="shared" si="188"/>
        <v>1</v>
      </c>
      <c r="AA313" s="55" t="s">
        <v>421</v>
      </c>
      <c r="AB313" s="64">
        <f t="shared" si="187"/>
        <v>100</v>
      </c>
      <c r="AC313" s="40" t="s">
        <v>406</v>
      </c>
      <c r="AD313" s="46">
        <f t="shared" si="192"/>
        <v>32670000</v>
      </c>
      <c r="AE313" s="64">
        <f t="shared" si="194"/>
        <v>30</v>
      </c>
      <c r="AF313" s="40" t="s">
        <v>406</v>
      </c>
      <c r="AG313" s="65">
        <f t="shared" si="189"/>
        <v>2</v>
      </c>
      <c r="AH313" s="55" t="s">
        <v>421</v>
      </c>
      <c r="AI313" s="46">
        <f t="shared" si="190"/>
        <v>84244600</v>
      </c>
      <c r="AJ313" s="64">
        <f t="shared" si="193"/>
        <v>40</v>
      </c>
      <c r="AK313" s="40"/>
      <c r="AL313" s="64">
        <f t="shared" si="191"/>
        <v>15.471919191919191</v>
      </c>
      <c r="AM313" s="13"/>
      <c r="AP313" s="29"/>
    </row>
    <row r="314" spans="1:42" ht="93.75" customHeight="1" x14ac:dyDescent="0.2">
      <c r="A314" s="18"/>
      <c r="B314" s="19"/>
      <c r="C314" s="30" t="s">
        <v>285</v>
      </c>
      <c r="D314" s="34" t="s">
        <v>520</v>
      </c>
      <c r="E314" s="22">
        <v>5</v>
      </c>
      <c r="F314" s="55" t="s">
        <v>421</v>
      </c>
      <c r="G314" s="61">
        <f t="shared" ref="G314:G377" si="195">M314*5</f>
        <v>242000000</v>
      </c>
      <c r="H314" s="22">
        <v>1</v>
      </c>
      <c r="I314" s="55" t="s">
        <v>421</v>
      </c>
      <c r="J314" s="26">
        <v>15460000</v>
      </c>
      <c r="K314" s="22">
        <v>1</v>
      </c>
      <c r="L314" s="55" t="s">
        <v>421</v>
      </c>
      <c r="M314" s="27">
        <v>48400000</v>
      </c>
      <c r="N314" s="22">
        <v>1</v>
      </c>
      <c r="O314" s="55" t="s">
        <v>421</v>
      </c>
      <c r="P314" s="27">
        <v>14040000</v>
      </c>
      <c r="Q314" s="22">
        <v>0</v>
      </c>
      <c r="R314" s="55" t="s">
        <v>421</v>
      </c>
      <c r="S314" s="27">
        <v>0</v>
      </c>
      <c r="T314" s="22">
        <v>0</v>
      </c>
      <c r="U314" s="55" t="s">
        <v>421</v>
      </c>
      <c r="V314" s="27">
        <v>0</v>
      </c>
      <c r="W314" s="22">
        <v>0</v>
      </c>
      <c r="X314" s="55" t="s">
        <v>421</v>
      </c>
      <c r="Y314" s="27">
        <v>0</v>
      </c>
      <c r="Z314" s="65">
        <f t="shared" si="188"/>
        <v>1</v>
      </c>
      <c r="AA314" s="55" t="s">
        <v>421</v>
      </c>
      <c r="AB314" s="64">
        <f t="shared" si="187"/>
        <v>100</v>
      </c>
      <c r="AC314" s="40" t="s">
        <v>406</v>
      </c>
      <c r="AD314" s="46">
        <f t="shared" si="192"/>
        <v>14040000</v>
      </c>
      <c r="AE314" s="64">
        <f t="shared" si="194"/>
        <v>29.008264462809919</v>
      </c>
      <c r="AF314" s="40" t="s">
        <v>406</v>
      </c>
      <c r="AG314" s="65">
        <f t="shared" si="189"/>
        <v>2</v>
      </c>
      <c r="AH314" s="55" t="s">
        <v>421</v>
      </c>
      <c r="AI314" s="46">
        <f t="shared" si="190"/>
        <v>29500000</v>
      </c>
      <c r="AJ314" s="64">
        <f t="shared" si="193"/>
        <v>40</v>
      </c>
      <c r="AK314" s="40"/>
      <c r="AL314" s="64">
        <f t="shared" si="191"/>
        <v>12.190082644628099</v>
      </c>
      <c r="AM314" s="13"/>
      <c r="AP314" s="29"/>
    </row>
    <row r="315" spans="1:42" ht="93.75" customHeight="1" x14ac:dyDescent="0.2">
      <c r="A315" s="18"/>
      <c r="B315" s="19"/>
      <c r="C315" s="30" t="s">
        <v>286</v>
      </c>
      <c r="D315" s="34" t="s">
        <v>520</v>
      </c>
      <c r="E315" s="22">
        <v>5</v>
      </c>
      <c r="F315" s="55" t="s">
        <v>421</v>
      </c>
      <c r="G315" s="61">
        <f t="shared" si="195"/>
        <v>809500000</v>
      </c>
      <c r="H315" s="22">
        <v>1</v>
      </c>
      <c r="I315" s="55" t="s">
        <v>421</v>
      </c>
      <c r="J315" s="26">
        <v>59186438</v>
      </c>
      <c r="K315" s="22">
        <v>1</v>
      </c>
      <c r="L315" s="55" t="s">
        <v>421</v>
      </c>
      <c r="M315" s="27">
        <v>161900000</v>
      </c>
      <c r="N315" s="22">
        <v>1</v>
      </c>
      <c r="O315" s="55" t="s">
        <v>421</v>
      </c>
      <c r="P315" s="27">
        <v>48330000</v>
      </c>
      <c r="Q315" s="22">
        <v>0</v>
      </c>
      <c r="R315" s="55" t="s">
        <v>421</v>
      </c>
      <c r="S315" s="27">
        <v>0</v>
      </c>
      <c r="T315" s="22">
        <v>0</v>
      </c>
      <c r="U315" s="55" t="s">
        <v>421</v>
      </c>
      <c r="V315" s="27">
        <v>0</v>
      </c>
      <c r="W315" s="22">
        <v>0</v>
      </c>
      <c r="X315" s="55" t="s">
        <v>421</v>
      </c>
      <c r="Y315" s="27">
        <v>0</v>
      </c>
      <c r="Z315" s="65">
        <f t="shared" si="188"/>
        <v>1</v>
      </c>
      <c r="AA315" s="55" t="s">
        <v>421</v>
      </c>
      <c r="AB315" s="64">
        <f t="shared" si="187"/>
        <v>100</v>
      </c>
      <c r="AC315" s="40" t="s">
        <v>406</v>
      </c>
      <c r="AD315" s="46">
        <f t="shared" si="192"/>
        <v>48330000</v>
      </c>
      <c r="AE315" s="64">
        <f t="shared" si="194"/>
        <v>29.851760345892526</v>
      </c>
      <c r="AF315" s="40" t="s">
        <v>406</v>
      </c>
      <c r="AG315" s="65">
        <f t="shared" si="189"/>
        <v>2</v>
      </c>
      <c r="AH315" s="55" t="s">
        <v>421</v>
      </c>
      <c r="AI315" s="46">
        <f t="shared" si="190"/>
        <v>107516438</v>
      </c>
      <c r="AJ315" s="64">
        <f t="shared" si="193"/>
        <v>40</v>
      </c>
      <c r="AK315" s="40"/>
      <c r="AL315" s="64">
        <f t="shared" si="191"/>
        <v>13.281832983323039</v>
      </c>
      <c r="AM315" s="13"/>
      <c r="AP315" s="29"/>
    </row>
    <row r="316" spans="1:42" ht="93.75" customHeight="1" x14ac:dyDescent="0.2">
      <c r="A316" s="18"/>
      <c r="B316" s="19"/>
      <c r="C316" s="30" t="s">
        <v>287</v>
      </c>
      <c r="D316" s="34" t="s">
        <v>520</v>
      </c>
      <c r="E316" s="22">
        <v>5</v>
      </c>
      <c r="F316" s="55" t="s">
        <v>421</v>
      </c>
      <c r="G316" s="61">
        <f t="shared" si="195"/>
        <v>405000000</v>
      </c>
      <c r="H316" s="22">
        <v>1</v>
      </c>
      <c r="I316" s="55" t="s">
        <v>421</v>
      </c>
      <c r="J316" s="26">
        <v>33600000</v>
      </c>
      <c r="K316" s="22">
        <v>1</v>
      </c>
      <c r="L316" s="55" t="s">
        <v>421</v>
      </c>
      <c r="M316" s="27">
        <v>81000000</v>
      </c>
      <c r="N316" s="22">
        <v>1</v>
      </c>
      <c r="O316" s="55" t="s">
        <v>421</v>
      </c>
      <c r="P316" s="27">
        <v>24300000</v>
      </c>
      <c r="Q316" s="22">
        <v>0</v>
      </c>
      <c r="R316" s="55" t="s">
        <v>421</v>
      </c>
      <c r="S316" s="27">
        <v>0</v>
      </c>
      <c r="T316" s="22">
        <v>0</v>
      </c>
      <c r="U316" s="55" t="s">
        <v>421</v>
      </c>
      <c r="V316" s="27">
        <v>0</v>
      </c>
      <c r="W316" s="22">
        <v>0</v>
      </c>
      <c r="X316" s="55" t="s">
        <v>421</v>
      </c>
      <c r="Y316" s="27">
        <v>0</v>
      </c>
      <c r="Z316" s="65">
        <f t="shared" si="188"/>
        <v>1</v>
      </c>
      <c r="AA316" s="55" t="s">
        <v>421</v>
      </c>
      <c r="AB316" s="64">
        <f t="shared" ref="AB316:AB379" si="196">Z316/K316*100</f>
        <v>100</v>
      </c>
      <c r="AC316" s="40" t="s">
        <v>406</v>
      </c>
      <c r="AD316" s="46">
        <f t="shared" si="192"/>
        <v>24300000</v>
      </c>
      <c r="AE316" s="64">
        <f t="shared" si="194"/>
        <v>30</v>
      </c>
      <c r="AF316" s="40" t="s">
        <v>406</v>
      </c>
      <c r="AG316" s="65">
        <f t="shared" si="189"/>
        <v>2</v>
      </c>
      <c r="AH316" s="55" t="s">
        <v>421</v>
      </c>
      <c r="AI316" s="46">
        <f t="shared" si="190"/>
        <v>57900000</v>
      </c>
      <c r="AJ316" s="64">
        <f t="shared" si="193"/>
        <v>40</v>
      </c>
      <c r="AK316" s="40"/>
      <c r="AL316" s="64">
        <f t="shared" si="191"/>
        <v>14.296296296296296</v>
      </c>
      <c r="AM316" s="13"/>
      <c r="AP316" s="29"/>
    </row>
    <row r="317" spans="1:42" ht="93.75" customHeight="1" x14ac:dyDescent="0.2">
      <c r="A317" s="18"/>
      <c r="B317" s="19"/>
      <c r="C317" s="30" t="s">
        <v>288</v>
      </c>
      <c r="D317" s="34" t="s">
        <v>520</v>
      </c>
      <c r="E317" s="22">
        <v>5</v>
      </c>
      <c r="F317" s="55" t="s">
        <v>421</v>
      </c>
      <c r="G317" s="61">
        <f t="shared" si="195"/>
        <v>562500000</v>
      </c>
      <c r="H317" s="22">
        <v>1</v>
      </c>
      <c r="I317" s="55" t="s">
        <v>421</v>
      </c>
      <c r="J317" s="26">
        <v>44160000</v>
      </c>
      <c r="K317" s="22">
        <v>1</v>
      </c>
      <c r="L317" s="55" t="s">
        <v>421</v>
      </c>
      <c r="M317" s="27">
        <v>112500000</v>
      </c>
      <c r="N317" s="22">
        <v>1</v>
      </c>
      <c r="O317" s="55" t="s">
        <v>421</v>
      </c>
      <c r="P317" s="27">
        <v>33750000</v>
      </c>
      <c r="Q317" s="22">
        <v>0</v>
      </c>
      <c r="R317" s="55" t="s">
        <v>421</v>
      </c>
      <c r="S317" s="27">
        <v>0</v>
      </c>
      <c r="T317" s="22">
        <v>0</v>
      </c>
      <c r="U317" s="55" t="s">
        <v>421</v>
      </c>
      <c r="V317" s="27">
        <v>0</v>
      </c>
      <c r="W317" s="22">
        <v>0</v>
      </c>
      <c r="X317" s="55" t="s">
        <v>421</v>
      </c>
      <c r="Y317" s="27">
        <v>0</v>
      </c>
      <c r="Z317" s="65">
        <f t="shared" si="188"/>
        <v>1</v>
      </c>
      <c r="AA317" s="55" t="s">
        <v>421</v>
      </c>
      <c r="AB317" s="64">
        <f t="shared" si="196"/>
        <v>100</v>
      </c>
      <c r="AC317" s="40" t="s">
        <v>406</v>
      </c>
      <c r="AD317" s="46">
        <f t="shared" si="192"/>
        <v>33750000</v>
      </c>
      <c r="AE317" s="64">
        <f t="shared" si="194"/>
        <v>30</v>
      </c>
      <c r="AF317" s="40" t="s">
        <v>406</v>
      </c>
      <c r="AG317" s="65">
        <f t="shared" si="189"/>
        <v>2</v>
      </c>
      <c r="AH317" s="55" t="s">
        <v>421</v>
      </c>
      <c r="AI317" s="46">
        <f t="shared" si="190"/>
        <v>77910000</v>
      </c>
      <c r="AJ317" s="64">
        <f t="shared" si="193"/>
        <v>40</v>
      </c>
      <c r="AK317" s="40"/>
      <c r="AL317" s="64">
        <f t="shared" si="191"/>
        <v>13.850666666666667</v>
      </c>
      <c r="AM317" s="13"/>
      <c r="AP317" s="29"/>
    </row>
    <row r="318" spans="1:42" ht="93.75" customHeight="1" x14ac:dyDescent="0.2">
      <c r="A318" s="18"/>
      <c r="B318" s="19"/>
      <c r="C318" s="30" t="s">
        <v>289</v>
      </c>
      <c r="D318" s="34" t="s">
        <v>520</v>
      </c>
      <c r="E318" s="22">
        <v>5</v>
      </c>
      <c r="F318" s="55" t="s">
        <v>421</v>
      </c>
      <c r="G318" s="61">
        <f t="shared" si="195"/>
        <v>292950000</v>
      </c>
      <c r="H318" s="22">
        <v>1</v>
      </c>
      <c r="I318" s="55" t="s">
        <v>421</v>
      </c>
      <c r="J318" s="26">
        <v>20160000</v>
      </c>
      <c r="K318" s="22">
        <v>1</v>
      </c>
      <c r="L318" s="55" t="s">
        <v>421</v>
      </c>
      <c r="M318" s="27">
        <v>58590000</v>
      </c>
      <c r="N318" s="22">
        <v>1</v>
      </c>
      <c r="O318" s="55" t="s">
        <v>421</v>
      </c>
      <c r="P318" s="27">
        <v>17550000</v>
      </c>
      <c r="Q318" s="22">
        <v>0</v>
      </c>
      <c r="R318" s="55" t="s">
        <v>421</v>
      </c>
      <c r="S318" s="27">
        <v>0</v>
      </c>
      <c r="T318" s="22">
        <v>0</v>
      </c>
      <c r="U318" s="55" t="s">
        <v>421</v>
      </c>
      <c r="V318" s="27">
        <v>0</v>
      </c>
      <c r="W318" s="22">
        <v>0</v>
      </c>
      <c r="X318" s="55" t="s">
        <v>421</v>
      </c>
      <c r="Y318" s="27">
        <v>0</v>
      </c>
      <c r="Z318" s="65">
        <f t="shared" si="188"/>
        <v>1</v>
      </c>
      <c r="AA318" s="55" t="s">
        <v>421</v>
      </c>
      <c r="AB318" s="64">
        <f t="shared" si="196"/>
        <v>100</v>
      </c>
      <c r="AC318" s="40" t="s">
        <v>406</v>
      </c>
      <c r="AD318" s="46">
        <f t="shared" si="192"/>
        <v>17550000</v>
      </c>
      <c r="AE318" s="64">
        <f t="shared" si="194"/>
        <v>29.953917050691242</v>
      </c>
      <c r="AF318" s="40" t="s">
        <v>406</v>
      </c>
      <c r="AG318" s="65">
        <f t="shared" si="189"/>
        <v>2</v>
      </c>
      <c r="AH318" s="55" t="s">
        <v>421</v>
      </c>
      <c r="AI318" s="46">
        <f t="shared" si="190"/>
        <v>37710000</v>
      </c>
      <c r="AJ318" s="64">
        <f t="shared" si="193"/>
        <v>40</v>
      </c>
      <c r="AK318" s="40"/>
      <c r="AL318" s="64">
        <f t="shared" si="191"/>
        <v>12.872503840245775</v>
      </c>
      <c r="AM318" s="13"/>
      <c r="AP318" s="29"/>
    </row>
    <row r="319" spans="1:42" ht="93.75" customHeight="1" x14ac:dyDescent="0.2">
      <c r="A319" s="18"/>
      <c r="B319" s="19"/>
      <c r="C319" s="30" t="s">
        <v>290</v>
      </c>
      <c r="D319" s="34" t="s">
        <v>520</v>
      </c>
      <c r="E319" s="22">
        <v>5</v>
      </c>
      <c r="F319" s="55" t="s">
        <v>421</v>
      </c>
      <c r="G319" s="61">
        <f t="shared" si="195"/>
        <v>545700000</v>
      </c>
      <c r="H319" s="22">
        <v>1</v>
      </c>
      <c r="I319" s="55" t="s">
        <v>421</v>
      </c>
      <c r="J319" s="26">
        <v>34880000</v>
      </c>
      <c r="K319" s="22">
        <v>1</v>
      </c>
      <c r="L319" s="55" t="s">
        <v>421</v>
      </c>
      <c r="M319" s="27">
        <v>109140000</v>
      </c>
      <c r="N319" s="22">
        <v>1</v>
      </c>
      <c r="O319" s="55" t="s">
        <v>421</v>
      </c>
      <c r="P319" s="27">
        <v>31590000</v>
      </c>
      <c r="Q319" s="22">
        <v>0</v>
      </c>
      <c r="R319" s="55" t="s">
        <v>421</v>
      </c>
      <c r="S319" s="27">
        <v>0</v>
      </c>
      <c r="T319" s="22">
        <v>0</v>
      </c>
      <c r="U319" s="55" t="s">
        <v>421</v>
      </c>
      <c r="V319" s="27">
        <v>0</v>
      </c>
      <c r="W319" s="22">
        <v>0</v>
      </c>
      <c r="X319" s="55" t="s">
        <v>421</v>
      </c>
      <c r="Y319" s="27">
        <v>0</v>
      </c>
      <c r="Z319" s="65">
        <f t="shared" ref="Z319:Z382" si="197">N319+Q319+T319+W319</f>
        <v>1</v>
      </c>
      <c r="AA319" s="55" t="s">
        <v>421</v>
      </c>
      <c r="AB319" s="64">
        <f t="shared" si="196"/>
        <v>100</v>
      </c>
      <c r="AC319" s="40" t="s">
        <v>406</v>
      </c>
      <c r="AD319" s="46">
        <f t="shared" si="192"/>
        <v>31590000</v>
      </c>
      <c r="AE319" s="64">
        <f t="shared" si="194"/>
        <v>28.944474986256186</v>
      </c>
      <c r="AF319" s="40" t="s">
        <v>406</v>
      </c>
      <c r="AG319" s="65">
        <f t="shared" ref="AG319:AG382" si="198">H319+Z319</f>
        <v>2</v>
      </c>
      <c r="AH319" s="55" t="s">
        <v>421</v>
      </c>
      <c r="AI319" s="46">
        <f t="shared" ref="AI319:AI382" si="199">J319+AD319</f>
        <v>66470000</v>
      </c>
      <c r="AJ319" s="64">
        <f t="shared" si="193"/>
        <v>40</v>
      </c>
      <c r="AK319" s="40"/>
      <c r="AL319" s="64">
        <f t="shared" ref="AL319:AL382" si="200">AI319/G319*100</f>
        <v>12.180685358255451</v>
      </c>
      <c r="AM319" s="13"/>
      <c r="AP319" s="29"/>
    </row>
    <row r="320" spans="1:42" ht="93.75" customHeight="1" x14ac:dyDescent="0.2">
      <c r="A320" s="18"/>
      <c r="B320" s="19"/>
      <c r="C320" s="30" t="s">
        <v>291</v>
      </c>
      <c r="D320" s="34" t="s">
        <v>520</v>
      </c>
      <c r="E320" s="22">
        <v>5</v>
      </c>
      <c r="F320" s="55" t="s">
        <v>421</v>
      </c>
      <c r="G320" s="61">
        <f t="shared" si="195"/>
        <v>636200000</v>
      </c>
      <c r="H320" s="22">
        <v>1</v>
      </c>
      <c r="I320" s="55" t="s">
        <v>421</v>
      </c>
      <c r="J320" s="26">
        <v>21540000</v>
      </c>
      <c r="K320" s="22">
        <v>1</v>
      </c>
      <c r="L320" s="55" t="s">
        <v>421</v>
      </c>
      <c r="M320" s="27">
        <v>127240000</v>
      </c>
      <c r="N320" s="22">
        <v>1</v>
      </c>
      <c r="O320" s="55" t="s">
        <v>421</v>
      </c>
      <c r="P320" s="27">
        <v>19980000</v>
      </c>
      <c r="Q320" s="22">
        <v>0</v>
      </c>
      <c r="R320" s="55" t="s">
        <v>421</v>
      </c>
      <c r="S320" s="27">
        <v>0</v>
      </c>
      <c r="T320" s="22">
        <v>0</v>
      </c>
      <c r="U320" s="55" t="s">
        <v>421</v>
      </c>
      <c r="V320" s="27">
        <v>0</v>
      </c>
      <c r="W320" s="22">
        <v>0</v>
      </c>
      <c r="X320" s="55" t="s">
        <v>421</v>
      </c>
      <c r="Y320" s="27">
        <v>0</v>
      </c>
      <c r="Z320" s="65">
        <f t="shared" si="197"/>
        <v>1</v>
      </c>
      <c r="AA320" s="55" t="s">
        <v>421</v>
      </c>
      <c r="AB320" s="64">
        <f t="shared" si="196"/>
        <v>100</v>
      </c>
      <c r="AC320" s="40" t="s">
        <v>406</v>
      </c>
      <c r="AD320" s="46">
        <f t="shared" ref="AD320:AD383" si="201">P320+S320+V320+Y320</f>
        <v>19980000</v>
      </c>
      <c r="AE320" s="64">
        <f t="shared" si="194"/>
        <v>15.702609242376612</v>
      </c>
      <c r="AF320" s="40" t="s">
        <v>406</v>
      </c>
      <c r="AG320" s="65">
        <f t="shared" si="198"/>
        <v>2</v>
      </c>
      <c r="AH320" s="55" t="s">
        <v>421</v>
      </c>
      <c r="AI320" s="46">
        <f t="shared" si="199"/>
        <v>41520000</v>
      </c>
      <c r="AJ320" s="64">
        <f t="shared" ref="AJ320:AJ383" si="202">AG320/E320*100</f>
        <v>40</v>
      </c>
      <c r="AK320" s="40"/>
      <c r="AL320" s="64">
        <f t="shared" si="200"/>
        <v>6.5262496070418106</v>
      </c>
      <c r="AM320" s="13"/>
      <c r="AP320" s="29"/>
    </row>
    <row r="321" spans="1:42" ht="93.75" customHeight="1" x14ac:dyDescent="0.2">
      <c r="A321" s="18"/>
      <c r="B321" s="19"/>
      <c r="C321" s="30" t="s">
        <v>292</v>
      </c>
      <c r="D321" s="34" t="s">
        <v>520</v>
      </c>
      <c r="E321" s="22">
        <v>5</v>
      </c>
      <c r="F321" s="55" t="s">
        <v>421</v>
      </c>
      <c r="G321" s="61">
        <f t="shared" si="195"/>
        <v>432000000</v>
      </c>
      <c r="H321" s="22">
        <v>1</v>
      </c>
      <c r="I321" s="55" t="s">
        <v>421</v>
      </c>
      <c r="J321" s="26">
        <v>31880000</v>
      </c>
      <c r="K321" s="22">
        <v>1</v>
      </c>
      <c r="L321" s="55" t="s">
        <v>421</v>
      </c>
      <c r="M321" s="27">
        <v>86400000</v>
      </c>
      <c r="N321" s="22">
        <v>1</v>
      </c>
      <c r="O321" s="55" t="s">
        <v>421</v>
      </c>
      <c r="P321" s="27">
        <v>25920000</v>
      </c>
      <c r="Q321" s="22">
        <v>0</v>
      </c>
      <c r="R321" s="55" t="s">
        <v>421</v>
      </c>
      <c r="S321" s="27">
        <v>0</v>
      </c>
      <c r="T321" s="22">
        <v>0</v>
      </c>
      <c r="U321" s="55" t="s">
        <v>421</v>
      </c>
      <c r="V321" s="27">
        <v>0</v>
      </c>
      <c r="W321" s="22">
        <v>0</v>
      </c>
      <c r="X321" s="55" t="s">
        <v>421</v>
      </c>
      <c r="Y321" s="27">
        <v>0</v>
      </c>
      <c r="Z321" s="65">
        <f t="shared" si="197"/>
        <v>1</v>
      </c>
      <c r="AA321" s="55" t="s">
        <v>421</v>
      </c>
      <c r="AB321" s="64">
        <f t="shared" si="196"/>
        <v>100</v>
      </c>
      <c r="AC321" s="40" t="s">
        <v>406</v>
      </c>
      <c r="AD321" s="46">
        <f t="shared" si="201"/>
        <v>25920000</v>
      </c>
      <c r="AE321" s="64">
        <f t="shared" si="194"/>
        <v>30</v>
      </c>
      <c r="AF321" s="40" t="s">
        <v>406</v>
      </c>
      <c r="AG321" s="65">
        <f t="shared" si="198"/>
        <v>2</v>
      </c>
      <c r="AH321" s="55" t="s">
        <v>421</v>
      </c>
      <c r="AI321" s="46">
        <f t="shared" si="199"/>
        <v>57800000</v>
      </c>
      <c r="AJ321" s="64">
        <f t="shared" si="202"/>
        <v>40</v>
      </c>
      <c r="AK321" s="40"/>
      <c r="AL321" s="64">
        <f t="shared" si="200"/>
        <v>13.37962962962963</v>
      </c>
      <c r="AM321" s="13"/>
      <c r="AP321" s="29"/>
    </row>
    <row r="322" spans="1:42" ht="93.75" customHeight="1" x14ac:dyDescent="0.2">
      <c r="A322" s="18"/>
      <c r="B322" s="19"/>
      <c r="C322" s="30" t="s">
        <v>293</v>
      </c>
      <c r="D322" s="34" t="s">
        <v>520</v>
      </c>
      <c r="E322" s="22">
        <v>5</v>
      </c>
      <c r="F322" s="55" t="s">
        <v>421</v>
      </c>
      <c r="G322" s="61">
        <f t="shared" si="195"/>
        <v>491100000</v>
      </c>
      <c r="H322" s="22">
        <v>1</v>
      </c>
      <c r="I322" s="55" t="s">
        <v>421</v>
      </c>
      <c r="J322" s="26">
        <v>32320000</v>
      </c>
      <c r="K322" s="22">
        <v>1</v>
      </c>
      <c r="L322" s="55" t="s">
        <v>421</v>
      </c>
      <c r="M322" s="27">
        <v>98220000</v>
      </c>
      <c r="N322" s="22">
        <v>1</v>
      </c>
      <c r="O322" s="55" t="s">
        <v>421</v>
      </c>
      <c r="P322" s="27">
        <v>28890000</v>
      </c>
      <c r="Q322" s="22">
        <v>0</v>
      </c>
      <c r="R322" s="55" t="s">
        <v>421</v>
      </c>
      <c r="S322" s="27">
        <v>0</v>
      </c>
      <c r="T322" s="22">
        <v>0</v>
      </c>
      <c r="U322" s="55" t="s">
        <v>421</v>
      </c>
      <c r="V322" s="27">
        <v>0</v>
      </c>
      <c r="W322" s="22">
        <v>0</v>
      </c>
      <c r="X322" s="55" t="s">
        <v>421</v>
      </c>
      <c r="Y322" s="27">
        <v>0</v>
      </c>
      <c r="Z322" s="65">
        <f t="shared" si="197"/>
        <v>1</v>
      </c>
      <c r="AA322" s="55" t="s">
        <v>421</v>
      </c>
      <c r="AB322" s="64">
        <f t="shared" si="196"/>
        <v>100</v>
      </c>
      <c r="AC322" s="40" t="s">
        <v>406</v>
      </c>
      <c r="AD322" s="46">
        <f t="shared" si="201"/>
        <v>28890000</v>
      </c>
      <c r="AE322" s="64">
        <f t="shared" si="194"/>
        <v>29.413561392791692</v>
      </c>
      <c r="AF322" s="40" t="s">
        <v>406</v>
      </c>
      <c r="AG322" s="65">
        <f t="shared" si="198"/>
        <v>2</v>
      </c>
      <c r="AH322" s="55" t="s">
        <v>421</v>
      </c>
      <c r="AI322" s="46">
        <f t="shared" si="199"/>
        <v>61210000</v>
      </c>
      <c r="AJ322" s="64">
        <f t="shared" si="202"/>
        <v>40</v>
      </c>
      <c r="AK322" s="40"/>
      <c r="AL322" s="64">
        <f t="shared" si="200"/>
        <v>12.46385664834046</v>
      </c>
      <c r="AM322" s="13"/>
      <c r="AP322" s="29"/>
    </row>
    <row r="323" spans="1:42" ht="93.75" customHeight="1" x14ac:dyDescent="0.2">
      <c r="A323" s="18"/>
      <c r="B323" s="19"/>
      <c r="C323" s="30" t="s">
        <v>294</v>
      </c>
      <c r="D323" s="34" t="s">
        <v>520</v>
      </c>
      <c r="E323" s="22">
        <v>5</v>
      </c>
      <c r="F323" s="55" t="s">
        <v>421</v>
      </c>
      <c r="G323" s="61">
        <f t="shared" si="195"/>
        <v>343728785</v>
      </c>
      <c r="H323" s="22">
        <v>1</v>
      </c>
      <c r="I323" s="55" t="s">
        <v>421</v>
      </c>
      <c r="J323" s="26">
        <v>18715076</v>
      </c>
      <c r="K323" s="22">
        <v>1</v>
      </c>
      <c r="L323" s="55" t="s">
        <v>421</v>
      </c>
      <c r="M323" s="27">
        <v>68745757</v>
      </c>
      <c r="N323" s="22">
        <v>1</v>
      </c>
      <c r="O323" s="55" t="s">
        <v>421</v>
      </c>
      <c r="P323" s="27">
        <v>17280000</v>
      </c>
      <c r="Q323" s="22">
        <v>0</v>
      </c>
      <c r="R323" s="55" t="s">
        <v>421</v>
      </c>
      <c r="S323" s="27">
        <v>0</v>
      </c>
      <c r="T323" s="22">
        <v>0</v>
      </c>
      <c r="U323" s="55" t="s">
        <v>421</v>
      </c>
      <c r="V323" s="27">
        <v>0</v>
      </c>
      <c r="W323" s="22">
        <v>0</v>
      </c>
      <c r="X323" s="55" t="s">
        <v>421</v>
      </c>
      <c r="Y323" s="27">
        <v>0</v>
      </c>
      <c r="Z323" s="65">
        <f t="shared" si="197"/>
        <v>1</v>
      </c>
      <c r="AA323" s="55" t="s">
        <v>421</v>
      </c>
      <c r="AB323" s="64">
        <f t="shared" si="196"/>
        <v>100</v>
      </c>
      <c r="AC323" s="40" t="s">
        <v>406</v>
      </c>
      <c r="AD323" s="46">
        <f t="shared" si="201"/>
        <v>17280000</v>
      </c>
      <c r="AE323" s="64">
        <f t="shared" si="194"/>
        <v>25.136096763033684</v>
      </c>
      <c r="AF323" s="40" t="s">
        <v>406</v>
      </c>
      <c r="AG323" s="65">
        <f t="shared" si="198"/>
        <v>2</v>
      </c>
      <c r="AH323" s="55" t="s">
        <v>421</v>
      </c>
      <c r="AI323" s="46">
        <f t="shared" si="199"/>
        <v>35995076</v>
      </c>
      <c r="AJ323" s="64">
        <f t="shared" si="202"/>
        <v>40</v>
      </c>
      <c r="AK323" s="40"/>
      <c r="AL323" s="64">
        <f t="shared" si="200"/>
        <v>10.471941126490178</v>
      </c>
      <c r="AM323" s="13"/>
      <c r="AP323" s="29"/>
    </row>
    <row r="324" spans="1:42" ht="93.75" customHeight="1" x14ac:dyDescent="0.2">
      <c r="A324" s="18"/>
      <c r="B324" s="19"/>
      <c r="C324" s="30" t="s">
        <v>295</v>
      </c>
      <c r="D324" s="34" t="s">
        <v>520</v>
      </c>
      <c r="E324" s="22">
        <v>5</v>
      </c>
      <c r="F324" s="55" t="s">
        <v>421</v>
      </c>
      <c r="G324" s="61">
        <f t="shared" si="195"/>
        <v>563521390</v>
      </c>
      <c r="H324" s="22">
        <v>1</v>
      </c>
      <c r="I324" s="55" t="s">
        <v>421</v>
      </c>
      <c r="J324" s="26">
        <v>40960000</v>
      </c>
      <c r="K324" s="22">
        <v>1</v>
      </c>
      <c r="L324" s="55" t="s">
        <v>421</v>
      </c>
      <c r="M324" s="27">
        <v>112704278</v>
      </c>
      <c r="N324" s="22">
        <v>1</v>
      </c>
      <c r="O324" s="55" t="s">
        <v>421</v>
      </c>
      <c r="P324" s="27">
        <v>33750000</v>
      </c>
      <c r="Q324" s="22">
        <v>0</v>
      </c>
      <c r="R324" s="55" t="s">
        <v>421</v>
      </c>
      <c r="S324" s="27">
        <v>0</v>
      </c>
      <c r="T324" s="22">
        <v>0</v>
      </c>
      <c r="U324" s="55" t="s">
        <v>421</v>
      </c>
      <c r="V324" s="27">
        <v>0</v>
      </c>
      <c r="W324" s="22">
        <v>0</v>
      </c>
      <c r="X324" s="55" t="s">
        <v>421</v>
      </c>
      <c r="Y324" s="27">
        <v>0</v>
      </c>
      <c r="Z324" s="65">
        <f t="shared" si="197"/>
        <v>1</v>
      </c>
      <c r="AA324" s="55" t="s">
        <v>421</v>
      </c>
      <c r="AB324" s="64">
        <f t="shared" si="196"/>
        <v>100</v>
      </c>
      <c r="AC324" s="40" t="s">
        <v>406</v>
      </c>
      <c r="AD324" s="46">
        <f t="shared" si="201"/>
        <v>33750000</v>
      </c>
      <c r="AE324" s="64">
        <f t="shared" si="194"/>
        <v>29.945624601756464</v>
      </c>
      <c r="AF324" s="40" t="s">
        <v>406</v>
      </c>
      <c r="AG324" s="65">
        <f t="shared" si="198"/>
        <v>2</v>
      </c>
      <c r="AH324" s="55" t="s">
        <v>421</v>
      </c>
      <c r="AI324" s="46">
        <f t="shared" si="199"/>
        <v>74710000</v>
      </c>
      <c r="AJ324" s="64">
        <f t="shared" si="202"/>
        <v>40</v>
      </c>
      <c r="AK324" s="40"/>
      <c r="AL324" s="64">
        <f t="shared" si="200"/>
        <v>13.257704379242819</v>
      </c>
      <c r="AM324" s="13"/>
      <c r="AP324" s="29"/>
    </row>
    <row r="325" spans="1:42" ht="93.75" customHeight="1" x14ac:dyDescent="0.2">
      <c r="A325" s="18"/>
      <c r="B325" s="19"/>
      <c r="C325" s="30" t="s">
        <v>296</v>
      </c>
      <c r="D325" s="34" t="s">
        <v>520</v>
      </c>
      <c r="E325" s="22">
        <v>5</v>
      </c>
      <c r="F325" s="55" t="s">
        <v>421</v>
      </c>
      <c r="G325" s="61">
        <f t="shared" si="195"/>
        <v>670500000</v>
      </c>
      <c r="H325" s="22">
        <v>1</v>
      </c>
      <c r="I325" s="55" t="s">
        <v>421</v>
      </c>
      <c r="J325" s="26">
        <v>49600000</v>
      </c>
      <c r="K325" s="22">
        <v>1</v>
      </c>
      <c r="L325" s="55" t="s">
        <v>421</v>
      </c>
      <c r="M325" s="27">
        <v>134100000</v>
      </c>
      <c r="N325" s="22">
        <v>1</v>
      </c>
      <c r="O325" s="55" t="s">
        <v>421</v>
      </c>
      <c r="P325" s="27">
        <v>40230000</v>
      </c>
      <c r="Q325" s="22">
        <v>0</v>
      </c>
      <c r="R325" s="55" t="s">
        <v>421</v>
      </c>
      <c r="S325" s="27">
        <v>0</v>
      </c>
      <c r="T325" s="22">
        <v>0</v>
      </c>
      <c r="U325" s="55" t="s">
        <v>421</v>
      </c>
      <c r="V325" s="27">
        <v>0</v>
      </c>
      <c r="W325" s="22">
        <v>0</v>
      </c>
      <c r="X325" s="55" t="s">
        <v>421</v>
      </c>
      <c r="Y325" s="27">
        <v>0</v>
      </c>
      <c r="Z325" s="65">
        <f t="shared" si="197"/>
        <v>1</v>
      </c>
      <c r="AA325" s="55" t="s">
        <v>421</v>
      </c>
      <c r="AB325" s="64">
        <f t="shared" si="196"/>
        <v>100</v>
      </c>
      <c r="AC325" s="40" t="s">
        <v>406</v>
      </c>
      <c r="AD325" s="46">
        <f t="shared" si="201"/>
        <v>40230000</v>
      </c>
      <c r="AE325" s="64">
        <f t="shared" si="194"/>
        <v>30</v>
      </c>
      <c r="AF325" s="40" t="s">
        <v>406</v>
      </c>
      <c r="AG325" s="65">
        <f t="shared" si="198"/>
        <v>2</v>
      </c>
      <c r="AH325" s="55" t="s">
        <v>421</v>
      </c>
      <c r="AI325" s="46">
        <f t="shared" si="199"/>
        <v>89830000</v>
      </c>
      <c r="AJ325" s="64">
        <f t="shared" si="202"/>
        <v>40</v>
      </c>
      <c r="AK325" s="40"/>
      <c r="AL325" s="64">
        <f t="shared" si="200"/>
        <v>13.397464578672633</v>
      </c>
      <c r="AM325" s="13"/>
      <c r="AP325" s="29"/>
    </row>
    <row r="326" spans="1:42" ht="93.75" customHeight="1" x14ac:dyDescent="0.2">
      <c r="A326" s="18"/>
      <c r="B326" s="19"/>
      <c r="C326" s="30" t="s">
        <v>297</v>
      </c>
      <c r="D326" s="34" t="s">
        <v>520</v>
      </c>
      <c r="E326" s="22">
        <v>5</v>
      </c>
      <c r="F326" s="55" t="s">
        <v>421</v>
      </c>
      <c r="G326" s="61">
        <f t="shared" si="195"/>
        <v>901760000</v>
      </c>
      <c r="H326" s="22">
        <v>1</v>
      </c>
      <c r="I326" s="55" t="s">
        <v>421</v>
      </c>
      <c r="J326" s="26">
        <v>64960000</v>
      </c>
      <c r="K326" s="22">
        <v>1</v>
      </c>
      <c r="L326" s="55" t="s">
        <v>421</v>
      </c>
      <c r="M326" s="27">
        <v>180352000</v>
      </c>
      <c r="N326" s="22">
        <v>1</v>
      </c>
      <c r="O326" s="55" t="s">
        <v>421</v>
      </c>
      <c r="P326" s="27">
        <v>53730000</v>
      </c>
      <c r="Q326" s="22">
        <v>0</v>
      </c>
      <c r="R326" s="55" t="s">
        <v>421</v>
      </c>
      <c r="S326" s="27">
        <v>0</v>
      </c>
      <c r="T326" s="22">
        <v>0</v>
      </c>
      <c r="U326" s="55" t="s">
        <v>421</v>
      </c>
      <c r="V326" s="27">
        <v>0</v>
      </c>
      <c r="W326" s="22">
        <v>0</v>
      </c>
      <c r="X326" s="55" t="s">
        <v>421</v>
      </c>
      <c r="Y326" s="27">
        <v>0</v>
      </c>
      <c r="Z326" s="65">
        <f t="shared" si="197"/>
        <v>1</v>
      </c>
      <c r="AA326" s="55" t="s">
        <v>421</v>
      </c>
      <c r="AB326" s="64">
        <f t="shared" si="196"/>
        <v>100</v>
      </c>
      <c r="AC326" s="40" t="s">
        <v>406</v>
      </c>
      <c r="AD326" s="46">
        <f t="shared" si="201"/>
        <v>53730000</v>
      </c>
      <c r="AE326" s="64">
        <f t="shared" si="194"/>
        <v>29.791740596167493</v>
      </c>
      <c r="AF326" s="40" t="s">
        <v>406</v>
      </c>
      <c r="AG326" s="65">
        <f t="shared" si="198"/>
        <v>2</v>
      </c>
      <c r="AH326" s="55" t="s">
        <v>421</v>
      </c>
      <c r="AI326" s="46">
        <f t="shared" si="199"/>
        <v>118690000</v>
      </c>
      <c r="AJ326" s="64">
        <f t="shared" si="202"/>
        <v>40</v>
      </c>
      <c r="AK326" s="40"/>
      <c r="AL326" s="64">
        <f t="shared" si="200"/>
        <v>13.162038679914833</v>
      </c>
      <c r="AM326" s="13"/>
      <c r="AP326" s="29"/>
    </row>
    <row r="327" spans="1:42" ht="93.75" customHeight="1" x14ac:dyDescent="0.2">
      <c r="A327" s="18"/>
      <c r="B327" s="19"/>
      <c r="C327" s="30" t="s">
        <v>298</v>
      </c>
      <c r="D327" s="34" t="s">
        <v>520</v>
      </c>
      <c r="E327" s="22">
        <v>5</v>
      </c>
      <c r="F327" s="55" t="s">
        <v>421</v>
      </c>
      <c r="G327" s="61">
        <f t="shared" si="195"/>
        <v>456106795</v>
      </c>
      <c r="H327" s="22">
        <v>1</v>
      </c>
      <c r="I327" s="55" t="s">
        <v>421</v>
      </c>
      <c r="J327" s="26">
        <v>32000000</v>
      </c>
      <c r="K327" s="22">
        <v>1</v>
      </c>
      <c r="L327" s="55" t="s">
        <v>421</v>
      </c>
      <c r="M327" s="27">
        <v>91221359</v>
      </c>
      <c r="N327" s="22">
        <v>1</v>
      </c>
      <c r="O327" s="55" t="s">
        <v>421</v>
      </c>
      <c r="P327" s="27">
        <v>27270000</v>
      </c>
      <c r="Q327" s="22">
        <v>0</v>
      </c>
      <c r="R327" s="55" t="s">
        <v>421</v>
      </c>
      <c r="S327" s="27">
        <v>0</v>
      </c>
      <c r="T327" s="22">
        <v>0</v>
      </c>
      <c r="U327" s="55" t="s">
        <v>421</v>
      </c>
      <c r="V327" s="27">
        <v>0</v>
      </c>
      <c r="W327" s="22">
        <v>0</v>
      </c>
      <c r="X327" s="55" t="s">
        <v>421</v>
      </c>
      <c r="Y327" s="27">
        <v>0</v>
      </c>
      <c r="Z327" s="65">
        <f t="shared" si="197"/>
        <v>1</v>
      </c>
      <c r="AA327" s="55" t="s">
        <v>421</v>
      </c>
      <c r="AB327" s="64">
        <f t="shared" si="196"/>
        <v>100</v>
      </c>
      <c r="AC327" s="40" t="s">
        <v>406</v>
      </c>
      <c r="AD327" s="46">
        <f t="shared" si="201"/>
        <v>27270000</v>
      </c>
      <c r="AE327" s="64">
        <f t="shared" si="194"/>
        <v>29.894314554116651</v>
      </c>
      <c r="AF327" s="40" t="s">
        <v>406</v>
      </c>
      <c r="AG327" s="65">
        <f t="shared" si="198"/>
        <v>2</v>
      </c>
      <c r="AH327" s="55" t="s">
        <v>421</v>
      </c>
      <c r="AI327" s="46">
        <f t="shared" si="199"/>
        <v>59270000</v>
      </c>
      <c r="AJ327" s="64">
        <f t="shared" si="202"/>
        <v>40</v>
      </c>
      <c r="AK327" s="40"/>
      <c r="AL327" s="64">
        <f t="shared" si="200"/>
        <v>12.994763649596583</v>
      </c>
      <c r="AM327" s="13"/>
      <c r="AP327" s="29"/>
    </row>
    <row r="328" spans="1:42" ht="93.75" customHeight="1" x14ac:dyDescent="0.2">
      <c r="A328" s="18"/>
      <c r="B328" s="19"/>
      <c r="C328" s="30" t="s">
        <v>299</v>
      </c>
      <c r="D328" s="34" t="s">
        <v>520</v>
      </c>
      <c r="E328" s="22">
        <v>5</v>
      </c>
      <c r="F328" s="55" t="s">
        <v>421</v>
      </c>
      <c r="G328" s="61">
        <f t="shared" si="195"/>
        <v>396000000</v>
      </c>
      <c r="H328" s="22">
        <v>1</v>
      </c>
      <c r="I328" s="55" t="s">
        <v>421</v>
      </c>
      <c r="J328" s="26">
        <v>28480000</v>
      </c>
      <c r="K328" s="22">
        <v>1</v>
      </c>
      <c r="L328" s="55" t="s">
        <v>421</v>
      </c>
      <c r="M328" s="27">
        <v>79200000</v>
      </c>
      <c r="N328" s="22">
        <v>1</v>
      </c>
      <c r="O328" s="55" t="s">
        <v>421</v>
      </c>
      <c r="P328" s="27">
        <v>23760000</v>
      </c>
      <c r="Q328" s="22">
        <v>0</v>
      </c>
      <c r="R328" s="55" t="s">
        <v>421</v>
      </c>
      <c r="S328" s="27">
        <v>0</v>
      </c>
      <c r="T328" s="22">
        <v>0</v>
      </c>
      <c r="U328" s="55" t="s">
        <v>421</v>
      </c>
      <c r="V328" s="27">
        <v>0</v>
      </c>
      <c r="W328" s="22">
        <v>0</v>
      </c>
      <c r="X328" s="55" t="s">
        <v>421</v>
      </c>
      <c r="Y328" s="27">
        <v>0</v>
      </c>
      <c r="Z328" s="65">
        <f t="shared" si="197"/>
        <v>1</v>
      </c>
      <c r="AA328" s="55" t="s">
        <v>421</v>
      </c>
      <c r="AB328" s="64">
        <f t="shared" si="196"/>
        <v>100</v>
      </c>
      <c r="AC328" s="40" t="s">
        <v>406</v>
      </c>
      <c r="AD328" s="46">
        <f t="shared" si="201"/>
        <v>23760000</v>
      </c>
      <c r="AE328" s="64">
        <f t="shared" si="194"/>
        <v>30</v>
      </c>
      <c r="AF328" s="40" t="s">
        <v>406</v>
      </c>
      <c r="AG328" s="65">
        <f t="shared" si="198"/>
        <v>2</v>
      </c>
      <c r="AH328" s="55" t="s">
        <v>421</v>
      </c>
      <c r="AI328" s="46">
        <f t="shared" si="199"/>
        <v>52240000</v>
      </c>
      <c r="AJ328" s="64">
        <f t="shared" si="202"/>
        <v>40</v>
      </c>
      <c r="AK328" s="40"/>
      <c r="AL328" s="64">
        <f t="shared" si="200"/>
        <v>13.19191919191919</v>
      </c>
      <c r="AM328" s="13"/>
      <c r="AP328" s="29"/>
    </row>
    <row r="329" spans="1:42" ht="93.75" customHeight="1" x14ac:dyDescent="0.2">
      <c r="A329" s="18"/>
      <c r="B329" s="19"/>
      <c r="C329" s="30" t="s">
        <v>300</v>
      </c>
      <c r="D329" s="34" t="s">
        <v>520</v>
      </c>
      <c r="E329" s="22">
        <v>5</v>
      </c>
      <c r="F329" s="55" t="s">
        <v>421</v>
      </c>
      <c r="G329" s="61">
        <f t="shared" si="195"/>
        <v>570791000</v>
      </c>
      <c r="H329" s="22">
        <v>1</v>
      </c>
      <c r="I329" s="55" t="s">
        <v>421</v>
      </c>
      <c r="J329" s="26">
        <v>16200000</v>
      </c>
      <c r="K329" s="22">
        <v>1</v>
      </c>
      <c r="L329" s="55" t="s">
        <v>421</v>
      </c>
      <c r="M329" s="27">
        <v>114158200</v>
      </c>
      <c r="N329" s="22">
        <v>1</v>
      </c>
      <c r="O329" s="55" t="s">
        <v>421</v>
      </c>
      <c r="P329" s="27">
        <v>16200000</v>
      </c>
      <c r="Q329" s="22">
        <v>0</v>
      </c>
      <c r="R329" s="55" t="s">
        <v>421</v>
      </c>
      <c r="S329" s="27">
        <v>0</v>
      </c>
      <c r="T329" s="22">
        <v>0</v>
      </c>
      <c r="U329" s="55" t="s">
        <v>421</v>
      </c>
      <c r="V329" s="27">
        <v>0</v>
      </c>
      <c r="W329" s="22">
        <v>0</v>
      </c>
      <c r="X329" s="55" t="s">
        <v>421</v>
      </c>
      <c r="Y329" s="27">
        <v>0</v>
      </c>
      <c r="Z329" s="65">
        <f t="shared" si="197"/>
        <v>1</v>
      </c>
      <c r="AA329" s="55" t="s">
        <v>421</v>
      </c>
      <c r="AB329" s="64">
        <f t="shared" si="196"/>
        <v>100</v>
      </c>
      <c r="AC329" s="40" t="s">
        <v>406</v>
      </c>
      <c r="AD329" s="46">
        <f t="shared" si="201"/>
        <v>16200000</v>
      </c>
      <c r="AE329" s="64">
        <f t="shared" si="194"/>
        <v>14.190833422391034</v>
      </c>
      <c r="AF329" s="40" t="s">
        <v>406</v>
      </c>
      <c r="AG329" s="65">
        <f t="shared" si="198"/>
        <v>2</v>
      </c>
      <c r="AH329" s="55" t="s">
        <v>421</v>
      </c>
      <c r="AI329" s="46">
        <f t="shared" si="199"/>
        <v>32400000</v>
      </c>
      <c r="AJ329" s="64">
        <f t="shared" si="202"/>
        <v>40</v>
      </c>
      <c r="AK329" s="40"/>
      <c r="AL329" s="64">
        <f t="shared" si="200"/>
        <v>5.6763333689564135</v>
      </c>
      <c r="AM329" s="13"/>
      <c r="AP329" s="29"/>
    </row>
    <row r="330" spans="1:42" ht="93.75" customHeight="1" x14ac:dyDescent="0.2">
      <c r="A330" s="18"/>
      <c r="B330" s="19"/>
      <c r="C330" s="30" t="s">
        <v>301</v>
      </c>
      <c r="D330" s="34" t="s">
        <v>520</v>
      </c>
      <c r="E330" s="22">
        <v>5</v>
      </c>
      <c r="F330" s="55" t="s">
        <v>421</v>
      </c>
      <c r="G330" s="61">
        <f t="shared" si="195"/>
        <v>712100000</v>
      </c>
      <c r="H330" s="22">
        <v>1</v>
      </c>
      <c r="I330" s="55" t="s">
        <v>421</v>
      </c>
      <c r="J330" s="26">
        <v>50120000</v>
      </c>
      <c r="K330" s="22">
        <v>1</v>
      </c>
      <c r="L330" s="55" t="s">
        <v>421</v>
      </c>
      <c r="M330" s="27">
        <v>142420000</v>
      </c>
      <c r="N330" s="22">
        <v>1</v>
      </c>
      <c r="O330" s="55" t="s">
        <v>421</v>
      </c>
      <c r="P330" s="27">
        <v>40500000</v>
      </c>
      <c r="Q330" s="22">
        <v>0</v>
      </c>
      <c r="R330" s="55" t="s">
        <v>421</v>
      </c>
      <c r="S330" s="27">
        <v>0</v>
      </c>
      <c r="T330" s="22">
        <v>0</v>
      </c>
      <c r="U330" s="55" t="s">
        <v>421</v>
      </c>
      <c r="V330" s="27">
        <v>0</v>
      </c>
      <c r="W330" s="22">
        <v>0</v>
      </c>
      <c r="X330" s="55" t="s">
        <v>421</v>
      </c>
      <c r="Y330" s="27">
        <v>0</v>
      </c>
      <c r="Z330" s="65">
        <f t="shared" si="197"/>
        <v>1</v>
      </c>
      <c r="AA330" s="55" t="s">
        <v>421</v>
      </c>
      <c r="AB330" s="64">
        <f t="shared" si="196"/>
        <v>100</v>
      </c>
      <c r="AC330" s="40" t="s">
        <v>406</v>
      </c>
      <c r="AD330" s="46">
        <f t="shared" si="201"/>
        <v>40500000</v>
      </c>
      <c r="AE330" s="64">
        <f t="shared" si="194"/>
        <v>28.437017272854938</v>
      </c>
      <c r="AF330" s="40" t="s">
        <v>406</v>
      </c>
      <c r="AG330" s="65">
        <f t="shared" si="198"/>
        <v>2</v>
      </c>
      <c r="AH330" s="55" t="s">
        <v>421</v>
      </c>
      <c r="AI330" s="46">
        <f t="shared" si="199"/>
        <v>90620000</v>
      </c>
      <c r="AJ330" s="64">
        <f t="shared" si="202"/>
        <v>40</v>
      </c>
      <c r="AK330" s="40"/>
      <c r="AL330" s="64">
        <f t="shared" si="200"/>
        <v>12.725740766746243</v>
      </c>
      <c r="AM330" s="13"/>
      <c r="AP330" s="29"/>
    </row>
    <row r="331" spans="1:42" ht="93.75" customHeight="1" x14ac:dyDescent="0.2">
      <c r="A331" s="18"/>
      <c r="B331" s="19"/>
      <c r="C331" s="30" t="s">
        <v>302</v>
      </c>
      <c r="D331" s="34" t="s">
        <v>520</v>
      </c>
      <c r="E331" s="22">
        <v>5</v>
      </c>
      <c r="F331" s="55" t="s">
        <v>421</v>
      </c>
      <c r="G331" s="61">
        <f t="shared" si="195"/>
        <v>466500000</v>
      </c>
      <c r="H331" s="22">
        <v>1</v>
      </c>
      <c r="I331" s="55" t="s">
        <v>421</v>
      </c>
      <c r="J331" s="26">
        <v>9840000</v>
      </c>
      <c r="K331" s="22">
        <v>1</v>
      </c>
      <c r="L331" s="55" t="s">
        <v>421</v>
      </c>
      <c r="M331" s="27">
        <v>93300000</v>
      </c>
      <c r="N331" s="22">
        <v>1</v>
      </c>
      <c r="O331" s="55" t="s">
        <v>421</v>
      </c>
      <c r="P331" s="27">
        <v>9990000</v>
      </c>
      <c r="Q331" s="22">
        <v>0</v>
      </c>
      <c r="R331" s="55" t="s">
        <v>421</v>
      </c>
      <c r="S331" s="27">
        <v>0</v>
      </c>
      <c r="T331" s="22">
        <v>0</v>
      </c>
      <c r="U331" s="55" t="s">
        <v>421</v>
      </c>
      <c r="V331" s="27">
        <v>0</v>
      </c>
      <c r="W331" s="22">
        <v>0</v>
      </c>
      <c r="X331" s="55" t="s">
        <v>421</v>
      </c>
      <c r="Y331" s="27">
        <v>0</v>
      </c>
      <c r="Z331" s="65">
        <f t="shared" si="197"/>
        <v>1</v>
      </c>
      <c r="AA331" s="55" t="s">
        <v>421</v>
      </c>
      <c r="AB331" s="64">
        <f t="shared" si="196"/>
        <v>100</v>
      </c>
      <c r="AC331" s="40" t="s">
        <v>406</v>
      </c>
      <c r="AD331" s="46">
        <f t="shared" si="201"/>
        <v>9990000</v>
      </c>
      <c r="AE331" s="64">
        <f t="shared" si="194"/>
        <v>10.707395498392284</v>
      </c>
      <c r="AF331" s="40" t="s">
        <v>406</v>
      </c>
      <c r="AG331" s="65">
        <f t="shared" si="198"/>
        <v>2</v>
      </c>
      <c r="AH331" s="55" t="s">
        <v>421</v>
      </c>
      <c r="AI331" s="46">
        <f t="shared" si="199"/>
        <v>19830000</v>
      </c>
      <c r="AJ331" s="64">
        <f t="shared" si="202"/>
        <v>40</v>
      </c>
      <c r="AK331" s="40"/>
      <c r="AL331" s="64">
        <f t="shared" si="200"/>
        <v>4.2508038585209</v>
      </c>
      <c r="AM331" s="13"/>
      <c r="AP331" s="29"/>
    </row>
    <row r="332" spans="1:42" ht="93.75" customHeight="1" x14ac:dyDescent="0.2">
      <c r="A332" s="18"/>
      <c r="B332" s="19"/>
      <c r="C332" s="30" t="s">
        <v>303</v>
      </c>
      <c r="D332" s="34" t="s">
        <v>520</v>
      </c>
      <c r="E332" s="22">
        <v>5</v>
      </c>
      <c r="F332" s="55" t="s">
        <v>421</v>
      </c>
      <c r="G332" s="61">
        <f t="shared" si="195"/>
        <v>598000000</v>
      </c>
      <c r="H332" s="22">
        <v>1</v>
      </c>
      <c r="I332" s="55" t="s">
        <v>421</v>
      </c>
      <c r="J332" s="26">
        <v>27300000</v>
      </c>
      <c r="K332" s="22">
        <v>1</v>
      </c>
      <c r="L332" s="55" t="s">
        <v>421</v>
      </c>
      <c r="M332" s="27">
        <v>119600000</v>
      </c>
      <c r="N332" s="22">
        <v>1</v>
      </c>
      <c r="O332" s="55" t="s">
        <v>421</v>
      </c>
      <c r="P332" s="27">
        <v>22680000</v>
      </c>
      <c r="Q332" s="22">
        <v>0</v>
      </c>
      <c r="R332" s="55" t="s">
        <v>421</v>
      </c>
      <c r="S332" s="27">
        <v>0</v>
      </c>
      <c r="T332" s="22">
        <v>0</v>
      </c>
      <c r="U332" s="55" t="s">
        <v>421</v>
      </c>
      <c r="V332" s="27">
        <v>0</v>
      </c>
      <c r="W332" s="22">
        <v>0</v>
      </c>
      <c r="X332" s="55" t="s">
        <v>421</v>
      </c>
      <c r="Y332" s="27">
        <v>0</v>
      </c>
      <c r="Z332" s="65">
        <f t="shared" si="197"/>
        <v>1</v>
      </c>
      <c r="AA332" s="55" t="s">
        <v>421</v>
      </c>
      <c r="AB332" s="64">
        <f t="shared" si="196"/>
        <v>100</v>
      </c>
      <c r="AC332" s="40" t="s">
        <v>406</v>
      </c>
      <c r="AD332" s="46">
        <f t="shared" si="201"/>
        <v>22680000</v>
      </c>
      <c r="AE332" s="64">
        <f t="shared" si="194"/>
        <v>18.963210702341136</v>
      </c>
      <c r="AF332" s="40" t="s">
        <v>406</v>
      </c>
      <c r="AG332" s="65">
        <f t="shared" si="198"/>
        <v>2</v>
      </c>
      <c r="AH332" s="55" t="s">
        <v>421</v>
      </c>
      <c r="AI332" s="46">
        <f t="shared" si="199"/>
        <v>49980000</v>
      </c>
      <c r="AJ332" s="64">
        <f t="shared" si="202"/>
        <v>40</v>
      </c>
      <c r="AK332" s="40"/>
      <c r="AL332" s="64">
        <f t="shared" si="200"/>
        <v>8.3578595317725757</v>
      </c>
      <c r="AM332" s="13"/>
      <c r="AP332" s="29"/>
    </row>
    <row r="333" spans="1:42" ht="93.75" customHeight="1" x14ac:dyDescent="0.2">
      <c r="A333" s="18"/>
      <c r="B333" s="19"/>
      <c r="C333" s="30" t="s">
        <v>304</v>
      </c>
      <c r="D333" s="34" t="s">
        <v>520</v>
      </c>
      <c r="E333" s="22">
        <v>5</v>
      </c>
      <c r="F333" s="55" t="s">
        <v>421</v>
      </c>
      <c r="G333" s="61">
        <f t="shared" si="195"/>
        <v>702000000</v>
      </c>
      <c r="H333" s="22">
        <v>1</v>
      </c>
      <c r="I333" s="55" t="s">
        <v>421</v>
      </c>
      <c r="J333" s="26">
        <v>50240000</v>
      </c>
      <c r="K333" s="22">
        <v>1</v>
      </c>
      <c r="L333" s="55" t="s">
        <v>421</v>
      </c>
      <c r="M333" s="27">
        <v>140400000</v>
      </c>
      <c r="N333" s="22">
        <v>1</v>
      </c>
      <c r="O333" s="55" t="s">
        <v>421</v>
      </c>
      <c r="P333" s="27">
        <v>42120000</v>
      </c>
      <c r="Q333" s="22">
        <v>0</v>
      </c>
      <c r="R333" s="55" t="s">
        <v>421</v>
      </c>
      <c r="S333" s="27">
        <v>0</v>
      </c>
      <c r="T333" s="22">
        <v>0</v>
      </c>
      <c r="U333" s="55" t="s">
        <v>421</v>
      </c>
      <c r="V333" s="27">
        <v>0</v>
      </c>
      <c r="W333" s="22">
        <v>0</v>
      </c>
      <c r="X333" s="55" t="s">
        <v>421</v>
      </c>
      <c r="Y333" s="27">
        <v>0</v>
      </c>
      <c r="Z333" s="65">
        <f t="shared" si="197"/>
        <v>1</v>
      </c>
      <c r="AA333" s="55" t="s">
        <v>421</v>
      </c>
      <c r="AB333" s="64">
        <f t="shared" si="196"/>
        <v>100</v>
      </c>
      <c r="AC333" s="40" t="s">
        <v>406</v>
      </c>
      <c r="AD333" s="46">
        <f t="shared" si="201"/>
        <v>42120000</v>
      </c>
      <c r="AE333" s="64">
        <f t="shared" si="194"/>
        <v>30</v>
      </c>
      <c r="AF333" s="40" t="s">
        <v>406</v>
      </c>
      <c r="AG333" s="65">
        <f t="shared" si="198"/>
        <v>2</v>
      </c>
      <c r="AH333" s="55" t="s">
        <v>421</v>
      </c>
      <c r="AI333" s="46">
        <f t="shared" si="199"/>
        <v>92360000</v>
      </c>
      <c r="AJ333" s="64">
        <f t="shared" si="202"/>
        <v>40</v>
      </c>
      <c r="AK333" s="40"/>
      <c r="AL333" s="64">
        <f t="shared" si="200"/>
        <v>13.156695156695156</v>
      </c>
      <c r="AM333" s="13"/>
      <c r="AP333" s="29"/>
    </row>
    <row r="334" spans="1:42" ht="93.75" customHeight="1" x14ac:dyDescent="0.2">
      <c r="A334" s="18"/>
      <c r="B334" s="19"/>
      <c r="C334" s="30" t="s">
        <v>305</v>
      </c>
      <c r="D334" s="34" t="s">
        <v>520</v>
      </c>
      <c r="E334" s="22">
        <v>5</v>
      </c>
      <c r="F334" s="55" t="s">
        <v>421</v>
      </c>
      <c r="G334" s="61">
        <f t="shared" si="195"/>
        <v>504000000</v>
      </c>
      <c r="H334" s="22">
        <v>1</v>
      </c>
      <c r="I334" s="55" t="s">
        <v>421</v>
      </c>
      <c r="J334" s="26">
        <v>33840000</v>
      </c>
      <c r="K334" s="22">
        <v>1</v>
      </c>
      <c r="L334" s="55" t="s">
        <v>421</v>
      </c>
      <c r="M334" s="27">
        <v>100800000</v>
      </c>
      <c r="N334" s="22">
        <v>1</v>
      </c>
      <c r="O334" s="55" t="s">
        <v>421</v>
      </c>
      <c r="P334" s="27">
        <v>30240000</v>
      </c>
      <c r="Q334" s="22">
        <v>0</v>
      </c>
      <c r="R334" s="55" t="s">
        <v>421</v>
      </c>
      <c r="S334" s="27">
        <v>0</v>
      </c>
      <c r="T334" s="22">
        <v>0</v>
      </c>
      <c r="U334" s="55" t="s">
        <v>421</v>
      </c>
      <c r="V334" s="27">
        <v>0</v>
      </c>
      <c r="W334" s="22">
        <v>0</v>
      </c>
      <c r="X334" s="55" t="s">
        <v>421</v>
      </c>
      <c r="Y334" s="27">
        <v>0</v>
      </c>
      <c r="Z334" s="65">
        <f t="shared" si="197"/>
        <v>1</v>
      </c>
      <c r="AA334" s="55" t="s">
        <v>421</v>
      </c>
      <c r="AB334" s="64">
        <f t="shared" si="196"/>
        <v>100</v>
      </c>
      <c r="AC334" s="40" t="s">
        <v>406</v>
      </c>
      <c r="AD334" s="46">
        <f t="shared" si="201"/>
        <v>30240000</v>
      </c>
      <c r="AE334" s="64">
        <f t="shared" si="194"/>
        <v>30</v>
      </c>
      <c r="AF334" s="40" t="s">
        <v>406</v>
      </c>
      <c r="AG334" s="65">
        <f t="shared" si="198"/>
        <v>2</v>
      </c>
      <c r="AH334" s="55" t="s">
        <v>421</v>
      </c>
      <c r="AI334" s="46">
        <f t="shared" si="199"/>
        <v>64080000</v>
      </c>
      <c r="AJ334" s="64">
        <f t="shared" si="202"/>
        <v>40</v>
      </c>
      <c r="AK334" s="40"/>
      <c r="AL334" s="64">
        <f t="shared" si="200"/>
        <v>12.714285714285714</v>
      </c>
      <c r="AM334" s="13"/>
      <c r="AP334" s="29"/>
    </row>
    <row r="335" spans="1:42" ht="93.75" customHeight="1" x14ac:dyDescent="0.2">
      <c r="A335" s="18"/>
      <c r="B335" s="19"/>
      <c r="C335" s="30" t="s">
        <v>306</v>
      </c>
      <c r="D335" s="34" t="s">
        <v>520</v>
      </c>
      <c r="E335" s="22">
        <v>5</v>
      </c>
      <c r="F335" s="55" t="s">
        <v>421</v>
      </c>
      <c r="G335" s="61">
        <f t="shared" si="195"/>
        <v>320602800</v>
      </c>
      <c r="H335" s="22">
        <v>1</v>
      </c>
      <c r="I335" s="55" t="s">
        <v>421</v>
      </c>
      <c r="J335" s="26">
        <v>21760000</v>
      </c>
      <c r="K335" s="22">
        <v>1</v>
      </c>
      <c r="L335" s="55" t="s">
        <v>421</v>
      </c>
      <c r="M335" s="27">
        <v>64120560</v>
      </c>
      <c r="N335" s="22">
        <v>1</v>
      </c>
      <c r="O335" s="55" t="s">
        <v>421</v>
      </c>
      <c r="P335" s="27">
        <v>18900000</v>
      </c>
      <c r="Q335" s="22">
        <v>0</v>
      </c>
      <c r="R335" s="55" t="s">
        <v>421</v>
      </c>
      <c r="S335" s="27">
        <v>0</v>
      </c>
      <c r="T335" s="22">
        <v>0</v>
      </c>
      <c r="U335" s="55" t="s">
        <v>421</v>
      </c>
      <c r="V335" s="27">
        <v>0</v>
      </c>
      <c r="W335" s="22">
        <v>0</v>
      </c>
      <c r="X335" s="55" t="s">
        <v>421</v>
      </c>
      <c r="Y335" s="27">
        <v>0</v>
      </c>
      <c r="Z335" s="65">
        <f t="shared" si="197"/>
        <v>1</v>
      </c>
      <c r="AA335" s="55" t="s">
        <v>421</v>
      </c>
      <c r="AB335" s="64">
        <f t="shared" si="196"/>
        <v>100</v>
      </c>
      <c r="AC335" s="40" t="s">
        <v>406</v>
      </c>
      <c r="AD335" s="46">
        <f t="shared" si="201"/>
        <v>18900000</v>
      </c>
      <c r="AE335" s="64">
        <f t="shared" si="194"/>
        <v>29.475725102837529</v>
      </c>
      <c r="AF335" s="40" t="s">
        <v>406</v>
      </c>
      <c r="AG335" s="65">
        <f t="shared" si="198"/>
        <v>2</v>
      </c>
      <c r="AH335" s="55" t="s">
        <v>421</v>
      </c>
      <c r="AI335" s="46">
        <f t="shared" si="199"/>
        <v>40660000</v>
      </c>
      <c r="AJ335" s="64">
        <f t="shared" si="202"/>
        <v>40</v>
      </c>
      <c r="AK335" s="40"/>
      <c r="AL335" s="64">
        <f t="shared" si="200"/>
        <v>12.682359605093904</v>
      </c>
      <c r="AM335" s="13"/>
      <c r="AP335" s="29"/>
    </row>
    <row r="336" spans="1:42" ht="93.75" customHeight="1" x14ac:dyDescent="0.2">
      <c r="A336" s="18"/>
      <c r="B336" s="19"/>
      <c r="C336" s="30" t="s">
        <v>307</v>
      </c>
      <c r="D336" s="34" t="s">
        <v>520</v>
      </c>
      <c r="E336" s="22">
        <v>5</v>
      </c>
      <c r="F336" s="55" t="s">
        <v>421</v>
      </c>
      <c r="G336" s="61">
        <f t="shared" si="195"/>
        <v>727500000</v>
      </c>
      <c r="H336" s="22">
        <v>1</v>
      </c>
      <c r="I336" s="55" t="s">
        <v>421</v>
      </c>
      <c r="J336" s="26">
        <v>28900000</v>
      </c>
      <c r="K336" s="22">
        <v>1</v>
      </c>
      <c r="L336" s="55" t="s">
        <v>421</v>
      </c>
      <c r="M336" s="27">
        <v>145500000</v>
      </c>
      <c r="N336" s="22">
        <v>1</v>
      </c>
      <c r="O336" s="55" t="s">
        <v>421</v>
      </c>
      <c r="P336" s="27">
        <v>20250000</v>
      </c>
      <c r="Q336" s="22">
        <v>0</v>
      </c>
      <c r="R336" s="55" t="s">
        <v>421</v>
      </c>
      <c r="S336" s="27">
        <v>0</v>
      </c>
      <c r="T336" s="22">
        <v>0</v>
      </c>
      <c r="U336" s="55" t="s">
        <v>421</v>
      </c>
      <c r="V336" s="27">
        <v>0</v>
      </c>
      <c r="W336" s="22">
        <v>0</v>
      </c>
      <c r="X336" s="55" t="s">
        <v>421</v>
      </c>
      <c r="Y336" s="27">
        <v>0</v>
      </c>
      <c r="Z336" s="65">
        <f t="shared" si="197"/>
        <v>1</v>
      </c>
      <c r="AA336" s="55" t="s">
        <v>421</v>
      </c>
      <c r="AB336" s="64">
        <f t="shared" si="196"/>
        <v>100</v>
      </c>
      <c r="AC336" s="40" t="s">
        <v>406</v>
      </c>
      <c r="AD336" s="46">
        <f t="shared" si="201"/>
        <v>20250000</v>
      </c>
      <c r="AE336" s="64">
        <f t="shared" si="194"/>
        <v>13.917525773195877</v>
      </c>
      <c r="AF336" s="40" t="s">
        <v>406</v>
      </c>
      <c r="AG336" s="65">
        <f t="shared" si="198"/>
        <v>2</v>
      </c>
      <c r="AH336" s="55" t="s">
        <v>421</v>
      </c>
      <c r="AI336" s="46">
        <f t="shared" si="199"/>
        <v>49150000</v>
      </c>
      <c r="AJ336" s="64">
        <f t="shared" si="202"/>
        <v>40</v>
      </c>
      <c r="AK336" s="40"/>
      <c r="AL336" s="64">
        <f t="shared" si="200"/>
        <v>6.7560137457044673</v>
      </c>
      <c r="AM336" s="13"/>
      <c r="AP336" s="29"/>
    </row>
    <row r="337" spans="1:42" ht="93.75" customHeight="1" x14ac:dyDescent="0.2">
      <c r="A337" s="18"/>
      <c r="B337" s="19"/>
      <c r="C337" s="30" t="s">
        <v>308</v>
      </c>
      <c r="D337" s="34" t="s">
        <v>520</v>
      </c>
      <c r="E337" s="22">
        <v>5</v>
      </c>
      <c r="F337" s="55" t="s">
        <v>421</v>
      </c>
      <c r="G337" s="61">
        <f t="shared" si="195"/>
        <v>243600000</v>
      </c>
      <c r="H337" s="22">
        <v>1</v>
      </c>
      <c r="I337" s="55" t="s">
        <v>421</v>
      </c>
      <c r="J337" s="26">
        <v>13220000</v>
      </c>
      <c r="K337" s="22">
        <v>1</v>
      </c>
      <c r="L337" s="55" t="s">
        <v>421</v>
      </c>
      <c r="M337" s="27">
        <v>48720000</v>
      </c>
      <c r="N337" s="22">
        <v>1</v>
      </c>
      <c r="O337" s="55" t="s">
        <v>421</v>
      </c>
      <c r="P337" s="27">
        <v>14040000</v>
      </c>
      <c r="Q337" s="22">
        <v>0</v>
      </c>
      <c r="R337" s="55" t="s">
        <v>421</v>
      </c>
      <c r="S337" s="27">
        <v>0</v>
      </c>
      <c r="T337" s="22">
        <v>0</v>
      </c>
      <c r="U337" s="55" t="s">
        <v>421</v>
      </c>
      <c r="V337" s="27">
        <v>0</v>
      </c>
      <c r="W337" s="22">
        <v>0</v>
      </c>
      <c r="X337" s="55" t="s">
        <v>421</v>
      </c>
      <c r="Y337" s="27">
        <v>0</v>
      </c>
      <c r="Z337" s="65">
        <f t="shared" si="197"/>
        <v>1</v>
      </c>
      <c r="AA337" s="55" t="s">
        <v>421</v>
      </c>
      <c r="AB337" s="64">
        <f t="shared" si="196"/>
        <v>100</v>
      </c>
      <c r="AC337" s="40" t="s">
        <v>406</v>
      </c>
      <c r="AD337" s="46">
        <f t="shared" si="201"/>
        <v>14040000</v>
      </c>
      <c r="AE337" s="64">
        <f t="shared" si="194"/>
        <v>28.817733990147783</v>
      </c>
      <c r="AF337" s="40" t="s">
        <v>406</v>
      </c>
      <c r="AG337" s="65">
        <f t="shared" si="198"/>
        <v>2</v>
      </c>
      <c r="AH337" s="55" t="s">
        <v>421</v>
      </c>
      <c r="AI337" s="46">
        <f t="shared" si="199"/>
        <v>27260000</v>
      </c>
      <c r="AJ337" s="64">
        <f t="shared" si="202"/>
        <v>40</v>
      </c>
      <c r="AK337" s="40"/>
      <c r="AL337" s="64">
        <f t="shared" si="200"/>
        <v>11.190476190476192</v>
      </c>
      <c r="AM337" s="13"/>
      <c r="AP337" s="29"/>
    </row>
    <row r="338" spans="1:42" ht="93.75" customHeight="1" x14ac:dyDescent="0.2">
      <c r="A338" s="18"/>
      <c r="B338" s="19"/>
      <c r="C338" s="30" t="s">
        <v>309</v>
      </c>
      <c r="D338" s="34" t="s">
        <v>520</v>
      </c>
      <c r="E338" s="22">
        <v>5</v>
      </c>
      <c r="F338" s="55" t="s">
        <v>421</v>
      </c>
      <c r="G338" s="61">
        <f t="shared" si="195"/>
        <v>751254375</v>
      </c>
      <c r="H338" s="22">
        <v>1</v>
      </c>
      <c r="I338" s="55" t="s">
        <v>421</v>
      </c>
      <c r="J338" s="26">
        <v>17280000</v>
      </c>
      <c r="K338" s="22">
        <v>1</v>
      </c>
      <c r="L338" s="55" t="s">
        <v>421</v>
      </c>
      <c r="M338" s="27">
        <v>150250875</v>
      </c>
      <c r="N338" s="22">
        <v>1</v>
      </c>
      <c r="O338" s="55" t="s">
        <v>421</v>
      </c>
      <c r="P338" s="27">
        <v>14310000</v>
      </c>
      <c r="Q338" s="22">
        <v>0</v>
      </c>
      <c r="R338" s="55" t="s">
        <v>421</v>
      </c>
      <c r="S338" s="27">
        <v>0</v>
      </c>
      <c r="T338" s="22">
        <v>0</v>
      </c>
      <c r="U338" s="55" t="s">
        <v>421</v>
      </c>
      <c r="V338" s="27">
        <v>0</v>
      </c>
      <c r="W338" s="22">
        <v>0</v>
      </c>
      <c r="X338" s="55" t="s">
        <v>421</v>
      </c>
      <c r="Y338" s="27">
        <v>0</v>
      </c>
      <c r="Z338" s="65">
        <f t="shared" si="197"/>
        <v>1</v>
      </c>
      <c r="AA338" s="55" t="s">
        <v>421</v>
      </c>
      <c r="AB338" s="64">
        <f t="shared" si="196"/>
        <v>100</v>
      </c>
      <c r="AC338" s="40" t="s">
        <v>406</v>
      </c>
      <c r="AD338" s="46">
        <f t="shared" si="201"/>
        <v>14310000</v>
      </c>
      <c r="AE338" s="64">
        <f t="shared" si="194"/>
        <v>9.5240709912671058</v>
      </c>
      <c r="AF338" s="40" t="s">
        <v>406</v>
      </c>
      <c r="AG338" s="65">
        <f t="shared" si="198"/>
        <v>2</v>
      </c>
      <c r="AH338" s="55" t="s">
        <v>421</v>
      </c>
      <c r="AI338" s="46">
        <f t="shared" si="199"/>
        <v>31590000</v>
      </c>
      <c r="AJ338" s="64">
        <f t="shared" si="202"/>
        <v>40</v>
      </c>
      <c r="AK338" s="40"/>
      <c r="AL338" s="64">
        <f t="shared" si="200"/>
        <v>4.2049671923707601</v>
      </c>
      <c r="AM338" s="13"/>
      <c r="AP338" s="29"/>
    </row>
    <row r="339" spans="1:42" ht="93.75" customHeight="1" x14ac:dyDescent="0.2">
      <c r="A339" s="18"/>
      <c r="B339" s="19"/>
      <c r="C339" s="30" t="s">
        <v>310</v>
      </c>
      <c r="D339" s="34" t="s">
        <v>520</v>
      </c>
      <c r="E339" s="22">
        <v>5</v>
      </c>
      <c r="F339" s="55" t="s">
        <v>421</v>
      </c>
      <c r="G339" s="61">
        <f t="shared" si="195"/>
        <v>948600000</v>
      </c>
      <c r="H339" s="22">
        <v>1</v>
      </c>
      <c r="I339" s="55" t="s">
        <v>421</v>
      </c>
      <c r="J339" s="26">
        <v>53440000</v>
      </c>
      <c r="K339" s="22">
        <v>1</v>
      </c>
      <c r="L339" s="55" t="s">
        <v>421</v>
      </c>
      <c r="M339" s="27">
        <v>189720000</v>
      </c>
      <c r="N339" s="22">
        <v>1</v>
      </c>
      <c r="O339" s="55" t="s">
        <v>421</v>
      </c>
      <c r="P339" s="27">
        <v>39420000</v>
      </c>
      <c r="Q339" s="22">
        <v>0</v>
      </c>
      <c r="R339" s="55" t="s">
        <v>421</v>
      </c>
      <c r="S339" s="27">
        <v>0</v>
      </c>
      <c r="T339" s="22">
        <v>0</v>
      </c>
      <c r="U339" s="55" t="s">
        <v>421</v>
      </c>
      <c r="V339" s="27">
        <v>0</v>
      </c>
      <c r="W339" s="22">
        <v>0</v>
      </c>
      <c r="X339" s="55" t="s">
        <v>421</v>
      </c>
      <c r="Y339" s="27">
        <v>0</v>
      </c>
      <c r="Z339" s="65">
        <f t="shared" si="197"/>
        <v>1</v>
      </c>
      <c r="AA339" s="55" t="s">
        <v>421</v>
      </c>
      <c r="AB339" s="64">
        <f t="shared" si="196"/>
        <v>100</v>
      </c>
      <c r="AC339" s="40" t="s">
        <v>406</v>
      </c>
      <c r="AD339" s="46">
        <f t="shared" si="201"/>
        <v>39420000</v>
      </c>
      <c r="AE339" s="64">
        <f t="shared" ref="AE339:AE391" si="203">AD339/M339*100</f>
        <v>20.777988614800762</v>
      </c>
      <c r="AF339" s="40" t="s">
        <v>406</v>
      </c>
      <c r="AG339" s="65">
        <f t="shared" si="198"/>
        <v>2</v>
      </c>
      <c r="AH339" s="55" t="s">
        <v>421</v>
      </c>
      <c r="AI339" s="46">
        <f t="shared" si="199"/>
        <v>92860000</v>
      </c>
      <c r="AJ339" s="64">
        <f t="shared" si="202"/>
        <v>40</v>
      </c>
      <c r="AK339" s="40"/>
      <c r="AL339" s="64">
        <f t="shared" si="200"/>
        <v>9.7891629770187638</v>
      </c>
      <c r="AM339" s="13"/>
      <c r="AP339" s="29"/>
    </row>
    <row r="340" spans="1:42" ht="93.75" customHeight="1" x14ac:dyDescent="0.2">
      <c r="A340" s="18"/>
      <c r="B340" s="19"/>
      <c r="C340" s="30" t="s">
        <v>311</v>
      </c>
      <c r="D340" s="34" t="s">
        <v>520</v>
      </c>
      <c r="E340" s="22">
        <v>5</v>
      </c>
      <c r="F340" s="55" t="s">
        <v>421</v>
      </c>
      <c r="G340" s="61">
        <f t="shared" si="195"/>
        <v>982000000</v>
      </c>
      <c r="H340" s="22">
        <v>1</v>
      </c>
      <c r="I340" s="55" t="s">
        <v>421</v>
      </c>
      <c r="J340" s="26">
        <v>46720000</v>
      </c>
      <c r="K340" s="22">
        <v>1</v>
      </c>
      <c r="L340" s="55" t="s">
        <v>421</v>
      </c>
      <c r="M340" s="27">
        <v>196400000</v>
      </c>
      <c r="N340" s="22">
        <v>1</v>
      </c>
      <c r="O340" s="55" t="s">
        <v>421</v>
      </c>
      <c r="P340" s="27">
        <v>36720000</v>
      </c>
      <c r="Q340" s="22">
        <v>0</v>
      </c>
      <c r="R340" s="55" t="s">
        <v>421</v>
      </c>
      <c r="S340" s="27">
        <v>0</v>
      </c>
      <c r="T340" s="22">
        <v>0</v>
      </c>
      <c r="U340" s="55" t="s">
        <v>421</v>
      </c>
      <c r="V340" s="27">
        <v>0</v>
      </c>
      <c r="W340" s="22">
        <v>0</v>
      </c>
      <c r="X340" s="55" t="s">
        <v>421</v>
      </c>
      <c r="Y340" s="27">
        <v>0</v>
      </c>
      <c r="Z340" s="65">
        <f t="shared" si="197"/>
        <v>1</v>
      </c>
      <c r="AA340" s="55" t="s">
        <v>421</v>
      </c>
      <c r="AB340" s="64">
        <f t="shared" si="196"/>
        <v>100</v>
      </c>
      <c r="AC340" s="40" t="s">
        <v>406</v>
      </c>
      <c r="AD340" s="46">
        <f t="shared" si="201"/>
        <v>36720000</v>
      </c>
      <c r="AE340" s="64">
        <f t="shared" si="203"/>
        <v>18.69653767820774</v>
      </c>
      <c r="AF340" s="40" t="s">
        <v>406</v>
      </c>
      <c r="AG340" s="65">
        <f t="shared" si="198"/>
        <v>2</v>
      </c>
      <c r="AH340" s="55" t="s">
        <v>421</v>
      </c>
      <c r="AI340" s="46">
        <f t="shared" si="199"/>
        <v>83440000</v>
      </c>
      <c r="AJ340" s="64">
        <f t="shared" si="202"/>
        <v>40</v>
      </c>
      <c r="AK340" s="40"/>
      <c r="AL340" s="64">
        <f t="shared" si="200"/>
        <v>8.4969450101832997</v>
      </c>
      <c r="AM340" s="13"/>
      <c r="AP340" s="29"/>
    </row>
    <row r="341" spans="1:42" ht="93.75" customHeight="1" x14ac:dyDescent="0.2">
      <c r="A341" s="18"/>
      <c r="B341" s="19"/>
      <c r="C341" s="30" t="s">
        <v>312</v>
      </c>
      <c r="D341" s="34" t="s">
        <v>520</v>
      </c>
      <c r="E341" s="22">
        <v>5</v>
      </c>
      <c r="F341" s="55" t="s">
        <v>421</v>
      </c>
      <c r="G341" s="61">
        <f t="shared" si="195"/>
        <v>535500000</v>
      </c>
      <c r="H341" s="22">
        <v>1</v>
      </c>
      <c r="I341" s="55" t="s">
        <v>421</v>
      </c>
      <c r="J341" s="26">
        <v>42240000</v>
      </c>
      <c r="K341" s="22">
        <v>1</v>
      </c>
      <c r="L341" s="55" t="s">
        <v>421</v>
      </c>
      <c r="M341" s="27">
        <v>107100000</v>
      </c>
      <c r="N341" s="22">
        <v>1</v>
      </c>
      <c r="O341" s="55" t="s">
        <v>421</v>
      </c>
      <c r="P341" s="27">
        <v>32130000</v>
      </c>
      <c r="Q341" s="22">
        <v>0</v>
      </c>
      <c r="R341" s="55" t="s">
        <v>421</v>
      </c>
      <c r="S341" s="27">
        <v>0</v>
      </c>
      <c r="T341" s="22">
        <v>0</v>
      </c>
      <c r="U341" s="55" t="s">
        <v>421</v>
      </c>
      <c r="V341" s="27">
        <v>0</v>
      </c>
      <c r="W341" s="22">
        <v>0</v>
      </c>
      <c r="X341" s="55" t="s">
        <v>421</v>
      </c>
      <c r="Y341" s="27">
        <v>0</v>
      </c>
      <c r="Z341" s="65">
        <f t="shared" si="197"/>
        <v>1</v>
      </c>
      <c r="AA341" s="55" t="s">
        <v>421</v>
      </c>
      <c r="AB341" s="64">
        <f t="shared" si="196"/>
        <v>100</v>
      </c>
      <c r="AC341" s="40" t="s">
        <v>406</v>
      </c>
      <c r="AD341" s="46">
        <f t="shared" si="201"/>
        <v>32130000</v>
      </c>
      <c r="AE341" s="64">
        <f t="shared" si="203"/>
        <v>30</v>
      </c>
      <c r="AF341" s="40" t="s">
        <v>406</v>
      </c>
      <c r="AG341" s="65">
        <f t="shared" si="198"/>
        <v>2</v>
      </c>
      <c r="AH341" s="55" t="s">
        <v>421</v>
      </c>
      <c r="AI341" s="46">
        <f t="shared" si="199"/>
        <v>74370000</v>
      </c>
      <c r="AJ341" s="64">
        <f t="shared" si="202"/>
        <v>40</v>
      </c>
      <c r="AK341" s="40"/>
      <c r="AL341" s="64">
        <f t="shared" si="200"/>
        <v>13.887955182072828</v>
      </c>
      <c r="AM341" s="13"/>
      <c r="AP341" s="29"/>
    </row>
    <row r="342" spans="1:42" ht="93.75" customHeight="1" x14ac:dyDescent="0.2">
      <c r="A342" s="18"/>
      <c r="B342" s="19"/>
      <c r="C342" s="30" t="s">
        <v>313</v>
      </c>
      <c r="D342" s="34" t="s">
        <v>520</v>
      </c>
      <c r="E342" s="22">
        <v>5</v>
      </c>
      <c r="F342" s="55" t="s">
        <v>421</v>
      </c>
      <c r="G342" s="61">
        <f t="shared" si="195"/>
        <v>149400000</v>
      </c>
      <c r="H342" s="22">
        <v>1</v>
      </c>
      <c r="I342" s="55" t="s">
        <v>421</v>
      </c>
      <c r="J342" s="26">
        <v>11520000</v>
      </c>
      <c r="K342" s="22">
        <v>1</v>
      </c>
      <c r="L342" s="55" t="s">
        <v>421</v>
      </c>
      <c r="M342" s="27">
        <v>29880000</v>
      </c>
      <c r="N342" s="22">
        <v>1</v>
      </c>
      <c r="O342" s="55" t="s">
        <v>421</v>
      </c>
      <c r="P342" s="27">
        <v>8100000</v>
      </c>
      <c r="Q342" s="22">
        <v>0</v>
      </c>
      <c r="R342" s="55" t="s">
        <v>421</v>
      </c>
      <c r="S342" s="27">
        <v>0</v>
      </c>
      <c r="T342" s="22">
        <v>0</v>
      </c>
      <c r="U342" s="55" t="s">
        <v>421</v>
      </c>
      <c r="V342" s="27">
        <v>0</v>
      </c>
      <c r="W342" s="22">
        <v>0</v>
      </c>
      <c r="X342" s="55" t="s">
        <v>421</v>
      </c>
      <c r="Y342" s="27">
        <v>0</v>
      </c>
      <c r="Z342" s="65">
        <f t="shared" si="197"/>
        <v>1</v>
      </c>
      <c r="AA342" s="55" t="s">
        <v>421</v>
      </c>
      <c r="AB342" s="64">
        <f t="shared" si="196"/>
        <v>100</v>
      </c>
      <c r="AC342" s="40" t="s">
        <v>406</v>
      </c>
      <c r="AD342" s="46">
        <f t="shared" si="201"/>
        <v>8100000</v>
      </c>
      <c r="AE342" s="64">
        <f t="shared" si="203"/>
        <v>27.108433734939759</v>
      </c>
      <c r="AF342" s="40" t="s">
        <v>406</v>
      </c>
      <c r="AG342" s="65">
        <f t="shared" si="198"/>
        <v>2</v>
      </c>
      <c r="AH342" s="55" t="s">
        <v>421</v>
      </c>
      <c r="AI342" s="46">
        <f t="shared" si="199"/>
        <v>19620000</v>
      </c>
      <c r="AJ342" s="64">
        <f t="shared" si="202"/>
        <v>40</v>
      </c>
      <c r="AK342" s="40"/>
      <c r="AL342" s="64">
        <f t="shared" si="200"/>
        <v>13.132530120481928</v>
      </c>
      <c r="AM342" s="13"/>
      <c r="AP342" s="29"/>
    </row>
    <row r="343" spans="1:42" ht="93.75" customHeight="1" x14ac:dyDescent="0.2">
      <c r="A343" s="18"/>
      <c r="B343" s="19"/>
      <c r="C343" s="30" t="s">
        <v>314</v>
      </c>
      <c r="D343" s="34" t="s">
        <v>520</v>
      </c>
      <c r="E343" s="22">
        <v>5</v>
      </c>
      <c r="F343" s="55" t="s">
        <v>421</v>
      </c>
      <c r="G343" s="61">
        <f t="shared" si="195"/>
        <v>778000000</v>
      </c>
      <c r="H343" s="22">
        <v>1</v>
      </c>
      <c r="I343" s="55" t="s">
        <v>421</v>
      </c>
      <c r="J343" s="26">
        <v>35840000</v>
      </c>
      <c r="K343" s="22">
        <v>1</v>
      </c>
      <c r="L343" s="55" t="s">
        <v>421</v>
      </c>
      <c r="M343" s="27">
        <v>155600000</v>
      </c>
      <c r="N343" s="22">
        <v>1</v>
      </c>
      <c r="O343" s="55" t="s">
        <v>421</v>
      </c>
      <c r="P343" s="27">
        <v>28080000</v>
      </c>
      <c r="Q343" s="22">
        <v>0</v>
      </c>
      <c r="R343" s="55" t="s">
        <v>421</v>
      </c>
      <c r="S343" s="27">
        <v>0</v>
      </c>
      <c r="T343" s="22">
        <v>0</v>
      </c>
      <c r="U343" s="55" t="s">
        <v>421</v>
      </c>
      <c r="V343" s="27">
        <v>0</v>
      </c>
      <c r="W343" s="22">
        <v>0</v>
      </c>
      <c r="X343" s="55" t="s">
        <v>421</v>
      </c>
      <c r="Y343" s="27">
        <v>0</v>
      </c>
      <c r="Z343" s="65">
        <f t="shared" si="197"/>
        <v>1</v>
      </c>
      <c r="AA343" s="55" t="s">
        <v>421</v>
      </c>
      <c r="AB343" s="64">
        <f t="shared" si="196"/>
        <v>100</v>
      </c>
      <c r="AC343" s="40" t="s">
        <v>406</v>
      </c>
      <c r="AD343" s="46">
        <f t="shared" si="201"/>
        <v>28080000</v>
      </c>
      <c r="AE343" s="64">
        <f t="shared" si="203"/>
        <v>18.046272493573266</v>
      </c>
      <c r="AF343" s="40" t="s">
        <v>406</v>
      </c>
      <c r="AG343" s="65">
        <f t="shared" si="198"/>
        <v>2</v>
      </c>
      <c r="AH343" s="55" t="s">
        <v>421</v>
      </c>
      <c r="AI343" s="46">
        <f t="shared" si="199"/>
        <v>63920000</v>
      </c>
      <c r="AJ343" s="64">
        <f t="shared" si="202"/>
        <v>40</v>
      </c>
      <c r="AK343" s="40"/>
      <c r="AL343" s="64">
        <f t="shared" si="200"/>
        <v>8.2159383033419022</v>
      </c>
      <c r="AM343" s="13"/>
      <c r="AP343" s="29"/>
    </row>
    <row r="344" spans="1:42" ht="93.75" customHeight="1" x14ac:dyDescent="0.2">
      <c r="A344" s="18"/>
      <c r="B344" s="19"/>
      <c r="C344" s="30" t="s">
        <v>315</v>
      </c>
      <c r="D344" s="34" t="s">
        <v>520</v>
      </c>
      <c r="E344" s="22">
        <v>5</v>
      </c>
      <c r="F344" s="55" t="s">
        <v>421</v>
      </c>
      <c r="G344" s="61">
        <f t="shared" si="195"/>
        <v>297000000</v>
      </c>
      <c r="H344" s="22">
        <v>1</v>
      </c>
      <c r="I344" s="55" t="s">
        <v>421</v>
      </c>
      <c r="J344" s="26">
        <v>19720000</v>
      </c>
      <c r="K344" s="22">
        <v>1</v>
      </c>
      <c r="L344" s="55" t="s">
        <v>421</v>
      </c>
      <c r="M344" s="27">
        <v>59400000</v>
      </c>
      <c r="N344" s="22">
        <v>1</v>
      </c>
      <c r="O344" s="55" t="s">
        <v>421</v>
      </c>
      <c r="P344" s="27">
        <v>17820000</v>
      </c>
      <c r="Q344" s="22">
        <v>0</v>
      </c>
      <c r="R344" s="55" t="s">
        <v>421</v>
      </c>
      <c r="S344" s="27">
        <v>0</v>
      </c>
      <c r="T344" s="22">
        <v>0</v>
      </c>
      <c r="U344" s="55" t="s">
        <v>421</v>
      </c>
      <c r="V344" s="27">
        <v>0</v>
      </c>
      <c r="W344" s="22">
        <v>0</v>
      </c>
      <c r="X344" s="55" t="s">
        <v>421</v>
      </c>
      <c r="Y344" s="27">
        <v>0</v>
      </c>
      <c r="Z344" s="65">
        <f t="shared" si="197"/>
        <v>1</v>
      </c>
      <c r="AA344" s="55" t="s">
        <v>421</v>
      </c>
      <c r="AB344" s="64">
        <f t="shared" si="196"/>
        <v>100</v>
      </c>
      <c r="AC344" s="40" t="s">
        <v>406</v>
      </c>
      <c r="AD344" s="46">
        <f t="shared" si="201"/>
        <v>17820000</v>
      </c>
      <c r="AE344" s="64">
        <f t="shared" si="203"/>
        <v>30</v>
      </c>
      <c r="AF344" s="40" t="s">
        <v>406</v>
      </c>
      <c r="AG344" s="65">
        <f t="shared" si="198"/>
        <v>2</v>
      </c>
      <c r="AH344" s="55" t="s">
        <v>421</v>
      </c>
      <c r="AI344" s="46">
        <f t="shared" si="199"/>
        <v>37540000</v>
      </c>
      <c r="AJ344" s="64">
        <f t="shared" si="202"/>
        <v>40</v>
      </c>
      <c r="AK344" s="40"/>
      <c r="AL344" s="64">
        <f t="shared" si="200"/>
        <v>12.63973063973064</v>
      </c>
      <c r="AM344" s="13"/>
      <c r="AP344" s="29"/>
    </row>
    <row r="345" spans="1:42" ht="93.75" customHeight="1" x14ac:dyDescent="0.2">
      <c r="A345" s="18"/>
      <c r="B345" s="19"/>
      <c r="C345" s="30" t="s">
        <v>316</v>
      </c>
      <c r="D345" s="34" t="s">
        <v>520</v>
      </c>
      <c r="E345" s="22">
        <v>5</v>
      </c>
      <c r="F345" s="55" t="s">
        <v>421</v>
      </c>
      <c r="G345" s="61">
        <f t="shared" si="195"/>
        <v>972000000</v>
      </c>
      <c r="H345" s="22">
        <v>1</v>
      </c>
      <c r="I345" s="55" t="s">
        <v>421</v>
      </c>
      <c r="J345" s="26">
        <v>88600000</v>
      </c>
      <c r="K345" s="22">
        <v>1</v>
      </c>
      <c r="L345" s="55" t="s">
        <v>421</v>
      </c>
      <c r="M345" s="27">
        <v>194400000</v>
      </c>
      <c r="N345" s="22">
        <v>1</v>
      </c>
      <c r="O345" s="55" t="s">
        <v>421</v>
      </c>
      <c r="P345" s="27">
        <v>58320000</v>
      </c>
      <c r="Q345" s="22">
        <v>0</v>
      </c>
      <c r="R345" s="55" t="s">
        <v>421</v>
      </c>
      <c r="S345" s="27">
        <v>0</v>
      </c>
      <c r="T345" s="22">
        <v>0</v>
      </c>
      <c r="U345" s="55" t="s">
        <v>421</v>
      </c>
      <c r="V345" s="27">
        <v>0</v>
      </c>
      <c r="W345" s="22">
        <v>0</v>
      </c>
      <c r="X345" s="55" t="s">
        <v>421</v>
      </c>
      <c r="Y345" s="27">
        <v>0</v>
      </c>
      <c r="Z345" s="65">
        <f t="shared" si="197"/>
        <v>1</v>
      </c>
      <c r="AA345" s="55" t="s">
        <v>421</v>
      </c>
      <c r="AB345" s="64">
        <f t="shared" si="196"/>
        <v>100</v>
      </c>
      <c r="AC345" s="40" t="s">
        <v>406</v>
      </c>
      <c r="AD345" s="46">
        <f t="shared" si="201"/>
        <v>58320000</v>
      </c>
      <c r="AE345" s="64">
        <f t="shared" si="203"/>
        <v>30</v>
      </c>
      <c r="AF345" s="40" t="s">
        <v>406</v>
      </c>
      <c r="AG345" s="65">
        <f t="shared" si="198"/>
        <v>2</v>
      </c>
      <c r="AH345" s="55" t="s">
        <v>421</v>
      </c>
      <c r="AI345" s="46">
        <f t="shared" si="199"/>
        <v>146920000</v>
      </c>
      <c r="AJ345" s="64">
        <f t="shared" si="202"/>
        <v>40</v>
      </c>
      <c r="AK345" s="40"/>
      <c r="AL345" s="64">
        <f t="shared" si="200"/>
        <v>15.11522633744856</v>
      </c>
      <c r="AM345" s="13"/>
      <c r="AP345" s="29"/>
    </row>
    <row r="346" spans="1:42" ht="93.75" customHeight="1" x14ac:dyDescent="0.2">
      <c r="A346" s="18"/>
      <c r="B346" s="19"/>
      <c r="C346" s="30" t="s">
        <v>317</v>
      </c>
      <c r="D346" s="34" t="s">
        <v>520</v>
      </c>
      <c r="E346" s="22">
        <v>5</v>
      </c>
      <c r="F346" s="55" t="s">
        <v>421</v>
      </c>
      <c r="G346" s="61">
        <f t="shared" si="195"/>
        <v>752500000</v>
      </c>
      <c r="H346" s="22">
        <v>1</v>
      </c>
      <c r="I346" s="55" t="s">
        <v>421</v>
      </c>
      <c r="J346" s="26">
        <v>30600000</v>
      </c>
      <c r="K346" s="22">
        <v>1</v>
      </c>
      <c r="L346" s="55" t="s">
        <v>421</v>
      </c>
      <c r="M346" s="27">
        <v>150500000</v>
      </c>
      <c r="N346" s="22">
        <v>1</v>
      </c>
      <c r="O346" s="55" t="s">
        <v>421</v>
      </c>
      <c r="P346" s="27">
        <v>28350000</v>
      </c>
      <c r="Q346" s="22">
        <v>0</v>
      </c>
      <c r="R346" s="55" t="s">
        <v>421</v>
      </c>
      <c r="S346" s="27">
        <v>0</v>
      </c>
      <c r="T346" s="22">
        <v>0</v>
      </c>
      <c r="U346" s="55" t="s">
        <v>421</v>
      </c>
      <c r="V346" s="27">
        <v>0</v>
      </c>
      <c r="W346" s="22">
        <v>0</v>
      </c>
      <c r="X346" s="55" t="s">
        <v>421</v>
      </c>
      <c r="Y346" s="27">
        <v>0</v>
      </c>
      <c r="Z346" s="65">
        <f t="shared" si="197"/>
        <v>1</v>
      </c>
      <c r="AA346" s="55" t="s">
        <v>421</v>
      </c>
      <c r="AB346" s="64">
        <f t="shared" si="196"/>
        <v>100</v>
      </c>
      <c r="AC346" s="40" t="s">
        <v>406</v>
      </c>
      <c r="AD346" s="46">
        <f t="shared" si="201"/>
        <v>28350000</v>
      </c>
      <c r="AE346" s="64">
        <f t="shared" si="203"/>
        <v>18.837209302325579</v>
      </c>
      <c r="AF346" s="40" t="s">
        <v>406</v>
      </c>
      <c r="AG346" s="65">
        <f t="shared" si="198"/>
        <v>2</v>
      </c>
      <c r="AH346" s="55" t="s">
        <v>421</v>
      </c>
      <c r="AI346" s="46">
        <f t="shared" si="199"/>
        <v>58950000</v>
      </c>
      <c r="AJ346" s="64">
        <f t="shared" si="202"/>
        <v>40</v>
      </c>
      <c r="AK346" s="40"/>
      <c r="AL346" s="64">
        <f t="shared" si="200"/>
        <v>7.8338870431893692</v>
      </c>
      <c r="AM346" s="13"/>
      <c r="AP346" s="29"/>
    </row>
    <row r="347" spans="1:42" ht="93.75" customHeight="1" x14ac:dyDescent="0.2">
      <c r="A347" s="18"/>
      <c r="B347" s="19"/>
      <c r="C347" s="30" t="s">
        <v>318</v>
      </c>
      <c r="D347" s="34" t="s">
        <v>520</v>
      </c>
      <c r="E347" s="22">
        <v>5</v>
      </c>
      <c r="F347" s="55" t="s">
        <v>421</v>
      </c>
      <c r="G347" s="61">
        <f t="shared" si="195"/>
        <v>408000000</v>
      </c>
      <c r="H347" s="22">
        <v>1</v>
      </c>
      <c r="I347" s="55" t="s">
        <v>421</v>
      </c>
      <c r="J347" s="26">
        <v>7600000</v>
      </c>
      <c r="K347" s="22">
        <v>1</v>
      </c>
      <c r="L347" s="55" t="s">
        <v>421</v>
      </c>
      <c r="M347" s="27">
        <v>81600000</v>
      </c>
      <c r="N347" s="22">
        <v>1</v>
      </c>
      <c r="O347" s="55" t="s">
        <v>421</v>
      </c>
      <c r="P347" s="27">
        <v>6480000</v>
      </c>
      <c r="Q347" s="22">
        <v>0</v>
      </c>
      <c r="R347" s="55" t="s">
        <v>421</v>
      </c>
      <c r="S347" s="27">
        <v>0</v>
      </c>
      <c r="T347" s="22">
        <v>0</v>
      </c>
      <c r="U347" s="55" t="s">
        <v>421</v>
      </c>
      <c r="V347" s="27">
        <v>0</v>
      </c>
      <c r="W347" s="22">
        <v>0</v>
      </c>
      <c r="X347" s="55" t="s">
        <v>421</v>
      </c>
      <c r="Y347" s="27">
        <v>0</v>
      </c>
      <c r="Z347" s="65">
        <f t="shared" si="197"/>
        <v>1</v>
      </c>
      <c r="AA347" s="55" t="s">
        <v>421</v>
      </c>
      <c r="AB347" s="64">
        <f t="shared" si="196"/>
        <v>100</v>
      </c>
      <c r="AC347" s="40" t="s">
        <v>406</v>
      </c>
      <c r="AD347" s="46">
        <f t="shared" si="201"/>
        <v>6480000</v>
      </c>
      <c r="AE347" s="64">
        <f t="shared" si="203"/>
        <v>7.9411764705882346</v>
      </c>
      <c r="AF347" s="40" t="s">
        <v>406</v>
      </c>
      <c r="AG347" s="65">
        <f t="shared" si="198"/>
        <v>2</v>
      </c>
      <c r="AH347" s="55" t="s">
        <v>421</v>
      </c>
      <c r="AI347" s="46">
        <f t="shared" si="199"/>
        <v>14080000</v>
      </c>
      <c r="AJ347" s="64">
        <f t="shared" si="202"/>
        <v>40</v>
      </c>
      <c r="AK347" s="40"/>
      <c r="AL347" s="64">
        <f t="shared" si="200"/>
        <v>3.4509803921568625</v>
      </c>
      <c r="AM347" s="13"/>
      <c r="AP347" s="29"/>
    </row>
    <row r="348" spans="1:42" ht="93.75" customHeight="1" x14ac:dyDescent="0.2">
      <c r="A348" s="18"/>
      <c r="B348" s="19"/>
      <c r="C348" s="30" t="s">
        <v>319</v>
      </c>
      <c r="D348" s="34" t="s">
        <v>520</v>
      </c>
      <c r="E348" s="22">
        <v>5</v>
      </c>
      <c r="F348" s="55" t="s">
        <v>421</v>
      </c>
      <c r="G348" s="61">
        <f t="shared" si="195"/>
        <v>316600000</v>
      </c>
      <c r="H348" s="22">
        <v>1</v>
      </c>
      <c r="I348" s="55" t="s">
        <v>421</v>
      </c>
      <c r="J348" s="26">
        <v>19940000</v>
      </c>
      <c r="K348" s="22">
        <v>1</v>
      </c>
      <c r="L348" s="55" t="s">
        <v>421</v>
      </c>
      <c r="M348" s="27">
        <v>63320000</v>
      </c>
      <c r="N348" s="22">
        <v>1</v>
      </c>
      <c r="O348" s="55" t="s">
        <v>421</v>
      </c>
      <c r="P348" s="27">
        <v>18900000</v>
      </c>
      <c r="Q348" s="22">
        <v>0</v>
      </c>
      <c r="R348" s="55" t="s">
        <v>421</v>
      </c>
      <c r="S348" s="27">
        <v>0</v>
      </c>
      <c r="T348" s="22">
        <v>0</v>
      </c>
      <c r="U348" s="55" t="s">
        <v>421</v>
      </c>
      <c r="V348" s="27">
        <v>0</v>
      </c>
      <c r="W348" s="22">
        <v>0</v>
      </c>
      <c r="X348" s="55" t="s">
        <v>421</v>
      </c>
      <c r="Y348" s="27">
        <v>0</v>
      </c>
      <c r="Z348" s="65">
        <f t="shared" si="197"/>
        <v>1</v>
      </c>
      <c r="AA348" s="55" t="s">
        <v>421</v>
      </c>
      <c r="AB348" s="64">
        <f t="shared" si="196"/>
        <v>100</v>
      </c>
      <c r="AC348" s="40" t="s">
        <v>406</v>
      </c>
      <c r="AD348" s="46">
        <f t="shared" si="201"/>
        <v>18900000</v>
      </c>
      <c r="AE348" s="64">
        <f t="shared" si="203"/>
        <v>29.848389134554644</v>
      </c>
      <c r="AF348" s="40" t="s">
        <v>406</v>
      </c>
      <c r="AG348" s="65">
        <f t="shared" si="198"/>
        <v>2</v>
      </c>
      <c r="AH348" s="55" t="s">
        <v>421</v>
      </c>
      <c r="AI348" s="46">
        <f t="shared" si="199"/>
        <v>38840000</v>
      </c>
      <c r="AJ348" s="64">
        <f t="shared" si="202"/>
        <v>40</v>
      </c>
      <c r="AK348" s="40"/>
      <c r="AL348" s="64">
        <f t="shared" si="200"/>
        <v>12.267845862286798</v>
      </c>
      <c r="AM348" s="13"/>
      <c r="AP348" s="29"/>
    </row>
    <row r="349" spans="1:42" ht="93.75" customHeight="1" x14ac:dyDescent="0.2">
      <c r="A349" s="18"/>
      <c r="B349" s="19"/>
      <c r="C349" s="30" t="s">
        <v>320</v>
      </c>
      <c r="D349" s="34" t="s">
        <v>520</v>
      </c>
      <c r="E349" s="22">
        <v>5</v>
      </c>
      <c r="F349" s="55" t="s">
        <v>421</v>
      </c>
      <c r="G349" s="61">
        <f t="shared" si="195"/>
        <v>712500000</v>
      </c>
      <c r="H349" s="22">
        <v>1</v>
      </c>
      <c r="I349" s="55" t="s">
        <v>421</v>
      </c>
      <c r="J349" s="26">
        <v>29040000</v>
      </c>
      <c r="K349" s="22">
        <v>1</v>
      </c>
      <c r="L349" s="55" t="s">
        <v>421</v>
      </c>
      <c r="M349" s="27">
        <v>142500000</v>
      </c>
      <c r="N349" s="22">
        <v>1</v>
      </c>
      <c r="O349" s="55" t="s">
        <v>421</v>
      </c>
      <c r="P349" s="27">
        <v>25650000</v>
      </c>
      <c r="Q349" s="22">
        <v>0</v>
      </c>
      <c r="R349" s="55" t="s">
        <v>421</v>
      </c>
      <c r="S349" s="27">
        <v>0</v>
      </c>
      <c r="T349" s="22">
        <v>0</v>
      </c>
      <c r="U349" s="55" t="s">
        <v>421</v>
      </c>
      <c r="V349" s="27">
        <v>0</v>
      </c>
      <c r="W349" s="22">
        <v>0</v>
      </c>
      <c r="X349" s="55" t="s">
        <v>421</v>
      </c>
      <c r="Y349" s="27">
        <v>0</v>
      </c>
      <c r="Z349" s="65">
        <f t="shared" si="197"/>
        <v>1</v>
      </c>
      <c r="AA349" s="55" t="s">
        <v>421</v>
      </c>
      <c r="AB349" s="64">
        <f t="shared" si="196"/>
        <v>100</v>
      </c>
      <c r="AC349" s="40" t="s">
        <v>406</v>
      </c>
      <c r="AD349" s="46">
        <f t="shared" si="201"/>
        <v>25650000</v>
      </c>
      <c r="AE349" s="64">
        <f t="shared" si="203"/>
        <v>18</v>
      </c>
      <c r="AF349" s="40" t="s">
        <v>406</v>
      </c>
      <c r="AG349" s="65">
        <f t="shared" si="198"/>
        <v>2</v>
      </c>
      <c r="AH349" s="55" t="s">
        <v>421</v>
      </c>
      <c r="AI349" s="46">
        <f t="shared" si="199"/>
        <v>54690000</v>
      </c>
      <c r="AJ349" s="64">
        <f t="shared" si="202"/>
        <v>40</v>
      </c>
      <c r="AK349" s="40"/>
      <c r="AL349" s="64">
        <f t="shared" si="200"/>
        <v>7.6757894736842109</v>
      </c>
      <c r="AM349" s="13"/>
      <c r="AP349" s="29"/>
    </row>
    <row r="350" spans="1:42" ht="93.75" customHeight="1" x14ac:dyDescent="0.2">
      <c r="A350" s="18"/>
      <c r="B350" s="19"/>
      <c r="C350" s="30" t="s">
        <v>321</v>
      </c>
      <c r="D350" s="34" t="s">
        <v>520</v>
      </c>
      <c r="E350" s="22">
        <v>5</v>
      </c>
      <c r="F350" s="55" t="s">
        <v>421</v>
      </c>
      <c r="G350" s="61">
        <f t="shared" si="195"/>
        <v>733500000</v>
      </c>
      <c r="H350" s="22">
        <v>1</v>
      </c>
      <c r="I350" s="55" t="s">
        <v>421</v>
      </c>
      <c r="J350" s="26">
        <v>58560000</v>
      </c>
      <c r="K350" s="22">
        <v>1</v>
      </c>
      <c r="L350" s="55" t="s">
        <v>421</v>
      </c>
      <c r="M350" s="27">
        <v>146700000</v>
      </c>
      <c r="N350" s="22">
        <v>1</v>
      </c>
      <c r="O350" s="55" t="s">
        <v>421</v>
      </c>
      <c r="P350" s="27">
        <v>44010000</v>
      </c>
      <c r="Q350" s="22">
        <v>0</v>
      </c>
      <c r="R350" s="55" t="s">
        <v>421</v>
      </c>
      <c r="S350" s="27">
        <v>0</v>
      </c>
      <c r="T350" s="22">
        <v>0</v>
      </c>
      <c r="U350" s="55" t="s">
        <v>421</v>
      </c>
      <c r="V350" s="27">
        <v>0</v>
      </c>
      <c r="W350" s="22">
        <v>0</v>
      </c>
      <c r="X350" s="55" t="s">
        <v>421</v>
      </c>
      <c r="Y350" s="27">
        <v>0</v>
      </c>
      <c r="Z350" s="65">
        <f t="shared" si="197"/>
        <v>1</v>
      </c>
      <c r="AA350" s="55" t="s">
        <v>421</v>
      </c>
      <c r="AB350" s="64">
        <f t="shared" si="196"/>
        <v>100</v>
      </c>
      <c r="AC350" s="40" t="s">
        <v>406</v>
      </c>
      <c r="AD350" s="46">
        <f t="shared" si="201"/>
        <v>44010000</v>
      </c>
      <c r="AE350" s="64">
        <f t="shared" si="203"/>
        <v>30</v>
      </c>
      <c r="AF350" s="40" t="s">
        <v>406</v>
      </c>
      <c r="AG350" s="65">
        <f t="shared" si="198"/>
        <v>2</v>
      </c>
      <c r="AH350" s="55" t="s">
        <v>421</v>
      </c>
      <c r="AI350" s="46">
        <f t="shared" si="199"/>
        <v>102570000</v>
      </c>
      <c r="AJ350" s="64">
        <f t="shared" si="202"/>
        <v>40</v>
      </c>
      <c r="AK350" s="40"/>
      <c r="AL350" s="64">
        <f t="shared" si="200"/>
        <v>13.983640081799592</v>
      </c>
      <c r="AM350" s="13"/>
      <c r="AP350" s="29"/>
    </row>
    <row r="351" spans="1:42" ht="93.75" customHeight="1" x14ac:dyDescent="0.2">
      <c r="A351" s="18"/>
      <c r="B351" s="19"/>
      <c r="C351" s="30" t="s">
        <v>322</v>
      </c>
      <c r="D351" s="34" t="s">
        <v>520</v>
      </c>
      <c r="E351" s="22">
        <v>5</v>
      </c>
      <c r="F351" s="55" t="s">
        <v>421</v>
      </c>
      <c r="G351" s="61">
        <f t="shared" si="195"/>
        <v>754700000</v>
      </c>
      <c r="H351" s="22">
        <v>1</v>
      </c>
      <c r="I351" s="55" t="s">
        <v>421</v>
      </c>
      <c r="J351" s="26">
        <v>37860000</v>
      </c>
      <c r="K351" s="22">
        <v>1</v>
      </c>
      <c r="L351" s="55" t="s">
        <v>421</v>
      </c>
      <c r="M351" s="27">
        <v>150940000</v>
      </c>
      <c r="N351" s="22">
        <v>1</v>
      </c>
      <c r="O351" s="55" t="s">
        <v>421</v>
      </c>
      <c r="P351" s="27">
        <v>28890000</v>
      </c>
      <c r="Q351" s="22">
        <v>0</v>
      </c>
      <c r="R351" s="55" t="s">
        <v>421</v>
      </c>
      <c r="S351" s="27">
        <v>0</v>
      </c>
      <c r="T351" s="22">
        <v>0</v>
      </c>
      <c r="U351" s="55" t="s">
        <v>421</v>
      </c>
      <c r="V351" s="27">
        <v>0</v>
      </c>
      <c r="W351" s="22">
        <v>0</v>
      </c>
      <c r="X351" s="55" t="s">
        <v>421</v>
      </c>
      <c r="Y351" s="27">
        <v>0</v>
      </c>
      <c r="Z351" s="65">
        <f t="shared" si="197"/>
        <v>1</v>
      </c>
      <c r="AA351" s="55" t="s">
        <v>421</v>
      </c>
      <c r="AB351" s="64">
        <f t="shared" si="196"/>
        <v>100</v>
      </c>
      <c r="AC351" s="40" t="s">
        <v>406</v>
      </c>
      <c r="AD351" s="46">
        <f t="shared" si="201"/>
        <v>28890000</v>
      </c>
      <c r="AE351" s="64">
        <f t="shared" si="203"/>
        <v>19.140055651252151</v>
      </c>
      <c r="AF351" s="40" t="s">
        <v>406</v>
      </c>
      <c r="AG351" s="65">
        <f t="shared" si="198"/>
        <v>2</v>
      </c>
      <c r="AH351" s="55" t="s">
        <v>421</v>
      </c>
      <c r="AI351" s="46">
        <f t="shared" si="199"/>
        <v>66750000</v>
      </c>
      <c r="AJ351" s="64">
        <f t="shared" si="202"/>
        <v>40</v>
      </c>
      <c r="AK351" s="40"/>
      <c r="AL351" s="64">
        <f t="shared" si="200"/>
        <v>8.8445740029150652</v>
      </c>
      <c r="AM351" s="13"/>
      <c r="AP351" s="29"/>
    </row>
    <row r="352" spans="1:42" ht="93.75" customHeight="1" x14ac:dyDescent="0.2">
      <c r="A352" s="18"/>
      <c r="B352" s="19"/>
      <c r="C352" s="30" t="s">
        <v>323</v>
      </c>
      <c r="D352" s="34" t="s">
        <v>520</v>
      </c>
      <c r="E352" s="22">
        <v>5</v>
      </c>
      <c r="F352" s="55" t="s">
        <v>421</v>
      </c>
      <c r="G352" s="61">
        <f t="shared" si="195"/>
        <v>751500000</v>
      </c>
      <c r="H352" s="22">
        <v>1</v>
      </c>
      <c r="I352" s="55" t="s">
        <v>421</v>
      </c>
      <c r="J352" s="26">
        <v>54080000</v>
      </c>
      <c r="K352" s="22">
        <v>1</v>
      </c>
      <c r="L352" s="55" t="s">
        <v>421</v>
      </c>
      <c r="M352" s="27">
        <v>150300000</v>
      </c>
      <c r="N352" s="22">
        <v>1</v>
      </c>
      <c r="O352" s="55" t="s">
        <v>421</v>
      </c>
      <c r="P352" s="27">
        <v>45090000</v>
      </c>
      <c r="Q352" s="22">
        <v>0</v>
      </c>
      <c r="R352" s="55" t="s">
        <v>421</v>
      </c>
      <c r="S352" s="27">
        <v>0</v>
      </c>
      <c r="T352" s="22">
        <v>0</v>
      </c>
      <c r="U352" s="55" t="s">
        <v>421</v>
      </c>
      <c r="V352" s="27">
        <v>0</v>
      </c>
      <c r="W352" s="22">
        <v>0</v>
      </c>
      <c r="X352" s="55" t="s">
        <v>421</v>
      </c>
      <c r="Y352" s="27">
        <v>0</v>
      </c>
      <c r="Z352" s="65">
        <f t="shared" si="197"/>
        <v>1</v>
      </c>
      <c r="AA352" s="55" t="s">
        <v>421</v>
      </c>
      <c r="AB352" s="64">
        <f t="shared" si="196"/>
        <v>100</v>
      </c>
      <c r="AC352" s="40" t="s">
        <v>406</v>
      </c>
      <c r="AD352" s="46">
        <f t="shared" si="201"/>
        <v>45090000</v>
      </c>
      <c r="AE352" s="64">
        <f t="shared" si="203"/>
        <v>30</v>
      </c>
      <c r="AF352" s="40" t="s">
        <v>406</v>
      </c>
      <c r="AG352" s="65">
        <f t="shared" si="198"/>
        <v>2</v>
      </c>
      <c r="AH352" s="55" t="s">
        <v>421</v>
      </c>
      <c r="AI352" s="46">
        <f t="shared" si="199"/>
        <v>99170000</v>
      </c>
      <c r="AJ352" s="64">
        <f t="shared" si="202"/>
        <v>40</v>
      </c>
      <c r="AK352" s="40"/>
      <c r="AL352" s="64">
        <f t="shared" si="200"/>
        <v>13.196274118429807</v>
      </c>
      <c r="AM352" s="13"/>
      <c r="AP352" s="29"/>
    </row>
    <row r="353" spans="1:42" ht="93.75" customHeight="1" x14ac:dyDescent="0.2">
      <c r="A353" s="18"/>
      <c r="B353" s="19"/>
      <c r="C353" s="30" t="s">
        <v>324</v>
      </c>
      <c r="D353" s="34" t="s">
        <v>520</v>
      </c>
      <c r="E353" s="22">
        <v>5</v>
      </c>
      <c r="F353" s="55" t="s">
        <v>421</v>
      </c>
      <c r="G353" s="61">
        <f t="shared" si="195"/>
        <v>657000000</v>
      </c>
      <c r="H353" s="22">
        <v>1</v>
      </c>
      <c r="I353" s="55" t="s">
        <v>421</v>
      </c>
      <c r="J353" s="26">
        <v>50240000</v>
      </c>
      <c r="K353" s="22">
        <v>1</v>
      </c>
      <c r="L353" s="55" t="s">
        <v>421</v>
      </c>
      <c r="M353" s="27">
        <v>131400000</v>
      </c>
      <c r="N353" s="22">
        <v>1</v>
      </c>
      <c r="O353" s="55" t="s">
        <v>421</v>
      </c>
      <c r="P353" s="27">
        <v>39420000</v>
      </c>
      <c r="Q353" s="22">
        <v>0</v>
      </c>
      <c r="R353" s="55" t="s">
        <v>421</v>
      </c>
      <c r="S353" s="27">
        <v>0</v>
      </c>
      <c r="T353" s="22">
        <v>0</v>
      </c>
      <c r="U353" s="55" t="s">
        <v>421</v>
      </c>
      <c r="V353" s="27">
        <v>0</v>
      </c>
      <c r="W353" s="22">
        <v>0</v>
      </c>
      <c r="X353" s="55" t="s">
        <v>421</v>
      </c>
      <c r="Y353" s="27">
        <v>0</v>
      </c>
      <c r="Z353" s="65">
        <f t="shared" si="197"/>
        <v>1</v>
      </c>
      <c r="AA353" s="55" t="s">
        <v>421</v>
      </c>
      <c r="AB353" s="64">
        <f t="shared" si="196"/>
        <v>100</v>
      </c>
      <c r="AC353" s="40" t="s">
        <v>406</v>
      </c>
      <c r="AD353" s="46">
        <f t="shared" si="201"/>
        <v>39420000</v>
      </c>
      <c r="AE353" s="64">
        <f t="shared" si="203"/>
        <v>30</v>
      </c>
      <c r="AF353" s="40" t="s">
        <v>406</v>
      </c>
      <c r="AG353" s="65">
        <f t="shared" si="198"/>
        <v>2</v>
      </c>
      <c r="AH353" s="55" t="s">
        <v>421</v>
      </c>
      <c r="AI353" s="46">
        <f t="shared" si="199"/>
        <v>89660000</v>
      </c>
      <c r="AJ353" s="64">
        <f t="shared" si="202"/>
        <v>40</v>
      </c>
      <c r="AK353" s="40"/>
      <c r="AL353" s="64">
        <f t="shared" si="200"/>
        <v>13.646879756468797</v>
      </c>
      <c r="AM353" s="13"/>
      <c r="AP353" s="29"/>
    </row>
    <row r="354" spans="1:42" ht="93.75" customHeight="1" x14ac:dyDescent="0.2">
      <c r="A354" s="18"/>
      <c r="B354" s="19"/>
      <c r="C354" s="30" t="s">
        <v>325</v>
      </c>
      <c r="D354" s="34" t="s">
        <v>520</v>
      </c>
      <c r="E354" s="22">
        <v>5</v>
      </c>
      <c r="F354" s="55" t="s">
        <v>421</v>
      </c>
      <c r="G354" s="61">
        <f t="shared" si="195"/>
        <v>333000000</v>
      </c>
      <c r="H354" s="22">
        <v>1</v>
      </c>
      <c r="I354" s="55" t="s">
        <v>421</v>
      </c>
      <c r="J354" s="26">
        <v>24520000</v>
      </c>
      <c r="K354" s="22">
        <v>1</v>
      </c>
      <c r="L354" s="55" t="s">
        <v>421</v>
      </c>
      <c r="M354" s="27">
        <v>66600000</v>
      </c>
      <c r="N354" s="22">
        <v>1</v>
      </c>
      <c r="O354" s="55" t="s">
        <v>421</v>
      </c>
      <c r="P354" s="27">
        <v>19980000</v>
      </c>
      <c r="Q354" s="22">
        <v>0</v>
      </c>
      <c r="R354" s="55" t="s">
        <v>421</v>
      </c>
      <c r="S354" s="27">
        <v>0</v>
      </c>
      <c r="T354" s="22">
        <v>0</v>
      </c>
      <c r="U354" s="55" t="s">
        <v>421</v>
      </c>
      <c r="V354" s="27">
        <v>0</v>
      </c>
      <c r="W354" s="22">
        <v>0</v>
      </c>
      <c r="X354" s="55" t="s">
        <v>421</v>
      </c>
      <c r="Y354" s="27">
        <v>0</v>
      </c>
      <c r="Z354" s="65">
        <f t="shared" si="197"/>
        <v>1</v>
      </c>
      <c r="AA354" s="55" t="s">
        <v>421</v>
      </c>
      <c r="AB354" s="64">
        <f t="shared" si="196"/>
        <v>100</v>
      </c>
      <c r="AC354" s="40" t="s">
        <v>406</v>
      </c>
      <c r="AD354" s="46">
        <f t="shared" si="201"/>
        <v>19980000</v>
      </c>
      <c r="AE354" s="64">
        <f t="shared" si="203"/>
        <v>30</v>
      </c>
      <c r="AF354" s="40" t="s">
        <v>406</v>
      </c>
      <c r="AG354" s="65">
        <f t="shared" si="198"/>
        <v>2</v>
      </c>
      <c r="AH354" s="55" t="s">
        <v>421</v>
      </c>
      <c r="AI354" s="46">
        <f t="shared" si="199"/>
        <v>44500000</v>
      </c>
      <c r="AJ354" s="64">
        <f t="shared" si="202"/>
        <v>40</v>
      </c>
      <c r="AK354" s="40"/>
      <c r="AL354" s="64">
        <f t="shared" si="200"/>
        <v>13.363363363363364</v>
      </c>
      <c r="AM354" s="13"/>
      <c r="AP354" s="29"/>
    </row>
    <row r="355" spans="1:42" ht="93.75" customHeight="1" x14ac:dyDescent="0.2">
      <c r="A355" s="18"/>
      <c r="B355" s="19"/>
      <c r="C355" s="30" t="s">
        <v>326</v>
      </c>
      <c r="D355" s="34" t="s">
        <v>520</v>
      </c>
      <c r="E355" s="22">
        <v>5</v>
      </c>
      <c r="F355" s="55" t="s">
        <v>421</v>
      </c>
      <c r="G355" s="61">
        <f t="shared" si="195"/>
        <v>375400000</v>
      </c>
      <c r="H355" s="22">
        <v>1</v>
      </c>
      <c r="I355" s="55" t="s">
        <v>421</v>
      </c>
      <c r="J355" s="26">
        <v>21960000</v>
      </c>
      <c r="K355" s="22">
        <v>1</v>
      </c>
      <c r="L355" s="55" t="s">
        <v>421</v>
      </c>
      <c r="M355" s="27">
        <v>75080000</v>
      </c>
      <c r="N355" s="22">
        <v>1</v>
      </c>
      <c r="O355" s="55" t="s">
        <v>421</v>
      </c>
      <c r="P355" s="27">
        <v>22140000</v>
      </c>
      <c r="Q355" s="22">
        <v>0</v>
      </c>
      <c r="R355" s="55" t="s">
        <v>421</v>
      </c>
      <c r="S355" s="27">
        <v>0</v>
      </c>
      <c r="T355" s="22">
        <v>0</v>
      </c>
      <c r="U355" s="55" t="s">
        <v>421</v>
      </c>
      <c r="V355" s="27">
        <v>0</v>
      </c>
      <c r="W355" s="22">
        <v>0</v>
      </c>
      <c r="X355" s="55" t="s">
        <v>421</v>
      </c>
      <c r="Y355" s="27">
        <v>0</v>
      </c>
      <c r="Z355" s="65">
        <f t="shared" si="197"/>
        <v>1</v>
      </c>
      <c r="AA355" s="55" t="s">
        <v>421</v>
      </c>
      <c r="AB355" s="64">
        <f t="shared" si="196"/>
        <v>100</v>
      </c>
      <c r="AC355" s="40" t="s">
        <v>406</v>
      </c>
      <c r="AD355" s="46">
        <f t="shared" si="201"/>
        <v>22140000</v>
      </c>
      <c r="AE355" s="64">
        <f t="shared" si="203"/>
        <v>29.488545551411825</v>
      </c>
      <c r="AF355" s="40" t="s">
        <v>406</v>
      </c>
      <c r="AG355" s="65">
        <f t="shared" si="198"/>
        <v>2</v>
      </c>
      <c r="AH355" s="55" t="s">
        <v>421</v>
      </c>
      <c r="AI355" s="46">
        <f t="shared" si="199"/>
        <v>44100000</v>
      </c>
      <c r="AJ355" s="64">
        <f t="shared" si="202"/>
        <v>40</v>
      </c>
      <c r="AK355" s="40"/>
      <c r="AL355" s="64">
        <f t="shared" si="200"/>
        <v>11.747469366009589</v>
      </c>
      <c r="AM355" s="13"/>
      <c r="AP355" s="29"/>
    </row>
    <row r="356" spans="1:42" ht="93.75" customHeight="1" x14ac:dyDescent="0.2">
      <c r="A356" s="18"/>
      <c r="B356" s="19"/>
      <c r="C356" s="30" t="s">
        <v>327</v>
      </c>
      <c r="D356" s="34" t="s">
        <v>520</v>
      </c>
      <c r="E356" s="22">
        <v>5</v>
      </c>
      <c r="F356" s="55" t="s">
        <v>421</v>
      </c>
      <c r="G356" s="61">
        <f t="shared" si="195"/>
        <v>790500000</v>
      </c>
      <c r="H356" s="22">
        <v>1</v>
      </c>
      <c r="I356" s="55" t="s">
        <v>421</v>
      </c>
      <c r="J356" s="26">
        <v>40960000</v>
      </c>
      <c r="K356" s="22">
        <v>1</v>
      </c>
      <c r="L356" s="55" t="s">
        <v>421</v>
      </c>
      <c r="M356" s="27">
        <v>158100000</v>
      </c>
      <c r="N356" s="22">
        <v>1</v>
      </c>
      <c r="O356" s="55" t="s">
        <v>421</v>
      </c>
      <c r="P356" s="27">
        <v>29430000</v>
      </c>
      <c r="Q356" s="22">
        <v>0</v>
      </c>
      <c r="R356" s="55" t="s">
        <v>421</v>
      </c>
      <c r="S356" s="27">
        <v>0</v>
      </c>
      <c r="T356" s="22">
        <v>0</v>
      </c>
      <c r="U356" s="55" t="s">
        <v>421</v>
      </c>
      <c r="V356" s="27">
        <v>0</v>
      </c>
      <c r="W356" s="22">
        <v>0</v>
      </c>
      <c r="X356" s="55" t="s">
        <v>421</v>
      </c>
      <c r="Y356" s="27">
        <v>0</v>
      </c>
      <c r="Z356" s="65">
        <f t="shared" si="197"/>
        <v>1</v>
      </c>
      <c r="AA356" s="55" t="s">
        <v>421</v>
      </c>
      <c r="AB356" s="64">
        <f t="shared" si="196"/>
        <v>100</v>
      </c>
      <c r="AC356" s="40" t="s">
        <v>406</v>
      </c>
      <c r="AD356" s="46">
        <f t="shared" si="201"/>
        <v>29430000</v>
      </c>
      <c r="AE356" s="64">
        <f t="shared" si="203"/>
        <v>18.614800759013285</v>
      </c>
      <c r="AF356" s="40" t="s">
        <v>406</v>
      </c>
      <c r="AG356" s="65">
        <f t="shared" si="198"/>
        <v>2</v>
      </c>
      <c r="AH356" s="55" t="s">
        <v>421</v>
      </c>
      <c r="AI356" s="46">
        <f t="shared" si="199"/>
        <v>70390000</v>
      </c>
      <c r="AJ356" s="64">
        <f t="shared" si="202"/>
        <v>40</v>
      </c>
      <c r="AK356" s="40"/>
      <c r="AL356" s="64">
        <f t="shared" si="200"/>
        <v>8.9044908285895001</v>
      </c>
      <c r="AM356" s="13"/>
      <c r="AP356" s="29"/>
    </row>
    <row r="357" spans="1:42" ht="93.75" customHeight="1" x14ac:dyDescent="0.2">
      <c r="A357" s="18"/>
      <c r="B357" s="19"/>
      <c r="C357" s="30" t="s">
        <v>328</v>
      </c>
      <c r="D357" s="34" t="s">
        <v>520</v>
      </c>
      <c r="E357" s="22">
        <v>5</v>
      </c>
      <c r="F357" s="55" t="s">
        <v>421</v>
      </c>
      <c r="G357" s="61">
        <f t="shared" si="195"/>
        <v>751600000</v>
      </c>
      <c r="H357" s="22">
        <v>1</v>
      </c>
      <c r="I357" s="55" t="s">
        <v>421</v>
      </c>
      <c r="J357" s="26">
        <v>18400000</v>
      </c>
      <c r="K357" s="22">
        <v>1</v>
      </c>
      <c r="L357" s="55" t="s">
        <v>421</v>
      </c>
      <c r="M357" s="27">
        <v>150320000</v>
      </c>
      <c r="N357" s="22">
        <v>1</v>
      </c>
      <c r="O357" s="55" t="s">
        <v>421</v>
      </c>
      <c r="P357" s="27">
        <v>27000000</v>
      </c>
      <c r="Q357" s="22">
        <v>0</v>
      </c>
      <c r="R357" s="55" t="s">
        <v>421</v>
      </c>
      <c r="S357" s="27">
        <v>0</v>
      </c>
      <c r="T357" s="22">
        <v>0</v>
      </c>
      <c r="U357" s="55" t="s">
        <v>421</v>
      </c>
      <c r="V357" s="27">
        <v>0</v>
      </c>
      <c r="W357" s="22">
        <v>0</v>
      </c>
      <c r="X357" s="55" t="s">
        <v>421</v>
      </c>
      <c r="Y357" s="27">
        <v>0</v>
      </c>
      <c r="Z357" s="65">
        <f t="shared" si="197"/>
        <v>1</v>
      </c>
      <c r="AA357" s="55" t="s">
        <v>421</v>
      </c>
      <c r="AB357" s="64">
        <f t="shared" si="196"/>
        <v>100</v>
      </c>
      <c r="AC357" s="40" t="s">
        <v>406</v>
      </c>
      <c r="AD357" s="46">
        <f t="shared" si="201"/>
        <v>27000000</v>
      </c>
      <c r="AE357" s="64">
        <f t="shared" si="203"/>
        <v>17.961681745609368</v>
      </c>
      <c r="AF357" s="40" t="s">
        <v>406</v>
      </c>
      <c r="AG357" s="65">
        <f t="shared" si="198"/>
        <v>2</v>
      </c>
      <c r="AH357" s="55" t="s">
        <v>421</v>
      </c>
      <c r="AI357" s="46">
        <f t="shared" si="199"/>
        <v>45400000</v>
      </c>
      <c r="AJ357" s="64">
        <f t="shared" si="202"/>
        <v>40</v>
      </c>
      <c r="AK357" s="40"/>
      <c r="AL357" s="64">
        <f t="shared" si="200"/>
        <v>6.0404470463012245</v>
      </c>
      <c r="AM357" s="13"/>
      <c r="AP357" s="29"/>
    </row>
    <row r="358" spans="1:42" ht="93.75" customHeight="1" x14ac:dyDescent="0.2">
      <c r="A358" s="18"/>
      <c r="B358" s="19"/>
      <c r="C358" s="30" t="s">
        <v>329</v>
      </c>
      <c r="D358" s="34" t="s">
        <v>520</v>
      </c>
      <c r="E358" s="22">
        <v>5</v>
      </c>
      <c r="F358" s="55" t="s">
        <v>421</v>
      </c>
      <c r="G358" s="61">
        <f t="shared" si="195"/>
        <v>529500000</v>
      </c>
      <c r="H358" s="22">
        <v>1</v>
      </c>
      <c r="I358" s="55" t="s">
        <v>421</v>
      </c>
      <c r="J358" s="26">
        <v>15560000</v>
      </c>
      <c r="K358" s="22">
        <v>1</v>
      </c>
      <c r="L358" s="55" t="s">
        <v>421</v>
      </c>
      <c r="M358" s="27">
        <v>105900000</v>
      </c>
      <c r="N358" s="22">
        <v>1</v>
      </c>
      <c r="O358" s="55" t="s">
        <v>421</v>
      </c>
      <c r="P358" s="27">
        <v>13770000</v>
      </c>
      <c r="Q358" s="22">
        <v>0</v>
      </c>
      <c r="R358" s="55" t="s">
        <v>421</v>
      </c>
      <c r="S358" s="27">
        <v>0</v>
      </c>
      <c r="T358" s="22">
        <v>0</v>
      </c>
      <c r="U358" s="55" t="s">
        <v>421</v>
      </c>
      <c r="V358" s="27">
        <v>0</v>
      </c>
      <c r="W358" s="22">
        <v>0</v>
      </c>
      <c r="X358" s="55" t="s">
        <v>421</v>
      </c>
      <c r="Y358" s="27">
        <v>0</v>
      </c>
      <c r="Z358" s="65">
        <f t="shared" si="197"/>
        <v>1</v>
      </c>
      <c r="AA358" s="55" t="s">
        <v>421</v>
      </c>
      <c r="AB358" s="64">
        <f t="shared" si="196"/>
        <v>100</v>
      </c>
      <c r="AC358" s="40" t="s">
        <v>406</v>
      </c>
      <c r="AD358" s="46">
        <f t="shared" si="201"/>
        <v>13770000</v>
      </c>
      <c r="AE358" s="64">
        <f t="shared" si="203"/>
        <v>13.002832861189804</v>
      </c>
      <c r="AF358" s="40" t="s">
        <v>406</v>
      </c>
      <c r="AG358" s="65">
        <f t="shared" si="198"/>
        <v>2</v>
      </c>
      <c r="AH358" s="55" t="s">
        <v>421</v>
      </c>
      <c r="AI358" s="46">
        <f t="shared" si="199"/>
        <v>29330000</v>
      </c>
      <c r="AJ358" s="64">
        <f t="shared" si="202"/>
        <v>40</v>
      </c>
      <c r="AK358" s="40"/>
      <c r="AL358" s="64">
        <f t="shared" si="200"/>
        <v>5.5391879131255903</v>
      </c>
      <c r="AM358" s="13"/>
      <c r="AP358" s="29"/>
    </row>
    <row r="359" spans="1:42" ht="93.75" customHeight="1" x14ac:dyDescent="0.2">
      <c r="A359" s="18"/>
      <c r="B359" s="19"/>
      <c r="C359" s="30" t="s">
        <v>330</v>
      </c>
      <c r="D359" s="34" t="s">
        <v>520</v>
      </c>
      <c r="E359" s="22">
        <v>5</v>
      </c>
      <c r="F359" s="55" t="s">
        <v>421</v>
      </c>
      <c r="G359" s="61">
        <f t="shared" si="195"/>
        <v>898500000</v>
      </c>
      <c r="H359" s="22">
        <v>1</v>
      </c>
      <c r="I359" s="55" t="s">
        <v>421</v>
      </c>
      <c r="J359" s="26">
        <v>54080000</v>
      </c>
      <c r="K359" s="22">
        <v>1</v>
      </c>
      <c r="L359" s="55" t="s">
        <v>421</v>
      </c>
      <c r="M359" s="27">
        <v>179700000</v>
      </c>
      <c r="N359" s="22">
        <v>1</v>
      </c>
      <c r="O359" s="55" t="s">
        <v>421</v>
      </c>
      <c r="P359" s="27">
        <v>35910000</v>
      </c>
      <c r="Q359" s="22">
        <v>0</v>
      </c>
      <c r="R359" s="55" t="s">
        <v>421</v>
      </c>
      <c r="S359" s="27">
        <v>0</v>
      </c>
      <c r="T359" s="22">
        <v>0</v>
      </c>
      <c r="U359" s="55" t="s">
        <v>421</v>
      </c>
      <c r="V359" s="27">
        <v>0</v>
      </c>
      <c r="W359" s="22">
        <v>0</v>
      </c>
      <c r="X359" s="55" t="s">
        <v>421</v>
      </c>
      <c r="Y359" s="27">
        <v>0</v>
      </c>
      <c r="Z359" s="65">
        <f t="shared" si="197"/>
        <v>1</v>
      </c>
      <c r="AA359" s="55" t="s">
        <v>421</v>
      </c>
      <c r="AB359" s="64">
        <f t="shared" si="196"/>
        <v>100</v>
      </c>
      <c r="AC359" s="40" t="s">
        <v>406</v>
      </c>
      <c r="AD359" s="46">
        <f t="shared" si="201"/>
        <v>35910000</v>
      </c>
      <c r="AE359" s="64">
        <f t="shared" si="203"/>
        <v>19.983305509181971</v>
      </c>
      <c r="AF359" s="40" t="s">
        <v>406</v>
      </c>
      <c r="AG359" s="65">
        <f t="shared" si="198"/>
        <v>2</v>
      </c>
      <c r="AH359" s="55" t="s">
        <v>421</v>
      </c>
      <c r="AI359" s="46">
        <f t="shared" si="199"/>
        <v>89990000</v>
      </c>
      <c r="AJ359" s="64">
        <f t="shared" si="202"/>
        <v>40</v>
      </c>
      <c r="AK359" s="40"/>
      <c r="AL359" s="64">
        <f t="shared" si="200"/>
        <v>10.015581524763494</v>
      </c>
      <c r="AM359" s="13"/>
      <c r="AP359" s="29"/>
    </row>
    <row r="360" spans="1:42" ht="93.75" customHeight="1" x14ac:dyDescent="0.2">
      <c r="A360" s="18"/>
      <c r="B360" s="19"/>
      <c r="C360" s="30" t="s">
        <v>331</v>
      </c>
      <c r="D360" s="34" t="s">
        <v>520</v>
      </c>
      <c r="E360" s="22">
        <v>5</v>
      </c>
      <c r="F360" s="55" t="s">
        <v>421</v>
      </c>
      <c r="G360" s="61">
        <f t="shared" si="195"/>
        <v>486000000</v>
      </c>
      <c r="H360" s="22">
        <v>1</v>
      </c>
      <c r="I360" s="55" t="s">
        <v>421</v>
      </c>
      <c r="J360" s="26">
        <v>36800400</v>
      </c>
      <c r="K360" s="22">
        <v>1</v>
      </c>
      <c r="L360" s="55" t="s">
        <v>421</v>
      </c>
      <c r="M360" s="27">
        <v>97200000</v>
      </c>
      <c r="N360" s="22">
        <v>1</v>
      </c>
      <c r="O360" s="55" t="s">
        <v>421</v>
      </c>
      <c r="P360" s="27">
        <v>29160000</v>
      </c>
      <c r="Q360" s="22">
        <v>0</v>
      </c>
      <c r="R360" s="55" t="s">
        <v>421</v>
      </c>
      <c r="S360" s="27">
        <v>0</v>
      </c>
      <c r="T360" s="22">
        <v>0</v>
      </c>
      <c r="U360" s="55" t="s">
        <v>421</v>
      </c>
      <c r="V360" s="27">
        <v>0</v>
      </c>
      <c r="W360" s="22">
        <v>0</v>
      </c>
      <c r="X360" s="55" t="s">
        <v>421</v>
      </c>
      <c r="Y360" s="27">
        <v>0</v>
      </c>
      <c r="Z360" s="65">
        <f t="shared" si="197"/>
        <v>1</v>
      </c>
      <c r="AA360" s="55" t="s">
        <v>421</v>
      </c>
      <c r="AB360" s="64">
        <f t="shared" si="196"/>
        <v>100</v>
      </c>
      <c r="AC360" s="40" t="s">
        <v>406</v>
      </c>
      <c r="AD360" s="46">
        <f t="shared" si="201"/>
        <v>29160000</v>
      </c>
      <c r="AE360" s="64">
        <f t="shared" si="203"/>
        <v>30</v>
      </c>
      <c r="AF360" s="40" t="s">
        <v>406</v>
      </c>
      <c r="AG360" s="65">
        <f t="shared" si="198"/>
        <v>2</v>
      </c>
      <c r="AH360" s="55" t="s">
        <v>421</v>
      </c>
      <c r="AI360" s="46">
        <f t="shared" si="199"/>
        <v>65960400</v>
      </c>
      <c r="AJ360" s="64">
        <f t="shared" si="202"/>
        <v>40</v>
      </c>
      <c r="AK360" s="40"/>
      <c r="AL360" s="64">
        <f t="shared" si="200"/>
        <v>13.5720987654321</v>
      </c>
      <c r="AM360" s="13"/>
      <c r="AP360" s="29"/>
    </row>
    <row r="361" spans="1:42" ht="93.75" customHeight="1" x14ac:dyDescent="0.2">
      <c r="A361" s="18"/>
      <c r="B361" s="19"/>
      <c r="C361" s="30" t="s">
        <v>332</v>
      </c>
      <c r="D361" s="34" t="s">
        <v>520</v>
      </c>
      <c r="E361" s="22">
        <v>5</v>
      </c>
      <c r="F361" s="55" t="s">
        <v>421</v>
      </c>
      <c r="G361" s="61">
        <f t="shared" si="195"/>
        <v>1258100000</v>
      </c>
      <c r="H361" s="22">
        <v>1</v>
      </c>
      <c r="I361" s="55" t="s">
        <v>421</v>
      </c>
      <c r="J361" s="26">
        <v>63360000</v>
      </c>
      <c r="K361" s="22">
        <v>1</v>
      </c>
      <c r="L361" s="55" t="s">
        <v>421</v>
      </c>
      <c r="M361" s="27">
        <v>251620000</v>
      </c>
      <c r="N361" s="22">
        <v>1</v>
      </c>
      <c r="O361" s="55" t="s">
        <v>421</v>
      </c>
      <c r="P361" s="27">
        <v>56430000</v>
      </c>
      <c r="Q361" s="22">
        <v>0</v>
      </c>
      <c r="R361" s="55" t="s">
        <v>421</v>
      </c>
      <c r="S361" s="27">
        <v>0</v>
      </c>
      <c r="T361" s="22">
        <v>0</v>
      </c>
      <c r="U361" s="55" t="s">
        <v>421</v>
      </c>
      <c r="V361" s="27">
        <v>0</v>
      </c>
      <c r="W361" s="22">
        <v>0</v>
      </c>
      <c r="X361" s="55" t="s">
        <v>421</v>
      </c>
      <c r="Y361" s="27">
        <v>0</v>
      </c>
      <c r="Z361" s="65">
        <f t="shared" si="197"/>
        <v>1</v>
      </c>
      <c r="AA361" s="55" t="s">
        <v>421</v>
      </c>
      <c r="AB361" s="64">
        <f t="shared" si="196"/>
        <v>100</v>
      </c>
      <c r="AC361" s="40" t="s">
        <v>406</v>
      </c>
      <c r="AD361" s="46">
        <f t="shared" si="201"/>
        <v>56430000</v>
      </c>
      <c r="AE361" s="64">
        <f t="shared" si="203"/>
        <v>22.42667514506001</v>
      </c>
      <c r="AF361" s="40" t="s">
        <v>406</v>
      </c>
      <c r="AG361" s="65">
        <f t="shared" si="198"/>
        <v>2</v>
      </c>
      <c r="AH361" s="55" t="s">
        <v>421</v>
      </c>
      <c r="AI361" s="46">
        <f t="shared" si="199"/>
        <v>119790000</v>
      </c>
      <c r="AJ361" s="64">
        <f t="shared" si="202"/>
        <v>40</v>
      </c>
      <c r="AK361" s="40"/>
      <c r="AL361" s="64">
        <f t="shared" si="200"/>
        <v>9.5215006756219704</v>
      </c>
      <c r="AM361" s="13"/>
      <c r="AP361" s="29"/>
    </row>
    <row r="362" spans="1:42" ht="93.75" customHeight="1" x14ac:dyDescent="0.2">
      <c r="A362" s="18"/>
      <c r="B362" s="19"/>
      <c r="C362" s="30" t="s">
        <v>333</v>
      </c>
      <c r="D362" s="34" t="s">
        <v>520</v>
      </c>
      <c r="E362" s="22">
        <v>5</v>
      </c>
      <c r="F362" s="55" t="s">
        <v>421</v>
      </c>
      <c r="G362" s="61">
        <f t="shared" si="195"/>
        <v>623646155</v>
      </c>
      <c r="H362" s="22">
        <v>1</v>
      </c>
      <c r="I362" s="55" t="s">
        <v>421</v>
      </c>
      <c r="J362" s="26">
        <v>39600000</v>
      </c>
      <c r="K362" s="22">
        <v>1</v>
      </c>
      <c r="L362" s="55" t="s">
        <v>421</v>
      </c>
      <c r="M362" s="27">
        <v>124729231</v>
      </c>
      <c r="N362" s="22">
        <v>1</v>
      </c>
      <c r="O362" s="55" t="s">
        <v>421</v>
      </c>
      <c r="P362" s="27">
        <v>0</v>
      </c>
      <c r="Q362" s="22">
        <v>0</v>
      </c>
      <c r="R362" s="55" t="s">
        <v>421</v>
      </c>
      <c r="S362" s="27">
        <v>0</v>
      </c>
      <c r="T362" s="22">
        <v>0</v>
      </c>
      <c r="U362" s="55" t="s">
        <v>421</v>
      </c>
      <c r="V362" s="27">
        <v>64746000</v>
      </c>
      <c r="W362" s="22">
        <v>0</v>
      </c>
      <c r="X362" s="55" t="s">
        <v>421</v>
      </c>
      <c r="Y362" s="27">
        <v>0</v>
      </c>
      <c r="Z362" s="65">
        <f t="shared" si="197"/>
        <v>1</v>
      </c>
      <c r="AA362" s="55" t="s">
        <v>421</v>
      </c>
      <c r="AB362" s="64">
        <f t="shared" si="196"/>
        <v>100</v>
      </c>
      <c r="AC362" s="40" t="s">
        <v>406</v>
      </c>
      <c r="AD362" s="46">
        <f t="shared" si="201"/>
        <v>64746000</v>
      </c>
      <c r="AE362" s="64">
        <f t="shared" si="203"/>
        <v>51.909243311217082</v>
      </c>
      <c r="AF362" s="40" t="s">
        <v>406</v>
      </c>
      <c r="AG362" s="65">
        <f t="shared" si="198"/>
        <v>2</v>
      </c>
      <c r="AH362" s="55" t="s">
        <v>421</v>
      </c>
      <c r="AI362" s="46">
        <f t="shared" si="199"/>
        <v>104346000</v>
      </c>
      <c r="AJ362" s="64">
        <f t="shared" si="202"/>
        <v>40</v>
      </c>
      <c r="AK362" s="40"/>
      <c r="AL362" s="64">
        <f t="shared" si="200"/>
        <v>16.731603195725629</v>
      </c>
      <c r="AM362" s="13"/>
      <c r="AP362" s="29"/>
    </row>
    <row r="363" spans="1:42" ht="93.75" customHeight="1" x14ac:dyDescent="0.2">
      <c r="A363" s="18"/>
      <c r="B363" s="19"/>
      <c r="C363" s="30" t="s">
        <v>334</v>
      </c>
      <c r="D363" s="34" t="s">
        <v>520</v>
      </c>
      <c r="E363" s="22">
        <v>5</v>
      </c>
      <c r="F363" s="55" t="s">
        <v>421</v>
      </c>
      <c r="G363" s="61">
        <f t="shared" si="195"/>
        <v>1512500000</v>
      </c>
      <c r="H363" s="22">
        <v>1</v>
      </c>
      <c r="I363" s="55" t="s">
        <v>421</v>
      </c>
      <c r="J363" s="26">
        <v>111600000</v>
      </c>
      <c r="K363" s="22">
        <v>1</v>
      </c>
      <c r="L363" s="55" t="s">
        <v>421</v>
      </c>
      <c r="M363" s="27">
        <v>302500000</v>
      </c>
      <c r="N363" s="22">
        <v>1</v>
      </c>
      <c r="O363" s="55" t="s">
        <v>421</v>
      </c>
      <c r="P363" s="27">
        <v>0</v>
      </c>
      <c r="Q363" s="22">
        <v>0</v>
      </c>
      <c r="R363" s="55" t="s">
        <v>421</v>
      </c>
      <c r="S363" s="27">
        <v>0</v>
      </c>
      <c r="T363" s="22">
        <v>0</v>
      </c>
      <c r="U363" s="55" t="s">
        <v>421</v>
      </c>
      <c r="V363" s="27">
        <v>183352000</v>
      </c>
      <c r="W363" s="22">
        <v>0</v>
      </c>
      <c r="X363" s="55" t="s">
        <v>421</v>
      </c>
      <c r="Y363" s="27">
        <v>0</v>
      </c>
      <c r="Z363" s="65">
        <f t="shared" si="197"/>
        <v>1</v>
      </c>
      <c r="AA363" s="55" t="s">
        <v>421</v>
      </c>
      <c r="AB363" s="64">
        <f t="shared" si="196"/>
        <v>100</v>
      </c>
      <c r="AC363" s="40" t="s">
        <v>406</v>
      </c>
      <c r="AD363" s="46">
        <f t="shared" si="201"/>
        <v>183352000</v>
      </c>
      <c r="AE363" s="64">
        <f t="shared" si="203"/>
        <v>60.612231404958685</v>
      </c>
      <c r="AF363" s="40" t="s">
        <v>406</v>
      </c>
      <c r="AG363" s="65">
        <f t="shared" si="198"/>
        <v>2</v>
      </c>
      <c r="AH363" s="55" t="s">
        <v>421</v>
      </c>
      <c r="AI363" s="46">
        <f t="shared" si="199"/>
        <v>294952000</v>
      </c>
      <c r="AJ363" s="64">
        <f t="shared" si="202"/>
        <v>40</v>
      </c>
      <c r="AK363" s="40"/>
      <c r="AL363" s="64">
        <f t="shared" si="200"/>
        <v>19.500958677685951</v>
      </c>
      <c r="AM363" s="13"/>
      <c r="AP363" s="29"/>
    </row>
    <row r="364" spans="1:42" ht="93.75" customHeight="1" x14ac:dyDescent="0.2">
      <c r="A364" s="18"/>
      <c r="B364" s="19"/>
      <c r="C364" s="30" t="s">
        <v>335</v>
      </c>
      <c r="D364" s="34" t="s">
        <v>520</v>
      </c>
      <c r="E364" s="22">
        <v>5</v>
      </c>
      <c r="F364" s="55" t="s">
        <v>421</v>
      </c>
      <c r="G364" s="61">
        <f t="shared" si="195"/>
        <v>2635686110</v>
      </c>
      <c r="H364" s="22">
        <v>1</v>
      </c>
      <c r="I364" s="55" t="s">
        <v>421</v>
      </c>
      <c r="J364" s="26">
        <v>116000000</v>
      </c>
      <c r="K364" s="22">
        <v>1</v>
      </c>
      <c r="L364" s="55" t="s">
        <v>421</v>
      </c>
      <c r="M364" s="27">
        <v>527137222</v>
      </c>
      <c r="N364" s="22">
        <v>1</v>
      </c>
      <c r="O364" s="55" t="s">
        <v>421</v>
      </c>
      <c r="P364" s="27">
        <v>0</v>
      </c>
      <c r="Q364" s="22">
        <v>0</v>
      </c>
      <c r="R364" s="55" t="s">
        <v>421</v>
      </c>
      <c r="S364" s="27">
        <v>0</v>
      </c>
      <c r="T364" s="22">
        <v>0</v>
      </c>
      <c r="U364" s="55" t="s">
        <v>421</v>
      </c>
      <c r="V364" s="27">
        <v>164987182</v>
      </c>
      <c r="W364" s="22">
        <v>0</v>
      </c>
      <c r="X364" s="55" t="s">
        <v>421</v>
      </c>
      <c r="Y364" s="27">
        <v>0</v>
      </c>
      <c r="Z364" s="65">
        <f t="shared" si="197"/>
        <v>1</v>
      </c>
      <c r="AA364" s="55" t="s">
        <v>421</v>
      </c>
      <c r="AB364" s="64">
        <f t="shared" si="196"/>
        <v>100</v>
      </c>
      <c r="AC364" s="40" t="s">
        <v>406</v>
      </c>
      <c r="AD364" s="46">
        <f t="shared" si="201"/>
        <v>164987182</v>
      </c>
      <c r="AE364" s="64">
        <f t="shared" si="203"/>
        <v>31.298715991639842</v>
      </c>
      <c r="AF364" s="40" t="s">
        <v>406</v>
      </c>
      <c r="AG364" s="65">
        <f t="shared" si="198"/>
        <v>2</v>
      </c>
      <c r="AH364" s="55" t="s">
        <v>421</v>
      </c>
      <c r="AI364" s="46">
        <f t="shared" si="199"/>
        <v>280987182</v>
      </c>
      <c r="AJ364" s="64">
        <f t="shared" si="202"/>
        <v>40</v>
      </c>
      <c r="AK364" s="40"/>
      <c r="AL364" s="64">
        <f t="shared" si="200"/>
        <v>10.660874257139822</v>
      </c>
      <c r="AM364" s="13"/>
      <c r="AP364" s="29"/>
    </row>
    <row r="365" spans="1:42" ht="93.75" customHeight="1" x14ac:dyDescent="0.2">
      <c r="A365" s="18"/>
      <c r="B365" s="19"/>
      <c r="C365" s="30" t="s">
        <v>336</v>
      </c>
      <c r="D365" s="34" t="s">
        <v>520</v>
      </c>
      <c r="E365" s="22">
        <v>5</v>
      </c>
      <c r="F365" s="55" t="s">
        <v>421</v>
      </c>
      <c r="G365" s="61">
        <f t="shared" si="195"/>
        <v>697771335</v>
      </c>
      <c r="H365" s="22">
        <v>1</v>
      </c>
      <c r="I365" s="55" t="s">
        <v>421</v>
      </c>
      <c r="J365" s="26">
        <v>31200000</v>
      </c>
      <c r="K365" s="22">
        <v>1</v>
      </c>
      <c r="L365" s="55" t="s">
        <v>421</v>
      </c>
      <c r="M365" s="27">
        <v>139554267</v>
      </c>
      <c r="N365" s="22">
        <v>1</v>
      </c>
      <c r="O365" s="55" t="s">
        <v>421</v>
      </c>
      <c r="P365" s="27">
        <v>0</v>
      </c>
      <c r="Q365" s="22">
        <v>0</v>
      </c>
      <c r="R365" s="55" t="s">
        <v>421</v>
      </c>
      <c r="S365" s="27">
        <v>0</v>
      </c>
      <c r="T365" s="22">
        <v>0</v>
      </c>
      <c r="U365" s="55" t="s">
        <v>421</v>
      </c>
      <c r="V365" s="27">
        <v>34907500</v>
      </c>
      <c r="W365" s="22">
        <v>0</v>
      </c>
      <c r="X365" s="55" t="s">
        <v>421</v>
      </c>
      <c r="Y365" s="27">
        <v>0</v>
      </c>
      <c r="Z365" s="65">
        <f t="shared" si="197"/>
        <v>1</v>
      </c>
      <c r="AA365" s="55" t="s">
        <v>421</v>
      </c>
      <c r="AB365" s="64">
        <f t="shared" si="196"/>
        <v>100</v>
      </c>
      <c r="AC365" s="40" t="s">
        <v>406</v>
      </c>
      <c r="AD365" s="46">
        <f t="shared" si="201"/>
        <v>34907500</v>
      </c>
      <c r="AE365" s="64">
        <f t="shared" si="203"/>
        <v>25.013566944534915</v>
      </c>
      <c r="AF365" s="40" t="s">
        <v>406</v>
      </c>
      <c r="AG365" s="65">
        <f t="shared" si="198"/>
        <v>2</v>
      </c>
      <c r="AH365" s="55" t="s">
        <v>421</v>
      </c>
      <c r="AI365" s="46">
        <f t="shared" si="199"/>
        <v>66107500</v>
      </c>
      <c r="AJ365" s="64">
        <f t="shared" si="202"/>
        <v>40</v>
      </c>
      <c r="AK365" s="40"/>
      <c r="AL365" s="64">
        <f t="shared" si="200"/>
        <v>9.4740922540190056</v>
      </c>
      <c r="AM365" s="13"/>
      <c r="AP365" s="29"/>
    </row>
    <row r="366" spans="1:42" ht="93.75" customHeight="1" x14ac:dyDescent="0.2">
      <c r="A366" s="18"/>
      <c r="B366" s="19"/>
      <c r="C366" s="30" t="s">
        <v>337</v>
      </c>
      <c r="D366" s="34" t="s">
        <v>520</v>
      </c>
      <c r="E366" s="22">
        <v>5</v>
      </c>
      <c r="F366" s="55" t="s">
        <v>421</v>
      </c>
      <c r="G366" s="61">
        <f t="shared" si="195"/>
        <v>711234395</v>
      </c>
      <c r="H366" s="22">
        <v>1</v>
      </c>
      <c r="I366" s="55" t="s">
        <v>421</v>
      </c>
      <c r="J366" s="26">
        <v>25520000</v>
      </c>
      <c r="K366" s="22">
        <v>1</v>
      </c>
      <c r="L366" s="55" t="s">
        <v>421</v>
      </c>
      <c r="M366" s="27">
        <v>142246879</v>
      </c>
      <c r="N366" s="22">
        <v>1</v>
      </c>
      <c r="O366" s="55" t="s">
        <v>421</v>
      </c>
      <c r="P366" s="27">
        <v>0</v>
      </c>
      <c r="Q366" s="22">
        <v>0</v>
      </c>
      <c r="R366" s="55" t="s">
        <v>421</v>
      </c>
      <c r="S366" s="27">
        <v>0</v>
      </c>
      <c r="T366" s="22">
        <v>0</v>
      </c>
      <c r="U366" s="55" t="s">
        <v>421</v>
      </c>
      <c r="V366" s="27">
        <v>43900879</v>
      </c>
      <c r="W366" s="22">
        <v>0</v>
      </c>
      <c r="X366" s="55" t="s">
        <v>421</v>
      </c>
      <c r="Y366" s="27">
        <v>0</v>
      </c>
      <c r="Z366" s="65">
        <f t="shared" si="197"/>
        <v>1</v>
      </c>
      <c r="AA366" s="55" t="s">
        <v>421</v>
      </c>
      <c r="AB366" s="64">
        <f t="shared" si="196"/>
        <v>100</v>
      </c>
      <c r="AC366" s="40" t="s">
        <v>406</v>
      </c>
      <c r="AD366" s="46">
        <f t="shared" si="201"/>
        <v>43900879</v>
      </c>
      <c r="AE366" s="64">
        <f t="shared" si="203"/>
        <v>30.862454985743483</v>
      </c>
      <c r="AF366" s="40" t="s">
        <v>406</v>
      </c>
      <c r="AG366" s="65">
        <f t="shared" si="198"/>
        <v>2</v>
      </c>
      <c r="AH366" s="55" t="s">
        <v>421</v>
      </c>
      <c r="AI366" s="46">
        <f t="shared" si="199"/>
        <v>69420879</v>
      </c>
      <c r="AJ366" s="64">
        <f t="shared" si="202"/>
        <v>40</v>
      </c>
      <c r="AK366" s="40"/>
      <c r="AL366" s="64">
        <f t="shared" si="200"/>
        <v>9.7606189306972411</v>
      </c>
      <c r="AM366" s="13"/>
      <c r="AP366" s="29"/>
    </row>
    <row r="367" spans="1:42" ht="93.75" customHeight="1" x14ac:dyDescent="0.2">
      <c r="A367" s="18"/>
      <c r="B367" s="19"/>
      <c r="C367" s="30" t="s">
        <v>338</v>
      </c>
      <c r="D367" s="34" t="s">
        <v>520</v>
      </c>
      <c r="E367" s="22">
        <v>5</v>
      </c>
      <c r="F367" s="55" t="s">
        <v>421</v>
      </c>
      <c r="G367" s="61">
        <f t="shared" si="195"/>
        <v>582271810</v>
      </c>
      <c r="H367" s="22">
        <v>1</v>
      </c>
      <c r="I367" s="55" t="s">
        <v>421</v>
      </c>
      <c r="J367" s="26">
        <v>17600000</v>
      </c>
      <c r="K367" s="22">
        <v>1</v>
      </c>
      <c r="L367" s="55" t="s">
        <v>421</v>
      </c>
      <c r="M367" s="27">
        <v>116454362</v>
      </c>
      <c r="N367" s="22">
        <v>1</v>
      </c>
      <c r="O367" s="55" t="s">
        <v>421</v>
      </c>
      <c r="P367" s="27">
        <v>0</v>
      </c>
      <c r="Q367" s="22">
        <v>0</v>
      </c>
      <c r="R367" s="55" t="s">
        <v>421</v>
      </c>
      <c r="S367" s="27">
        <v>0</v>
      </c>
      <c r="T367" s="22">
        <v>0</v>
      </c>
      <c r="U367" s="55" t="s">
        <v>421</v>
      </c>
      <c r="V367" s="27">
        <v>37094362</v>
      </c>
      <c r="W367" s="22">
        <v>0</v>
      </c>
      <c r="X367" s="55" t="s">
        <v>421</v>
      </c>
      <c r="Y367" s="27">
        <v>0</v>
      </c>
      <c r="Z367" s="65">
        <f t="shared" si="197"/>
        <v>1</v>
      </c>
      <c r="AA367" s="55" t="s">
        <v>421</v>
      </c>
      <c r="AB367" s="64">
        <f t="shared" si="196"/>
        <v>100</v>
      </c>
      <c r="AC367" s="40" t="s">
        <v>406</v>
      </c>
      <c r="AD367" s="46">
        <f t="shared" si="201"/>
        <v>37094362</v>
      </c>
      <c r="AE367" s="64">
        <f t="shared" si="203"/>
        <v>31.853132302592496</v>
      </c>
      <c r="AF367" s="40" t="s">
        <v>406</v>
      </c>
      <c r="AG367" s="65">
        <f t="shared" si="198"/>
        <v>2</v>
      </c>
      <c r="AH367" s="55" t="s">
        <v>421</v>
      </c>
      <c r="AI367" s="46">
        <f t="shared" si="199"/>
        <v>54694362</v>
      </c>
      <c r="AJ367" s="64">
        <f t="shared" si="202"/>
        <v>40</v>
      </c>
      <c r="AK367" s="40"/>
      <c r="AL367" s="64">
        <f t="shared" si="200"/>
        <v>9.3932697858067353</v>
      </c>
      <c r="AM367" s="13"/>
      <c r="AP367" s="29"/>
    </row>
    <row r="368" spans="1:42" ht="93.75" customHeight="1" x14ac:dyDescent="0.2">
      <c r="A368" s="18"/>
      <c r="B368" s="19"/>
      <c r="C368" s="30" t="s">
        <v>339</v>
      </c>
      <c r="D368" s="34" t="s">
        <v>520</v>
      </c>
      <c r="E368" s="22">
        <v>5</v>
      </c>
      <c r="F368" s="55" t="s">
        <v>421</v>
      </c>
      <c r="G368" s="61">
        <f t="shared" si="195"/>
        <v>607709465</v>
      </c>
      <c r="H368" s="22">
        <v>1</v>
      </c>
      <c r="I368" s="55" t="s">
        <v>421</v>
      </c>
      <c r="J368" s="26">
        <v>18000000</v>
      </c>
      <c r="K368" s="22">
        <v>1</v>
      </c>
      <c r="L368" s="55" t="s">
        <v>421</v>
      </c>
      <c r="M368" s="27">
        <v>121541893</v>
      </c>
      <c r="N368" s="22">
        <v>1</v>
      </c>
      <c r="O368" s="55" t="s">
        <v>421</v>
      </c>
      <c r="P368" s="27">
        <v>0</v>
      </c>
      <c r="Q368" s="22">
        <v>0</v>
      </c>
      <c r="R368" s="55" t="s">
        <v>421</v>
      </c>
      <c r="S368" s="27">
        <v>0</v>
      </c>
      <c r="T368" s="22">
        <v>0</v>
      </c>
      <c r="U368" s="55" t="s">
        <v>421</v>
      </c>
      <c r="V368" s="27">
        <v>38661893</v>
      </c>
      <c r="W368" s="22">
        <v>0</v>
      </c>
      <c r="X368" s="55" t="s">
        <v>421</v>
      </c>
      <c r="Y368" s="27">
        <v>0</v>
      </c>
      <c r="Z368" s="65">
        <f t="shared" si="197"/>
        <v>1</v>
      </c>
      <c r="AA368" s="55" t="s">
        <v>421</v>
      </c>
      <c r="AB368" s="64">
        <f t="shared" si="196"/>
        <v>100</v>
      </c>
      <c r="AC368" s="40" t="s">
        <v>406</v>
      </c>
      <c r="AD368" s="46">
        <f t="shared" si="201"/>
        <v>38661893</v>
      </c>
      <c r="AE368" s="64">
        <f t="shared" si="203"/>
        <v>31.809520195641518</v>
      </c>
      <c r="AF368" s="40" t="s">
        <v>406</v>
      </c>
      <c r="AG368" s="65">
        <f t="shared" si="198"/>
        <v>2</v>
      </c>
      <c r="AH368" s="55" t="s">
        <v>421</v>
      </c>
      <c r="AI368" s="46">
        <f t="shared" si="199"/>
        <v>56661893</v>
      </c>
      <c r="AJ368" s="64">
        <f t="shared" si="202"/>
        <v>40</v>
      </c>
      <c r="AK368" s="40"/>
      <c r="AL368" s="64">
        <f t="shared" si="200"/>
        <v>9.32384572947206</v>
      </c>
      <c r="AM368" s="13"/>
      <c r="AP368" s="29"/>
    </row>
    <row r="369" spans="1:42" ht="93.75" customHeight="1" x14ac:dyDescent="0.2">
      <c r="A369" s="18"/>
      <c r="B369" s="19"/>
      <c r="C369" s="30" t="s">
        <v>340</v>
      </c>
      <c r="D369" s="34" t="s">
        <v>520</v>
      </c>
      <c r="E369" s="22">
        <v>5</v>
      </c>
      <c r="F369" s="55" t="s">
        <v>421</v>
      </c>
      <c r="G369" s="61">
        <f t="shared" si="195"/>
        <v>421000000</v>
      </c>
      <c r="H369" s="22">
        <v>1</v>
      </c>
      <c r="I369" s="55" t="s">
        <v>421</v>
      </c>
      <c r="J369" s="26">
        <v>9200000</v>
      </c>
      <c r="K369" s="22">
        <v>1</v>
      </c>
      <c r="L369" s="55" t="s">
        <v>421</v>
      </c>
      <c r="M369" s="27">
        <v>84200000</v>
      </c>
      <c r="N369" s="22">
        <v>1</v>
      </c>
      <c r="O369" s="55" t="s">
        <v>421</v>
      </c>
      <c r="P369" s="27">
        <v>0</v>
      </c>
      <c r="Q369" s="22">
        <v>0</v>
      </c>
      <c r="R369" s="55" t="s">
        <v>421</v>
      </c>
      <c r="S369" s="27">
        <v>0</v>
      </c>
      <c r="T369" s="22">
        <v>0</v>
      </c>
      <c r="U369" s="55" t="s">
        <v>421</v>
      </c>
      <c r="V369" s="27">
        <v>14460000</v>
      </c>
      <c r="W369" s="22">
        <v>0</v>
      </c>
      <c r="X369" s="55" t="s">
        <v>421</v>
      </c>
      <c r="Y369" s="27">
        <v>0</v>
      </c>
      <c r="Z369" s="65">
        <f t="shared" si="197"/>
        <v>1</v>
      </c>
      <c r="AA369" s="55" t="s">
        <v>421</v>
      </c>
      <c r="AB369" s="64">
        <f t="shared" si="196"/>
        <v>100</v>
      </c>
      <c r="AC369" s="40" t="s">
        <v>406</v>
      </c>
      <c r="AD369" s="46">
        <f t="shared" si="201"/>
        <v>14460000</v>
      </c>
      <c r="AE369" s="64">
        <f t="shared" si="203"/>
        <v>17.173396674584325</v>
      </c>
      <c r="AF369" s="40" t="s">
        <v>406</v>
      </c>
      <c r="AG369" s="65">
        <f t="shared" si="198"/>
        <v>2</v>
      </c>
      <c r="AH369" s="55" t="s">
        <v>421</v>
      </c>
      <c r="AI369" s="46">
        <f t="shared" si="199"/>
        <v>23660000</v>
      </c>
      <c r="AJ369" s="64">
        <f t="shared" si="202"/>
        <v>40</v>
      </c>
      <c r="AK369" s="40"/>
      <c r="AL369" s="64">
        <f t="shared" si="200"/>
        <v>5.6199524940617573</v>
      </c>
      <c r="AM369" s="13"/>
      <c r="AP369" s="29"/>
    </row>
    <row r="370" spans="1:42" ht="93.75" customHeight="1" x14ac:dyDescent="0.2">
      <c r="A370" s="18"/>
      <c r="B370" s="19"/>
      <c r="C370" s="30" t="s">
        <v>341</v>
      </c>
      <c r="D370" s="34" t="s">
        <v>520</v>
      </c>
      <c r="E370" s="22">
        <v>5</v>
      </c>
      <c r="F370" s="55" t="s">
        <v>421</v>
      </c>
      <c r="G370" s="61">
        <f t="shared" si="195"/>
        <v>652473000</v>
      </c>
      <c r="H370" s="22">
        <v>1</v>
      </c>
      <c r="I370" s="55" t="s">
        <v>421</v>
      </c>
      <c r="J370" s="26">
        <v>40000000</v>
      </c>
      <c r="K370" s="22">
        <v>1</v>
      </c>
      <c r="L370" s="55" t="s">
        <v>421</v>
      </c>
      <c r="M370" s="27">
        <v>130494600</v>
      </c>
      <c r="N370" s="22">
        <v>1</v>
      </c>
      <c r="O370" s="55" t="s">
        <v>421</v>
      </c>
      <c r="P370" s="27">
        <v>0</v>
      </c>
      <c r="Q370" s="22">
        <v>0</v>
      </c>
      <c r="R370" s="55" t="s">
        <v>421</v>
      </c>
      <c r="S370" s="27">
        <v>0</v>
      </c>
      <c r="T370" s="22">
        <v>0</v>
      </c>
      <c r="U370" s="55" t="s">
        <v>421</v>
      </c>
      <c r="V370" s="27">
        <v>70654600</v>
      </c>
      <c r="W370" s="22">
        <v>0</v>
      </c>
      <c r="X370" s="55" t="s">
        <v>421</v>
      </c>
      <c r="Y370" s="27">
        <v>0</v>
      </c>
      <c r="Z370" s="65">
        <f t="shared" si="197"/>
        <v>1</v>
      </c>
      <c r="AA370" s="55" t="s">
        <v>421</v>
      </c>
      <c r="AB370" s="64">
        <f t="shared" si="196"/>
        <v>100</v>
      </c>
      <c r="AC370" s="40" t="s">
        <v>406</v>
      </c>
      <c r="AD370" s="46">
        <f t="shared" si="201"/>
        <v>70654600</v>
      </c>
      <c r="AE370" s="64">
        <f t="shared" si="203"/>
        <v>54.143696367512526</v>
      </c>
      <c r="AF370" s="40" t="s">
        <v>406</v>
      </c>
      <c r="AG370" s="65">
        <f t="shared" si="198"/>
        <v>2</v>
      </c>
      <c r="AH370" s="55" t="s">
        <v>421</v>
      </c>
      <c r="AI370" s="46">
        <f t="shared" si="199"/>
        <v>110654600</v>
      </c>
      <c r="AJ370" s="64">
        <f t="shared" si="202"/>
        <v>40</v>
      </c>
      <c r="AK370" s="40"/>
      <c r="AL370" s="64">
        <f t="shared" si="200"/>
        <v>16.959261149503504</v>
      </c>
      <c r="AM370" s="13"/>
      <c r="AP370" s="29"/>
    </row>
    <row r="371" spans="1:42" ht="93.75" customHeight="1" x14ac:dyDescent="0.2">
      <c r="A371" s="18"/>
      <c r="B371" s="19"/>
      <c r="C371" s="30" t="s">
        <v>342</v>
      </c>
      <c r="D371" s="34" t="s">
        <v>520</v>
      </c>
      <c r="E371" s="22">
        <v>5</v>
      </c>
      <c r="F371" s="55" t="s">
        <v>421</v>
      </c>
      <c r="G371" s="61">
        <f t="shared" si="195"/>
        <v>514276705</v>
      </c>
      <c r="H371" s="22">
        <v>1</v>
      </c>
      <c r="I371" s="55" t="s">
        <v>421</v>
      </c>
      <c r="J371" s="26">
        <v>29200000</v>
      </c>
      <c r="K371" s="22">
        <v>1</v>
      </c>
      <c r="L371" s="55" t="s">
        <v>421</v>
      </c>
      <c r="M371" s="27">
        <v>102855341</v>
      </c>
      <c r="N371" s="22">
        <v>1</v>
      </c>
      <c r="O371" s="55" t="s">
        <v>421</v>
      </c>
      <c r="P371" s="27">
        <v>0</v>
      </c>
      <c r="Q371" s="22">
        <v>0</v>
      </c>
      <c r="R371" s="55" t="s">
        <v>421</v>
      </c>
      <c r="S371" s="27">
        <v>0</v>
      </c>
      <c r="T371" s="22">
        <v>0</v>
      </c>
      <c r="U371" s="55" t="s">
        <v>421</v>
      </c>
      <c r="V371" s="27">
        <v>58327341</v>
      </c>
      <c r="W371" s="22">
        <v>0</v>
      </c>
      <c r="X371" s="55" t="s">
        <v>421</v>
      </c>
      <c r="Y371" s="27">
        <v>0</v>
      </c>
      <c r="Z371" s="65">
        <f t="shared" si="197"/>
        <v>1</v>
      </c>
      <c r="AA371" s="55" t="s">
        <v>421</v>
      </c>
      <c r="AB371" s="64">
        <f t="shared" si="196"/>
        <v>100</v>
      </c>
      <c r="AC371" s="40" t="s">
        <v>406</v>
      </c>
      <c r="AD371" s="46">
        <f t="shared" si="201"/>
        <v>58327341</v>
      </c>
      <c r="AE371" s="64">
        <f t="shared" si="203"/>
        <v>56.708130499513878</v>
      </c>
      <c r="AF371" s="40" t="s">
        <v>406</v>
      </c>
      <c r="AG371" s="65">
        <f t="shared" si="198"/>
        <v>2</v>
      </c>
      <c r="AH371" s="55" t="s">
        <v>421</v>
      </c>
      <c r="AI371" s="46">
        <f t="shared" si="199"/>
        <v>87527341</v>
      </c>
      <c r="AJ371" s="64">
        <f t="shared" si="202"/>
        <v>40</v>
      </c>
      <c r="AK371" s="40"/>
      <c r="AL371" s="64">
        <f t="shared" si="200"/>
        <v>17.019503343049536</v>
      </c>
      <c r="AM371" s="13"/>
      <c r="AP371" s="29"/>
    </row>
    <row r="372" spans="1:42" ht="93.75" customHeight="1" x14ac:dyDescent="0.2">
      <c r="A372" s="18"/>
      <c r="B372" s="19"/>
      <c r="C372" s="30" t="s">
        <v>343</v>
      </c>
      <c r="D372" s="34" t="s">
        <v>520</v>
      </c>
      <c r="E372" s="22">
        <v>5</v>
      </c>
      <c r="F372" s="55" t="s">
        <v>421</v>
      </c>
      <c r="G372" s="61">
        <f t="shared" si="195"/>
        <v>573650000</v>
      </c>
      <c r="H372" s="22">
        <v>1</v>
      </c>
      <c r="I372" s="55" t="s">
        <v>421</v>
      </c>
      <c r="J372" s="26">
        <v>22400000</v>
      </c>
      <c r="K372" s="22">
        <v>1</v>
      </c>
      <c r="L372" s="55" t="s">
        <v>421</v>
      </c>
      <c r="M372" s="27">
        <v>114730000</v>
      </c>
      <c r="N372" s="22">
        <v>1</v>
      </c>
      <c r="O372" s="55" t="s">
        <v>421</v>
      </c>
      <c r="P372" s="27">
        <v>0</v>
      </c>
      <c r="Q372" s="22">
        <v>0</v>
      </c>
      <c r="R372" s="55" t="s">
        <v>421</v>
      </c>
      <c r="S372" s="27">
        <v>0</v>
      </c>
      <c r="T372" s="22">
        <v>0</v>
      </c>
      <c r="U372" s="55" t="s">
        <v>421</v>
      </c>
      <c r="V372" s="27">
        <v>29936000</v>
      </c>
      <c r="W372" s="22">
        <v>0</v>
      </c>
      <c r="X372" s="55" t="s">
        <v>421</v>
      </c>
      <c r="Y372" s="27">
        <v>0</v>
      </c>
      <c r="Z372" s="65">
        <f t="shared" si="197"/>
        <v>1</v>
      </c>
      <c r="AA372" s="55" t="s">
        <v>421</v>
      </c>
      <c r="AB372" s="64">
        <f t="shared" si="196"/>
        <v>100</v>
      </c>
      <c r="AC372" s="40" t="s">
        <v>406</v>
      </c>
      <c r="AD372" s="46">
        <f t="shared" si="201"/>
        <v>29936000</v>
      </c>
      <c r="AE372" s="64">
        <f t="shared" si="203"/>
        <v>26.09256515296784</v>
      </c>
      <c r="AF372" s="40" t="s">
        <v>406</v>
      </c>
      <c r="AG372" s="65">
        <f t="shared" si="198"/>
        <v>2</v>
      </c>
      <c r="AH372" s="55" t="s">
        <v>421</v>
      </c>
      <c r="AI372" s="46">
        <f t="shared" si="199"/>
        <v>52336000</v>
      </c>
      <c r="AJ372" s="64">
        <f t="shared" si="202"/>
        <v>40</v>
      </c>
      <c r="AK372" s="40"/>
      <c r="AL372" s="64">
        <f t="shared" si="200"/>
        <v>9.1233330427961299</v>
      </c>
      <c r="AM372" s="13"/>
      <c r="AP372" s="29"/>
    </row>
    <row r="373" spans="1:42" ht="93.75" customHeight="1" x14ac:dyDescent="0.2">
      <c r="A373" s="18"/>
      <c r="B373" s="19"/>
      <c r="C373" s="30" t="s">
        <v>344</v>
      </c>
      <c r="D373" s="34" t="s">
        <v>520</v>
      </c>
      <c r="E373" s="22">
        <v>5</v>
      </c>
      <c r="F373" s="55" t="s">
        <v>421</v>
      </c>
      <c r="G373" s="61">
        <f t="shared" si="195"/>
        <v>523339990</v>
      </c>
      <c r="H373" s="22">
        <v>1</v>
      </c>
      <c r="I373" s="55" t="s">
        <v>421</v>
      </c>
      <c r="J373" s="26">
        <v>5655800</v>
      </c>
      <c r="K373" s="22">
        <v>1</v>
      </c>
      <c r="L373" s="55" t="s">
        <v>421</v>
      </c>
      <c r="M373" s="27">
        <v>104667998</v>
      </c>
      <c r="N373" s="22">
        <v>1</v>
      </c>
      <c r="O373" s="55" t="s">
        <v>421</v>
      </c>
      <c r="P373" s="27">
        <v>0</v>
      </c>
      <c r="Q373" s="22">
        <v>0</v>
      </c>
      <c r="R373" s="55" t="s">
        <v>421</v>
      </c>
      <c r="S373" s="27">
        <v>0</v>
      </c>
      <c r="T373" s="22">
        <v>0</v>
      </c>
      <c r="U373" s="55" t="s">
        <v>421</v>
      </c>
      <c r="V373" s="27">
        <v>26957998</v>
      </c>
      <c r="W373" s="22">
        <v>0</v>
      </c>
      <c r="X373" s="55" t="s">
        <v>421</v>
      </c>
      <c r="Y373" s="27">
        <v>0</v>
      </c>
      <c r="Z373" s="65">
        <f t="shared" si="197"/>
        <v>1</v>
      </c>
      <c r="AA373" s="55" t="s">
        <v>421</v>
      </c>
      <c r="AB373" s="64">
        <f t="shared" si="196"/>
        <v>100</v>
      </c>
      <c r="AC373" s="40" t="s">
        <v>406</v>
      </c>
      <c r="AD373" s="46">
        <f t="shared" si="201"/>
        <v>26957998</v>
      </c>
      <c r="AE373" s="64">
        <f t="shared" si="203"/>
        <v>25.75572143837126</v>
      </c>
      <c r="AF373" s="40" t="s">
        <v>406</v>
      </c>
      <c r="AG373" s="65">
        <f t="shared" si="198"/>
        <v>2</v>
      </c>
      <c r="AH373" s="55" t="s">
        <v>421</v>
      </c>
      <c r="AI373" s="46">
        <f t="shared" si="199"/>
        <v>32613798</v>
      </c>
      <c r="AJ373" s="64">
        <f t="shared" si="202"/>
        <v>40</v>
      </c>
      <c r="AK373" s="40"/>
      <c r="AL373" s="64">
        <f t="shared" si="200"/>
        <v>6.2318566559379489</v>
      </c>
      <c r="AM373" s="13"/>
      <c r="AP373" s="29"/>
    </row>
    <row r="374" spans="1:42" ht="93.75" customHeight="1" x14ac:dyDescent="0.2">
      <c r="A374" s="18"/>
      <c r="B374" s="19"/>
      <c r="C374" s="30" t="s">
        <v>345</v>
      </c>
      <c r="D374" s="34" t="s">
        <v>520</v>
      </c>
      <c r="E374" s="22">
        <v>5</v>
      </c>
      <c r="F374" s="55" t="s">
        <v>421</v>
      </c>
      <c r="G374" s="61">
        <f t="shared" si="195"/>
        <v>1462606800</v>
      </c>
      <c r="H374" s="22">
        <v>1</v>
      </c>
      <c r="I374" s="55" t="s">
        <v>421</v>
      </c>
      <c r="J374" s="26">
        <v>88839000</v>
      </c>
      <c r="K374" s="22">
        <v>1</v>
      </c>
      <c r="L374" s="55" t="s">
        <v>421</v>
      </c>
      <c r="M374" s="27">
        <v>292521360</v>
      </c>
      <c r="N374" s="22">
        <v>1</v>
      </c>
      <c r="O374" s="55" t="s">
        <v>421</v>
      </c>
      <c r="P374" s="27">
        <v>0</v>
      </c>
      <c r="Q374" s="22">
        <v>0</v>
      </c>
      <c r="R374" s="55" t="s">
        <v>421</v>
      </c>
      <c r="S374" s="27">
        <v>0</v>
      </c>
      <c r="T374" s="22">
        <v>0</v>
      </c>
      <c r="U374" s="55" t="s">
        <v>421</v>
      </c>
      <c r="V374" s="27">
        <v>163863010</v>
      </c>
      <c r="W374" s="22">
        <v>0</v>
      </c>
      <c r="X374" s="55" t="s">
        <v>421</v>
      </c>
      <c r="Y374" s="27">
        <v>0</v>
      </c>
      <c r="Z374" s="65">
        <f t="shared" si="197"/>
        <v>1</v>
      </c>
      <c r="AA374" s="55" t="s">
        <v>421</v>
      </c>
      <c r="AB374" s="64">
        <f t="shared" si="196"/>
        <v>100</v>
      </c>
      <c r="AC374" s="40" t="s">
        <v>406</v>
      </c>
      <c r="AD374" s="46">
        <f t="shared" si="201"/>
        <v>163863010</v>
      </c>
      <c r="AE374" s="64">
        <f t="shared" si="203"/>
        <v>56.017451170061562</v>
      </c>
      <c r="AF374" s="40" t="s">
        <v>406</v>
      </c>
      <c r="AG374" s="65">
        <f t="shared" si="198"/>
        <v>2</v>
      </c>
      <c r="AH374" s="55" t="s">
        <v>421</v>
      </c>
      <c r="AI374" s="46">
        <f t="shared" si="199"/>
        <v>252702010</v>
      </c>
      <c r="AJ374" s="64">
        <f t="shared" si="202"/>
        <v>40</v>
      </c>
      <c r="AK374" s="40"/>
      <c r="AL374" s="64">
        <f t="shared" si="200"/>
        <v>17.277508213417303</v>
      </c>
      <c r="AM374" s="13"/>
      <c r="AP374" s="29"/>
    </row>
    <row r="375" spans="1:42" ht="93.75" customHeight="1" x14ac:dyDescent="0.2">
      <c r="A375" s="18"/>
      <c r="B375" s="19"/>
      <c r="C375" s="30" t="s">
        <v>346</v>
      </c>
      <c r="D375" s="34" t="s">
        <v>520</v>
      </c>
      <c r="E375" s="22">
        <v>5</v>
      </c>
      <c r="F375" s="55" t="s">
        <v>421</v>
      </c>
      <c r="G375" s="61">
        <f t="shared" si="195"/>
        <v>2068079500</v>
      </c>
      <c r="H375" s="22">
        <v>1</v>
      </c>
      <c r="I375" s="55" t="s">
        <v>421</v>
      </c>
      <c r="J375" s="26">
        <v>228153064</v>
      </c>
      <c r="K375" s="22">
        <v>1</v>
      </c>
      <c r="L375" s="55" t="s">
        <v>421</v>
      </c>
      <c r="M375" s="27">
        <v>413615900</v>
      </c>
      <c r="N375" s="22">
        <v>1</v>
      </c>
      <c r="O375" s="55" t="s">
        <v>421</v>
      </c>
      <c r="P375" s="27">
        <v>0</v>
      </c>
      <c r="Q375" s="22">
        <v>0</v>
      </c>
      <c r="R375" s="55" t="s">
        <v>421</v>
      </c>
      <c r="S375" s="27">
        <v>0</v>
      </c>
      <c r="T375" s="22">
        <v>0</v>
      </c>
      <c r="U375" s="55" t="s">
        <v>421</v>
      </c>
      <c r="V375" s="27">
        <v>237527900</v>
      </c>
      <c r="W375" s="22">
        <v>0</v>
      </c>
      <c r="X375" s="55" t="s">
        <v>421</v>
      </c>
      <c r="Y375" s="27">
        <v>0</v>
      </c>
      <c r="Z375" s="65">
        <f t="shared" si="197"/>
        <v>1</v>
      </c>
      <c r="AA375" s="55" t="s">
        <v>421</v>
      </c>
      <c r="AB375" s="64">
        <f t="shared" si="196"/>
        <v>100</v>
      </c>
      <c r="AC375" s="40" t="s">
        <v>406</v>
      </c>
      <c r="AD375" s="46">
        <f t="shared" si="201"/>
        <v>237527900</v>
      </c>
      <c r="AE375" s="64">
        <f t="shared" si="203"/>
        <v>57.427168539700723</v>
      </c>
      <c r="AF375" s="40" t="s">
        <v>406</v>
      </c>
      <c r="AG375" s="65">
        <f t="shared" si="198"/>
        <v>2</v>
      </c>
      <c r="AH375" s="55" t="s">
        <v>421</v>
      </c>
      <c r="AI375" s="46">
        <f t="shared" si="199"/>
        <v>465680964</v>
      </c>
      <c r="AJ375" s="64">
        <f t="shared" si="202"/>
        <v>40</v>
      </c>
      <c r="AK375" s="40"/>
      <c r="AL375" s="64">
        <f t="shared" si="200"/>
        <v>22.517556215803118</v>
      </c>
      <c r="AM375" s="13"/>
      <c r="AP375" s="29"/>
    </row>
    <row r="376" spans="1:42" ht="93.75" customHeight="1" x14ac:dyDescent="0.2">
      <c r="A376" s="18"/>
      <c r="B376" s="19"/>
      <c r="C376" s="30" t="s">
        <v>347</v>
      </c>
      <c r="D376" s="34" t="s">
        <v>520</v>
      </c>
      <c r="E376" s="22">
        <v>5</v>
      </c>
      <c r="F376" s="55" t="s">
        <v>421</v>
      </c>
      <c r="G376" s="61">
        <f t="shared" si="195"/>
        <v>1452000000</v>
      </c>
      <c r="H376" s="22">
        <v>1</v>
      </c>
      <c r="I376" s="55" t="s">
        <v>421</v>
      </c>
      <c r="J376" s="26">
        <v>113766084</v>
      </c>
      <c r="K376" s="22">
        <v>1</v>
      </c>
      <c r="L376" s="55" t="s">
        <v>421</v>
      </c>
      <c r="M376" s="27">
        <v>290400000</v>
      </c>
      <c r="N376" s="22">
        <v>1</v>
      </c>
      <c r="O376" s="55" t="s">
        <v>421</v>
      </c>
      <c r="P376" s="27">
        <v>0</v>
      </c>
      <c r="Q376" s="22">
        <v>0</v>
      </c>
      <c r="R376" s="55" t="s">
        <v>421</v>
      </c>
      <c r="S376" s="27">
        <v>0</v>
      </c>
      <c r="T376" s="22">
        <v>0</v>
      </c>
      <c r="U376" s="55" t="s">
        <v>421</v>
      </c>
      <c r="V376" s="27">
        <v>156816000</v>
      </c>
      <c r="W376" s="22">
        <v>0</v>
      </c>
      <c r="X376" s="55" t="s">
        <v>421</v>
      </c>
      <c r="Y376" s="27">
        <v>0</v>
      </c>
      <c r="Z376" s="65">
        <f t="shared" si="197"/>
        <v>1</v>
      </c>
      <c r="AA376" s="55" t="s">
        <v>421</v>
      </c>
      <c r="AB376" s="64">
        <f t="shared" si="196"/>
        <v>100</v>
      </c>
      <c r="AC376" s="40" t="s">
        <v>406</v>
      </c>
      <c r="AD376" s="46">
        <f t="shared" si="201"/>
        <v>156816000</v>
      </c>
      <c r="AE376" s="64">
        <f t="shared" si="203"/>
        <v>54</v>
      </c>
      <c r="AF376" s="40" t="s">
        <v>406</v>
      </c>
      <c r="AG376" s="65">
        <f t="shared" si="198"/>
        <v>2</v>
      </c>
      <c r="AH376" s="55" t="s">
        <v>421</v>
      </c>
      <c r="AI376" s="46">
        <f t="shared" si="199"/>
        <v>270582084</v>
      </c>
      <c r="AJ376" s="64">
        <f t="shared" si="202"/>
        <v>40</v>
      </c>
      <c r="AK376" s="40"/>
      <c r="AL376" s="64">
        <f t="shared" si="200"/>
        <v>18.635129752066113</v>
      </c>
      <c r="AM376" s="13"/>
      <c r="AP376" s="29"/>
    </row>
    <row r="377" spans="1:42" ht="93.75" customHeight="1" x14ac:dyDescent="0.2">
      <c r="A377" s="18"/>
      <c r="B377" s="19"/>
      <c r="C377" s="30" t="s">
        <v>348</v>
      </c>
      <c r="D377" s="34" t="s">
        <v>520</v>
      </c>
      <c r="E377" s="22">
        <v>5</v>
      </c>
      <c r="F377" s="55" t="s">
        <v>421</v>
      </c>
      <c r="G377" s="61">
        <f t="shared" si="195"/>
        <v>324500000</v>
      </c>
      <c r="H377" s="22">
        <v>1</v>
      </c>
      <c r="I377" s="55" t="s">
        <v>421</v>
      </c>
      <c r="J377" s="26">
        <v>31725096</v>
      </c>
      <c r="K377" s="22">
        <v>1</v>
      </c>
      <c r="L377" s="55" t="s">
        <v>421</v>
      </c>
      <c r="M377" s="27">
        <v>64900000</v>
      </c>
      <c r="N377" s="22">
        <v>1</v>
      </c>
      <c r="O377" s="55" t="s">
        <v>421</v>
      </c>
      <c r="P377" s="27">
        <v>0</v>
      </c>
      <c r="Q377" s="22">
        <v>0</v>
      </c>
      <c r="R377" s="55" t="s">
        <v>421</v>
      </c>
      <c r="S377" s="27">
        <v>0</v>
      </c>
      <c r="T377" s="22">
        <v>0</v>
      </c>
      <c r="U377" s="55" t="s">
        <v>421</v>
      </c>
      <c r="V377" s="27">
        <v>37313100</v>
      </c>
      <c r="W377" s="22">
        <v>0</v>
      </c>
      <c r="X377" s="55" t="s">
        <v>421</v>
      </c>
      <c r="Y377" s="27">
        <v>0</v>
      </c>
      <c r="Z377" s="65">
        <f t="shared" si="197"/>
        <v>1</v>
      </c>
      <c r="AA377" s="55" t="s">
        <v>421</v>
      </c>
      <c r="AB377" s="64">
        <f t="shared" si="196"/>
        <v>100</v>
      </c>
      <c r="AC377" s="40" t="s">
        <v>406</v>
      </c>
      <c r="AD377" s="46">
        <f t="shared" si="201"/>
        <v>37313100</v>
      </c>
      <c r="AE377" s="64">
        <f t="shared" si="203"/>
        <v>57.493220338983051</v>
      </c>
      <c r="AF377" s="40" t="s">
        <v>406</v>
      </c>
      <c r="AG377" s="65">
        <f t="shared" si="198"/>
        <v>2</v>
      </c>
      <c r="AH377" s="55" t="s">
        <v>421</v>
      </c>
      <c r="AI377" s="46">
        <f t="shared" si="199"/>
        <v>69038196</v>
      </c>
      <c r="AJ377" s="64">
        <f t="shared" si="202"/>
        <v>40</v>
      </c>
      <c r="AK377" s="40"/>
      <c r="AL377" s="64">
        <f t="shared" si="200"/>
        <v>21.275253004622495</v>
      </c>
      <c r="AM377" s="13"/>
      <c r="AP377" s="29"/>
    </row>
    <row r="378" spans="1:42" ht="93.75" customHeight="1" x14ac:dyDescent="0.2">
      <c r="A378" s="18"/>
      <c r="B378" s="19"/>
      <c r="C378" s="30" t="s">
        <v>349</v>
      </c>
      <c r="D378" s="34" t="s">
        <v>520</v>
      </c>
      <c r="E378" s="22">
        <v>5</v>
      </c>
      <c r="F378" s="55" t="s">
        <v>421</v>
      </c>
      <c r="G378" s="61">
        <f t="shared" ref="G378:G393" si="204">M378*5</f>
        <v>1188000000</v>
      </c>
      <c r="H378" s="22">
        <v>1</v>
      </c>
      <c r="I378" s="55" t="s">
        <v>421</v>
      </c>
      <c r="J378" s="26">
        <v>83574568</v>
      </c>
      <c r="K378" s="22">
        <v>1</v>
      </c>
      <c r="L378" s="55" t="s">
        <v>421</v>
      </c>
      <c r="M378" s="27">
        <v>237600000</v>
      </c>
      <c r="N378" s="22">
        <v>1</v>
      </c>
      <c r="O378" s="55" t="s">
        <v>421</v>
      </c>
      <c r="P378" s="27">
        <v>0</v>
      </c>
      <c r="Q378" s="22">
        <v>0</v>
      </c>
      <c r="R378" s="55" t="s">
        <v>421</v>
      </c>
      <c r="S378" s="27">
        <v>0</v>
      </c>
      <c r="T378" s="22">
        <v>0</v>
      </c>
      <c r="U378" s="55" t="s">
        <v>421</v>
      </c>
      <c r="V378" s="27">
        <v>128304000</v>
      </c>
      <c r="W378" s="22">
        <v>0</v>
      </c>
      <c r="X378" s="55" t="s">
        <v>421</v>
      </c>
      <c r="Y378" s="27">
        <v>0</v>
      </c>
      <c r="Z378" s="65">
        <f t="shared" si="197"/>
        <v>1</v>
      </c>
      <c r="AA378" s="55" t="s">
        <v>421</v>
      </c>
      <c r="AB378" s="64">
        <f t="shared" si="196"/>
        <v>100</v>
      </c>
      <c r="AC378" s="40" t="s">
        <v>406</v>
      </c>
      <c r="AD378" s="46">
        <f t="shared" si="201"/>
        <v>128304000</v>
      </c>
      <c r="AE378" s="64">
        <f t="shared" si="203"/>
        <v>54</v>
      </c>
      <c r="AF378" s="40" t="s">
        <v>406</v>
      </c>
      <c r="AG378" s="65">
        <f t="shared" si="198"/>
        <v>2</v>
      </c>
      <c r="AH378" s="55" t="s">
        <v>421</v>
      </c>
      <c r="AI378" s="46">
        <f t="shared" si="199"/>
        <v>211878568</v>
      </c>
      <c r="AJ378" s="64">
        <f t="shared" si="202"/>
        <v>40</v>
      </c>
      <c r="AK378" s="40"/>
      <c r="AL378" s="64">
        <f t="shared" si="200"/>
        <v>17.834896296296296</v>
      </c>
      <c r="AM378" s="13"/>
      <c r="AP378" s="29"/>
    </row>
    <row r="379" spans="1:42" ht="93.75" customHeight="1" x14ac:dyDescent="0.2">
      <c r="A379" s="18"/>
      <c r="B379" s="19"/>
      <c r="C379" s="30" t="s">
        <v>350</v>
      </c>
      <c r="D379" s="34" t="s">
        <v>520</v>
      </c>
      <c r="E379" s="22">
        <v>5</v>
      </c>
      <c r="F379" s="55" t="s">
        <v>421</v>
      </c>
      <c r="G379" s="61">
        <f t="shared" si="204"/>
        <v>235832320</v>
      </c>
      <c r="H379" s="22">
        <v>1</v>
      </c>
      <c r="I379" s="55" t="s">
        <v>421</v>
      </c>
      <c r="J379" s="26">
        <v>20000000</v>
      </c>
      <c r="K379" s="22">
        <v>1</v>
      </c>
      <c r="L379" s="55" t="s">
        <v>421</v>
      </c>
      <c r="M379" s="27">
        <v>47166464</v>
      </c>
      <c r="N379" s="22">
        <v>1</v>
      </c>
      <c r="O379" s="55" t="s">
        <v>421</v>
      </c>
      <c r="P379" s="27">
        <v>0</v>
      </c>
      <c r="Q379" s="22">
        <v>0</v>
      </c>
      <c r="R379" s="55" t="s">
        <v>421</v>
      </c>
      <c r="S379" s="27">
        <v>0</v>
      </c>
      <c r="T379" s="22">
        <v>0</v>
      </c>
      <c r="U379" s="55" t="s">
        <v>421</v>
      </c>
      <c r="V379" s="27">
        <v>47166464</v>
      </c>
      <c r="W379" s="22">
        <v>0</v>
      </c>
      <c r="X379" s="55" t="s">
        <v>421</v>
      </c>
      <c r="Y379" s="27">
        <v>0</v>
      </c>
      <c r="Z379" s="65">
        <f t="shared" si="197"/>
        <v>1</v>
      </c>
      <c r="AA379" s="55" t="s">
        <v>421</v>
      </c>
      <c r="AB379" s="64">
        <f t="shared" si="196"/>
        <v>100</v>
      </c>
      <c r="AC379" s="40" t="s">
        <v>406</v>
      </c>
      <c r="AD379" s="46">
        <f t="shared" si="201"/>
        <v>47166464</v>
      </c>
      <c r="AE379" s="64">
        <f t="shared" si="203"/>
        <v>100</v>
      </c>
      <c r="AF379" s="40" t="s">
        <v>406</v>
      </c>
      <c r="AG379" s="65">
        <f t="shared" si="198"/>
        <v>2</v>
      </c>
      <c r="AH379" s="55" t="s">
        <v>421</v>
      </c>
      <c r="AI379" s="46">
        <f t="shared" si="199"/>
        <v>67166464</v>
      </c>
      <c r="AJ379" s="64">
        <f t="shared" si="202"/>
        <v>40</v>
      </c>
      <c r="AK379" s="40"/>
      <c r="AL379" s="64">
        <f t="shared" si="200"/>
        <v>28.480601810642408</v>
      </c>
      <c r="AM379" s="13"/>
      <c r="AP379" s="29"/>
    </row>
    <row r="380" spans="1:42" ht="93.75" customHeight="1" x14ac:dyDescent="0.2">
      <c r="A380" s="18"/>
      <c r="B380" s="19"/>
      <c r="C380" s="30" t="s">
        <v>351</v>
      </c>
      <c r="D380" s="34" t="s">
        <v>520</v>
      </c>
      <c r="E380" s="22">
        <v>5</v>
      </c>
      <c r="F380" s="55" t="s">
        <v>421</v>
      </c>
      <c r="G380" s="61">
        <f t="shared" si="204"/>
        <v>269481150</v>
      </c>
      <c r="H380" s="22">
        <v>1</v>
      </c>
      <c r="I380" s="55" t="s">
        <v>421</v>
      </c>
      <c r="J380" s="26">
        <v>17200000</v>
      </c>
      <c r="K380" s="22">
        <v>1</v>
      </c>
      <c r="L380" s="55" t="s">
        <v>421</v>
      </c>
      <c r="M380" s="27">
        <v>53896230</v>
      </c>
      <c r="N380" s="22">
        <v>1</v>
      </c>
      <c r="O380" s="55" t="s">
        <v>421</v>
      </c>
      <c r="P380" s="27">
        <v>0</v>
      </c>
      <c r="Q380" s="22">
        <v>0</v>
      </c>
      <c r="R380" s="55" t="s">
        <v>421</v>
      </c>
      <c r="S380" s="27">
        <v>0</v>
      </c>
      <c r="T380" s="22">
        <v>0</v>
      </c>
      <c r="U380" s="55" t="s">
        <v>421</v>
      </c>
      <c r="V380" s="27">
        <v>24411930</v>
      </c>
      <c r="W380" s="22">
        <v>0</v>
      </c>
      <c r="X380" s="55" t="s">
        <v>421</v>
      </c>
      <c r="Y380" s="27">
        <v>0</v>
      </c>
      <c r="Z380" s="65">
        <f t="shared" si="197"/>
        <v>1</v>
      </c>
      <c r="AA380" s="55" t="s">
        <v>421</v>
      </c>
      <c r="AB380" s="64">
        <f t="shared" ref="AB380:AB393" si="205">Z380/K380*100</f>
        <v>100</v>
      </c>
      <c r="AC380" s="40" t="s">
        <v>406</v>
      </c>
      <c r="AD380" s="46">
        <f t="shared" si="201"/>
        <v>24411930</v>
      </c>
      <c r="AE380" s="64">
        <f t="shared" si="203"/>
        <v>45.29431835955873</v>
      </c>
      <c r="AF380" s="40" t="s">
        <v>406</v>
      </c>
      <c r="AG380" s="65">
        <f t="shared" si="198"/>
        <v>2</v>
      </c>
      <c r="AH380" s="55" t="s">
        <v>421</v>
      </c>
      <c r="AI380" s="46">
        <f t="shared" si="199"/>
        <v>41611930</v>
      </c>
      <c r="AJ380" s="64">
        <f t="shared" si="202"/>
        <v>40</v>
      </c>
      <c r="AK380" s="40"/>
      <c r="AL380" s="64">
        <f t="shared" si="200"/>
        <v>15.441499340491905</v>
      </c>
      <c r="AM380" s="13"/>
      <c r="AP380" s="29"/>
    </row>
    <row r="381" spans="1:42" ht="93.75" customHeight="1" x14ac:dyDescent="0.2">
      <c r="A381" s="18"/>
      <c r="B381" s="19"/>
      <c r="C381" s="30" t="s">
        <v>352</v>
      </c>
      <c r="D381" s="34" t="s">
        <v>520</v>
      </c>
      <c r="E381" s="22">
        <v>5</v>
      </c>
      <c r="F381" s="55" t="s">
        <v>421</v>
      </c>
      <c r="G381" s="61">
        <f t="shared" si="204"/>
        <v>651346300</v>
      </c>
      <c r="H381" s="22">
        <v>1</v>
      </c>
      <c r="I381" s="55" t="s">
        <v>421</v>
      </c>
      <c r="J381" s="26">
        <v>30737634</v>
      </c>
      <c r="K381" s="22">
        <v>1</v>
      </c>
      <c r="L381" s="55" t="s">
        <v>421</v>
      </c>
      <c r="M381" s="27">
        <v>130269260</v>
      </c>
      <c r="N381" s="22">
        <v>1</v>
      </c>
      <c r="O381" s="55" t="s">
        <v>421</v>
      </c>
      <c r="P381" s="27">
        <v>0</v>
      </c>
      <c r="Q381" s="22">
        <v>0</v>
      </c>
      <c r="R381" s="55" t="s">
        <v>421</v>
      </c>
      <c r="S381" s="27">
        <v>0</v>
      </c>
      <c r="T381" s="22">
        <v>0</v>
      </c>
      <c r="U381" s="55" t="s">
        <v>421</v>
      </c>
      <c r="V381" s="27">
        <v>31080660</v>
      </c>
      <c r="W381" s="22">
        <v>0</v>
      </c>
      <c r="X381" s="55" t="s">
        <v>421</v>
      </c>
      <c r="Y381" s="27">
        <v>0</v>
      </c>
      <c r="Z381" s="65">
        <f t="shared" si="197"/>
        <v>1</v>
      </c>
      <c r="AA381" s="55" t="s">
        <v>421</v>
      </c>
      <c r="AB381" s="64">
        <f t="shared" si="205"/>
        <v>100</v>
      </c>
      <c r="AC381" s="40" t="s">
        <v>406</v>
      </c>
      <c r="AD381" s="46">
        <f t="shared" si="201"/>
        <v>31080660</v>
      </c>
      <c r="AE381" s="64">
        <f t="shared" si="203"/>
        <v>23.858782954627976</v>
      </c>
      <c r="AF381" s="40" t="s">
        <v>406</v>
      </c>
      <c r="AG381" s="65">
        <f t="shared" si="198"/>
        <v>2</v>
      </c>
      <c r="AH381" s="55" t="s">
        <v>421</v>
      </c>
      <c r="AI381" s="46">
        <f t="shared" si="199"/>
        <v>61818294</v>
      </c>
      <c r="AJ381" s="64">
        <f t="shared" si="202"/>
        <v>40</v>
      </c>
      <c r="AK381" s="40"/>
      <c r="AL381" s="64">
        <f t="shared" si="200"/>
        <v>9.4908490306922744</v>
      </c>
      <c r="AM381" s="13"/>
      <c r="AP381" s="29"/>
    </row>
    <row r="382" spans="1:42" ht="93.75" customHeight="1" x14ac:dyDescent="0.2">
      <c r="A382" s="18"/>
      <c r="B382" s="19"/>
      <c r="C382" s="30" t="s">
        <v>353</v>
      </c>
      <c r="D382" s="34" t="s">
        <v>520</v>
      </c>
      <c r="E382" s="22">
        <v>5</v>
      </c>
      <c r="F382" s="55" t="s">
        <v>421</v>
      </c>
      <c r="G382" s="61">
        <f t="shared" si="204"/>
        <v>1141250055</v>
      </c>
      <c r="H382" s="22">
        <v>1</v>
      </c>
      <c r="I382" s="55" t="s">
        <v>421</v>
      </c>
      <c r="J382" s="26">
        <v>86403000</v>
      </c>
      <c r="K382" s="22">
        <v>1</v>
      </c>
      <c r="L382" s="55" t="s">
        <v>421</v>
      </c>
      <c r="M382" s="27">
        <v>228250011</v>
      </c>
      <c r="N382" s="22">
        <v>1</v>
      </c>
      <c r="O382" s="55" t="s">
        <v>421</v>
      </c>
      <c r="P382" s="27">
        <v>0</v>
      </c>
      <c r="Q382" s="22">
        <v>0</v>
      </c>
      <c r="R382" s="55" t="s">
        <v>421</v>
      </c>
      <c r="S382" s="27">
        <v>0</v>
      </c>
      <c r="T382" s="22">
        <v>0</v>
      </c>
      <c r="U382" s="55" t="s">
        <v>421</v>
      </c>
      <c r="V382" s="27">
        <v>125242494</v>
      </c>
      <c r="W382" s="22">
        <v>0</v>
      </c>
      <c r="X382" s="55" t="s">
        <v>421</v>
      </c>
      <c r="Y382" s="27">
        <v>0</v>
      </c>
      <c r="Z382" s="65">
        <f t="shared" si="197"/>
        <v>1</v>
      </c>
      <c r="AA382" s="55" t="s">
        <v>421</v>
      </c>
      <c r="AB382" s="64">
        <f t="shared" si="205"/>
        <v>100</v>
      </c>
      <c r="AC382" s="40" t="s">
        <v>406</v>
      </c>
      <c r="AD382" s="46">
        <f t="shared" si="201"/>
        <v>125242494</v>
      </c>
      <c r="AE382" s="64">
        <f t="shared" si="203"/>
        <v>54.8707504772037</v>
      </c>
      <c r="AF382" s="40" t="s">
        <v>406</v>
      </c>
      <c r="AG382" s="65">
        <f t="shared" si="198"/>
        <v>2</v>
      </c>
      <c r="AH382" s="55" t="s">
        <v>421</v>
      </c>
      <c r="AI382" s="46">
        <f t="shared" si="199"/>
        <v>211645494</v>
      </c>
      <c r="AJ382" s="64">
        <f t="shared" si="202"/>
        <v>40</v>
      </c>
      <c r="AK382" s="40"/>
      <c r="AL382" s="64">
        <f t="shared" si="200"/>
        <v>18.545058821486759</v>
      </c>
      <c r="AM382" s="13"/>
      <c r="AP382" s="29"/>
    </row>
    <row r="383" spans="1:42" ht="93.75" customHeight="1" x14ac:dyDescent="0.2">
      <c r="A383" s="18"/>
      <c r="B383" s="19"/>
      <c r="C383" s="30" t="s">
        <v>354</v>
      </c>
      <c r="D383" s="34" t="s">
        <v>520</v>
      </c>
      <c r="E383" s="22">
        <v>5</v>
      </c>
      <c r="F383" s="55" t="s">
        <v>421</v>
      </c>
      <c r="G383" s="61">
        <f t="shared" si="204"/>
        <v>668791120</v>
      </c>
      <c r="H383" s="22">
        <v>1</v>
      </c>
      <c r="I383" s="55" t="s">
        <v>421</v>
      </c>
      <c r="J383" s="26">
        <v>17600000</v>
      </c>
      <c r="K383" s="22">
        <v>1</v>
      </c>
      <c r="L383" s="55" t="s">
        <v>421</v>
      </c>
      <c r="M383" s="27">
        <v>133758224</v>
      </c>
      <c r="N383" s="22">
        <v>1</v>
      </c>
      <c r="O383" s="55" t="s">
        <v>421</v>
      </c>
      <c r="P383" s="27">
        <v>0</v>
      </c>
      <c r="Q383" s="22">
        <v>0</v>
      </c>
      <c r="R383" s="55" t="s">
        <v>421</v>
      </c>
      <c r="S383" s="27">
        <v>0</v>
      </c>
      <c r="T383" s="22">
        <v>0</v>
      </c>
      <c r="U383" s="55" t="s">
        <v>421</v>
      </c>
      <c r="V383" s="27">
        <v>41880224</v>
      </c>
      <c r="W383" s="22">
        <v>0</v>
      </c>
      <c r="X383" s="55" t="s">
        <v>421</v>
      </c>
      <c r="Y383" s="27">
        <v>0</v>
      </c>
      <c r="Z383" s="65">
        <f t="shared" ref="Z383:Z393" si="206">N383+Q383+T383+W383</f>
        <v>1</v>
      </c>
      <c r="AA383" s="55" t="s">
        <v>421</v>
      </c>
      <c r="AB383" s="64">
        <f t="shared" si="205"/>
        <v>100</v>
      </c>
      <c r="AC383" s="40" t="s">
        <v>406</v>
      </c>
      <c r="AD383" s="46">
        <f t="shared" si="201"/>
        <v>41880224</v>
      </c>
      <c r="AE383" s="64">
        <f t="shared" si="203"/>
        <v>31.310391800656685</v>
      </c>
      <c r="AF383" s="40" t="s">
        <v>406</v>
      </c>
      <c r="AG383" s="65">
        <f t="shared" ref="AG383:AG393" si="207">H383+Z383</f>
        <v>2</v>
      </c>
      <c r="AH383" s="55" t="s">
        <v>421</v>
      </c>
      <c r="AI383" s="46">
        <f t="shared" ref="AI383:AI393" si="208">J383+AD383</f>
        <v>59480224</v>
      </c>
      <c r="AJ383" s="64">
        <f t="shared" si="202"/>
        <v>40</v>
      </c>
      <c r="AK383" s="40"/>
      <c r="AL383" s="64">
        <f t="shared" ref="AL383:AL393" si="209">AI383/G383*100</f>
        <v>8.8936922487846424</v>
      </c>
      <c r="AM383" s="13"/>
      <c r="AP383" s="29"/>
    </row>
    <row r="384" spans="1:42" ht="93.75" customHeight="1" x14ac:dyDescent="0.2">
      <c r="A384" s="18"/>
      <c r="B384" s="19"/>
      <c r="C384" s="30" t="s">
        <v>355</v>
      </c>
      <c r="D384" s="34" t="s">
        <v>520</v>
      </c>
      <c r="E384" s="22">
        <v>5</v>
      </c>
      <c r="F384" s="55" t="s">
        <v>421</v>
      </c>
      <c r="G384" s="61">
        <f t="shared" si="204"/>
        <v>1040760160</v>
      </c>
      <c r="H384" s="22">
        <v>1</v>
      </c>
      <c r="I384" s="55" t="s">
        <v>421</v>
      </c>
      <c r="J384" s="26">
        <v>93879104</v>
      </c>
      <c r="K384" s="22">
        <v>1</v>
      </c>
      <c r="L384" s="55" t="s">
        <v>421</v>
      </c>
      <c r="M384" s="27">
        <v>208152032</v>
      </c>
      <c r="N384" s="22">
        <v>1</v>
      </c>
      <c r="O384" s="55" t="s">
        <v>421</v>
      </c>
      <c r="P384" s="27">
        <v>0</v>
      </c>
      <c r="Q384" s="22">
        <v>0</v>
      </c>
      <c r="R384" s="55" t="s">
        <v>421</v>
      </c>
      <c r="S384" s="27">
        <v>0</v>
      </c>
      <c r="T384" s="22">
        <v>0</v>
      </c>
      <c r="U384" s="55" t="s">
        <v>421</v>
      </c>
      <c r="V384" s="27">
        <v>108043323</v>
      </c>
      <c r="W384" s="22">
        <v>0</v>
      </c>
      <c r="X384" s="55" t="s">
        <v>421</v>
      </c>
      <c r="Y384" s="27">
        <v>0</v>
      </c>
      <c r="Z384" s="65">
        <f t="shared" si="206"/>
        <v>1</v>
      </c>
      <c r="AA384" s="55" t="s">
        <v>421</v>
      </c>
      <c r="AB384" s="64">
        <f t="shared" si="205"/>
        <v>100</v>
      </c>
      <c r="AC384" s="40" t="s">
        <v>406</v>
      </c>
      <c r="AD384" s="46">
        <f t="shared" ref="AD384:AD393" si="210">P384+S384+V384+Y384</f>
        <v>108043323</v>
      </c>
      <c r="AE384" s="64">
        <f t="shared" si="203"/>
        <v>51.905966020067481</v>
      </c>
      <c r="AF384" s="40" t="s">
        <v>406</v>
      </c>
      <c r="AG384" s="65">
        <f t="shared" si="207"/>
        <v>2</v>
      </c>
      <c r="AH384" s="55" t="s">
        <v>421</v>
      </c>
      <c r="AI384" s="46">
        <f t="shared" si="208"/>
        <v>201922427</v>
      </c>
      <c r="AJ384" s="64">
        <f t="shared" ref="AJ384:AJ393" si="211">AG384/E384*100</f>
        <v>40</v>
      </c>
      <c r="AK384" s="40"/>
      <c r="AL384" s="64">
        <f t="shared" si="209"/>
        <v>19.401437022723851</v>
      </c>
      <c r="AM384" s="13"/>
      <c r="AP384" s="29"/>
    </row>
    <row r="385" spans="1:42" ht="93.75" customHeight="1" x14ac:dyDescent="0.2">
      <c r="A385" s="18"/>
      <c r="B385" s="19"/>
      <c r="C385" s="30" t="s">
        <v>356</v>
      </c>
      <c r="D385" s="34" t="s">
        <v>520</v>
      </c>
      <c r="E385" s="22">
        <v>5</v>
      </c>
      <c r="F385" s="55" t="s">
        <v>421</v>
      </c>
      <c r="G385" s="61">
        <f t="shared" si="204"/>
        <v>3082010735</v>
      </c>
      <c r="H385" s="22">
        <v>1</v>
      </c>
      <c r="I385" s="55" t="s">
        <v>421</v>
      </c>
      <c r="J385" s="26">
        <v>81264600</v>
      </c>
      <c r="K385" s="22">
        <v>1</v>
      </c>
      <c r="L385" s="55" t="s">
        <v>421</v>
      </c>
      <c r="M385" s="27">
        <v>616402147</v>
      </c>
      <c r="N385" s="22">
        <v>1</v>
      </c>
      <c r="O385" s="55" t="s">
        <v>421</v>
      </c>
      <c r="P385" s="27">
        <v>0</v>
      </c>
      <c r="Q385" s="22">
        <v>0</v>
      </c>
      <c r="R385" s="55" t="s">
        <v>421</v>
      </c>
      <c r="S385" s="27">
        <v>0</v>
      </c>
      <c r="T385" s="22">
        <v>0</v>
      </c>
      <c r="U385" s="55" t="s">
        <v>421</v>
      </c>
      <c r="V385" s="27">
        <v>331190647</v>
      </c>
      <c r="W385" s="22">
        <v>0</v>
      </c>
      <c r="X385" s="55" t="s">
        <v>421</v>
      </c>
      <c r="Y385" s="27">
        <v>0</v>
      </c>
      <c r="Z385" s="65">
        <f t="shared" si="206"/>
        <v>1</v>
      </c>
      <c r="AA385" s="55" t="s">
        <v>421</v>
      </c>
      <c r="AB385" s="64">
        <f t="shared" si="205"/>
        <v>100</v>
      </c>
      <c r="AC385" s="40" t="s">
        <v>406</v>
      </c>
      <c r="AD385" s="46">
        <f t="shared" si="210"/>
        <v>331190647</v>
      </c>
      <c r="AE385" s="64">
        <f t="shared" si="203"/>
        <v>53.72963877752359</v>
      </c>
      <c r="AF385" s="40" t="s">
        <v>406</v>
      </c>
      <c r="AG385" s="65">
        <f t="shared" si="207"/>
        <v>2</v>
      </c>
      <c r="AH385" s="55" t="s">
        <v>421</v>
      </c>
      <c r="AI385" s="46">
        <f t="shared" si="208"/>
        <v>412455247</v>
      </c>
      <c r="AJ385" s="64">
        <f t="shared" si="211"/>
        <v>40</v>
      </c>
      <c r="AK385" s="40"/>
      <c r="AL385" s="64">
        <f t="shared" si="209"/>
        <v>13.382667435777119</v>
      </c>
      <c r="AM385" s="13"/>
      <c r="AP385" s="29"/>
    </row>
    <row r="386" spans="1:42" ht="93.75" customHeight="1" x14ac:dyDescent="0.2">
      <c r="A386" s="18"/>
      <c r="B386" s="19"/>
      <c r="C386" s="30" t="s">
        <v>357</v>
      </c>
      <c r="D386" s="34" t="s">
        <v>520</v>
      </c>
      <c r="E386" s="22">
        <v>5</v>
      </c>
      <c r="F386" s="55" t="s">
        <v>421</v>
      </c>
      <c r="G386" s="61">
        <f t="shared" si="204"/>
        <v>225508740</v>
      </c>
      <c r="H386" s="22">
        <v>1</v>
      </c>
      <c r="I386" s="55" t="s">
        <v>421</v>
      </c>
      <c r="J386" s="26">
        <v>17920000</v>
      </c>
      <c r="K386" s="22">
        <v>1</v>
      </c>
      <c r="L386" s="55" t="s">
        <v>421</v>
      </c>
      <c r="M386" s="27">
        <v>45101748</v>
      </c>
      <c r="N386" s="22">
        <v>1</v>
      </c>
      <c r="O386" s="55" t="s">
        <v>421</v>
      </c>
      <c r="P386" s="27">
        <v>0</v>
      </c>
      <c r="Q386" s="22">
        <v>0</v>
      </c>
      <c r="R386" s="55" t="s">
        <v>421</v>
      </c>
      <c r="S386" s="27">
        <v>0</v>
      </c>
      <c r="T386" s="22">
        <v>0</v>
      </c>
      <c r="U386" s="55" t="s">
        <v>421</v>
      </c>
      <c r="V386" s="27">
        <v>24255748</v>
      </c>
      <c r="W386" s="22">
        <v>0</v>
      </c>
      <c r="X386" s="55" t="s">
        <v>421</v>
      </c>
      <c r="Y386" s="27">
        <v>0</v>
      </c>
      <c r="Z386" s="65">
        <f t="shared" si="206"/>
        <v>1</v>
      </c>
      <c r="AA386" s="55" t="s">
        <v>421</v>
      </c>
      <c r="AB386" s="64">
        <f t="shared" si="205"/>
        <v>100</v>
      </c>
      <c r="AC386" s="40" t="s">
        <v>406</v>
      </c>
      <c r="AD386" s="46">
        <f t="shared" si="210"/>
        <v>24255748</v>
      </c>
      <c r="AE386" s="64">
        <f t="shared" si="203"/>
        <v>53.780061916890674</v>
      </c>
      <c r="AF386" s="40" t="s">
        <v>406</v>
      </c>
      <c r="AG386" s="65">
        <f t="shared" si="207"/>
        <v>2</v>
      </c>
      <c r="AH386" s="55" t="s">
        <v>421</v>
      </c>
      <c r="AI386" s="46">
        <f t="shared" si="208"/>
        <v>42175748</v>
      </c>
      <c r="AJ386" s="64">
        <f t="shared" si="211"/>
        <v>40</v>
      </c>
      <c r="AK386" s="40"/>
      <c r="AL386" s="64">
        <f t="shared" si="209"/>
        <v>18.702489313717951</v>
      </c>
      <c r="AM386" s="13"/>
      <c r="AP386" s="29"/>
    </row>
    <row r="387" spans="1:42" ht="93.75" customHeight="1" x14ac:dyDescent="0.2">
      <c r="A387" s="18"/>
      <c r="B387" s="19"/>
      <c r="C387" s="30" t="s">
        <v>358</v>
      </c>
      <c r="D387" s="34" t="s">
        <v>520</v>
      </c>
      <c r="E387" s="22">
        <v>5</v>
      </c>
      <c r="F387" s="55" t="s">
        <v>421</v>
      </c>
      <c r="G387" s="61">
        <f t="shared" si="204"/>
        <v>487000000</v>
      </c>
      <c r="H387" s="22">
        <v>1</v>
      </c>
      <c r="I387" s="55" t="s">
        <v>421</v>
      </c>
      <c r="J387" s="26">
        <v>18000000</v>
      </c>
      <c r="K387" s="22">
        <v>1</v>
      </c>
      <c r="L387" s="55" t="s">
        <v>421</v>
      </c>
      <c r="M387" s="27">
        <v>97400000</v>
      </c>
      <c r="N387" s="22">
        <v>1</v>
      </c>
      <c r="O387" s="55" t="s">
        <v>421</v>
      </c>
      <c r="P387" s="27">
        <v>0</v>
      </c>
      <c r="Q387" s="22">
        <v>0</v>
      </c>
      <c r="R387" s="55" t="s">
        <v>421</v>
      </c>
      <c r="S387" s="27">
        <v>0</v>
      </c>
      <c r="T387" s="22">
        <v>0</v>
      </c>
      <c r="U387" s="55" t="s">
        <v>421</v>
      </c>
      <c r="V387" s="27">
        <v>20196000</v>
      </c>
      <c r="W387" s="22">
        <v>0</v>
      </c>
      <c r="X387" s="55" t="s">
        <v>421</v>
      </c>
      <c r="Y387" s="27">
        <v>0</v>
      </c>
      <c r="Z387" s="65">
        <f t="shared" si="206"/>
        <v>1</v>
      </c>
      <c r="AA387" s="55" t="s">
        <v>421</v>
      </c>
      <c r="AB387" s="64">
        <f t="shared" si="205"/>
        <v>100</v>
      </c>
      <c r="AC387" s="40" t="s">
        <v>406</v>
      </c>
      <c r="AD387" s="46">
        <f t="shared" si="210"/>
        <v>20196000</v>
      </c>
      <c r="AE387" s="64">
        <f t="shared" si="203"/>
        <v>20.735112936344969</v>
      </c>
      <c r="AF387" s="40" t="s">
        <v>406</v>
      </c>
      <c r="AG387" s="65">
        <f t="shared" si="207"/>
        <v>2</v>
      </c>
      <c r="AH387" s="55" t="s">
        <v>421</v>
      </c>
      <c r="AI387" s="46">
        <f t="shared" si="208"/>
        <v>38196000</v>
      </c>
      <c r="AJ387" s="64">
        <f t="shared" si="211"/>
        <v>40</v>
      </c>
      <c r="AK387" s="40"/>
      <c r="AL387" s="64">
        <f t="shared" si="209"/>
        <v>7.843121149897331</v>
      </c>
      <c r="AM387" s="13"/>
      <c r="AP387" s="29"/>
    </row>
    <row r="388" spans="1:42" ht="93.75" customHeight="1" x14ac:dyDescent="0.2">
      <c r="A388" s="18"/>
      <c r="B388" s="19"/>
      <c r="C388" s="30" t="s">
        <v>359</v>
      </c>
      <c r="D388" s="34" t="s">
        <v>520</v>
      </c>
      <c r="E388" s="22">
        <v>5</v>
      </c>
      <c r="F388" s="55" t="s">
        <v>421</v>
      </c>
      <c r="G388" s="61">
        <f t="shared" si="204"/>
        <v>456500000</v>
      </c>
      <c r="H388" s="22">
        <v>1</v>
      </c>
      <c r="I388" s="55" t="s">
        <v>421</v>
      </c>
      <c r="J388" s="26">
        <v>41600000</v>
      </c>
      <c r="K388" s="22">
        <v>1</v>
      </c>
      <c r="L388" s="55" t="s">
        <v>421</v>
      </c>
      <c r="M388" s="27">
        <v>91300000</v>
      </c>
      <c r="N388" s="22">
        <v>1</v>
      </c>
      <c r="O388" s="55" t="s">
        <v>421</v>
      </c>
      <c r="P388" s="27">
        <v>0</v>
      </c>
      <c r="Q388" s="22">
        <v>0</v>
      </c>
      <c r="R388" s="55" t="s">
        <v>421</v>
      </c>
      <c r="S388" s="27">
        <v>0</v>
      </c>
      <c r="T388" s="22">
        <v>0</v>
      </c>
      <c r="U388" s="55" t="s">
        <v>421</v>
      </c>
      <c r="V388" s="27">
        <v>50215000</v>
      </c>
      <c r="W388" s="22">
        <v>0</v>
      </c>
      <c r="X388" s="55" t="s">
        <v>421</v>
      </c>
      <c r="Y388" s="27">
        <v>0</v>
      </c>
      <c r="Z388" s="65">
        <f t="shared" si="206"/>
        <v>1</v>
      </c>
      <c r="AA388" s="55" t="s">
        <v>421</v>
      </c>
      <c r="AB388" s="64">
        <f t="shared" si="205"/>
        <v>100</v>
      </c>
      <c r="AC388" s="40" t="s">
        <v>406</v>
      </c>
      <c r="AD388" s="46">
        <f t="shared" si="210"/>
        <v>50215000</v>
      </c>
      <c r="AE388" s="64">
        <f t="shared" si="203"/>
        <v>55.000000000000007</v>
      </c>
      <c r="AF388" s="40" t="s">
        <v>406</v>
      </c>
      <c r="AG388" s="65">
        <f t="shared" si="207"/>
        <v>2</v>
      </c>
      <c r="AH388" s="55" t="s">
        <v>421</v>
      </c>
      <c r="AI388" s="46">
        <f t="shared" si="208"/>
        <v>91815000</v>
      </c>
      <c r="AJ388" s="64">
        <f t="shared" si="211"/>
        <v>40</v>
      </c>
      <c r="AK388" s="40"/>
      <c r="AL388" s="64">
        <f t="shared" si="209"/>
        <v>20.112814895947427</v>
      </c>
      <c r="AM388" s="13"/>
      <c r="AP388" s="29"/>
    </row>
    <row r="389" spans="1:42" ht="93.75" customHeight="1" x14ac:dyDescent="0.2">
      <c r="A389" s="18"/>
      <c r="B389" s="19"/>
      <c r="C389" s="30" t="s">
        <v>360</v>
      </c>
      <c r="D389" s="34" t="s">
        <v>520</v>
      </c>
      <c r="E389" s="22">
        <v>5</v>
      </c>
      <c r="F389" s="55" t="s">
        <v>421</v>
      </c>
      <c r="G389" s="61">
        <f t="shared" si="204"/>
        <v>685250000</v>
      </c>
      <c r="H389" s="22">
        <v>1</v>
      </c>
      <c r="I389" s="55" t="s">
        <v>421</v>
      </c>
      <c r="J389" s="26">
        <v>21200000</v>
      </c>
      <c r="K389" s="22">
        <v>1</v>
      </c>
      <c r="L389" s="55" t="s">
        <v>421</v>
      </c>
      <c r="M389" s="27">
        <v>137050000</v>
      </c>
      <c r="N389" s="22">
        <v>1</v>
      </c>
      <c r="O389" s="55" t="s">
        <v>421</v>
      </c>
      <c r="P389" s="27">
        <v>0</v>
      </c>
      <c r="Q389" s="22">
        <v>0</v>
      </c>
      <c r="R389" s="55" t="s">
        <v>421</v>
      </c>
      <c r="S389" s="27">
        <v>0</v>
      </c>
      <c r="T389" s="22">
        <v>0</v>
      </c>
      <c r="U389" s="55" t="s">
        <v>421</v>
      </c>
      <c r="V389" s="27">
        <v>38610000</v>
      </c>
      <c r="W389" s="22">
        <v>0</v>
      </c>
      <c r="X389" s="55" t="s">
        <v>421</v>
      </c>
      <c r="Y389" s="27">
        <v>0</v>
      </c>
      <c r="Z389" s="65">
        <f t="shared" si="206"/>
        <v>1</v>
      </c>
      <c r="AA389" s="55" t="s">
        <v>421</v>
      </c>
      <c r="AB389" s="64">
        <f t="shared" si="205"/>
        <v>100</v>
      </c>
      <c r="AC389" s="40" t="s">
        <v>406</v>
      </c>
      <c r="AD389" s="46">
        <f t="shared" si="210"/>
        <v>38610000</v>
      </c>
      <c r="AE389" s="64">
        <f t="shared" si="203"/>
        <v>28.17219992703393</v>
      </c>
      <c r="AF389" s="40" t="s">
        <v>406</v>
      </c>
      <c r="AG389" s="65">
        <f t="shared" si="207"/>
        <v>2</v>
      </c>
      <c r="AH389" s="55" t="s">
        <v>421</v>
      </c>
      <c r="AI389" s="46">
        <f t="shared" si="208"/>
        <v>59810000</v>
      </c>
      <c r="AJ389" s="64">
        <f t="shared" si="211"/>
        <v>40</v>
      </c>
      <c r="AK389" s="40"/>
      <c r="AL389" s="64">
        <f t="shared" si="209"/>
        <v>8.7282013863553445</v>
      </c>
      <c r="AM389" s="13"/>
      <c r="AP389" s="29"/>
    </row>
    <row r="390" spans="1:42" ht="93.75" customHeight="1" x14ac:dyDescent="0.2">
      <c r="A390" s="18"/>
      <c r="B390" s="19"/>
      <c r="C390" s="30" t="s">
        <v>361</v>
      </c>
      <c r="D390" s="34" t="s">
        <v>520</v>
      </c>
      <c r="E390" s="22">
        <v>5</v>
      </c>
      <c r="F390" s="55" t="s">
        <v>421</v>
      </c>
      <c r="G390" s="61">
        <f t="shared" si="204"/>
        <v>543935655</v>
      </c>
      <c r="H390" s="22">
        <v>1</v>
      </c>
      <c r="I390" s="55" t="s">
        <v>421</v>
      </c>
      <c r="J390" s="26">
        <v>32762800</v>
      </c>
      <c r="K390" s="22">
        <v>1</v>
      </c>
      <c r="L390" s="55" t="s">
        <v>421</v>
      </c>
      <c r="M390" s="27">
        <v>108787131</v>
      </c>
      <c r="N390" s="22">
        <v>1</v>
      </c>
      <c r="O390" s="55" t="s">
        <v>421</v>
      </c>
      <c r="P390" s="27">
        <v>0</v>
      </c>
      <c r="Q390" s="22">
        <v>0</v>
      </c>
      <c r="R390" s="55" t="s">
        <v>421</v>
      </c>
      <c r="S390" s="27">
        <v>0</v>
      </c>
      <c r="T390" s="22">
        <v>0</v>
      </c>
      <c r="U390" s="55" t="s">
        <v>421</v>
      </c>
      <c r="V390" s="27">
        <v>24248000</v>
      </c>
      <c r="W390" s="22">
        <v>0</v>
      </c>
      <c r="X390" s="55" t="s">
        <v>421</v>
      </c>
      <c r="Y390" s="27">
        <v>0</v>
      </c>
      <c r="Z390" s="65">
        <f t="shared" si="206"/>
        <v>1</v>
      </c>
      <c r="AA390" s="55" t="s">
        <v>421</v>
      </c>
      <c r="AB390" s="64">
        <f t="shared" si="205"/>
        <v>100</v>
      </c>
      <c r="AC390" s="40" t="s">
        <v>406</v>
      </c>
      <c r="AD390" s="46">
        <f t="shared" si="210"/>
        <v>24248000</v>
      </c>
      <c r="AE390" s="64">
        <f t="shared" si="203"/>
        <v>22.289401124109066</v>
      </c>
      <c r="AF390" s="40" t="s">
        <v>406</v>
      </c>
      <c r="AG390" s="65">
        <f t="shared" si="207"/>
        <v>2</v>
      </c>
      <c r="AH390" s="55" t="s">
        <v>421</v>
      </c>
      <c r="AI390" s="46">
        <f t="shared" si="208"/>
        <v>57010800</v>
      </c>
      <c r="AJ390" s="64">
        <f t="shared" si="211"/>
        <v>40</v>
      </c>
      <c r="AK390" s="40"/>
      <c r="AL390" s="64">
        <f t="shared" si="209"/>
        <v>10.48116619602736</v>
      </c>
      <c r="AM390" s="13"/>
      <c r="AP390" s="29"/>
    </row>
    <row r="391" spans="1:42" ht="93.75" customHeight="1" x14ac:dyDescent="0.2">
      <c r="A391" s="18"/>
      <c r="B391" s="19"/>
      <c r="C391" s="30" t="s">
        <v>362</v>
      </c>
      <c r="D391" s="34" t="s">
        <v>520</v>
      </c>
      <c r="E391" s="22">
        <v>5</v>
      </c>
      <c r="F391" s="55" t="s">
        <v>421</v>
      </c>
      <c r="G391" s="61">
        <f t="shared" si="204"/>
        <v>2666228730</v>
      </c>
      <c r="H391" s="22">
        <v>1</v>
      </c>
      <c r="I391" s="55" t="s">
        <v>421</v>
      </c>
      <c r="J391" s="26">
        <v>44000000</v>
      </c>
      <c r="K391" s="22">
        <v>1</v>
      </c>
      <c r="L391" s="55" t="s">
        <v>421</v>
      </c>
      <c r="M391" s="27">
        <v>533245746</v>
      </c>
      <c r="N391" s="22">
        <v>1</v>
      </c>
      <c r="O391" s="55" t="s">
        <v>421</v>
      </c>
      <c r="P391" s="27">
        <v>0</v>
      </c>
      <c r="Q391" s="22">
        <v>0</v>
      </c>
      <c r="R391" s="55" t="s">
        <v>421</v>
      </c>
      <c r="S391" s="27">
        <v>0</v>
      </c>
      <c r="T391" s="22">
        <v>0</v>
      </c>
      <c r="U391" s="55" t="s">
        <v>421</v>
      </c>
      <c r="V391" s="27">
        <v>265676746</v>
      </c>
      <c r="W391" s="22">
        <v>0</v>
      </c>
      <c r="X391" s="55" t="s">
        <v>421</v>
      </c>
      <c r="Y391" s="27">
        <v>0</v>
      </c>
      <c r="Z391" s="65">
        <f t="shared" si="206"/>
        <v>1</v>
      </c>
      <c r="AA391" s="55" t="s">
        <v>421</v>
      </c>
      <c r="AB391" s="64">
        <f t="shared" si="205"/>
        <v>100</v>
      </c>
      <c r="AC391" s="40" t="s">
        <v>406</v>
      </c>
      <c r="AD391" s="46">
        <f t="shared" si="210"/>
        <v>265676746</v>
      </c>
      <c r="AE391" s="64">
        <f t="shared" si="203"/>
        <v>49.82257204917299</v>
      </c>
      <c r="AF391" s="40" t="s">
        <v>406</v>
      </c>
      <c r="AG391" s="65">
        <f t="shared" si="207"/>
        <v>2</v>
      </c>
      <c r="AH391" s="55" t="s">
        <v>421</v>
      </c>
      <c r="AI391" s="46">
        <f t="shared" si="208"/>
        <v>309676746</v>
      </c>
      <c r="AJ391" s="64">
        <f t="shared" si="211"/>
        <v>40</v>
      </c>
      <c r="AK391" s="40"/>
      <c r="AL391" s="64">
        <f t="shared" si="209"/>
        <v>11.614785427655338</v>
      </c>
      <c r="AM391" s="13"/>
      <c r="AP391" s="29"/>
    </row>
    <row r="392" spans="1:42" ht="93.75" customHeight="1" x14ac:dyDescent="0.2">
      <c r="A392" s="18"/>
      <c r="B392" s="19"/>
      <c r="C392" s="30" t="s">
        <v>363</v>
      </c>
      <c r="D392" s="34" t="s">
        <v>520</v>
      </c>
      <c r="E392" s="22">
        <v>5</v>
      </c>
      <c r="F392" s="55" t="s">
        <v>421</v>
      </c>
      <c r="G392" s="61">
        <f t="shared" si="204"/>
        <v>494250000</v>
      </c>
      <c r="H392" s="22">
        <v>1</v>
      </c>
      <c r="I392" s="55" t="s">
        <v>421</v>
      </c>
      <c r="J392" s="26">
        <v>14400000</v>
      </c>
      <c r="K392" s="22">
        <v>1</v>
      </c>
      <c r="L392" s="55" t="s">
        <v>421</v>
      </c>
      <c r="M392" s="27">
        <v>98850000</v>
      </c>
      <c r="N392" s="22">
        <v>1</v>
      </c>
      <c r="O392" s="55" t="s">
        <v>421</v>
      </c>
      <c r="P392" s="27">
        <v>0</v>
      </c>
      <c r="Q392" s="22">
        <v>0</v>
      </c>
      <c r="R392" s="55" t="s">
        <v>421</v>
      </c>
      <c r="S392" s="27">
        <v>0</v>
      </c>
      <c r="T392" s="22">
        <v>0</v>
      </c>
      <c r="U392" s="55" t="s">
        <v>421</v>
      </c>
      <c r="V392" s="27">
        <v>16970000</v>
      </c>
      <c r="W392" s="22">
        <v>0</v>
      </c>
      <c r="X392" s="55" t="s">
        <v>421</v>
      </c>
      <c r="Y392" s="27">
        <v>0</v>
      </c>
      <c r="Z392" s="65">
        <f t="shared" si="206"/>
        <v>1</v>
      </c>
      <c r="AA392" s="55" t="s">
        <v>421</v>
      </c>
      <c r="AB392" s="64">
        <f t="shared" si="205"/>
        <v>100</v>
      </c>
      <c r="AC392" s="40" t="s">
        <v>406</v>
      </c>
      <c r="AD392" s="46">
        <f t="shared" si="210"/>
        <v>16970000</v>
      </c>
      <c r="AE392" s="64">
        <f>AD392/M392*100</f>
        <v>17.167425392008091</v>
      </c>
      <c r="AF392" s="40" t="s">
        <v>406</v>
      </c>
      <c r="AG392" s="65">
        <f t="shared" si="207"/>
        <v>2</v>
      </c>
      <c r="AH392" s="55" t="s">
        <v>421</v>
      </c>
      <c r="AI392" s="46">
        <f t="shared" si="208"/>
        <v>31370000</v>
      </c>
      <c r="AJ392" s="64">
        <f t="shared" si="211"/>
        <v>40</v>
      </c>
      <c r="AK392" s="40"/>
      <c r="AL392" s="64">
        <f t="shared" si="209"/>
        <v>6.3469903894790081</v>
      </c>
      <c r="AM392" s="13"/>
      <c r="AP392" s="29"/>
    </row>
    <row r="393" spans="1:42" ht="93.75" customHeight="1" x14ac:dyDescent="0.2">
      <c r="A393" s="18"/>
      <c r="B393" s="19"/>
      <c r="C393" s="30" t="s">
        <v>364</v>
      </c>
      <c r="D393" s="34" t="s">
        <v>520</v>
      </c>
      <c r="E393" s="22">
        <v>5</v>
      </c>
      <c r="F393" s="55" t="s">
        <v>421</v>
      </c>
      <c r="G393" s="61">
        <f t="shared" si="204"/>
        <v>1465603710</v>
      </c>
      <c r="H393" s="22">
        <v>1</v>
      </c>
      <c r="I393" s="55" t="s">
        <v>421</v>
      </c>
      <c r="J393" s="26">
        <v>129582000</v>
      </c>
      <c r="K393" s="22">
        <v>1</v>
      </c>
      <c r="L393" s="55" t="s">
        <v>421</v>
      </c>
      <c r="M393" s="27">
        <v>293120742</v>
      </c>
      <c r="N393" s="22">
        <v>1</v>
      </c>
      <c r="O393" s="55" t="s">
        <v>421</v>
      </c>
      <c r="P393" s="27">
        <v>0</v>
      </c>
      <c r="Q393" s="22">
        <v>0</v>
      </c>
      <c r="R393" s="55" t="s">
        <v>421</v>
      </c>
      <c r="S393" s="27">
        <v>0</v>
      </c>
      <c r="T393" s="22">
        <v>0</v>
      </c>
      <c r="U393" s="55" t="s">
        <v>421</v>
      </c>
      <c r="V393" s="27">
        <v>162638742</v>
      </c>
      <c r="W393" s="22">
        <v>0</v>
      </c>
      <c r="X393" s="55" t="s">
        <v>421</v>
      </c>
      <c r="Y393" s="27">
        <v>0</v>
      </c>
      <c r="Z393" s="65">
        <f t="shared" si="206"/>
        <v>1</v>
      </c>
      <c r="AA393" s="55" t="s">
        <v>421</v>
      </c>
      <c r="AB393" s="64">
        <f t="shared" si="205"/>
        <v>100</v>
      </c>
      <c r="AC393" s="40" t="s">
        <v>406</v>
      </c>
      <c r="AD393" s="46">
        <f t="shared" si="210"/>
        <v>162638742</v>
      </c>
      <c r="AE393" s="64">
        <f>AD393/M393*100</f>
        <v>55.485238229916867</v>
      </c>
      <c r="AF393" s="40" t="s">
        <v>406</v>
      </c>
      <c r="AG393" s="65">
        <f t="shared" si="207"/>
        <v>2</v>
      </c>
      <c r="AH393" s="55" t="s">
        <v>421</v>
      </c>
      <c r="AI393" s="46">
        <f t="shared" si="208"/>
        <v>292220742</v>
      </c>
      <c r="AJ393" s="64">
        <f t="shared" si="211"/>
        <v>40</v>
      </c>
      <c r="AK393" s="40"/>
      <c r="AL393" s="64">
        <f t="shared" si="209"/>
        <v>19.938591858504505</v>
      </c>
      <c r="AM393" s="13"/>
      <c r="AP393" s="29"/>
    </row>
    <row r="394" spans="1:42" ht="15" x14ac:dyDescent="0.2">
      <c r="A394" s="163" t="s">
        <v>365</v>
      </c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64"/>
      <c r="X394" s="164"/>
      <c r="Y394" s="164"/>
      <c r="Z394" s="164"/>
      <c r="AA394" s="165"/>
      <c r="AB394" s="103">
        <f>AVERAGE(AB16:AB393)</f>
        <v>103.80334602163875</v>
      </c>
      <c r="AC394" s="102"/>
      <c r="AD394" s="96"/>
      <c r="AE394" s="103">
        <f>AVERAGE(AE16,AE20,AE27,AE31,AE36,AE43,AE55,AE64,AE87,AE107,AE120)</f>
        <v>81.048089606654614</v>
      </c>
      <c r="AF394" s="102"/>
      <c r="AG394" s="99"/>
      <c r="AH394" s="98"/>
      <c r="AI394" s="99"/>
      <c r="AJ394" s="99"/>
      <c r="AK394" s="98"/>
      <c r="AL394" s="96"/>
      <c r="AM394" s="13"/>
    </row>
    <row r="395" spans="1:42" ht="15" x14ac:dyDescent="0.2">
      <c r="A395" s="163" t="s">
        <v>366</v>
      </c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4"/>
      <c r="Z395" s="164"/>
      <c r="AA395" s="165"/>
      <c r="AB395" s="36" t="str">
        <f>IF(AB394&gt;=91,"Sangat Tinggi",IF(AB394&gt;=76,"Tinggi",IF(AB394&gt;=66,"Sedang",IF(AB394&gt;=51,"Rendah",IF(AB394&lt;=50,"Sangat Rendah")))))</f>
        <v>Sangat Tinggi</v>
      </c>
      <c r="AC395" s="102"/>
      <c r="AD395" s="97"/>
      <c r="AE395" s="36" t="str">
        <f>IF(AE394&gt;=91,"Sangat Tinggi",IF(AE394&gt;=76,"Tinggi",IF(AE394&gt;=66,"Sedang",IF(AE394&gt;=51,"Rendah",IF(AE394&lt;=50,"Sangat Rendah")))))</f>
        <v>Tinggi</v>
      </c>
      <c r="AF395" s="102"/>
      <c r="AG395" s="101"/>
      <c r="AH395" s="98"/>
      <c r="AI395" s="100"/>
      <c r="AJ395" s="101"/>
      <c r="AK395" s="98"/>
      <c r="AL395" s="97"/>
      <c r="AM395" s="13"/>
    </row>
    <row r="396" spans="1:42" ht="15" x14ac:dyDescent="0.2">
      <c r="A396" s="111" t="s">
        <v>367</v>
      </c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3"/>
    </row>
    <row r="397" spans="1:42" ht="15" x14ac:dyDescent="0.2">
      <c r="A397" s="111" t="s">
        <v>368</v>
      </c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1"/>
      <c r="AH397" s="111"/>
      <c r="AI397" s="111"/>
      <c r="AJ397" s="111"/>
      <c r="AK397" s="111"/>
      <c r="AL397" s="111"/>
      <c r="AM397" s="13"/>
    </row>
    <row r="398" spans="1:42" ht="15" x14ac:dyDescent="0.2">
      <c r="A398" s="111" t="s">
        <v>369</v>
      </c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3"/>
    </row>
    <row r="399" spans="1:42" ht="15" x14ac:dyDescent="0.2">
      <c r="A399" s="111" t="s">
        <v>370</v>
      </c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1"/>
      <c r="AE399" s="111"/>
      <c r="AF399" s="111"/>
      <c r="AG399" s="111"/>
      <c r="AH399" s="111"/>
      <c r="AI399" s="111"/>
      <c r="AJ399" s="111"/>
      <c r="AK399" s="111"/>
      <c r="AL399" s="111"/>
      <c r="AM399" s="37"/>
    </row>
    <row r="400" spans="1:42" ht="15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9"/>
      <c r="AB400" s="38"/>
      <c r="AC400" s="39"/>
      <c r="AD400" s="38"/>
      <c r="AE400" s="38"/>
      <c r="AF400" s="39"/>
      <c r="AG400" s="38"/>
      <c r="AH400" s="39"/>
      <c r="AI400" s="38"/>
      <c r="AJ400" s="38"/>
      <c r="AK400" s="39"/>
      <c r="AL400" s="38"/>
    </row>
    <row r="401" spans="1:39" ht="15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105" t="s">
        <v>522</v>
      </c>
      <c r="AA401" s="105"/>
      <c r="AB401" s="105"/>
      <c r="AC401" s="105"/>
      <c r="AD401" s="105"/>
      <c r="AE401" s="105"/>
      <c r="AF401" s="39"/>
      <c r="AG401" s="38"/>
      <c r="AH401" s="105" t="s">
        <v>523</v>
      </c>
      <c r="AI401" s="105"/>
      <c r="AJ401" s="105"/>
      <c r="AK401" s="105"/>
      <c r="AL401" s="105"/>
      <c r="AM401" s="105"/>
    </row>
    <row r="402" spans="1:39" ht="15.75" x14ac:dyDescent="0.25">
      <c r="A402" s="44"/>
      <c r="B402" s="45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105" t="s">
        <v>532</v>
      </c>
      <c r="AA402" s="105"/>
      <c r="AB402" s="105"/>
      <c r="AC402" s="105"/>
      <c r="AD402" s="105"/>
      <c r="AE402" s="105"/>
      <c r="AF402" s="39"/>
      <c r="AG402" s="38"/>
      <c r="AH402" s="105" t="s">
        <v>532</v>
      </c>
      <c r="AI402" s="105"/>
      <c r="AJ402" s="105"/>
      <c r="AK402" s="105"/>
      <c r="AL402" s="105"/>
      <c r="AM402" s="105"/>
    </row>
    <row r="403" spans="1:39" ht="15" x14ac:dyDescent="0.2">
      <c r="Z403" s="105" t="s">
        <v>534</v>
      </c>
      <c r="AA403" s="105"/>
      <c r="AB403" s="105"/>
      <c r="AC403" s="105"/>
      <c r="AD403" s="105"/>
      <c r="AE403" s="105"/>
      <c r="AH403" s="105" t="s">
        <v>524</v>
      </c>
      <c r="AI403" s="105"/>
      <c r="AJ403" s="105"/>
      <c r="AK403" s="105"/>
      <c r="AL403" s="105"/>
      <c r="AM403" s="105"/>
    </row>
    <row r="404" spans="1:39" ht="15" x14ac:dyDescent="0.2">
      <c r="Z404" s="105" t="s">
        <v>525</v>
      </c>
      <c r="AA404" s="105"/>
      <c r="AB404" s="105"/>
      <c r="AC404" s="105"/>
      <c r="AD404" s="105"/>
      <c r="AE404" s="105"/>
      <c r="AH404" s="105" t="s">
        <v>525</v>
      </c>
      <c r="AI404" s="105"/>
      <c r="AJ404" s="105"/>
      <c r="AK404" s="105"/>
      <c r="AL404" s="105"/>
      <c r="AM404" s="105"/>
    </row>
    <row r="405" spans="1:39" ht="51" x14ac:dyDescent="0.2">
      <c r="A405" s="41" t="s">
        <v>371</v>
      </c>
      <c r="B405" s="41" t="s">
        <v>372</v>
      </c>
      <c r="C405" s="41" t="s">
        <v>373</v>
      </c>
      <c r="Z405" s="38"/>
      <c r="AA405" s="39"/>
      <c r="AB405" s="38"/>
      <c r="AC405" s="39"/>
      <c r="AD405" s="38"/>
      <c r="AH405" s="38"/>
      <c r="AI405" s="39"/>
      <c r="AJ405" s="38"/>
      <c r="AK405" s="39"/>
      <c r="AL405" s="38"/>
    </row>
    <row r="406" spans="1:39" ht="25.5" x14ac:dyDescent="0.25">
      <c r="A406" s="42" t="s">
        <v>374</v>
      </c>
      <c r="B406" s="42" t="s">
        <v>375</v>
      </c>
      <c r="C406" s="42" t="s">
        <v>376</v>
      </c>
      <c r="Z406" s="106" t="s">
        <v>529</v>
      </c>
      <c r="AA406" s="106"/>
      <c r="AB406" s="106"/>
      <c r="AC406" s="106"/>
      <c r="AD406" s="106"/>
      <c r="AE406" s="106"/>
      <c r="AH406" s="106" t="s">
        <v>526</v>
      </c>
      <c r="AI406" s="106"/>
      <c r="AJ406" s="106"/>
      <c r="AK406" s="106"/>
      <c r="AL406" s="106"/>
      <c r="AM406" s="106"/>
    </row>
    <row r="407" spans="1:39" ht="25.5" x14ac:dyDescent="0.2">
      <c r="A407" s="42" t="s">
        <v>377</v>
      </c>
      <c r="B407" s="42" t="s">
        <v>378</v>
      </c>
      <c r="C407" s="42" t="s">
        <v>379</v>
      </c>
      <c r="Z407" s="107" t="s">
        <v>530</v>
      </c>
      <c r="AA407" s="107"/>
      <c r="AB407" s="107"/>
      <c r="AC407" s="107"/>
      <c r="AD407" s="107"/>
      <c r="AE407" s="107"/>
      <c r="AH407" s="107" t="s">
        <v>527</v>
      </c>
      <c r="AI407" s="107"/>
      <c r="AJ407" s="107"/>
      <c r="AK407" s="107"/>
      <c r="AL407" s="107"/>
      <c r="AM407" s="107"/>
    </row>
    <row r="408" spans="1:39" ht="25.5" x14ac:dyDescent="0.2">
      <c r="A408" s="42" t="s">
        <v>380</v>
      </c>
      <c r="B408" s="42" t="s">
        <v>381</v>
      </c>
      <c r="C408" s="42" t="s">
        <v>382</v>
      </c>
    </row>
    <row r="409" spans="1:39" ht="25.5" x14ac:dyDescent="0.2">
      <c r="A409" s="42" t="s">
        <v>383</v>
      </c>
      <c r="B409" s="42" t="s">
        <v>384</v>
      </c>
      <c r="C409" s="42" t="s">
        <v>385</v>
      </c>
    </row>
    <row r="410" spans="1:39" ht="25.5" x14ac:dyDescent="0.2">
      <c r="A410" s="42" t="s">
        <v>386</v>
      </c>
      <c r="B410" s="43" t="s">
        <v>387</v>
      </c>
      <c r="C410" s="42" t="s">
        <v>388</v>
      </c>
    </row>
  </sheetData>
  <mergeCells count="93">
    <mergeCell ref="A394:AA394"/>
    <mergeCell ref="A395:AA395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M11:M12"/>
    <mergeCell ref="N11:O12"/>
    <mergeCell ref="P11:P12"/>
    <mergeCell ref="AG10:AI10"/>
    <mergeCell ref="AG11:AH11"/>
    <mergeCell ref="T11:U12"/>
    <mergeCell ref="V11:V12"/>
    <mergeCell ref="W11:X12"/>
    <mergeCell ref="Y11:Y12"/>
    <mergeCell ref="Z12:AA12"/>
    <mergeCell ref="AG12:AH12"/>
    <mergeCell ref="AJ10:AL10"/>
    <mergeCell ref="K10:M10"/>
    <mergeCell ref="N10:P10"/>
    <mergeCell ref="Q10:S10"/>
    <mergeCell ref="T10:V10"/>
    <mergeCell ref="W10:Y10"/>
    <mergeCell ref="Z10:AF10"/>
    <mergeCell ref="AJ12:AK12"/>
    <mergeCell ref="Z11:AA11"/>
    <mergeCell ref="E11:F12"/>
    <mergeCell ref="G11:G12"/>
    <mergeCell ref="H11:I12"/>
    <mergeCell ref="J11:J12"/>
    <mergeCell ref="K11:L12"/>
    <mergeCell ref="AJ11:AK11"/>
    <mergeCell ref="AB11:AC11"/>
    <mergeCell ref="AB12:AC12"/>
    <mergeCell ref="AE11:AF11"/>
    <mergeCell ref="AE12:AF12"/>
    <mergeCell ref="E13:F15"/>
    <mergeCell ref="G13:G15"/>
    <mergeCell ref="H13:I15"/>
    <mergeCell ref="Q11:R12"/>
    <mergeCell ref="S11:S12"/>
    <mergeCell ref="A10:A12"/>
    <mergeCell ref="B10:B12"/>
    <mergeCell ref="A397:AL397"/>
    <mergeCell ref="A398:AL398"/>
    <mergeCell ref="A399:AL399"/>
    <mergeCell ref="J13:J15"/>
    <mergeCell ref="K13:L15"/>
    <mergeCell ref="M13:M15"/>
    <mergeCell ref="N13:O15"/>
    <mergeCell ref="C10:C12"/>
    <mergeCell ref="D10:D12"/>
    <mergeCell ref="A396:AL396"/>
    <mergeCell ref="A13:A15"/>
    <mergeCell ref="B13:B15"/>
    <mergeCell ref="C13:C15"/>
    <mergeCell ref="D13:D15"/>
    <mergeCell ref="Z401:AE401"/>
    <mergeCell ref="AH401:AM401"/>
    <mergeCell ref="Z402:AE402"/>
    <mergeCell ref="AH402:AM402"/>
    <mergeCell ref="Z403:AE403"/>
    <mergeCell ref="AH403:AM403"/>
    <mergeCell ref="Z404:AE404"/>
    <mergeCell ref="AH404:AM404"/>
    <mergeCell ref="Z406:AE406"/>
    <mergeCell ref="AH406:AM406"/>
    <mergeCell ref="Z407:AE407"/>
    <mergeCell ref="AH407:AM407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3" r:id="rId1"/>
  <rowBreaks count="1" manualBreakCount="1">
    <brk id="380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Pendidikan</vt:lpstr>
      <vt:lpstr>'Dinas Pendidikan'!Print_Area</vt:lpstr>
      <vt:lpstr>'Dinas Pendidikan'!Print_Titles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2021-01-05T02:14:32Z</cp:lastPrinted>
  <dcterms:created xsi:type="dcterms:W3CDTF">2020-03-18T05:59:44Z</dcterms:created>
  <dcterms:modified xsi:type="dcterms:W3CDTF">2021-02-11T03:51:46Z</dcterms:modified>
</cp:coreProperties>
</file>