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sdukcapil" sheetId="1" r:id="rId1"/>
  </sheets>
  <definedNames>
    <definedName name="_xlnm.Print_Area" localSheetId="0">Disdukcapil!$A$1:$AM$63</definedName>
    <definedName name="_xlnm.Print_Titles" localSheetId="0">Disdukcapil!$7:$12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1" l="1"/>
  <c r="AB37" i="1" l="1"/>
  <c r="AB36" i="1"/>
  <c r="AB34" i="1" l="1"/>
  <c r="AG34" i="1"/>
  <c r="AB29" i="1"/>
  <c r="AG29" i="1"/>
  <c r="Z34" i="1" l="1"/>
  <c r="AB33" i="1" l="1"/>
  <c r="AB32" i="1"/>
  <c r="AB31" i="1"/>
  <c r="Z33" i="1"/>
  <c r="Z32" i="1"/>
  <c r="Z31" i="1"/>
  <c r="AE29" i="1"/>
  <c r="W29" i="1"/>
  <c r="W34" i="1"/>
  <c r="T34" i="1"/>
  <c r="AB30" i="1" l="1"/>
  <c r="AE43" i="1" l="1"/>
  <c r="Y17" i="1"/>
  <c r="W14" i="1"/>
  <c r="Y38" i="1"/>
  <c r="Y34" i="1"/>
  <c r="Y29" i="1"/>
  <c r="Y24" i="1"/>
  <c r="Y13" i="1"/>
  <c r="M34" i="1" l="1"/>
  <c r="M29" i="1"/>
  <c r="N29" i="1" l="1"/>
  <c r="Q34" i="1"/>
  <c r="N34" i="1"/>
  <c r="T29" i="1" l="1"/>
  <c r="Q29" i="1"/>
  <c r="H29" i="1"/>
  <c r="Z29" i="1" l="1"/>
  <c r="T14" i="1"/>
  <c r="Q14" i="1"/>
  <c r="M24" i="1" l="1"/>
  <c r="V24" i="1" l="1"/>
  <c r="V38" i="1"/>
  <c r="V34" i="1"/>
  <c r="V29" i="1"/>
  <c r="V17" i="1"/>
  <c r="V13" i="1"/>
  <c r="J34" i="1" l="1"/>
  <c r="J38" i="1"/>
  <c r="S38" i="1" l="1"/>
  <c r="S34" i="1"/>
  <c r="S29" i="1"/>
  <c r="S24" i="1"/>
  <c r="S17" i="1"/>
  <c r="S13" i="1"/>
  <c r="H38" i="1" l="1"/>
  <c r="H34" i="1" l="1"/>
  <c r="J24" i="1" l="1"/>
  <c r="J17" i="1"/>
  <c r="J29" i="1" l="1"/>
  <c r="N14" i="1" l="1"/>
  <c r="G38" i="1"/>
  <c r="M38" i="1"/>
  <c r="G34" i="1"/>
  <c r="G29" i="1"/>
  <c r="M17" i="1"/>
  <c r="M13" i="1"/>
  <c r="P13" i="1"/>
  <c r="P34" i="1"/>
  <c r="P29" i="1"/>
  <c r="P24" i="1"/>
  <c r="P17" i="1"/>
  <c r="P38" i="1"/>
  <c r="AI37" i="1"/>
  <c r="Z37" i="1"/>
  <c r="E30" i="1"/>
  <c r="AG42" i="1"/>
  <c r="AJ42" i="1" s="1"/>
  <c r="AI42" i="1"/>
  <c r="AL42" i="1" s="1"/>
  <c r="AI41" i="1"/>
  <c r="AL41" i="1" s="1"/>
  <c r="AG41" i="1"/>
  <c r="AJ41" i="1" s="1"/>
  <c r="AG40" i="1"/>
  <c r="AJ40" i="1" s="1"/>
  <c r="AI40" i="1"/>
  <c r="AL40" i="1" s="1"/>
  <c r="E28" i="1"/>
  <c r="E27" i="1"/>
  <c r="E25" i="1"/>
  <c r="E23" i="1"/>
  <c r="E22" i="1"/>
  <c r="E21" i="1"/>
  <c r="E19" i="1"/>
  <c r="E18" i="1"/>
  <c r="E16" i="1"/>
  <c r="E15" i="1"/>
  <c r="G24" i="1"/>
  <c r="G17" i="1"/>
  <c r="G13" i="1"/>
  <c r="J13" i="1"/>
  <c r="AG33" i="1" l="1"/>
  <c r="AJ33" i="1" s="1"/>
  <c r="AG32" i="1"/>
  <c r="AJ32" i="1" s="1"/>
  <c r="AG37" i="1"/>
  <c r="AJ37" i="1" s="1"/>
  <c r="AD36" i="1"/>
  <c r="Z36" i="1"/>
  <c r="AG36" i="1" l="1"/>
  <c r="AJ36" i="1" s="1"/>
  <c r="AI36" i="1"/>
  <c r="AL36" i="1" s="1"/>
  <c r="AE36" i="1"/>
  <c r="Z14" i="1"/>
  <c r="AG14" i="1" l="1"/>
  <c r="AJ14" i="1" s="1"/>
  <c r="AB14" i="1"/>
  <c r="AD28" i="1"/>
  <c r="Z28" i="1"/>
  <c r="AD27" i="1"/>
  <c r="Z27" i="1"/>
  <c r="AG27" i="1" l="1"/>
  <c r="AJ27" i="1" s="1"/>
  <c r="AB27" i="1"/>
  <c r="AI27" i="1"/>
  <c r="AL27" i="1" s="1"/>
  <c r="AE27" i="1"/>
  <c r="AG31" i="1"/>
  <c r="AJ31" i="1" s="1"/>
  <c r="AI31" i="1"/>
  <c r="AL31" i="1" s="1"/>
  <c r="AE31" i="1"/>
  <c r="AG28" i="1"/>
  <c r="AJ28" i="1" s="1"/>
  <c r="AB28" i="1"/>
  <c r="AI28" i="1"/>
  <c r="AL28" i="1" s="1"/>
  <c r="AE28" i="1"/>
  <c r="AD39" i="1"/>
  <c r="Z39" i="1"/>
  <c r="AD38" i="1"/>
  <c r="Z38" i="1"/>
  <c r="AD35" i="1"/>
  <c r="Z35" i="1"/>
  <c r="AD34" i="1"/>
  <c r="AD30" i="1"/>
  <c r="Z30" i="1"/>
  <c r="AD29" i="1"/>
  <c r="AD26" i="1"/>
  <c r="Z26" i="1"/>
  <c r="AD25" i="1"/>
  <c r="Z25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D15" i="1"/>
  <c r="Z15" i="1"/>
  <c r="AD16" i="1"/>
  <c r="Z16" i="1"/>
  <c r="AP13" i="1"/>
  <c r="AD13" i="1"/>
  <c r="Z13" i="1"/>
  <c r="AG23" i="1" l="1"/>
  <c r="AJ23" i="1" s="1"/>
  <c r="AB23" i="1"/>
  <c r="AJ29" i="1"/>
  <c r="AG38" i="1"/>
  <c r="AJ38" i="1" s="1"/>
  <c r="AB38" i="1"/>
  <c r="AI16" i="1"/>
  <c r="AL16" i="1" s="1"/>
  <c r="AE16" i="1"/>
  <c r="AG19" i="1"/>
  <c r="AJ19" i="1" s="1"/>
  <c r="AB19" i="1"/>
  <c r="AI20" i="1"/>
  <c r="AL20" i="1" s="1"/>
  <c r="AI23" i="1"/>
  <c r="AL23" i="1" s="1"/>
  <c r="AE23" i="1"/>
  <c r="AI25" i="1"/>
  <c r="AL25" i="1" s="1"/>
  <c r="AE25" i="1"/>
  <c r="AI29" i="1"/>
  <c r="AL29" i="1" s="1"/>
  <c r="AI34" i="1"/>
  <c r="AL34" i="1" s="1"/>
  <c r="AE34" i="1"/>
  <c r="AI38" i="1"/>
  <c r="AL38" i="1" s="1"/>
  <c r="AE38" i="1"/>
  <c r="AG17" i="1"/>
  <c r="AJ17" i="1" s="1"/>
  <c r="AB17" i="1"/>
  <c r="AI21" i="1"/>
  <c r="AL21" i="1" s="1"/>
  <c r="AE21" i="1"/>
  <c r="AI17" i="1"/>
  <c r="AL17" i="1" s="1"/>
  <c r="AE17" i="1"/>
  <c r="AI13" i="1"/>
  <c r="AL13" i="1" s="1"/>
  <c r="AE13" i="1"/>
  <c r="AG15" i="1"/>
  <c r="AJ15" i="1" s="1"/>
  <c r="AB15" i="1"/>
  <c r="AG18" i="1"/>
  <c r="AJ18" i="1" s="1"/>
  <c r="AB18" i="1"/>
  <c r="AI19" i="1"/>
  <c r="AL19" i="1" s="1"/>
  <c r="AE19" i="1"/>
  <c r="AG22" i="1"/>
  <c r="AJ22" i="1" s="1"/>
  <c r="AB22" i="1"/>
  <c r="AG24" i="1"/>
  <c r="AJ24" i="1" s="1"/>
  <c r="AB24" i="1"/>
  <c r="AG26" i="1"/>
  <c r="AJ26" i="1" s="1"/>
  <c r="AB26" i="1"/>
  <c r="AG30" i="1"/>
  <c r="AJ30" i="1" s="1"/>
  <c r="AG35" i="1"/>
  <c r="AJ35" i="1" s="1"/>
  <c r="AB35" i="1"/>
  <c r="AG39" i="1"/>
  <c r="AJ39" i="1" s="1"/>
  <c r="AB39" i="1"/>
  <c r="AG16" i="1"/>
  <c r="AJ16" i="1" s="1"/>
  <c r="AB16" i="1"/>
  <c r="AG20" i="1"/>
  <c r="AJ20" i="1" s="1"/>
  <c r="AG25" i="1"/>
  <c r="AJ25" i="1" s="1"/>
  <c r="AB25" i="1"/>
  <c r="AJ34" i="1"/>
  <c r="AI15" i="1"/>
  <c r="AL15" i="1" s="1"/>
  <c r="AE15" i="1"/>
  <c r="AI18" i="1"/>
  <c r="AL18" i="1" s="1"/>
  <c r="AE18" i="1"/>
  <c r="AG21" i="1"/>
  <c r="AJ21" i="1" s="1"/>
  <c r="AB21" i="1"/>
  <c r="AI22" i="1"/>
  <c r="AL22" i="1" s="1"/>
  <c r="AE22" i="1"/>
  <c r="AI24" i="1"/>
  <c r="AL24" i="1" s="1"/>
  <c r="AE24" i="1"/>
  <c r="AI26" i="1"/>
  <c r="AL26" i="1" s="1"/>
  <c r="AE26" i="1"/>
  <c r="AI30" i="1"/>
  <c r="AL30" i="1" s="1"/>
  <c r="AE30" i="1"/>
  <c r="AI35" i="1"/>
  <c r="AL35" i="1" s="1"/>
  <c r="AE35" i="1"/>
  <c r="AI39" i="1"/>
  <c r="AL39" i="1" s="1"/>
  <c r="AE39" i="1"/>
  <c r="AG13" i="1"/>
  <c r="AE44" i="1" l="1"/>
  <c r="AJ13" i="1"/>
  <c r="AB13" i="1"/>
  <c r="AB43" i="1" l="1"/>
  <c r="AB44" i="1" s="1"/>
</calcChain>
</file>

<file path=xl/comments1.xml><?xml version="1.0" encoding="utf-8"?>
<comments xmlns="http://schemas.openxmlformats.org/spreadsheetml/2006/main">
  <authors>
    <author>W10 PRO</author>
  </authors>
  <commentList>
    <comment ref="H29" authorId="0" shapeId="0">
      <text>
        <r>
          <rPr>
            <b/>
            <sz val="12"/>
            <color indexed="81"/>
            <rFont val="Tahoma"/>
            <family val="2"/>
          </rPr>
          <t>Jumlah Perekaman/jumlah wajib KTP dikali 100</t>
        </r>
      </text>
    </comment>
    <comment ref="H34" authorId="0" shapeId="0">
      <text>
        <r>
          <rPr>
            <b/>
            <sz val="12"/>
            <color indexed="81"/>
            <rFont val="Tahoma"/>
            <family val="2"/>
          </rPr>
          <t>Jumlah penduduk 0-18 tahun yg memiliki akta/jumlah penduduk 0-18 tahun dikali 100</t>
        </r>
      </text>
    </comment>
    <comment ref="H38" authorId="0" shapeId="0">
      <text>
        <r>
          <rPr>
            <b/>
            <sz val="12"/>
            <color indexed="81"/>
            <rFont val="Tahoma"/>
            <family val="2"/>
          </rPr>
          <t>Data anomali+data ganda tahun n/data anomali+data ganda tahun n-1 dikali 100</t>
        </r>
      </text>
    </comment>
    <comment ref="C39" authorId="0" shapeId="0">
      <text>
        <r>
          <rPr>
            <b/>
            <sz val="12"/>
            <color indexed="81"/>
            <rFont val="Tahoma"/>
            <family val="2"/>
          </rPr>
          <t>covid 19</t>
        </r>
      </text>
    </comment>
  </commentList>
</comments>
</file>

<file path=xl/sharedStrings.xml><?xml version="1.0" encoding="utf-8"?>
<sst xmlns="http://schemas.openxmlformats.org/spreadsheetml/2006/main" count="478" uniqueCount="137">
  <si>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</si>
  <si>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</si>
  <si>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</si>
  <si>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</si>
  <si>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</si>
  <si>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</si>
  <si>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</si>
  <si>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</si>
  <si>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</si>
  <si>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</si>
  <si>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</si>
  <si>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</si>
  <si>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</si>
  <si>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</si>
  <si>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</si>
  <si>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</si>
  <si>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</si>
  <si>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</si>
  <si>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</si>
  <si>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</si>
  <si>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</si>
  <si>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</si>
  <si>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</si>
  <si>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</si>
  <si>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</si>
  <si>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</si>
  <si>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</si>
  <si>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</si>
  <si>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</si>
  <si>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</si>
  <si>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</si>
  <si>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</si>
  <si>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</si>
  <si>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</si>
  <si>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</si>
  <si>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</si>
  <si>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</si>
  <si>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</si>
  <si>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</si>
  <si>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Pemeliharaan peralatan dan perlengkapan kantor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</si>
  <si>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</si>
  <si>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</si>
  <si>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</si>
  <si>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</si>
  <si>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</si>
  <si>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</si>
  <si>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</si>
  <si>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</si>
  <si>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</si>
  <si>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</si>
  <si>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</si>
  <si>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</si>
  <si>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</si>
  <si>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</si>
  <si>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</si>
  <si>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</si>
  <si>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</si>
  <si>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</si>
  <si>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</si>
  <si>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</si>
  <si>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</si>
  <si>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</si>
  <si>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</si>
  <si>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</si>
  <si>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</si>
  <si>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Bln</t>
  </si>
  <si>
    <t>%</t>
  </si>
  <si>
    <t>Laporan Keuangan yang Memenuhi Aspek Kualitas</t>
  </si>
  <si>
    <t>Dokumen AKIP yang Memenuhi Aspek Kualitas</t>
  </si>
  <si>
    <t>Pelayanan administrasi sesuai standar</t>
  </si>
  <si>
    <t xml:space="preserve"> Tingkat pemenuhan aspek kualitas dokumen AKIP</t>
  </si>
  <si>
    <t>Tingkat pemenuhan aspek kualitas dokumen keuangan daerah</t>
  </si>
  <si>
    <t>DINAS KEPENDUDUKAN DAN CATATAN SIPIL</t>
  </si>
  <si>
    <t>Dinas Kependudukan dan Catatan Sipil</t>
  </si>
  <si>
    <t>Peralatan dan perlengkapan kantor dalam kondisi baik</t>
  </si>
  <si>
    <t>Gedung kantor dalam kondisi baik</t>
  </si>
  <si>
    <t>Mobil dan kendaraan operasional dalam kondisi baik</t>
  </si>
  <si>
    <t>Meningkatnya Akuntabilitas Instansi Pemerintah dan Kualitas Pelayanan Publik</t>
  </si>
  <si>
    <t xml:space="preserve">Program Peningkatan Pelayanan Kependudukan </t>
  </si>
  <si>
    <t>Peningkatan Pelayanan Publik Dalam Bidang Kependudukan</t>
  </si>
  <si>
    <t>Jumlah desa/kelurahan sadar administrasi kependudukan</t>
  </si>
  <si>
    <t>Desa/Kel</t>
  </si>
  <si>
    <t>Program Peningkatan Pelayanan Catatan Sipil</t>
  </si>
  <si>
    <t>Peningkatan Pelayanan Publik Dalam Bidang Pencatatan Sipil</t>
  </si>
  <si>
    <t>Pelayanan Administrasi  Pencatatan Sipil (DAK)</t>
  </si>
  <si>
    <t>Jumlah kerjasama</t>
  </si>
  <si>
    <t>Kerjasama</t>
  </si>
  <si>
    <t>Program Pelayanan  Informasi Data Kependudukan</t>
  </si>
  <si>
    <t>Pembuatan Buku Induk Kependudukan</t>
  </si>
  <si>
    <t>Tingkat Kepuasan Pelayanan</t>
  </si>
  <si>
    <t>Dok</t>
  </si>
  <si>
    <t>Keg</t>
  </si>
  <si>
    <t>Penyediaan peralatan dan perlengkapan kantor</t>
  </si>
  <si>
    <t>Pemeliharaan rutin/berkala gedung kantor</t>
  </si>
  <si>
    <t>Kegiatan Penyediaan Jasa Tenaga Pendukung Administrasi/Teknis Lainnya</t>
  </si>
  <si>
    <t>Inovasi Pelayanan Publik Dukcapil</t>
  </si>
  <si>
    <t>Pemeliharaan dan pemanfaatan jaringan SIAK (DAK)</t>
  </si>
  <si>
    <t>Sosialisasi kebijakan kependudukan dan pencatatan sipil (DAK)</t>
  </si>
  <si>
    <t>Paket</t>
  </si>
  <si>
    <t>Cakupan KTP</t>
  </si>
  <si>
    <t>Cakupan KIA</t>
  </si>
  <si>
    <t>Cakupan KK</t>
  </si>
  <si>
    <t>22.500</t>
  </si>
  <si>
    <t>Keping</t>
  </si>
  <si>
    <t>Lembar</t>
  </si>
  <si>
    <t>Cakupan Penerbitan Dokumen Kependudukan</t>
  </si>
  <si>
    <t>196.875</t>
  </si>
  <si>
    <t>84.375</t>
  </si>
  <si>
    <t>112.500</t>
  </si>
  <si>
    <t>Cakupan Akta Kelahiran</t>
  </si>
  <si>
    <t>Cakupan Akta Kematian</t>
  </si>
  <si>
    <t>Cakupan Penerbitan Dokumen Pencatatan Sipil</t>
  </si>
  <si>
    <t>56.250</t>
  </si>
  <si>
    <t>11.250</t>
  </si>
  <si>
    <t>Perjanjian Kerjasama</t>
  </si>
  <si>
    <t>Sistem Data dan Informasi Kependudukan yang up to date</t>
  </si>
  <si>
    <t>Jumlah kebijakan adminduk yang disosialisasikan</t>
  </si>
  <si>
    <t>Paket Sosialisasi</t>
  </si>
  <si>
    <t>Aplikasi</t>
  </si>
  <si>
    <t>Buku</t>
  </si>
  <si>
    <t>Tersedianya Buku Induk Kependudukan</t>
  </si>
  <si>
    <t>Validitas Database Kependudukan</t>
  </si>
  <si>
    <t>Pelayanan Administrasi Kependudukan (DAK)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</si>
  <si>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</si>
  <si>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</si>
  <si>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</si>
  <si>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</si>
  <si>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</si>
  <si>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</si>
  <si>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</si>
  <si>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</si>
  <si>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</si>
  <si>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Kependudukan dan Catatan Sipil</t>
  </si>
  <si>
    <t>BARDAMAINI, S.Sos</t>
  </si>
  <si>
    <t>NIP. 19650311 198602 2 001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</si>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</sst>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8" fillId="0" borderId="2" xfId="2" quotePrefix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65" fontId="8" fillId="0" borderId="6" xfId="1" quotePrefix="1" applyNumberFormat="1" applyFont="1" applyFill="1" applyBorder="1" applyAlignment="1">
      <alignment vertical="top"/>
    </xf>
    <xf numFmtId="165" fontId="8" fillId="0" borderId="11" xfId="1" quotePrefix="1" applyNumberFormat="1" applyFont="1" applyFill="1" applyBorder="1" applyAlignment="1">
      <alignment vertical="top"/>
    </xf>
    <xf numFmtId="3" fontId="8" fillId="0" borderId="2" xfId="0" applyNumberFormat="1" applyFont="1" applyFill="1" applyBorder="1" applyAlignment="1">
      <alignment horizontal="center" vertical="top" wrapText="1"/>
    </xf>
    <xf numFmtId="3" fontId="8" fillId="0" borderId="2" xfId="0" quotePrefix="1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8" fillId="0" borderId="15" xfId="0" applyNumberFormat="1" applyFont="1" applyFill="1" applyBorder="1" applyAlignment="1">
      <alignment horizontal="center" vertical="top"/>
    </xf>
    <xf numFmtId="166" fontId="8" fillId="0" borderId="2" xfId="2" quotePrefix="1" applyFont="1" applyFill="1" applyBorder="1" applyAlignment="1">
      <alignment horizontal="center" vertical="top"/>
    </xf>
    <xf numFmtId="3" fontId="8" fillId="0" borderId="2" xfId="0" quotePrefix="1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/>
    <xf numFmtId="0" fontId="4" fillId="0" borderId="0" xfId="0" applyFont="1" applyFill="1" applyAlignment="1"/>
    <xf numFmtId="0" fontId="6" fillId="0" borderId="15" xfId="0" applyFont="1" applyFill="1" applyBorder="1" applyAlignment="1">
      <alignment horizontal="center" vertical="top"/>
    </xf>
    <xf numFmtId="166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166" fontId="8" fillId="0" borderId="11" xfId="0" applyNumberFormat="1" applyFont="1" applyFill="1" applyBorder="1" applyAlignment="1">
      <alignment vertical="top"/>
    </xf>
    <xf numFmtId="2" fontId="8" fillId="0" borderId="11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166" fontId="8" fillId="0" borderId="15" xfId="0" applyNumberFormat="1" applyFont="1" applyFill="1" applyBorder="1" applyAlignment="1">
      <alignment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/>
    </xf>
    <xf numFmtId="0" fontId="4" fillId="3" borderId="15" xfId="0" applyFont="1" applyFill="1" applyBorder="1"/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59"/>
  <sheetViews>
    <sheetView tabSelected="1" showRuler="0" view="pageBreakPreview" topLeftCell="A34" zoomScale="70" zoomScaleNormal="40" zoomScaleSheetLayoutView="70" zoomScalePageLayoutView="55" workbookViewId="0">
      <selection activeCell="AE36" sqref="AE3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10.42578125" style="2" customWidth="1"/>
    <col min="6" max="6" width="7.7109375" style="2" customWidth="1"/>
    <col min="7" max="7" width="18.28515625" style="2" customWidth="1"/>
    <col min="8" max="8" width="11.140625" style="8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9.85546875" style="2" customWidth="1"/>
    <col min="27" max="27" width="5.5703125" style="4" customWidth="1"/>
    <col min="28" max="28" width="8" style="2" customWidth="1"/>
    <col min="29" max="29" width="5.5703125" style="4" customWidth="1"/>
    <col min="30" max="30" width="15.5703125" style="2" customWidth="1"/>
    <col min="31" max="31" width="8" style="2" customWidth="1"/>
    <col min="32" max="32" width="5.5703125" style="4" customWidth="1"/>
    <col min="33" max="33" width="11.140625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10.71093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"/>
    </row>
    <row r="2" spans="1:45" ht="23.25" x14ac:dyDescent="0.3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3"/>
    </row>
    <row r="3" spans="1:45" ht="23.25" x14ac:dyDescent="0.35">
      <c r="A3" s="140" t="s">
        <v>72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3"/>
    </row>
    <row r="4" spans="1:45" ht="23.25" x14ac:dyDescent="0.35">
      <c r="A4" s="141" t="s">
        <v>135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"/>
    </row>
    <row r="5" spans="1:45" ht="18" x14ac:dyDescent="0.2">
      <c r="A5" s="142" t="s">
        <v>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</row>
    <row r="6" spans="1:45" ht="18" x14ac:dyDescent="0.25">
      <c r="A6" s="139" t="s">
        <v>72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</row>
    <row r="7" spans="1:45" ht="81" customHeight="1" x14ac:dyDescent="0.2">
      <c r="A7" s="143" t="s">
        <v>3</v>
      </c>
      <c r="B7" s="143" t="s">
        <v>4</v>
      </c>
      <c r="C7" s="144" t="s">
        <v>5</v>
      </c>
      <c r="D7" s="144" t="s">
        <v>6</v>
      </c>
      <c r="E7" s="130" t="s">
        <v>7</v>
      </c>
      <c r="F7" s="131"/>
      <c r="G7" s="134"/>
      <c r="H7" s="130" t="s">
        <v>8</v>
      </c>
      <c r="I7" s="131"/>
      <c r="J7" s="134"/>
      <c r="K7" s="130" t="s">
        <v>9</v>
      </c>
      <c r="L7" s="131"/>
      <c r="M7" s="131"/>
      <c r="N7" s="130" t="s">
        <v>10</v>
      </c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4"/>
      <c r="Z7" s="130" t="s">
        <v>123</v>
      </c>
      <c r="AA7" s="131"/>
      <c r="AB7" s="131"/>
      <c r="AC7" s="131"/>
      <c r="AD7" s="131"/>
      <c r="AE7" s="131"/>
      <c r="AF7" s="134"/>
      <c r="AG7" s="130" t="s">
        <v>11</v>
      </c>
      <c r="AH7" s="131"/>
      <c r="AI7" s="134"/>
      <c r="AJ7" s="130" t="s">
        <v>12</v>
      </c>
      <c r="AK7" s="131"/>
      <c r="AL7" s="131"/>
      <c r="AM7" s="122" t="s">
        <v>13</v>
      </c>
      <c r="AO7" s="4"/>
      <c r="AP7" s="4"/>
      <c r="AQ7" s="4"/>
      <c r="AR7" s="4"/>
      <c r="AS7" s="4"/>
    </row>
    <row r="8" spans="1:45" ht="18" customHeight="1" x14ac:dyDescent="0.2">
      <c r="A8" s="143"/>
      <c r="B8" s="143"/>
      <c r="C8" s="144"/>
      <c r="D8" s="144"/>
      <c r="E8" s="136"/>
      <c r="F8" s="137"/>
      <c r="G8" s="138"/>
      <c r="H8" s="136"/>
      <c r="I8" s="137"/>
      <c r="J8" s="138"/>
      <c r="K8" s="132"/>
      <c r="L8" s="133"/>
      <c r="M8" s="133"/>
      <c r="N8" s="132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5"/>
      <c r="Z8" s="132"/>
      <c r="AA8" s="133"/>
      <c r="AB8" s="133"/>
      <c r="AC8" s="133"/>
      <c r="AD8" s="133"/>
      <c r="AE8" s="133"/>
      <c r="AF8" s="135"/>
      <c r="AG8" s="132"/>
      <c r="AH8" s="133"/>
      <c r="AI8" s="135"/>
      <c r="AJ8" s="132"/>
      <c r="AK8" s="133"/>
      <c r="AL8" s="133"/>
      <c r="AM8" s="123"/>
    </row>
    <row r="9" spans="1:45" ht="15.75" customHeight="1" x14ac:dyDescent="0.2">
      <c r="A9" s="143"/>
      <c r="B9" s="143"/>
      <c r="C9" s="144"/>
      <c r="D9" s="144"/>
      <c r="E9" s="132"/>
      <c r="F9" s="133"/>
      <c r="G9" s="135"/>
      <c r="H9" s="132"/>
      <c r="I9" s="133"/>
      <c r="J9" s="135"/>
      <c r="K9" s="124">
        <v>2020</v>
      </c>
      <c r="L9" s="125"/>
      <c r="M9" s="126"/>
      <c r="N9" s="127" t="s">
        <v>14</v>
      </c>
      <c r="O9" s="128"/>
      <c r="P9" s="129"/>
      <c r="Q9" s="127" t="s">
        <v>15</v>
      </c>
      <c r="R9" s="128"/>
      <c r="S9" s="129"/>
      <c r="T9" s="127" t="s">
        <v>16</v>
      </c>
      <c r="U9" s="128"/>
      <c r="V9" s="129"/>
      <c r="W9" s="127" t="s">
        <v>17</v>
      </c>
      <c r="X9" s="128"/>
      <c r="Y9" s="129"/>
      <c r="Z9" s="127">
        <v>2020</v>
      </c>
      <c r="AA9" s="128"/>
      <c r="AB9" s="128"/>
      <c r="AC9" s="128"/>
      <c r="AD9" s="128"/>
      <c r="AE9" s="128"/>
      <c r="AF9" s="129"/>
      <c r="AG9" s="127">
        <v>2020</v>
      </c>
      <c r="AH9" s="128"/>
      <c r="AI9" s="129"/>
      <c r="AJ9" s="127">
        <v>2020</v>
      </c>
      <c r="AK9" s="128"/>
      <c r="AL9" s="129"/>
      <c r="AM9" s="5"/>
    </row>
    <row r="10" spans="1:45" s="7" customFormat="1" ht="15.75" x14ac:dyDescent="0.25">
      <c r="A10" s="109">
        <v>1</v>
      </c>
      <c r="B10" s="109">
        <v>2</v>
      </c>
      <c r="C10" s="109">
        <v>3</v>
      </c>
      <c r="D10" s="109">
        <v>4</v>
      </c>
      <c r="E10" s="113">
        <v>5</v>
      </c>
      <c r="F10" s="115"/>
      <c r="G10" s="114"/>
      <c r="H10" s="113">
        <v>6</v>
      </c>
      <c r="I10" s="115"/>
      <c r="J10" s="114"/>
      <c r="K10" s="119">
        <v>7</v>
      </c>
      <c r="L10" s="120"/>
      <c r="M10" s="121"/>
      <c r="N10" s="119">
        <v>8</v>
      </c>
      <c r="O10" s="120"/>
      <c r="P10" s="121"/>
      <c r="Q10" s="119">
        <v>9</v>
      </c>
      <c r="R10" s="120"/>
      <c r="S10" s="121"/>
      <c r="T10" s="119">
        <v>10</v>
      </c>
      <c r="U10" s="120"/>
      <c r="V10" s="121"/>
      <c r="W10" s="119">
        <v>11</v>
      </c>
      <c r="X10" s="120"/>
      <c r="Y10" s="121"/>
      <c r="Z10" s="116">
        <v>12</v>
      </c>
      <c r="AA10" s="117"/>
      <c r="AB10" s="117"/>
      <c r="AC10" s="117"/>
      <c r="AD10" s="117"/>
      <c r="AE10" s="117"/>
      <c r="AF10" s="118"/>
      <c r="AG10" s="116">
        <v>13</v>
      </c>
      <c r="AH10" s="117"/>
      <c r="AI10" s="118"/>
      <c r="AJ10" s="116">
        <v>14</v>
      </c>
      <c r="AK10" s="117"/>
      <c r="AL10" s="118"/>
      <c r="AM10" s="6">
        <v>15</v>
      </c>
    </row>
    <row r="11" spans="1:45" s="7" customFormat="1" ht="87" customHeight="1" x14ac:dyDescent="0.2">
      <c r="A11" s="111"/>
      <c r="B11" s="111"/>
      <c r="C11" s="111"/>
      <c r="D11" s="111"/>
      <c r="E11" s="105" t="s">
        <v>18</v>
      </c>
      <c r="F11" s="106"/>
      <c r="G11" s="110" t="s">
        <v>19</v>
      </c>
      <c r="H11" s="105" t="s">
        <v>18</v>
      </c>
      <c r="I11" s="106"/>
      <c r="J11" s="110" t="s">
        <v>19</v>
      </c>
      <c r="K11" s="105" t="s">
        <v>18</v>
      </c>
      <c r="L11" s="106"/>
      <c r="M11" s="109" t="s">
        <v>19</v>
      </c>
      <c r="N11" s="105" t="s">
        <v>18</v>
      </c>
      <c r="O11" s="106"/>
      <c r="P11" s="109" t="s">
        <v>19</v>
      </c>
      <c r="Q11" s="105" t="s">
        <v>18</v>
      </c>
      <c r="R11" s="106"/>
      <c r="S11" s="109" t="s">
        <v>19</v>
      </c>
      <c r="T11" s="105" t="s">
        <v>18</v>
      </c>
      <c r="U11" s="106"/>
      <c r="V11" s="109" t="s">
        <v>19</v>
      </c>
      <c r="W11" s="105" t="s">
        <v>18</v>
      </c>
      <c r="X11" s="106"/>
      <c r="Y11" s="109" t="s">
        <v>19</v>
      </c>
      <c r="Z11" s="113" t="s">
        <v>20</v>
      </c>
      <c r="AA11" s="114"/>
      <c r="AB11" s="113" t="s">
        <v>124</v>
      </c>
      <c r="AC11" s="114"/>
      <c r="AD11" s="8" t="s">
        <v>21</v>
      </c>
      <c r="AE11" s="113" t="s">
        <v>125</v>
      </c>
      <c r="AF11" s="114"/>
      <c r="AG11" s="113" t="s">
        <v>22</v>
      </c>
      <c r="AH11" s="114"/>
      <c r="AI11" s="8" t="s">
        <v>23</v>
      </c>
      <c r="AJ11" s="113" t="s">
        <v>24</v>
      </c>
      <c r="AK11" s="114"/>
      <c r="AL11" s="8" t="s">
        <v>25</v>
      </c>
      <c r="AM11" s="9"/>
    </row>
    <row r="12" spans="1:45" s="7" customFormat="1" ht="15.75" x14ac:dyDescent="0.2">
      <c r="A12" s="110"/>
      <c r="B12" s="110"/>
      <c r="C12" s="110"/>
      <c r="D12" s="110"/>
      <c r="E12" s="107"/>
      <c r="F12" s="108"/>
      <c r="G12" s="112"/>
      <c r="H12" s="107"/>
      <c r="I12" s="108"/>
      <c r="J12" s="112"/>
      <c r="K12" s="107"/>
      <c r="L12" s="108"/>
      <c r="M12" s="110"/>
      <c r="N12" s="107"/>
      <c r="O12" s="108"/>
      <c r="P12" s="110"/>
      <c r="Q12" s="107"/>
      <c r="R12" s="108"/>
      <c r="S12" s="110"/>
      <c r="T12" s="107"/>
      <c r="U12" s="108"/>
      <c r="V12" s="110"/>
      <c r="W12" s="107"/>
      <c r="X12" s="108"/>
      <c r="Y12" s="110"/>
      <c r="Z12" s="107" t="s">
        <v>18</v>
      </c>
      <c r="AA12" s="108"/>
      <c r="AB12" s="107" t="s">
        <v>18</v>
      </c>
      <c r="AC12" s="108"/>
      <c r="AD12" s="10" t="s">
        <v>19</v>
      </c>
      <c r="AE12" s="107" t="s">
        <v>19</v>
      </c>
      <c r="AF12" s="108"/>
      <c r="AG12" s="107" t="s">
        <v>18</v>
      </c>
      <c r="AH12" s="108"/>
      <c r="AI12" s="10" t="s">
        <v>19</v>
      </c>
      <c r="AJ12" s="107" t="s">
        <v>18</v>
      </c>
      <c r="AK12" s="108"/>
      <c r="AL12" s="10" t="s">
        <v>19</v>
      </c>
      <c r="AM12" s="94"/>
    </row>
    <row r="13" spans="1:45" ht="139.5" customHeight="1" x14ac:dyDescent="0.2">
      <c r="A13" s="44">
        <v>1</v>
      </c>
      <c r="B13" s="13" t="s">
        <v>26</v>
      </c>
      <c r="C13" s="45" t="s">
        <v>27</v>
      </c>
      <c r="D13" s="15" t="s">
        <v>70</v>
      </c>
      <c r="E13" s="41">
        <v>89.06</v>
      </c>
      <c r="F13" s="42" t="s">
        <v>64</v>
      </c>
      <c r="G13" s="63">
        <f>SUM(G15:G16)</f>
        <v>79617000</v>
      </c>
      <c r="H13" s="60">
        <v>80.25</v>
      </c>
      <c r="I13" s="42" t="s">
        <v>64</v>
      </c>
      <c r="J13" s="63">
        <f>SUM(J15:J16)</f>
        <v>9617000</v>
      </c>
      <c r="K13" s="41">
        <v>82.55</v>
      </c>
      <c r="L13" s="42" t="s">
        <v>64</v>
      </c>
      <c r="M13" s="63">
        <f>SUM(M15:M16)</f>
        <v>4695000</v>
      </c>
      <c r="N13" s="55">
        <v>0.1</v>
      </c>
      <c r="O13" s="42" t="s">
        <v>64</v>
      </c>
      <c r="P13" s="63">
        <f>SUM(P15:P16)</f>
        <v>2416500</v>
      </c>
      <c r="Q13" s="55">
        <v>0</v>
      </c>
      <c r="R13" s="42" t="s">
        <v>64</v>
      </c>
      <c r="S13" s="63">
        <f>SUM(S15:S16)</f>
        <v>0</v>
      </c>
      <c r="T13" s="55">
        <v>0</v>
      </c>
      <c r="U13" s="42" t="s">
        <v>64</v>
      </c>
      <c r="V13" s="63">
        <f>SUM(V15:V16)</f>
        <v>1034000</v>
      </c>
      <c r="W13" s="55">
        <v>0</v>
      </c>
      <c r="X13" s="42" t="s">
        <v>64</v>
      </c>
      <c r="Y13" s="63">
        <f>SUM(Y15:Y16)</f>
        <v>1234500</v>
      </c>
      <c r="Z13" s="58">
        <f>N13+Q13+T13+W13</f>
        <v>0.1</v>
      </c>
      <c r="AA13" s="42" t="s">
        <v>64</v>
      </c>
      <c r="AB13" s="58">
        <f>AG13/K13*100</f>
        <v>97.334948516050872</v>
      </c>
      <c r="AC13" s="60" t="s">
        <v>66</v>
      </c>
      <c r="AD13" s="64">
        <f>P13+S13+V13+Y13</f>
        <v>4685000</v>
      </c>
      <c r="AE13" s="65">
        <f>AD13/M13*100</f>
        <v>99.787007454739083</v>
      </c>
      <c r="AF13" s="44" t="s">
        <v>66</v>
      </c>
      <c r="AG13" s="58">
        <f>H13+Z13</f>
        <v>80.349999999999994</v>
      </c>
      <c r="AH13" s="42" t="s">
        <v>64</v>
      </c>
      <c r="AI13" s="64">
        <f>J13+AD13</f>
        <v>14302000</v>
      </c>
      <c r="AJ13" s="58">
        <f>AG13/E13*100</f>
        <v>90.220076353020431</v>
      </c>
      <c r="AK13" s="60" t="s">
        <v>66</v>
      </c>
      <c r="AL13" s="65">
        <f>AI13/G13*100</f>
        <v>17.963500257482696</v>
      </c>
      <c r="AM13" s="19" t="s">
        <v>73</v>
      </c>
      <c r="AP13" s="20">
        <f t="shared" ref="AP13:AP21" si="0">P13+S13+V13+Y13</f>
        <v>4685000</v>
      </c>
    </row>
    <row r="14" spans="1:45" ht="118.5" customHeight="1" x14ac:dyDescent="0.2">
      <c r="A14" s="12"/>
      <c r="B14" s="13"/>
      <c r="C14" s="14"/>
      <c r="D14" s="15" t="s">
        <v>71</v>
      </c>
      <c r="E14" s="41">
        <v>100</v>
      </c>
      <c r="F14" s="42" t="s">
        <v>66</v>
      </c>
      <c r="G14" s="37"/>
      <c r="H14" s="60">
        <v>100</v>
      </c>
      <c r="I14" s="42" t="s">
        <v>66</v>
      </c>
      <c r="J14" s="37"/>
      <c r="K14" s="41">
        <v>100</v>
      </c>
      <c r="L14" s="42" t="s">
        <v>66</v>
      </c>
      <c r="M14" s="37"/>
      <c r="N14" s="41">
        <f>N16/K16*100</f>
        <v>33.333333333333329</v>
      </c>
      <c r="O14" s="42" t="s">
        <v>66</v>
      </c>
      <c r="P14" s="37"/>
      <c r="Q14" s="55">
        <f>Q16/K16*100</f>
        <v>25</v>
      </c>
      <c r="R14" s="42" t="s">
        <v>66</v>
      </c>
      <c r="S14" s="37"/>
      <c r="T14" s="55">
        <f>T16/K16*100</f>
        <v>33.333333333333329</v>
      </c>
      <c r="U14" s="42" t="s">
        <v>66</v>
      </c>
      <c r="V14" s="37"/>
      <c r="W14" s="55">
        <f>W16/K16*100</f>
        <v>8.3333333333333321</v>
      </c>
      <c r="X14" s="42" t="s">
        <v>66</v>
      </c>
      <c r="Y14" s="37"/>
      <c r="Z14" s="58">
        <f>N14+Q14+T14+W14</f>
        <v>99.999999999999986</v>
      </c>
      <c r="AA14" s="42" t="s">
        <v>66</v>
      </c>
      <c r="AB14" s="58">
        <f>Z14/K14*100</f>
        <v>99.999999999999986</v>
      </c>
      <c r="AC14" s="60" t="s">
        <v>66</v>
      </c>
      <c r="AD14" s="62"/>
      <c r="AE14" s="66"/>
      <c r="AF14" s="83"/>
      <c r="AG14" s="58">
        <f>H14+Z14</f>
        <v>200</v>
      </c>
      <c r="AH14" s="42" t="s">
        <v>66</v>
      </c>
      <c r="AI14" s="62"/>
      <c r="AJ14" s="58">
        <f>AG14/E14*100</f>
        <v>200</v>
      </c>
      <c r="AK14" s="60" t="s">
        <v>66</v>
      </c>
      <c r="AL14" s="66"/>
      <c r="AM14" s="19"/>
      <c r="AP14" s="20"/>
    </row>
    <row r="15" spans="1:45" ht="75" x14ac:dyDescent="0.2">
      <c r="A15" s="12"/>
      <c r="B15" s="13"/>
      <c r="C15" s="21" t="s">
        <v>29</v>
      </c>
      <c r="D15" s="24" t="s">
        <v>68</v>
      </c>
      <c r="E15" s="16">
        <f>15*5</f>
        <v>75</v>
      </c>
      <c r="F15" s="17" t="s">
        <v>90</v>
      </c>
      <c r="G15" s="18">
        <v>39865000</v>
      </c>
      <c r="H15" s="30">
        <v>15</v>
      </c>
      <c r="I15" s="17" t="s">
        <v>90</v>
      </c>
      <c r="J15" s="18">
        <v>4865000</v>
      </c>
      <c r="K15" s="16">
        <v>15</v>
      </c>
      <c r="L15" s="17" t="s">
        <v>90</v>
      </c>
      <c r="M15" s="18">
        <v>2195000</v>
      </c>
      <c r="N15" s="16">
        <v>6</v>
      </c>
      <c r="O15" s="17" t="s">
        <v>90</v>
      </c>
      <c r="P15" s="18">
        <v>1197250</v>
      </c>
      <c r="Q15" s="16">
        <v>3</v>
      </c>
      <c r="R15" s="17" t="s">
        <v>90</v>
      </c>
      <c r="S15" s="18">
        <v>0</v>
      </c>
      <c r="T15" s="16">
        <v>3</v>
      </c>
      <c r="U15" s="17" t="s">
        <v>90</v>
      </c>
      <c r="V15" s="18">
        <v>392000</v>
      </c>
      <c r="W15" s="16">
        <v>3</v>
      </c>
      <c r="X15" s="17" t="s">
        <v>90</v>
      </c>
      <c r="Y15" s="18">
        <v>595750</v>
      </c>
      <c r="Z15" s="57">
        <f>N15+Q15+T15+W15</f>
        <v>15</v>
      </c>
      <c r="AA15" s="17" t="s">
        <v>90</v>
      </c>
      <c r="AB15" s="56">
        <f>Z15/K15*100</f>
        <v>100</v>
      </c>
      <c r="AC15" s="30" t="s">
        <v>66</v>
      </c>
      <c r="AD15" s="36">
        <f>P15+S15+V15+Y15</f>
        <v>2185000</v>
      </c>
      <c r="AE15" s="56">
        <f>AD15/M15*100</f>
        <v>99.54441913439635</v>
      </c>
      <c r="AF15" s="30" t="s">
        <v>66</v>
      </c>
      <c r="AG15" s="57">
        <f>H15+Z15</f>
        <v>30</v>
      </c>
      <c r="AH15" s="17" t="s">
        <v>90</v>
      </c>
      <c r="AI15" s="36">
        <f>J15+AD15</f>
        <v>7050000</v>
      </c>
      <c r="AJ15" s="56">
        <f>AG15/E15*100</f>
        <v>40</v>
      </c>
      <c r="AK15" s="30" t="s">
        <v>66</v>
      </c>
      <c r="AL15" s="56">
        <f>AI15/G15*100</f>
        <v>17.684685814624356</v>
      </c>
      <c r="AM15" s="11"/>
      <c r="AP15" s="20"/>
    </row>
    <row r="16" spans="1:45" ht="90" x14ac:dyDescent="0.2">
      <c r="A16" s="12"/>
      <c r="B16" s="13"/>
      <c r="C16" s="21" t="s">
        <v>28</v>
      </c>
      <c r="D16" s="24" t="s">
        <v>67</v>
      </c>
      <c r="E16" s="16">
        <f>12*5</f>
        <v>60</v>
      </c>
      <c r="F16" s="17" t="s">
        <v>90</v>
      </c>
      <c r="G16" s="18">
        <v>39752000</v>
      </c>
      <c r="H16" s="30">
        <v>12</v>
      </c>
      <c r="I16" s="17" t="s">
        <v>90</v>
      </c>
      <c r="J16" s="18">
        <v>4752000</v>
      </c>
      <c r="K16" s="16">
        <v>12</v>
      </c>
      <c r="L16" s="17" t="s">
        <v>90</v>
      </c>
      <c r="M16" s="18">
        <v>2500000</v>
      </c>
      <c r="N16" s="16">
        <v>4</v>
      </c>
      <c r="O16" s="17" t="s">
        <v>90</v>
      </c>
      <c r="P16" s="18">
        <v>1219250</v>
      </c>
      <c r="Q16" s="16">
        <v>3</v>
      </c>
      <c r="R16" s="17" t="s">
        <v>90</v>
      </c>
      <c r="S16" s="18">
        <v>0</v>
      </c>
      <c r="T16" s="16">
        <v>4</v>
      </c>
      <c r="U16" s="17" t="s">
        <v>90</v>
      </c>
      <c r="V16" s="18">
        <v>642000</v>
      </c>
      <c r="W16" s="16">
        <v>1</v>
      </c>
      <c r="X16" s="17" t="s">
        <v>90</v>
      </c>
      <c r="Y16" s="18">
        <v>638750</v>
      </c>
      <c r="Z16" s="57">
        <f t="shared" ref="Z16:Z39" si="1">N16+Q16+T16+W16</f>
        <v>12</v>
      </c>
      <c r="AA16" s="17" t="s">
        <v>90</v>
      </c>
      <c r="AB16" s="56">
        <f>Z16/K16*100</f>
        <v>100</v>
      </c>
      <c r="AC16" s="30" t="s">
        <v>66</v>
      </c>
      <c r="AD16" s="36">
        <f>P16+S16+V16+Y16</f>
        <v>2500000</v>
      </c>
      <c r="AE16" s="56">
        <f>AD16/M16*100</f>
        <v>100</v>
      </c>
      <c r="AF16" s="30" t="s">
        <v>66</v>
      </c>
      <c r="AG16" s="57">
        <f t="shared" ref="AG16:AG39" si="2">H16+Z16</f>
        <v>24</v>
      </c>
      <c r="AH16" s="17" t="s">
        <v>90</v>
      </c>
      <c r="AI16" s="36">
        <f t="shared" ref="AI16:AI39" si="3">J16+AD16</f>
        <v>7252000</v>
      </c>
      <c r="AJ16" s="56">
        <f>AG16/E16*100</f>
        <v>40</v>
      </c>
      <c r="AK16" s="30" t="s">
        <v>66</v>
      </c>
      <c r="AL16" s="56">
        <f t="shared" ref="AL16:AL38" si="4">AI16/G16*100</f>
        <v>18.243107265043268</v>
      </c>
      <c r="AM16" s="11"/>
      <c r="AP16" s="20"/>
    </row>
    <row r="17" spans="1:42" ht="85.5" customHeight="1" x14ac:dyDescent="0.2">
      <c r="A17" s="44">
        <v>2</v>
      </c>
      <c r="B17" s="45" t="s">
        <v>30</v>
      </c>
      <c r="C17" s="13" t="s">
        <v>31</v>
      </c>
      <c r="D17" s="14" t="s">
        <v>89</v>
      </c>
      <c r="E17" s="41">
        <v>100</v>
      </c>
      <c r="F17" s="42" t="s">
        <v>66</v>
      </c>
      <c r="G17" s="37">
        <f>SUM(G18:G23)</f>
        <v>3610502125</v>
      </c>
      <c r="H17" s="60">
        <v>100</v>
      </c>
      <c r="I17" s="42" t="s">
        <v>66</v>
      </c>
      <c r="J17" s="37">
        <f>SUM(J18:J23)</f>
        <v>643603410</v>
      </c>
      <c r="K17" s="41">
        <v>100</v>
      </c>
      <c r="L17" s="42" t="s">
        <v>66</v>
      </c>
      <c r="M17" s="37">
        <f>SUM(M18:M23)</f>
        <v>491322725</v>
      </c>
      <c r="N17" s="41">
        <v>25</v>
      </c>
      <c r="O17" s="42" t="s">
        <v>66</v>
      </c>
      <c r="P17" s="37">
        <f>SUM(P18:P23)</f>
        <v>130952258</v>
      </c>
      <c r="Q17" s="41">
        <v>25</v>
      </c>
      <c r="R17" s="42" t="s">
        <v>66</v>
      </c>
      <c r="S17" s="37">
        <f>SUM(S18:S23)</f>
        <v>83756452</v>
      </c>
      <c r="T17" s="41">
        <v>25</v>
      </c>
      <c r="U17" s="42" t="s">
        <v>66</v>
      </c>
      <c r="V17" s="37">
        <f>SUM(V18:V23)</f>
        <v>95630817</v>
      </c>
      <c r="W17" s="41">
        <v>25</v>
      </c>
      <c r="X17" s="42" t="s">
        <v>66</v>
      </c>
      <c r="Y17" s="37">
        <f>SUM(Y18:Y23)</f>
        <v>129236306</v>
      </c>
      <c r="Z17" s="61">
        <f t="shared" si="1"/>
        <v>100</v>
      </c>
      <c r="AA17" s="42" t="s">
        <v>66</v>
      </c>
      <c r="AB17" s="58">
        <f>Z17/K17*100</f>
        <v>100</v>
      </c>
      <c r="AC17" s="60" t="s">
        <v>66</v>
      </c>
      <c r="AD17" s="59">
        <f t="shared" ref="AD17:AD39" si="5">P17+S17+V17+Y17</f>
        <v>439575833</v>
      </c>
      <c r="AE17" s="58">
        <f>AD17/M17*100</f>
        <v>89.46784071508192</v>
      </c>
      <c r="AF17" s="60" t="s">
        <v>66</v>
      </c>
      <c r="AG17" s="61">
        <f t="shared" si="2"/>
        <v>200</v>
      </c>
      <c r="AH17" s="42" t="s">
        <v>66</v>
      </c>
      <c r="AI17" s="59">
        <f t="shared" si="3"/>
        <v>1083179243</v>
      </c>
      <c r="AJ17" s="58">
        <f t="shared" ref="AJ17:AJ39" si="6">AG17/E17*100</f>
        <v>200</v>
      </c>
      <c r="AK17" s="60" t="s">
        <v>66</v>
      </c>
      <c r="AL17" s="58">
        <f t="shared" si="4"/>
        <v>30.000792285920618</v>
      </c>
      <c r="AM17" s="11"/>
      <c r="AP17" s="20"/>
    </row>
    <row r="18" spans="1:42" ht="60" x14ac:dyDescent="0.2">
      <c r="A18" s="12"/>
      <c r="B18" s="13"/>
      <c r="C18" s="24" t="s">
        <v>32</v>
      </c>
      <c r="D18" s="21" t="s">
        <v>69</v>
      </c>
      <c r="E18" s="16">
        <f>12*5</f>
        <v>60</v>
      </c>
      <c r="F18" s="22" t="s">
        <v>65</v>
      </c>
      <c r="G18" s="23">
        <v>412052125</v>
      </c>
      <c r="H18" s="77">
        <v>12</v>
      </c>
      <c r="I18" s="22" t="s">
        <v>65</v>
      </c>
      <c r="J18" s="23">
        <v>79546625</v>
      </c>
      <c r="K18" s="39">
        <v>12</v>
      </c>
      <c r="L18" s="22" t="s">
        <v>65</v>
      </c>
      <c r="M18" s="23">
        <v>51241825</v>
      </c>
      <c r="N18" s="39">
        <v>3</v>
      </c>
      <c r="O18" s="22" t="s">
        <v>65</v>
      </c>
      <c r="P18" s="23">
        <v>18294250</v>
      </c>
      <c r="Q18" s="39">
        <v>3</v>
      </c>
      <c r="R18" s="22" t="s">
        <v>65</v>
      </c>
      <c r="S18" s="23">
        <v>5040750</v>
      </c>
      <c r="T18" s="39">
        <v>3</v>
      </c>
      <c r="U18" s="22" t="s">
        <v>65</v>
      </c>
      <c r="V18" s="23">
        <v>13786750</v>
      </c>
      <c r="W18" s="39">
        <v>3</v>
      </c>
      <c r="X18" s="22" t="s">
        <v>65</v>
      </c>
      <c r="Y18" s="23">
        <v>9418325</v>
      </c>
      <c r="Z18" s="57">
        <f t="shared" si="1"/>
        <v>12</v>
      </c>
      <c r="AA18" s="22" t="s">
        <v>65</v>
      </c>
      <c r="AB18" s="56">
        <f>Z18/K18*100</f>
        <v>100</v>
      </c>
      <c r="AC18" s="30" t="s">
        <v>66</v>
      </c>
      <c r="AD18" s="36">
        <f t="shared" si="5"/>
        <v>46540075</v>
      </c>
      <c r="AE18" s="56">
        <f>AD18/M18*100</f>
        <v>90.824390036849778</v>
      </c>
      <c r="AF18" s="30" t="s">
        <v>66</v>
      </c>
      <c r="AG18" s="57">
        <f t="shared" si="2"/>
        <v>24</v>
      </c>
      <c r="AH18" s="22" t="s">
        <v>65</v>
      </c>
      <c r="AI18" s="36">
        <f t="shared" si="3"/>
        <v>126086700</v>
      </c>
      <c r="AJ18" s="56">
        <f t="shared" si="6"/>
        <v>40</v>
      </c>
      <c r="AK18" s="30" t="s">
        <v>66</v>
      </c>
      <c r="AL18" s="56">
        <f t="shared" si="4"/>
        <v>30.599696579649965</v>
      </c>
      <c r="AM18" s="25"/>
      <c r="AP18" s="20">
        <f t="shared" si="0"/>
        <v>46540075</v>
      </c>
    </row>
    <row r="19" spans="1:42" ht="93" customHeight="1" x14ac:dyDescent="0.2">
      <c r="A19" s="12"/>
      <c r="B19" s="13"/>
      <c r="C19" s="24" t="s">
        <v>33</v>
      </c>
      <c r="D19" s="24" t="s">
        <v>69</v>
      </c>
      <c r="E19" s="16">
        <f>12*5</f>
        <v>60</v>
      </c>
      <c r="F19" s="17" t="s">
        <v>65</v>
      </c>
      <c r="G19" s="18">
        <v>431000000</v>
      </c>
      <c r="H19" s="57">
        <v>12</v>
      </c>
      <c r="I19" s="17" t="s">
        <v>65</v>
      </c>
      <c r="J19" s="18">
        <v>64591362</v>
      </c>
      <c r="K19" s="40">
        <v>12</v>
      </c>
      <c r="L19" s="17" t="s">
        <v>65</v>
      </c>
      <c r="M19" s="18">
        <v>99600000</v>
      </c>
      <c r="N19" s="40">
        <v>3</v>
      </c>
      <c r="O19" s="17" t="s">
        <v>65</v>
      </c>
      <c r="P19" s="18">
        <v>17839684</v>
      </c>
      <c r="Q19" s="40">
        <v>3</v>
      </c>
      <c r="R19" s="17" t="s">
        <v>65</v>
      </c>
      <c r="S19" s="18">
        <v>8399702</v>
      </c>
      <c r="T19" s="40">
        <v>3</v>
      </c>
      <c r="U19" s="17" t="s">
        <v>65</v>
      </c>
      <c r="V19" s="18">
        <v>15834667</v>
      </c>
      <c r="W19" s="40">
        <v>3</v>
      </c>
      <c r="X19" s="17" t="s">
        <v>65</v>
      </c>
      <c r="Y19" s="18">
        <v>32901981</v>
      </c>
      <c r="Z19" s="57">
        <f t="shared" si="1"/>
        <v>12</v>
      </c>
      <c r="AA19" s="17" t="s">
        <v>65</v>
      </c>
      <c r="AB19" s="56">
        <f t="shared" ref="AB19:AB39" si="7">Z19/K19*100</f>
        <v>100</v>
      </c>
      <c r="AC19" s="30" t="s">
        <v>66</v>
      </c>
      <c r="AD19" s="36">
        <f t="shared" si="5"/>
        <v>74976034</v>
      </c>
      <c r="AE19" s="56">
        <f t="shared" ref="AE19:AE39" si="8">AD19/M19*100</f>
        <v>75.277142570281114</v>
      </c>
      <c r="AF19" s="30" t="s">
        <v>66</v>
      </c>
      <c r="AG19" s="57">
        <f t="shared" si="2"/>
        <v>24</v>
      </c>
      <c r="AH19" s="17" t="s">
        <v>65</v>
      </c>
      <c r="AI19" s="36">
        <f t="shared" si="3"/>
        <v>139567396</v>
      </c>
      <c r="AJ19" s="56">
        <f t="shared" si="6"/>
        <v>40</v>
      </c>
      <c r="AK19" s="30" t="s">
        <v>66</v>
      </c>
      <c r="AL19" s="56">
        <f t="shared" si="4"/>
        <v>32.382226450116008</v>
      </c>
      <c r="AM19" s="11"/>
      <c r="AP19" s="20">
        <f t="shared" si="0"/>
        <v>74976034</v>
      </c>
    </row>
    <row r="20" spans="1:42" ht="81.75" customHeight="1" x14ac:dyDescent="0.2">
      <c r="A20" s="12"/>
      <c r="B20" s="13"/>
      <c r="C20" s="95" t="s">
        <v>34</v>
      </c>
      <c r="D20" s="96" t="s">
        <v>69</v>
      </c>
      <c r="E20" s="40">
        <v>15</v>
      </c>
      <c r="F20" s="17" t="s">
        <v>91</v>
      </c>
      <c r="G20" s="18">
        <v>70000000</v>
      </c>
      <c r="H20" s="57">
        <v>3</v>
      </c>
      <c r="I20" s="17" t="s">
        <v>91</v>
      </c>
      <c r="J20" s="18">
        <v>13960000</v>
      </c>
      <c r="K20" s="40">
        <v>3</v>
      </c>
      <c r="L20" s="17" t="s">
        <v>91</v>
      </c>
      <c r="M20" s="18">
        <v>0</v>
      </c>
      <c r="N20" s="40"/>
      <c r="O20" s="17"/>
      <c r="P20" s="18"/>
      <c r="Q20" s="40"/>
      <c r="R20" s="17"/>
      <c r="S20" s="18"/>
      <c r="T20" s="40"/>
      <c r="U20" s="17"/>
      <c r="V20" s="18"/>
      <c r="W20" s="40"/>
      <c r="X20" s="17"/>
      <c r="Y20" s="18"/>
      <c r="Z20" s="57"/>
      <c r="AA20" s="17"/>
      <c r="AB20" s="56"/>
      <c r="AC20" s="30"/>
      <c r="AD20" s="36"/>
      <c r="AE20" s="56"/>
      <c r="AF20" s="30"/>
      <c r="AG20" s="57">
        <f t="shared" si="2"/>
        <v>3</v>
      </c>
      <c r="AH20" s="17" t="s">
        <v>91</v>
      </c>
      <c r="AI20" s="36">
        <f t="shared" si="3"/>
        <v>13960000</v>
      </c>
      <c r="AJ20" s="56">
        <f t="shared" si="6"/>
        <v>20</v>
      </c>
      <c r="AK20" s="30" t="s">
        <v>66</v>
      </c>
      <c r="AL20" s="56">
        <f t="shared" si="4"/>
        <v>19.942857142857143</v>
      </c>
      <c r="AM20" s="11"/>
      <c r="AP20" s="20">
        <f t="shared" si="0"/>
        <v>0</v>
      </c>
    </row>
    <row r="21" spans="1:42" ht="60" x14ac:dyDescent="0.2">
      <c r="A21" s="12"/>
      <c r="B21" s="13"/>
      <c r="C21" s="24" t="s">
        <v>35</v>
      </c>
      <c r="D21" s="24" t="s">
        <v>69</v>
      </c>
      <c r="E21" s="16">
        <f>12*5</f>
        <v>60</v>
      </c>
      <c r="F21" s="17" t="s">
        <v>65</v>
      </c>
      <c r="G21" s="18">
        <v>122700000</v>
      </c>
      <c r="H21" s="57">
        <v>12</v>
      </c>
      <c r="I21" s="17" t="s">
        <v>65</v>
      </c>
      <c r="J21" s="18">
        <v>21840000</v>
      </c>
      <c r="K21" s="40">
        <v>12</v>
      </c>
      <c r="L21" s="17" t="s">
        <v>65</v>
      </c>
      <c r="M21" s="18">
        <v>6564000</v>
      </c>
      <c r="N21" s="40">
        <v>3</v>
      </c>
      <c r="O21" s="17" t="s">
        <v>65</v>
      </c>
      <c r="P21" s="18">
        <v>1080000</v>
      </c>
      <c r="Q21" s="40">
        <v>3</v>
      </c>
      <c r="R21" s="17" t="s">
        <v>65</v>
      </c>
      <c r="S21" s="18">
        <v>1696000</v>
      </c>
      <c r="T21" s="40">
        <v>3</v>
      </c>
      <c r="U21" s="17" t="s">
        <v>65</v>
      </c>
      <c r="V21" s="18">
        <v>0</v>
      </c>
      <c r="W21" s="40">
        <v>3</v>
      </c>
      <c r="X21" s="17" t="s">
        <v>65</v>
      </c>
      <c r="Y21" s="18">
        <v>878000</v>
      </c>
      <c r="Z21" s="57">
        <f t="shared" si="1"/>
        <v>12</v>
      </c>
      <c r="AA21" s="17" t="s">
        <v>65</v>
      </c>
      <c r="AB21" s="56">
        <f t="shared" si="7"/>
        <v>100</v>
      </c>
      <c r="AC21" s="30" t="s">
        <v>66</v>
      </c>
      <c r="AD21" s="36">
        <f t="shared" si="5"/>
        <v>3654000</v>
      </c>
      <c r="AE21" s="56">
        <f t="shared" si="8"/>
        <v>55.667276051188296</v>
      </c>
      <c r="AF21" s="30" t="s">
        <v>66</v>
      </c>
      <c r="AG21" s="57">
        <f t="shared" si="2"/>
        <v>24</v>
      </c>
      <c r="AH21" s="17" t="s">
        <v>65</v>
      </c>
      <c r="AI21" s="36">
        <f t="shared" si="3"/>
        <v>25494000</v>
      </c>
      <c r="AJ21" s="56">
        <f t="shared" si="6"/>
        <v>40</v>
      </c>
      <c r="AK21" s="30" t="s">
        <v>66</v>
      </c>
      <c r="AL21" s="56">
        <f t="shared" si="4"/>
        <v>20.777506112469439</v>
      </c>
      <c r="AM21" s="11"/>
      <c r="AP21" s="20">
        <f t="shared" si="0"/>
        <v>3654000</v>
      </c>
    </row>
    <row r="22" spans="1:42" ht="111.75" customHeight="1" x14ac:dyDescent="0.2">
      <c r="A22" s="12"/>
      <c r="B22" s="13"/>
      <c r="C22" s="21" t="s">
        <v>94</v>
      </c>
      <c r="D22" s="24" t="s">
        <v>69</v>
      </c>
      <c r="E22" s="16">
        <f>12*5</f>
        <v>60</v>
      </c>
      <c r="F22" s="17" t="s">
        <v>65</v>
      </c>
      <c r="G22" s="18">
        <v>1309750000</v>
      </c>
      <c r="H22" s="57">
        <v>12</v>
      </c>
      <c r="I22" s="17" t="s">
        <v>65</v>
      </c>
      <c r="J22" s="18">
        <v>234500000</v>
      </c>
      <c r="K22" s="40">
        <v>12</v>
      </c>
      <c r="L22" s="17" t="s">
        <v>65</v>
      </c>
      <c r="M22" s="18">
        <v>255000000</v>
      </c>
      <c r="N22" s="40">
        <v>3</v>
      </c>
      <c r="O22" s="17" t="s">
        <v>65</v>
      </c>
      <c r="P22" s="18">
        <v>39500000</v>
      </c>
      <c r="Q22" s="40">
        <v>3</v>
      </c>
      <c r="R22" s="17" t="s">
        <v>65</v>
      </c>
      <c r="S22" s="18">
        <v>58750000</v>
      </c>
      <c r="T22" s="40">
        <v>3</v>
      </c>
      <c r="U22" s="17" t="s">
        <v>65</v>
      </c>
      <c r="V22" s="18">
        <v>59250000</v>
      </c>
      <c r="W22" s="40">
        <v>3</v>
      </c>
      <c r="X22" s="17" t="s">
        <v>65</v>
      </c>
      <c r="Y22" s="18">
        <v>78000000</v>
      </c>
      <c r="Z22" s="57">
        <f t="shared" si="1"/>
        <v>12</v>
      </c>
      <c r="AA22" s="17" t="s">
        <v>65</v>
      </c>
      <c r="AB22" s="56">
        <f t="shared" si="7"/>
        <v>100</v>
      </c>
      <c r="AC22" s="30" t="s">
        <v>66</v>
      </c>
      <c r="AD22" s="36">
        <f t="shared" si="5"/>
        <v>235500000</v>
      </c>
      <c r="AE22" s="56">
        <f t="shared" si="8"/>
        <v>92.352941176470594</v>
      </c>
      <c r="AF22" s="30" t="s">
        <v>66</v>
      </c>
      <c r="AG22" s="57">
        <f t="shared" si="2"/>
        <v>24</v>
      </c>
      <c r="AH22" s="17" t="s">
        <v>65</v>
      </c>
      <c r="AI22" s="36">
        <f t="shared" si="3"/>
        <v>470000000</v>
      </c>
      <c r="AJ22" s="56">
        <f t="shared" si="6"/>
        <v>40</v>
      </c>
      <c r="AK22" s="30" t="s">
        <v>66</v>
      </c>
      <c r="AL22" s="56">
        <f t="shared" si="4"/>
        <v>35.884710822676084</v>
      </c>
      <c r="AM22" s="11"/>
      <c r="AP22" s="20"/>
    </row>
    <row r="23" spans="1:42" ht="79.5" customHeight="1" x14ac:dyDescent="0.2">
      <c r="A23" s="12"/>
      <c r="B23" s="13"/>
      <c r="C23" s="21" t="s">
        <v>36</v>
      </c>
      <c r="D23" s="24" t="s">
        <v>69</v>
      </c>
      <c r="E23" s="16">
        <f>12*5</f>
        <v>60</v>
      </c>
      <c r="F23" s="17" t="s">
        <v>65</v>
      </c>
      <c r="G23" s="18">
        <v>1265000000</v>
      </c>
      <c r="H23" s="30">
        <v>12</v>
      </c>
      <c r="I23" s="17" t="s">
        <v>65</v>
      </c>
      <c r="J23" s="18">
        <v>229165423</v>
      </c>
      <c r="K23" s="16">
        <v>12</v>
      </c>
      <c r="L23" s="17" t="s">
        <v>65</v>
      </c>
      <c r="M23" s="18">
        <v>78916900</v>
      </c>
      <c r="N23" s="16">
        <v>3</v>
      </c>
      <c r="O23" s="17" t="s">
        <v>65</v>
      </c>
      <c r="P23" s="18">
        <v>54238324</v>
      </c>
      <c r="Q23" s="16">
        <v>3</v>
      </c>
      <c r="R23" s="17" t="s">
        <v>65</v>
      </c>
      <c r="S23" s="18">
        <v>9870000</v>
      </c>
      <c r="T23" s="16">
        <v>3</v>
      </c>
      <c r="U23" s="17" t="s">
        <v>65</v>
      </c>
      <c r="V23" s="18">
        <v>6759400</v>
      </c>
      <c r="W23" s="16">
        <v>3</v>
      </c>
      <c r="X23" s="17" t="s">
        <v>65</v>
      </c>
      <c r="Y23" s="18">
        <v>8038000</v>
      </c>
      <c r="Z23" s="57">
        <f t="shared" si="1"/>
        <v>12</v>
      </c>
      <c r="AA23" s="17" t="s">
        <v>65</v>
      </c>
      <c r="AB23" s="56">
        <f t="shared" si="7"/>
        <v>100</v>
      </c>
      <c r="AC23" s="30" t="s">
        <v>66</v>
      </c>
      <c r="AD23" s="36">
        <f t="shared" si="5"/>
        <v>78905724</v>
      </c>
      <c r="AE23" s="56">
        <f t="shared" si="8"/>
        <v>99.985838267848834</v>
      </c>
      <c r="AF23" s="30" t="s">
        <v>66</v>
      </c>
      <c r="AG23" s="57">
        <f t="shared" si="2"/>
        <v>24</v>
      </c>
      <c r="AH23" s="17" t="s">
        <v>65</v>
      </c>
      <c r="AI23" s="36">
        <f t="shared" si="3"/>
        <v>308071147</v>
      </c>
      <c r="AJ23" s="56">
        <f t="shared" si="6"/>
        <v>40</v>
      </c>
      <c r="AK23" s="30" t="s">
        <v>66</v>
      </c>
      <c r="AL23" s="56">
        <f t="shared" si="4"/>
        <v>24.353450355731226</v>
      </c>
      <c r="AM23" s="11"/>
      <c r="AP23" s="20"/>
    </row>
    <row r="24" spans="1:42" ht="97.5" customHeight="1" x14ac:dyDescent="0.2">
      <c r="A24" s="12"/>
      <c r="B24" s="13"/>
      <c r="C24" s="14" t="s">
        <v>37</v>
      </c>
      <c r="D24" s="14" t="s">
        <v>89</v>
      </c>
      <c r="E24" s="41">
        <v>100</v>
      </c>
      <c r="F24" s="42" t="s">
        <v>66</v>
      </c>
      <c r="G24" s="38">
        <f>SUM(G25:G28)</f>
        <v>1624837600</v>
      </c>
      <c r="H24" s="60">
        <v>100</v>
      </c>
      <c r="I24" s="42" t="s">
        <v>66</v>
      </c>
      <c r="J24" s="38">
        <f>SUM(J25:J28)</f>
        <v>176260950</v>
      </c>
      <c r="K24" s="41">
        <v>100</v>
      </c>
      <c r="L24" s="42" t="s">
        <v>66</v>
      </c>
      <c r="M24" s="38">
        <f>SUM(M25:M28)</f>
        <v>134750750</v>
      </c>
      <c r="N24" s="41">
        <v>25</v>
      </c>
      <c r="O24" s="42" t="s">
        <v>66</v>
      </c>
      <c r="P24" s="38">
        <f>SUM(P25:P28)</f>
        <v>23882450</v>
      </c>
      <c r="Q24" s="41">
        <v>25</v>
      </c>
      <c r="R24" s="42" t="s">
        <v>66</v>
      </c>
      <c r="S24" s="38">
        <f>SUM(S25:S28)</f>
        <v>10851650</v>
      </c>
      <c r="T24" s="41">
        <v>25</v>
      </c>
      <c r="U24" s="42" t="s">
        <v>66</v>
      </c>
      <c r="V24" s="38">
        <f>SUM(V25:V28)</f>
        <v>9221850</v>
      </c>
      <c r="W24" s="41">
        <v>25</v>
      </c>
      <c r="X24" s="42" t="s">
        <v>66</v>
      </c>
      <c r="Y24" s="38">
        <f>SUM(Y25:Y28)</f>
        <v>82352500</v>
      </c>
      <c r="Z24" s="61">
        <f t="shared" si="1"/>
        <v>100</v>
      </c>
      <c r="AA24" s="42" t="s">
        <v>66</v>
      </c>
      <c r="AB24" s="58">
        <f t="shared" si="7"/>
        <v>100</v>
      </c>
      <c r="AC24" s="60" t="s">
        <v>66</v>
      </c>
      <c r="AD24" s="59">
        <f t="shared" si="5"/>
        <v>126308450</v>
      </c>
      <c r="AE24" s="58">
        <f t="shared" si="8"/>
        <v>93.734877171370101</v>
      </c>
      <c r="AF24" s="60" t="s">
        <v>66</v>
      </c>
      <c r="AG24" s="61">
        <f t="shared" si="2"/>
        <v>200</v>
      </c>
      <c r="AH24" s="42" t="s">
        <v>66</v>
      </c>
      <c r="AI24" s="59">
        <f t="shared" si="3"/>
        <v>302569400</v>
      </c>
      <c r="AJ24" s="58">
        <f t="shared" si="6"/>
        <v>200</v>
      </c>
      <c r="AK24" s="60" t="s">
        <v>66</v>
      </c>
      <c r="AL24" s="58">
        <f t="shared" si="4"/>
        <v>18.621516390314945</v>
      </c>
      <c r="AM24" s="11"/>
      <c r="AP24" s="20"/>
    </row>
    <row r="25" spans="1:42" ht="83.25" customHeight="1" x14ac:dyDescent="0.2">
      <c r="A25" s="12"/>
      <c r="B25" s="13"/>
      <c r="C25" s="21" t="s">
        <v>92</v>
      </c>
      <c r="D25" s="24" t="s">
        <v>74</v>
      </c>
      <c r="E25" s="16">
        <f>12*5</f>
        <v>60</v>
      </c>
      <c r="F25" s="17" t="s">
        <v>65</v>
      </c>
      <c r="G25" s="18">
        <v>559676750</v>
      </c>
      <c r="H25" s="57">
        <v>12</v>
      </c>
      <c r="I25" s="17" t="s">
        <v>65</v>
      </c>
      <c r="J25" s="18">
        <v>86999250</v>
      </c>
      <c r="K25" s="40">
        <v>12</v>
      </c>
      <c r="L25" s="17" t="s">
        <v>65</v>
      </c>
      <c r="M25" s="18">
        <v>83300750</v>
      </c>
      <c r="N25" s="40">
        <v>3</v>
      </c>
      <c r="O25" s="17" t="s">
        <v>65</v>
      </c>
      <c r="P25" s="18">
        <v>14521600</v>
      </c>
      <c r="Q25" s="40">
        <v>3</v>
      </c>
      <c r="R25" s="17" t="s">
        <v>65</v>
      </c>
      <c r="S25" s="18">
        <v>0</v>
      </c>
      <c r="T25" s="40">
        <v>3</v>
      </c>
      <c r="U25" s="17" t="s">
        <v>65</v>
      </c>
      <c r="V25" s="18">
        <v>1415850</v>
      </c>
      <c r="W25" s="40">
        <v>3</v>
      </c>
      <c r="X25" s="17" t="s">
        <v>65</v>
      </c>
      <c r="Y25" s="18">
        <v>66983000</v>
      </c>
      <c r="Z25" s="57">
        <f t="shared" si="1"/>
        <v>12</v>
      </c>
      <c r="AA25" s="17" t="s">
        <v>65</v>
      </c>
      <c r="AB25" s="56">
        <f t="shared" si="7"/>
        <v>100</v>
      </c>
      <c r="AC25" s="30" t="s">
        <v>66</v>
      </c>
      <c r="AD25" s="36">
        <f t="shared" si="5"/>
        <v>82920450</v>
      </c>
      <c r="AE25" s="56">
        <f t="shared" si="8"/>
        <v>99.543461493443942</v>
      </c>
      <c r="AF25" s="30" t="s">
        <v>66</v>
      </c>
      <c r="AG25" s="57">
        <f t="shared" si="2"/>
        <v>24</v>
      </c>
      <c r="AH25" s="17" t="s">
        <v>65</v>
      </c>
      <c r="AI25" s="36">
        <f t="shared" si="3"/>
        <v>169919700</v>
      </c>
      <c r="AJ25" s="56">
        <f t="shared" si="6"/>
        <v>40</v>
      </c>
      <c r="AK25" s="30" t="s">
        <v>66</v>
      </c>
      <c r="AL25" s="56">
        <f t="shared" si="4"/>
        <v>30.360328528923169</v>
      </c>
      <c r="AM25" s="11"/>
      <c r="AP25" s="20"/>
    </row>
    <row r="26" spans="1:42" ht="66.75" customHeight="1" x14ac:dyDescent="0.2">
      <c r="A26" s="12"/>
      <c r="B26" s="13"/>
      <c r="C26" s="21" t="s">
        <v>93</v>
      </c>
      <c r="D26" s="24" t="s">
        <v>75</v>
      </c>
      <c r="E26" s="40">
        <v>5</v>
      </c>
      <c r="F26" s="17" t="s">
        <v>98</v>
      </c>
      <c r="G26" s="18">
        <v>664610850</v>
      </c>
      <c r="H26" s="57">
        <v>1</v>
      </c>
      <c r="I26" s="17" t="s">
        <v>98</v>
      </c>
      <c r="J26" s="18">
        <v>18585000</v>
      </c>
      <c r="K26" s="40">
        <v>1</v>
      </c>
      <c r="L26" s="17" t="s">
        <v>98</v>
      </c>
      <c r="M26" s="18">
        <v>2100000</v>
      </c>
      <c r="N26" s="40">
        <v>0</v>
      </c>
      <c r="O26" s="17" t="s">
        <v>98</v>
      </c>
      <c r="P26" s="18">
        <v>0</v>
      </c>
      <c r="Q26" s="40">
        <v>1</v>
      </c>
      <c r="R26" s="17" t="s">
        <v>98</v>
      </c>
      <c r="S26" s="18">
        <v>2100000</v>
      </c>
      <c r="T26" s="40">
        <v>0</v>
      </c>
      <c r="U26" s="17" t="s">
        <v>98</v>
      </c>
      <c r="V26" s="18">
        <v>0</v>
      </c>
      <c r="W26" s="40">
        <v>0</v>
      </c>
      <c r="X26" s="17" t="s">
        <v>98</v>
      </c>
      <c r="Y26" s="18">
        <v>0</v>
      </c>
      <c r="Z26" s="57">
        <f t="shared" si="1"/>
        <v>1</v>
      </c>
      <c r="AA26" s="17" t="s">
        <v>98</v>
      </c>
      <c r="AB26" s="56">
        <f t="shared" si="7"/>
        <v>100</v>
      </c>
      <c r="AC26" s="30" t="s">
        <v>66</v>
      </c>
      <c r="AD26" s="36">
        <f t="shared" si="5"/>
        <v>2100000</v>
      </c>
      <c r="AE26" s="56">
        <f t="shared" si="8"/>
        <v>100</v>
      </c>
      <c r="AF26" s="30" t="s">
        <v>66</v>
      </c>
      <c r="AG26" s="57">
        <f t="shared" si="2"/>
        <v>2</v>
      </c>
      <c r="AH26" s="17" t="s">
        <v>98</v>
      </c>
      <c r="AI26" s="36">
        <f t="shared" si="3"/>
        <v>20685000</v>
      </c>
      <c r="AJ26" s="56">
        <f t="shared" si="6"/>
        <v>40</v>
      </c>
      <c r="AK26" s="30" t="s">
        <v>66</v>
      </c>
      <c r="AL26" s="56">
        <f t="shared" si="4"/>
        <v>3.1123476241773664</v>
      </c>
      <c r="AM26" s="11"/>
      <c r="AP26" s="20"/>
    </row>
    <row r="27" spans="1:42" ht="83.25" customHeight="1" x14ac:dyDescent="0.2">
      <c r="A27" s="12"/>
      <c r="B27" s="13"/>
      <c r="C27" s="21" t="s">
        <v>38</v>
      </c>
      <c r="D27" s="24" t="s">
        <v>76</v>
      </c>
      <c r="E27" s="16">
        <f>12*5</f>
        <v>60</v>
      </c>
      <c r="F27" s="17" t="s">
        <v>65</v>
      </c>
      <c r="G27" s="18">
        <v>286450000</v>
      </c>
      <c r="H27" s="57">
        <v>12</v>
      </c>
      <c r="I27" s="17" t="s">
        <v>65</v>
      </c>
      <c r="J27" s="18">
        <v>51176700</v>
      </c>
      <c r="K27" s="40">
        <v>12</v>
      </c>
      <c r="L27" s="17" t="s">
        <v>65</v>
      </c>
      <c r="M27" s="18">
        <v>38950000</v>
      </c>
      <c r="N27" s="40">
        <v>3</v>
      </c>
      <c r="O27" s="17" t="s">
        <v>65</v>
      </c>
      <c r="P27" s="18">
        <v>6860850</v>
      </c>
      <c r="Q27" s="40">
        <v>3</v>
      </c>
      <c r="R27" s="17" t="s">
        <v>65</v>
      </c>
      <c r="S27" s="18">
        <v>7351650</v>
      </c>
      <c r="T27" s="40">
        <v>3</v>
      </c>
      <c r="U27" s="17" t="s">
        <v>65</v>
      </c>
      <c r="V27" s="18">
        <v>4806000</v>
      </c>
      <c r="W27" s="40">
        <v>3</v>
      </c>
      <c r="X27" s="17" t="s">
        <v>65</v>
      </c>
      <c r="Y27" s="18">
        <v>11869500</v>
      </c>
      <c r="Z27" s="57">
        <f t="shared" ref="Z27:Z28" si="9">N27+Q27+T27+W27</f>
        <v>12</v>
      </c>
      <c r="AA27" s="17" t="s">
        <v>65</v>
      </c>
      <c r="AB27" s="56">
        <f t="shared" si="7"/>
        <v>100</v>
      </c>
      <c r="AC27" s="30" t="s">
        <v>66</v>
      </c>
      <c r="AD27" s="36">
        <f t="shared" ref="AD27:AD28" si="10">P27+S27+V27+Y27</f>
        <v>30888000</v>
      </c>
      <c r="AE27" s="56">
        <f t="shared" si="8"/>
        <v>79.301668806161743</v>
      </c>
      <c r="AF27" s="30" t="s">
        <v>66</v>
      </c>
      <c r="AG27" s="57">
        <f t="shared" ref="AG27:AG28" si="11">H27+Z27</f>
        <v>24</v>
      </c>
      <c r="AH27" s="17" t="s">
        <v>65</v>
      </c>
      <c r="AI27" s="36">
        <f t="shared" ref="AI27:AI28" si="12">J27+AD27</f>
        <v>82064700</v>
      </c>
      <c r="AJ27" s="56">
        <f t="shared" ref="AJ27:AJ28" si="13">AG27/E27*100</f>
        <v>40</v>
      </c>
      <c r="AK27" s="30" t="s">
        <v>66</v>
      </c>
      <c r="AL27" s="56">
        <f t="shared" ref="AL27:AL28" si="14">AI27/G27*100</f>
        <v>28.648874149066156</v>
      </c>
      <c r="AM27" s="11"/>
      <c r="AP27" s="20"/>
    </row>
    <row r="28" spans="1:42" ht="77.25" customHeight="1" x14ac:dyDescent="0.2">
      <c r="A28" s="12"/>
      <c r="B28" s="13"/>
      <c r="C28" s="21" t="s">
        <v>39</v>
      </c>
      <c r="D28" s="24" t="s">
        <v>74</v>
      </c>
      <c r="E28" s="16">
        <f>12*5</f>
        <v>60</v>
      </c>
      <c r="F28" s="17" t="s">
        <v>65</v>
      </c>
      <c r="G28" s="18">
        <v>114100000</v>
      </c>
      <c r="H28" s="57">
        <v>12</v>
      </c>
      <c r="I28" s="17" t="s">
        <v>65</v>
      </c>
      <c r="J28" s="18">
        <v>19500000</v>
      </c>
      <c r="K28" s="40">
        <v>12</v>
      </c>
      <c r="L28" s="17" t="s">
        <v>65</v>
      </c>
      <c r="M28" s="18">
        <v>10400000</v>
      </c>
      <c r="N28" s="40">
        <v>3</v>
      </c>
      <c r="O28" s="17" t="s">
        <v>65</v>
      </c>
      <c r="P28" s="18">
        <v>2500000</v>
      </c>
      <c r="Q28" s="40">
        <v>3</v>
      </c>
      <c r="R28" s="17" t="s">
        <v>65</v>
      </c>
      <c r="S28" s="18">
        <v>1400000</v>
      </c>
      <c r="T28" s="40">
        <v>3</v>
      </c>
      <c r="U28" s="17" t="s">
        <v>65</v>
      </c>
      <c r="V28" s="18">
        <v>3000000</v>
      </c>
      <c r="W28" s="40">
        <v>3</v>
      </c>
      <c r="X28" s="17" t="s">
        <v>65</v>
      </c>
      <c r="Y28" s="18">
        <v>3500000</v>
      </c>
      <c r="Z28" s="57">
        <f t="shared" si="9"/>
        <v>12</v>
      </c>
      <c r="AA28" s="17" t="s">
        <v>65</v>
      </c>
      <c r="AB28" s="56">
        <f t="shared" si="7"/>
        <v>100</v>
      </c>
      <c r="AC28" s="30" t="s">
        <v>66</v>
      </c>
      <c r="AD28" s="36">
        <f t="shared" si="10"/>
        <v>10400000</v>
      </c>
      <c r="AE28" s="56">
        <f t="shared" si="8"/>
        <v>100</v>
      </c>
      <c r="AF28" s="30" t="s">
        <v>66</v>
      </c>
      <c r="AG28" s="57">
        <f t="shared" si="11"/>
        <v>24</v>
      </c>
      <c r="AH28" s="17" t="s">
        <v>65</v>
      </c>
      <c r="AI28" s="36">
        <f t="shared" si="12"/>
        <v>29900000</v>
      </c>
      <c r="AJ28" s="56">
        <f t="shared" si="13"/>
        <v>40</v>
      </c>
      <c r="AK28" s="30" t="s">
        <v>66</v>
      </c>
      <c r="AL28" s="56">
        <f t="shared" si="14"/>
        <v>26.205083260297986</v>
      </c>
      <c r="AM28" s="11"/>
      <c r="AP28" s="20"/>
    </row>
    <row r="29" spans="1:42" ht="110.25" x14ac:dyDescent="0.2">
      <c r="A29" s="44">
        <v>11</v>
      </c>
      <c r="B29" s="45" t="s">
        <v>77</v>
      </c>
      <c r="C29" s="14" t="s">
        <v>78</v>
      </c>
      <c r="D29" s="15" t="s">
        <v>105</v>
      </c>
      <c r="E29" s="46">
        <v>99</v>
      </c>
      <c r="F29" s="42" t="s">
        <v>66</v>
      </c>
      <c r="G29" s="38">
        <f>SUM(G30:G33)</f>
        <v>4751475000</v>
      </c>
      <c r="H29" s="61">
        <f>166470/170364*100</f>
        <v>97.714305839261812</v>
      </c>
      <c r="I29" s="42" t="s">
        <v>66</v>
      </c>
      <c r="J29" s="38">
        <f>SUM(J30:J33)</f>
        <v>865843009</v>
      </c>
      <c r="K29" s="46">
        <v>99</v>
      </c>
      <c r="L29" s="42" t="s">
        <v>66</v>
      </c>
      <c r="M29" s="38">
        <f>SUM(M30:M33)</f>
        <v>369426650</v>
      </c>
      <c r="N29" s="55">
        <f>847/170364*100</f>
        <v>0.49717076377638464</v>
      </c>
      <c r="O29" s="42" t="s">
        <v>66</v>
      </c>
      <c r="P29" s="38">
        <f>SUM(P30:P33)</f>
        <v>21972300</v>
      </c>
      <c r="Q29" s="55">
        <f>905/170364*100</f>
        <v>0.53121551501490927</v>
      </c>
      <c r="R29" s="42" t="s">
        <v>66</v>
      </c>
      <c r="S29" s="38">
        <f>SUM(S30:S33)</f>
        <v>191692300</v>
      </c>
      <c r="T29" s="55">
        <f>1350/170364*100</f>
        <v>0.79242093400014091</v>
      </c>
      <c r="U29" s="42" t="s">
        <v>66</v>
      </c>
      <c r="V29" s="38">
        <f>SUM(V30:V33)</f>
        <v>56111300</v>
      </c>
      <c r="W29" s="55">
        <f>1525/170364*100</f>
        <v>0.89514216618534426</v>
      </c>
      <c r="X29" s="42" t="s">
        <v>66</v>
      </c>
      <c r="Y29" s="38">
        <f>SUM(Y30:Y33)</f>
        <v>84915000</v>
      </c>
      <c r="Z29" s="58">
        <f t="shared" si="1"/>
        <v>2.715949378976779</v>
      </c>
      <c r="AA29" s="42" t="s">
        <v>66</v>
      </c>
      <c r="AB29" s="58">
        <f>AG29/K29*100</f>
        <v>101.44470224064503</v>
      </c>
      <c r="AC29" s="60" t="s">
        <v>66</v>
      </c>
      <c r="AD29" s="59">
        <f t="shared" si="5"/>
        <v>354690900</v>
      </c>
      <c r="AE29" s="58">
        <f>AD29/M29*100</f>
        <v>96.011183816868652</v>
      </c>
      <c r="AF29" s="60" t="s">
        <v>66</v>
      </c>
      <c r="AG29" s="58">
        <f>H29+Z29</f>
        <v>100.43025521823859</v>
      </c>
      <c r="AH29" s="42" t="s">
        <v>66</v>
      </c>
      <c r="AI29" s="59">
        <f t="shared" si="3"/>
        <v>1220533909</v>
      </c>
      <c r="AJ29" s="58">
        <f t="shared" si="6"/>
        <v>101.44470224064503</v>
      </c>
      <c r="AK29" s="60" t="s">
        <v>66</v>
      </c>
      <c r="AL29" s="58">
        <f t="shared" si="4"/>
        <v>25.687474079101751</v>
      </c>
      <c r="AM29" s="11"/>
      <c r="AP29" s="20"/>
    </row>
    <row r="30" spans="1:42" ht="90" x14ac:dyDescent="0.2">
      <c r="A30" s="12"/>
      <c r="B30" s="13"/>
      <c r="C30" s="21" t="s">
        <v>79</v>
      </c>
      <c r="D30" s="24" t="s">
        <v>80</v>
      </c>
      <c r="E30" s="16">
        <f>12*5</f>
        <v>60</v>
      </c>
      <c r="F30" s="43" t="s">
        <v>81</v>
      </c>
      <c r="G30" s="18">
        <v>861000000</v>
      </c>
      <c r="H30" s="30">
        <v>13</v>
      </c>
      <c r="I30" s="43" t="s">
        <v>81</v>
      </c>
      <c r="J30" s="18">
        <v>158400000</v>
      </c>
      <c r="K30" s="16">
        <v>12</v>
      </c>
      <c r="L30" s="43" t="s">
        <v>81</v>
      </c>
      <c r="M30" s="18">
        <v>59274400</v>
      </c>
      <c r="N30" s="16">
        <v>0</v>
      </c>
      <c r="O30" s="43" t="s">
        <v>81</v>
      </c>
      <c r="P30" s="18">
        <v>13497300</v>
      </c>
      <c r="Q30" s="16">
        <v>0</v>
      </c>
      <c r="R30" s="43" t="s">
        <v>81</v>
      </c>
      <c r="S30" s="18">
        <v>20372300</v>
      </c>
      <c r="T30" s="16">
        <v>21</v>
      </c>
      <c r="U30" s="43" t="s">
        <v>81</v>
      </c>
      <c r="V30" s="18">
        <v>5497300</v>
      </c>
      <c r="W30" s="16">
        <v>0</v>
      </c>
      <c r="X30" s="43" t="s">
        <v>81</v>
      </c>
      <c r="Y30" s="18">
        <v>5595000</v>
      </c>
      <c r="Z30" s="57">
        <f t="shared" si="1"/>
        <v>21</v>
      </c>
      <c r="AA30" s="43" t="s">
        <v>81</v>
      </c>
      <c r="AB30" s="56">
        <f>Z30/K30*100</f>
        <v>175</v>
      </c>
      <c r="AC30" s="30" t="s">
        <v>66</v>
      </c>
      <c r="AD30" s="36">
        <f t="shared" si="5"/>
        <v>44961900</v>
      </c>
      <c r="AE30" s="56">
        <f t="shared" si="8"/>
        <v>75.853825597559819</v>
      </c>
      <c r="AF30" s="30" t="s">
        <v>66</v>
      </c>
      <c r="AG30" s="57">
        <f t="shared" si="2"/>
        <v>34</v>
      </c>
      <c r="AH30" s="43" t="s">
        <v>81</v>
      </c>
      <c r="AI30" s="36">
        <f t="shared" si="3"/>
        <v>203361900</v>
      </c>
      <c r="AJ30" s="56">
        <f t="shared" si="6"/>
        <v>56.666666666666664</v>
      </c>
      <c r="AK30" s="30" t="s">
        <v>66</v>
      </c>
      <c r="AL30" s="56">
        <f t="shared" si="4"/>
        <v>23.619268292682925</v>
      </c>
      <c r="AM30" s="11"/>
      <c r="AP30" s="20"/>
    </row>
    <row r="31" spans="1:42" ht="60" x14ac:dyDescent="0.2">
      <c r="A31" s="12"/>
      <c r="B31" s="13"/>
      <c r="C31" s="47" t="s">
        <v>122</v>
      </c>
      <c r="D31" s="24" t="s">
        <v>99</v>
      </c>
      <c r="E31" s="78" t="s">
        <v>106</v>
      </c>
      <c r="F31" s="17" t="s">
        <v>103</v>
      </c>
      <c r="G31" s="51">
        <v>3890475000</v>
      </c>
      <c r="H31" s="78">
        <v>135922</v>
      </c>
      <c r="I31" s="17" t="s">
        <v>103</v>
      </c>
      <c r="J31" s="51">
        <v>707443009</v>
      </c>
      <c r="K31" s="49">
        <v>39375</v>
      </c>
      <c r="L31" s="17" t="s">
        <v>103</v>
      </c>
      <c r="M31" s="51">
        <v>310152250</v>
      </c>
      <c r="N31" s="49">
        <v>7805</v>
      </c>
      <c r="O31" s="17" t="s">
        <v>103</v>
      </c>
      <c r="P31" s="51">
        <v>8475000</v>
      </c>
      <c r="Q31" s="49">
        <v>5592</v>
      </c>
      <c r="R31" s="17" t="s">
        <v>103</v>
      </c>
      <c r="S31" s="51">
        <v>171320000</v>
      </c>
      <c r="T31" s="49">
        <v>5111</v>
      </c>
      <c r="U31" s="17" t="s">
        <v>103</v>
      </c>
      <c r="V31" s="51">
        <v>50614000</v>
      </c>
      <c r="W31" s="49">
        <v>6067</v>
      </c>
      <c r="X31" s="17" t="s">
        <v>103</v>
      </c>
      <c r="Y31" s="51">
        <v>79320000</v>
      </c>
      <c r="Z31" s="93">
        <f>N31+Q31+T31+W31</f>
        <v>24575</v>
      </c>
      <c r="AA31" s="43" t="s">
        <v>103</v>
      </c>
      <c r="AB31" s="56">
        <f>Z31/K31*100</f>
        <v>62.412698412698411</v>
      </c>
      <c r="AC31" s="30" t="s">
        <v>66</v>
      </c>
      <c r="AD31" s="84">
        <f>P31+S31+V31+Y31</f>
        <v>309729000</v>
      </c>
      <c r="AE31" s="85">
        <f t="shared" si="8"/>
        <v>99.863534763974798</v>
      </c>
      <c r="AF31" s="86" t="s">
        <v>66</v>
      </c>
      <c r="AG31" s="93">
        <f t="shared" ref="AG31" si="15">H31+Z31</f>
        <v>160497</v>
      </c>
      <c r="AH31" s="43" t="s">
        <v>103</v>
      </c>
      <c r="AI31" s="84">
        <f t="shared" ref="AI31" si="16">J31+AD31</f>
        <v>1017172009</v>
      </c>
      <c r="AJ31" s="56">
        <f t="shared" ref="AJ31" si="17">AG31/E31*100</f>
        <v>81.522285714285715</v>
      </c>
      <c r="AK31" s="30" t="s">
        <v>66</v>
      </c>
      <c r="AL31" s="85">
        <f t="shared" ref="AL31" si="18">AI31/G31*100</f>
        <v>26.145188158258311</v>
      </c>
      <c r="AM31" s="11"/>
      <c r="AP31" s="20"/>
    </row>
    <row r="32" spans="1:42" ht="30" x14ac:dyDescent="0.2">
      <c r="A32" s="12"/>
      <c r="B32" s="13"/>
      <c r="C32" s="48"/>
      <c r="D32" s="24" t="s">
        <v>100</v>
      </c>
      <c r="E32" s="50" t="s">
        <v>107</v>
      </c>
      <c r="F32" s="17" t="s">
        <v>103</v>
      </c>
      <c r="G32" s="52"/>
      <c r="H32" s="78">
        <v>58070</v>
      </c>
      <c r="I32" s="17" t="s">
        <v>103</v>
      </c>
      <c r="J32" s="52"/>
      <c r="K32" s="54">
        <v>16875</v>
      </c>
      <c r="L32" s="17" t="s">
        <v>103</v>
      </c>
      <c r="M32" s="52"/>
      <c r="N32" s="49">
        <v>7279</v>
      </c>
      <c r="O32" s="17" t="s">
        <v>103</v>
      </c>
      <c r="P32" s="52"/>
      <c r="Q32" s="49">
        <v>1212</v>
      </c>
      <c r="R32" s="17" t="s">
        <v>103</v>
      </c>
      <c r="S32" s="52"/>
      <c r="T32" s="49">
        <v>9929</v>
      </c>
      <c r="U32" s="17" t="s">
        <v>103</v>
      </c>
      <c r="V32" s="52"/>
      <c r="W32" s="49">
        <v>1202</v>
      </c>
      <c r="X32" s="17" t="s">
        <v>103</v>
      </c>
      <c r="Y32" s="52"/>
      <c r="Z32" s="93">
        <f>N32+Q32+T32+W32</f>
        <v>19622</v>
      </c>
      <c r="AA32" s="43" t="s">
        <v>103</v>
      </c>
      <c r="AB32" s="56">
        <f>Z32/K32*100</f>
        <v>116.27851851851851</v>
      </c>
      <c r="AC32" s="30" t="s">
        <v>66</v>
      </c>
      <c r="AD32" s="87"/>
      <c r="AE32" s="88"/>
      <c r="AF32" s="89"/>
      <c r="AG32" s="93">
        <f t="shared" ref="AG32" si="19">H32+Z32</f>
        <v>77692</v>
      </c>
      <c r="AH32" s="43" t="s">
        <v>103</v>
      </c>
      <c r="AI32" s="87"/>
      <c r="AJ32" s="56">
        <f t="shared" ref="AJ32" si="20">AG32/E32*100</f>
        <v>92.079407407407416</v>
      </c>
      <c r="AK32" s="30" t="s">
        <v>66</v>
      </c>
      <c r="AL32" s="88"/>
      <c r="AM32" s="11"/>
      <c r="AP32" s="20"/>
    </row>
    <row r="33" spans="1:42" ht="45" x14ac:dyDescent="0.2">
      <c r="A33" s="12"/>
      <c r="B33" s="13"/>
      <c r="C33" s="21"/>
      <c r="D33" s="24" t="s">
        <v>101</v>
      </c>
      <c r="E33" s="50" t="s">
        <v>108</v>
      </c>
      <c r="F33" s="17" t="s">
        <v>104</v>
      </c>
      <c r="G33" s="23"/>
      <c r="H33" s="79">
        <v>19198</v>
      </c>
      <c r="I33" s="17" t="s">
        <v>104</v>
      </c>
      <c r="J33" s="23"/>
      <c r="K33" s="54">
        <v>22500</v>
      </c>
      <c r="L33" s="17" t="s">
        <v>104</v>
      </c>
      <c r="M33" s="23"/>
      <c r="N33" s="49">
        <v>4847</v>
      </c>
      <c r="O33" s="17" t="s">
        <v>104</v>
      </c>
      <c r="P33" s="23"/>
      <c r="Q33" s="49">
        <v>4943</v>
      </c>
      <c r="R33" s="17" t="s">
        <v>104</v>
      </c>
      <c r="S33" s="23"/>
      <c r="T33" s="49">
        <v>5235</v>
      </c>
      <c r="U33" s="17" t="s">
        <v>104</v>
      </c>
      <c r="V33" s="23"/>
      <c r="W33" s="49">
        <v>4594</v>
      </c>
      <c r="X33" s="17" t="s">
        <v>104</v>
      </c>
      <c r="Y33" s="23"/>
      <c r="Z33" s="93">
        <f>N33+Q33+T33+W33</f>
        <v>19619</v>
      </c>
      <c r="AA33" s="43" t="s">
        <v>104</v>
      </c>
      <c r="AB33" s="56">
        <f>Z33/K33*100</f>
        <v>87.195555555555558</v>
      </c>
      <c r="AC33" s="30" t="s">
        <v>66</v>
      </c>
      <c r="AD33" s="90"/>
      <c r="AE33" s="91"/>
      <c r="AF33" s="92"/>
      <c r="AG33" s="93">
        <f t="shared" ref="AG33" si="21">H33+Z33</f>
        <v>38817</v>
      </c>
      <c r="AH33" s="43" t="s">
        <v>104</v>
      </c>
      <c r="AI33" s="90"/>
      <c r="AJ33" s="56">
        <f t="shared" ref="AJ33" si="22">AG33/E33*100</f>
        <v>34.504000000000005</v>
      </c>
      <c r="AK33" s="30" t="s">
        <v>66</v>
      </c>
      <c r="AL33" s="91"/>
      <c r="AM33" s="11"/>
      <c r="AP33" s="20"/>
    </row>
    <row r="34" spans="1:42" ht="107.25" customHeight="1" x14ac:dyDescent="0.2">
      <c r="A34" s="12"/>
      <c r="B34" s="13"/>
      <c r="C34" s="14" t="s">
        <v>82</v>
      </c>
      <c r="D34" s="15" t="s">
        <v>111</v>
      </c>
      <c r="E34" s="41">
        <v>92</v>
      </c>
      <c r="F34" s="42" t="s">
        <v>66</v>
      </c>
      <c r="G34" s="38">
        <f>SUM(G35:G37)</f>
        <v>839400000</v>
      </c>
      <c r="H34" s="61">
        <f>67174/72362*100</f>
        <v>92.830491141759481</v>
      </c>
      <c r="I34" s="42" t="s">
        <v>66</v>
      </c>
      <c r="J34" s="38">
        <f>SUM(J35:J37)</f>
        <v>147386000</v>
      </c>
      <c r="K34" s="41">
        <v>91</v>
      </c>
      <c r="L34" s="42" t="s">
        <v>66</v>
      </c>
      <c r="M34" s="38">
        <f>SUM(M35:M37)</f>
        <v>115936650</v>
      </c>
      <c r="N34" s="55">
        <f>N36/72343*100</f>
        <v>1.3366877237604191</v>
      </c>
      <c r="O34" s="42" t="s">
        <v>66</v>
      </c>
      <c r="P34" s="38">
        <f>SUM(P35:P37)</f>
        <v>2775000</v>
      </c>
      <c r="Q34" s="55">
        <f>Q36/72030*100</f>
        <v>1.0009718172983479</v>
      </c>
      <c r="R34" s="42" t="s">
        <v>66</v>
      </c>
      <c r="S34" s="38">
        <f>SUM(S35:S37)</f>
        <v>46774750</v>
      </c>
      <c r="T34" s="55">
        <f>T36/72004*100</f>
        <v>1.3221487695128047</v>
      </c>
      <c r="U34" s="42" t="s">
        <v>66</v>
      </c>
      <c r="V34" s="38">
        <f>SUM(V35:V37)</f>
        <v>11530500</v>
      </c>
      <c r="W34" s="55">
        <f>W36/71916*100</f>
        <v>1.1124089215195505</v>
      </c>
      <c r="X34" s="42" t="s">
        <v>66</v>
      </c>
      <c r="Y34" s="38">
        <f>SUM(Y35:Y37)</f>
        <v>42180500</v>
      </c>
      <c r="Z34" s="58">
        <f>N34+Q34+T34+W34</f>
        <v>4.7722172320911227</v>
      </c>
      <c r="AA34" s="42" t="s">
        <v>66</v>
      </c>
      <c r="AB34" s="58">
        <f>AG34/K34*100</f>
        <v>107.25572348774793</v>
      </c>
      <c r="AC34" s="60" t="s">
        <v>66</v>
      </c>
      <c r="AD34" s="59">
        <f t="shared" si="5"/>
        <v>103260750</v>
      </c>
      <c r="AE34" s="58">
        <f t="shared" si="8"/>
        <v>89.066529005280032</v>
      </c>
      <c r="AF34" s="60" t="s">
        <v>66</v>
      </c>
      <c r="AG34" s="61">
        <f>H34+Z34</f>
        <v>97.602708373850604</v>
      </c>
      <c r="AH34" s="42" t="s">
        <v>66</v>
      </c>
      <c r="AI34" s="59">
        <f t="shared" si="3"/>
        <v>250646750</v>
      </c>
      <c r="AJ34" s="58">
        <f t="shared" si="6"/>
        <v>106.08990040635935</v>
      </c>
      <c r="AK34" s="60" t="s">
        <v>66</v>
      </c>
      <c r="AL34" s="58">
        <f t="shared" si="4"/>
        <v>29.860227543483443</v>
      </c>
      <c r="AM34" s="11"/>
      <c r="AP34" s="20"/>
    </row>
    <row r="35" spans="1:42" ht="90" x14ac:dyDescent="0.2">
      <c r="A35" s="12"/>
      <c r="B35" s="13"/>
      <c r="C35" s="21" t="s">
        <v>83</v>
      </c>
      <c r="D35" s="24" t="s">
        <v>85</v>
      </c>
      <c r="E35" s="16">
        <v>15</v>
      </c>
      <c r="F35" s="43" t="s">
        <v>86</v>
      </c>
      <c r="G35" s="18">
        <v>164000000</v>
      </c>
      <c r="H35" s="30">
        <v>3</v>
      </c>
      <c r="I35" s="43" t="s">
        <v>86</v>
      </c>
      <c r="J35" s="18">
        <v>28600000</v>
      </c>
      <c r="K35" s="16">
        <v>3</v>
      </c>
      <c r="L35" s="43" t="s">
        <v>86</v>
      </c>
      <c r="M35" s="18">
        <v>55699900</v>
      </c>
      <c r="N35" s="16">
        <v>3</v>
      </c>
      <c r="O35" s="43" t="s">
        <v>86</v>
      </c>
      <c r="P35" s="18">
        <v>2775000</v>
      </c>
      <c r="Q35" s="16">
        <v>0</v>
      </c>
      <c r="R35" s="43" t="s">
        <v>86</v>
      </c>
      <c r="S35" s="18">
        <v>11774750</v>
      </c>
      <c r="T35" s="16">
        <v>0</v>
      </c>
      <c r="U35" s="43" t="s">
        <v>86</v>
      </c>
      <c r="V35" s="18">
        <v>5774750</v>
      </c>
      <c r="W35" s="16">
        <v>0</v>
      </c>
      <c r="X35" s="43" t="s">
        <v>86</v>
      </c>
      <c r="Y35" s="18">
        <v>33174750</v>
      </c>
      <c r="Z35" s="57">
        <f t="shared" si="1"/>
        <v>3</v>
      </c>
      <c r="AA35" s="43" t="s">
        <v>86</v>
      </c>
      <c r="AB35" s="56">
        <f t="shared" si="7"/>
        <v>100</v>
      </c>
      <c r="AC35" s="30" t="s">
        <v>66</v>
      </c>
      <c r="AD35" s="36">
        <f t="shared" si="5"/>
        <v>53499250</v>
      </c>
      <c r="AE35" s="56">
        <f t="shared" si="8"/>
        <v>96.049095240745501</v>
      </c>
      <c r="AF35" s="30" t="s">
        <v>66</v>
      </c>
      <c r="AG35" s="57">
        <f t="shared" si="2"/>
        <v>6</v>
      </c>
      <c r="AH35" s="43" t="s">
        <v>86</v>
      </c>
      <c r="AI35" s="36">
        <f t="shared" si="3"/>
        <v>82099250</v>
      </c>
      <c r="AJ35" s="56">
        <f t="shared" si="6"/>
        <v>40</v>
      </c>
      <c r="AK35" s="30" t="s">
        <v>66</v>
      </c>
      <c r="AL35" s="56">
        <f t="shared" si="4"/>
        <v>50.060518292682929</v>
      </c>
      <c r="AM35" s="11"/>
      <c r="AP35" s="20"/>
    </row>
    <row r="36" spans="1:42" ht="60" x14ac:dyDescent="0.2">
      <c r="A36" s="12"/>
      <c r="B36" s="13"/>
      <c r="C36" s="47" t="s">
        <v>84</v>
      </c>
      <c r="D36" s="24" t="s">
        <v>109</v>
      </c>
      <c r="E36" s="50" t="s">
        <v>112</v>
      </c>
      <c r="F36" s="17" t="s">
        <v>104</v>
      </c>
      <c r="G36" s="51">
        <v>675400000</v>
      </c>
      <c r="H36" s="79">
        <v>3649</v>
      </c>
      <c r="I36" s="17" t="s">
        <v>104</v>
      </c>
      <c r="J36" s="51">
        <v>118786000</v>
      </c>
      <c r="K36" s="54" t="s">
        <v>113</v>
      </c>
      <c r="L36" s="17" t="s">
        <v>104</v>
      </c>
      <c r="M36" s="51">
        <v>60236750</v>
      </c>
      <c r="N36" s="54">
        <v>967</v>
      </c>
      <c r="O36" s="17" t="s">
        <v>104</v>
      </c>
      <c r="P36" s="51">
        <v>0</v>
      </c>
      <c r="Q36" s="54">
        <v>721</v>
      </c>
      <c r="R36" s="17" t="s">
        <v>104</v>
      </c>
      <c r="S36" s="51">
        <v>35000000</v>
      </c>
      <c r="T36" s="54">
        <v>952</v>
      </c>
      <c r="U36" s="17" t="s">
        <v>104</v>
      </c>
      <c r="V36" s="51">
        <v>5755750</v>
      </c>
      <c r="W36" s="54">
        <v>800</v>
      </c>
      <c r="X36" s="17" t="s">
        <v>104</v>
      </c>
      <c r="Y36" s="51">
        <v>9005750</v>
      </c>
      <c r="Z36" s="93">
        <f t="shared" ref="Z36" si="23">N36+Q36+T36+W36</f>
        <v>3440</v>
      </c>
      <c r="AA36" s="43" t="s">
        <v>104</v>
      </c>
      <c r="AB36" s="56">
        <f>AG36/K36*100</f>
        <v>63.013333333333335</v>
      </c>
      <c r="AC36" s="30" t="s">
        <v>66</v>
      </c>
      <c r="AD36" s="84">
        <f t="shared" ref="AD36" si="24">P36+S36+V36+Y36</f>
        <v>49761500</v>
      </c>
      <c r="AE36" s="85">
        <f t="shared" si="8"/>
        <v>82.609868560305785</v>
      </c>
      <c r="AF36" s="86" t="s">
        <v>66</v>
      </c>
      <c r="AG36" s="93">
        <f t="shared" ref="AG36" si="25">H36+Z36</f>
        <v>7089</v>
      </c>
      <c r="AH36" s="43" t="s">
        <v>104</v>
      </c>
      <c r="AI36" s="84">
        <f t="shared" ref="AI36" si="26">J36+AD36</f>
        <v>168547500</v>
      </c>
      <c r="AJ36" s="56">
        <f t="shared" ref="AJ36" si="27">AG36/E36*100</f>
        <v>12.602666666666668</v>
      </c>
      <c r="AK36" s="30" t="s">
        <v>66</v>
      </c>
      <c r="AL36" s="85">
        <f t="shared" ref="AL36" si="28">AI36/G36*100</f>
        <v>24.955211726384366</v>
      </c>
      <c r="AM36" s="11"/>
      <c r="AP36" s="20"/>
    </row>
    <row r="37" spans="1:42" ht="45" x14ac:dyDescent="0.2">
      <c r="A37" s="12"/>
      <c r="B37" s="13"/>
      <c r="C37" s="21"/>
      <c r="D37" s="24" t="s">
        <v>110</v>
      </c>
      <c r="E37" s="50" t="s">
        <v>102</v>
      </c>
      <c r="F37" s="17" t="s">
        <v>104</v>
      </c>
      <c r="G37" s="23"/>
      <c r="H37" s="80">
        <v>2535</v>
      </c>
      <c r="I37" s="17" t="s">
        <v>104</v>
      </c>
      <c r="J37" s="23"/>
      <c r="K37" s="53">
        <v>4500</v>
      </c>
      <c r="L37" s="17" t="s">
        <v>104</v>
      </c>
      <c r="M37" s="23"/>
      <c r="N37" s="53">
        <v>621</v>
      </c>
      <c r="O37" s="17" t="s">
        <v>104</v>
      </c>
      <c r="P37" s="23"/>
      <c r="Q37" s="53">
        <v>388</v>
      </c>
      <c r="R37" s="17" t="s">
        <v>104</v>
      </c>
      <c r="S37" s="23"/>
      <c r="T37" s="53">
        <v>487</v>
      </c>
      <c r="U37" s="17" t="s">
        <v>104</v>
      </c>
      <c r="V37" s="23"/>
      <c r="W37" s="53">
        <v>450</v>
      </c>
      <c r="X37" s="17" t="s">
        <v>104</v>
      </c>
      <c r="Y37" s="23"/>
      <c r="Z37" s="93">
        <f t="shared" ref="Z37" si="29">N37+Q37+T37+W37</f>
        <v>1946</v>
      </c>
      <c r="AA37" s="43" t="s">
        <v>104</v>
      </c>
      <c r="AB37" s="56">
        <f>AG37/K37*100</f>
        <v>99.577777777777783</v>
      </c>
      <c r="AC37" s="30" t="s">
        <v>66</v>
      </c>
      <c r="AD37" s="90"/>
      <c r="AE37" s="91"/>
      <c r="AF37" s="92"/>
      <c r="AG37" s="93">
        <f t="shared" ref="AG37" si="30">H37+Z37</f>
        <v>4481</v>
      </c>
      <c r="AH37" s="43" t="s">
        <v>104</v>
      </c>
      <c r="AI37" s="90">
        <f t="shared" ref="AI37" si="31">J37+AD37</f>
        <v>0</v>
      </c>
      <c r="AJ37" s="56">
        <f t="shared" ref="AJ37" si="32">AG37/E37*100</f>
        <v>19.915555555555557</v>
      </c>
      <c r="AK37" s="30" t="s">
        <v>66</v>
      </c>
      <c r="AL37" s="91"/>
      <c r="AM37" s="11"/>
      <c r="AP37" s="20"/>
    </row>
    <row r="38" spans="1:42" ht="94.5" x14ac:dyDescent="0.2">
      <c r="A38" s="12"/>
      <c r="B38" s="13"/>
      <c r="C38" s="14" t="s">
        <v>87</v>
      </c>
      <c r="D38" s="15" t="s">
        <v>121</v>
      </c>
      <c r="E38" s="41">
        <v>96</v>
      </c>
      <c r="F38" s="42" t="s">
        <v>66</v>
      </c>
      <c r="G38" s="38">
        <f>SUM(G39:G42)</f>
        <v>304003000</v>
      </c>
      <c r="H38" s="61">
        <f>21393/22320*100</f>
        <v>95.846774193548384</v>
      </c>
      <c r="I38" s="42" t="s">
        <v>66</v>
      </c>
      <c r="J38" s="38">
        <f>SUM(J39:J42)</f>
        <v>170142000</v>
      </c>
      <c r="K38" s="41">
        <v>96</v>
      </c>
      <c r="L38" s="42" t="s">
        <v>66</v>
      </c>
      <c r="M38" s="38">
        <f>SUM(M39:M42)</f>
        <v>22010000</v>
      </c>
      <c r="N38" s="41">
        <v>0</v>
      </c>
      <c r="O38" s="42" t="s">
        <v>66</v>
      </c>
      <c r="P38" s="38">
        <f>SUM(P39:P39)</f>
        <v>2550000</v>
      </c>
      <c r="Q38" s="41">
        <v>0</v>
      </c>
      <c r="R38" s="42" t="s">
        <v>66</v>
      </c>
      <c r="S38" s="38">
        <f>SUM(S39:S39)</f>
        <v>0</v>
      </c>
      <c r="T38" s="41">
        <v>87</v>
      </c>
      <c r="U38" s="42" t="s">
        <v>66</v>
      </c>
      <c r="V38" s="38">
        <f>SUM(V39:V39)</f>
        <v>0</v>
      </c>
      <c r="W38" s="41">
        <v>0</v>
      </c>
      <c r="X38" s="42" t="s">
        <v>66</v>
      </c>
      <c r="Y38" s="38">
        <f>SUM(Y39:Y39)</f>
        <v>17060000</v>
      </c>
      <c r="Z38" s="61">
        <f t="shared" si="1"/>
        <v>87</v>
      </c>
      <c r="AA38" s="42" t="s">
        <v>66</v>
      </c>
      <c r="AB38" s="58">
        <f t="shared" si="7"/>
        <v>90.625</v>
      </c>
      <c r="AC38" s="60" t="s">
        <v>66</v>
      </c>
      <c r="AD38" s="59">
        <f t="shared" si="5"/>
        <v>19610000</v>
      </c>
      <c r="AE38" s="58">
        <f t="shared" si="8"/>
        <v>89.095865515674689</v>
      </c>
      <c r="AF38" s="60" t="s">
        <v>66</v>
      </c>
      <c r="AG38" s="61">
        <f t="shared" si="2"/>
        <v>182.84677419354838</v>
      </c>
      <c r="AH38" s="42" t="s">
        <v>66</v>
      </c>
      <c r="AI38" s="59">
        <f t="shared" si="3"/>
        <v>189752000</v>
      </c>
      <c r="AJ38" s="58">
        <f t="shared" si="6"/>
        <v>190.46538978494624</v>
      </c>
      <c r="AK38" s="60" t="s">
        <v>66</v>
      </c>
      <c r="AL38" s="58">
        <f t="shared" si="4"/>
        <v>62.417805087449793</v>
      </c>
      <c r="AM38" s="11"/>
      <c r="AP38" s="20"/>
    </row>
    <row r="39" spans="1:42" ht="60" x14ac:dyDescent="0.2">
      <c r="A39" s="12"/>
      <c r="B39" s="13"/>
      <c r="C39" s="21" t="s">
        <v>88</v>
      </c>
      <c r="D39" s="24" t="s">
        <v>120</v>
      </c>
      <c r="E39" s="16">
        <v>148</v>
      </c>
      <c r="F39" s="17" t="s">
        <v>119</v>
      </c>
      <c r="G39" s="18">
        <v>61885000</v>
      </c>
      <c r="H39" s="30"/>
      <c r="I39" s="17"/>
      <c r="J39" s="18"/>
      <c r="K39" s="16">
        <v>148</v>
      </c>
      <c r="L39" s="17" t="s">
        <v>119</v>
      </c>
      <c r="M39" s="18">
        <v>22010000</v>
      </c>
      <c r="N39" s="16">
        <v>148</v>
      </c>
      <c r="O39" s="17" t="s">
        <v>119</v>
      </c>
      <c r="P39" s="18">
        <v>2550000</v>
      </c>
      <c r="Q39" s="16">
        <v>0</v>
      </c>
      <c r="R39" s="17" t="s">
        <v>119</v>
      </c>
      <c r="S39" s="18">
        <v>0</v>
      </c>
      <c r="T39" s="16">
        <v>0</v>
      </c>
      <c r="U39" s="17" t="s">
        <v>119</v>
      </c>
      <c r="V39" s="18">
        <v>0</v>
      </c>
      <c r="W39" s="16">
        <v>0</v>
      </c>
      <c r="X39" s="17" t="s">
        <v>119</v>
      </c>
      <c r="Y39" s="18">
        <v>17060000</v>
      </c>
      <c r="Z39" s="57">
        <f t="shared" si="1"/>
        <v>148</v>
      </c>
      <c r="AA39" s="17" t="s">
        <v>119</v>
      </c>
      <c r="AB39" s="56">
        <f t="shared" si="7"/>
        <v>100</v>
      </c>
      <c r="AC39" s="30" t="s">
        <v>66</v>
      </c>
      <c r="AD39" s="36">
        <f t="shared" si="5"/>
        <v>19610000</v>
      </c>
      <c r="AE39" s="56">
        <f t="shared" si="8"/>
        <v>89.095865515674689</v>
      </c>
      <c r="AF39" s="30" t="s">
        <v>66</v>
      </c>
      <c r="AG39" s="57">
        <f t="shared" si="2"/>
        <v>148</v>
      </c>
      <c r="AH39" s="17" t="s">
        <v>119</v>
      </c>
      <c r="AI39" s="36">
        <f t="shared" si="3"/>
        <v>19610000</v>
      </c>
      <c r="AJ39" s="56">
        <f t="shared" si="6"/>
        <v>100</v>
      </c>
      <c r="AK39" s="30" t="s">
        <v>66</v>
      </c>
      <c r="AL39" s="56">
        <f>AI39/G39*100</f>
        <v>31.687808031025288</v>
      </c>
      <c r="AM39" s="11"/>
      <c r="AP39" s="20"/>
    </row>
    <row r="40" spans="1:42" ht="60" x14ac:dyDescent="0.2">
      <c r="A40" s="12"/>
      <c r="B40" s="13"/>
      <c r="C40" s="67" t="s">
        <v>95</v>
      </c>
      <c r="D40" s="68" t="s">
        <v>114</v>
      </c>
      <c r="E40" s="16">
        <v>100</v>
      </c>
      <c r="F40" s="17" t="s">
        <v>66</v>
      </c>
      <c r="G40" s="18">
        <v>75150000</v>
      </c>
      <c r="H40" s="30">
        <v>100</v>
      </c>
      <c r="I40" s="17" t="s">
        <v>66</v>
      </c>
      <c r="J40" s="18">
        <v>50850000</v>
      </c>
      <c r="K40" s="16"/>
      <c r="L40" s="17"/>
      <c r="M40" s="18"/>
      <c r="N40" s="16"/>
      <c r="O40" s="17"/>
      <c r="P40" s="18"/>
      <c r="Q40" s="16"/>
      <c r="R40" s="17"/>
      <c r="S40" s="18"/>
      <c r="T40" s="16"/>
      <c r="U40" s="17"/>
      <c r="V40" s="18"/>
      <c r="W40" s="16"/>
      <c r="X40" s="17"/>
      <c r="Y40" s="18"/>
      <c r="Z40" s="57"/>
      <c r="AA40" s="17"/>
      <c r="AB40" s="56"/>
      <c r="AC40" s="30"/>
      <c r="AD40" s="36"/>
      <c r="AE40" s="56"/>
      <c r="AF40" s="30"/>
      <c r="AG40" s="57">
        <f t="shared" ref="AG40" si="33">H40+Z40</f>
        <v>100</v>
      </c>
      <c r="AH40" s="17" t="s">
        <v>66</v>
      </c>
      <c r="AI40" s="36">
        <f t="shared" ref="AI40" si="34">J40+AD40</f>
        <v>50850000</v>
      </c>
      <c r="AJ40" s="56">
        <f t="shared" ref="AJ40" si="35">AG40/E40*100</f>
        <v>100</v>
      </c>
      <c r="AK40" s="30" t="s">
        <v>66</v>
      </c>
      <c r="AL40" s="56">
        <f t="shared" ref="AL40" si="36">AI40/G40*100</f>
        <v>67.664670658682638</v>
      </c>
      <c r="AM40" s="11"/>
      <c r="AP40" s="20"/>
    </row>
    <row r="41" spans="1:42" ht="75" x14ac:dyDescent="0.2">
      <c r="A41" s="12"/>
      <c r="B41" s="13"/>
      <c r="C41" s="67" t="s">
        <v>96</v>
      </c>
      <c r="D41" s="68" t="s">
        <v>115</v>
      </c>
      <c r="E41" s="16">
        <v>1</v>
      </c>
      <c r="F41" s="43" t="s">
        <v>118</v>
      </c>
      <c r="G41" s="18">
        <v>47840000</v>
      </c>
      <c r="H41" s="30">
        <v>1</v>
      </c>
      <c r="I41" s="43" t="s">
        <v>118</v>
      </c>
      <c r="J41" s="18">
        <v>31905000</v>
      </c>
      <c r="K41" s="16"/>
      <c r="L41" s="17"/>
      <c r="M41" s="18"/>
      <c r="N41" s="16"/>
      <c r="O41" s="17"/>
      <c r="P41" s="18"/>
      <c r="Q41" s="16"/>
      <c r="R41" s="17"/>
      <c r="S41" s="18"/>
      <c r="T41" s="16"/>
      <c r="U41" s="17"/>
      <c r="V41" s="18"/>
      <c r="W41" s="16"/>
      <c r="X41" s="17"/>
      <c r="Y41" s="18"/>
      <c r="Z41" s="57"/>
      <c r="AA41" s="43"/>
      <c r="AB41" s="56"/>
      <c r="AC41" s="30"/>
      <c r="AD41" s="36"/>
      <c r="AE41" s="56"/>
      <c r="AF41" s="30"/>
      <c r="AG41" s="57">
        <f t="shared" ref="AG41" si="37">H41+Z41</f>
        <v>1</v>
      </c>
      <c r="AH41" s="43" t="s">
        <v>118</v>
      </c>
      <c r="AI41" s="36">
        <f t="shared" ref="AI41" si="38">J41+AD41</f>
        <v>31905000</v>
      </c>
      <c r="AJ41" s="56">
        <f t="shared" ref="AJ41" si="39">AG41/E41*100</f>
        <v>100</v>
      </c>
      <c r="AK41" s="30" t="s">
        <v>66</v>
      </c>
      <c r="AL41" s="56">
        <f t="shared" ref="AL41" si="40">AI41/G41*100</f>
        <v>66.69105351170569</v>
      </c>
      <c r="AM41" s="11"/>
      <c r="AP41" s="20"/>
    </row>
    <row r="42" spans="1:42" ht="90" x14ac:dyDescent="0.2">
      <c r="A42" s="12"/>
      <c r="B42" s="13"/>
      <c r="C42" s="67" t="s">
        <v>97</v>
      </c>
      <c r="D42" s="68" t="s">
        <v>116</v>
      </c>
      <c r="E42" s="16">
        <v>1</v>
      </c>
      <c r="F42" s="43" t="s">
        <v>117</v>
      </c>
      <c r="G42" s="18">
        <v>119128000</v>
      </c>
      <c r="H42" s="30">
        <v>1</v>
      </c>
      <c r="I42" s="43" t="s">
        <v>117</v>
      </c>
      <c r="J42" s="18">
        <v>87387000</v>
      </c>
      <c r="K42" s="16"/>
      <c r="L42" s="17"/>
      <c r="M42" s="18"/>
      <c r="N42" s="16"/>
      <c r="O42" s="17"/>
      <c r="P42" s="18"/>
      <c r="Q42" s="16"/>
      <c r="R42" s="17"/>
      <c r="S42" s="18"/>
      <c r="T42" s="16"/>
      <c r="U42" s="17"/>
      <c r="V42" s="18"/>
      <c r="W42" s="16"/>
      <c r="X42" s="17"/>
      <c r="Y42" s="18"/>
      <c r="Z42" s="57"/>
      <c r="AA42" s="43"/>
      <c r="AB42" s="56"/>
      <c r="AC42" s="30"/>
      <c r="AD42" s="36"/>
      <c r="AE42" s="56"/>
      <c r="AF42" s="30"/>
      <c r="AG42" s="57">
        <f t="shared" ref="AG42" si="41">H42+Z42</f>
        <v>1</v>
      </c>
      <c r="AH42" s="43" t="s">
        <v>117</v>
      </c>
      <c r="AI42" s="36">
        <f t="shared" ref="AI42" si="42">J42+AD42</f>
        <v>87387000</v>
      </c>
      <c r="AJ42" s="56">
        <f t="shared" ref="AJ42" si="43">AG42/E42*100</f>
        <v>100</v>
      </c>
      <c r="AK42" s="30" t="s">
        <v>66</v>
      </c>
      <c r="AL42" s="56">
        <f t="shared" ref="AL42" si="44">AI42/G42*100</f>
        <v>73.355550332415547</v>
      </c>
      <c r="AM42" s="11"/>
      <c r="AP42" s="20"/>
    </row>
    <row r="43" spans="1:42" ht="15" x14ac:dyDescent="0.2">
      <c r="A43" s="101" t="s">
        <v>40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3"/>
      <c r="AB43" s="97">
        <f>AVERAGE(AB13:AB42)</f>
        <v>100.00531760932027</v>
      </c>
      <c r="AC43" s="71"/>
      <c r="AD43" s="69"/>
      <c r="AE43" s="97">
        <f>AVERAGE(AE13,AE17,AE24,AE29,AE34,AE38)</f>
        <v>92.860550613169082</v>
      </c>
      <c r="AF43" s="71"/>
      <c r="AG43" s="70"/>
      <c r="AH43" s="71"/>
      <c r="AI43" s="70"/>
      <c r="AJ43" s="70"/>
      <c r="AK43" s="71"/>
      <c r="AL43" s="72"/>
      <c r="AM43" s="11"/>
    </row>
    <row r="44" spans="1:42" ht="15" x14ac:dyDescent="0.2">
      <c r="A44" s="101" t="s">
        <v>41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3"/>
      <c r="AB44" s="26" t="str">
        <f>IF(AB43&gt;=91,"Sangat Tinggi",IF(AB43&gt;=76,"Tinggi",IF(AB43&gt;=66,"Sedang",IF(AB43&gt;=51,"Rendah",IF(AB43&lt;=50.99,"Sangat Rendah")))))</f>
        <v>Sangat Tinggi</v>
      </c>
      <c r="AC44" s="71"/>
      <c r="AD44" s="73"/>
      <c r="AE44" s="26" t="str">
        <f>IF(AE43&gt;=91,"Sangat Tinggi",IF(AE43&gt;=76,"Tinggi",IF(AE43&gt;=66,"Sedang",IF(AE43&gt;=51,"Rendah",IF(AE43&lt;=50,"Sangat Rendah")))))</f>
        <v>Sangat Tinggi</v>
      </c>
      <c r="AF44" s="71"/>
      <c r="AG44" s="74"/>
      <c r="AH44" s="71"/>
      <c r="AI44" s="75"/>
      <c r="AJ44" s="74"/>
      <c r="AK44" s="71"/>
      <c r="AL44" s="76"/>
      <c r="AM44" s="11"/>
    </row>
    <row r="45" spans="1:42" ht="15" x14ac:dyDescent="0.2">
      <c r="A45" s="104" t="s">
        <v>42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1"/>
    </row>
    <row r="46" spans="1:42" ht="15" x14ac:dyDescent="0.2">
      <c r="A46" s="104" t="s">
        <v>43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1"/>
    </row>
    <row r="47" spans="1:42" ht="15" x14ac:dyDescent="0.2">
      <c r="A47" s="104" t="s">
        <v>44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1"/>
    </row>
    <row r="48" spans="1:42" ht="15" x14ac:dyDescent="0.2">
      <c r="A48" s="104" t="s">
        <v>45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27"/>
    </row>
    <row r="49" spans="1:39" ht="15" x14ac:dyDescent="0.2">
      <c r="A49" s="28"/>
      <c r="B49" s="28"/>
      <c r="C49" s="28"/>
      <c r="D49" s="28"/>
      <c r="E49" s="28"/>
      <c r="F49" s="28"/>
      <c r="G49" s="28"/>
      <c r="H49" s="81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9"/>
      <c r="AB49" s="28"/>
      <c r="AC49" s="29"/>
      <c r="AD49" s="28"/>
      <c r="AE49" s="28"/>
      <c r="AF49" s="29"/>
      <c r="AG49" s="28"/>
      <c r="AH49" s="29"/>
      <c r="AI49" s="28"/>
      <c r="AJ49" s="28"/>
      <c r="AK49" s="29"/>
      <c r="AL49" s="28"/>
    </row>
    <row r="50" spans="1:39" ht="15" x14ac:dyDescent="0.2">
      <c r="A50" s="28"/>
      <c r="B50" s="28"/>
      <c r="C50" s="28"/>
      <c r="D50" s="28"/>
      <c r="E50" s="28"/>
      <c r="F50" s="28"/>
      <c r="G50" s="28"/>
      <c r="H50" s="81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98" t="s">
        <v>126</v>
      </c>
      <c r="AA50" s="98"/>
      <c r="AB50" s="98"/>
      <c r="AC50" s="98"/>
      <c r="AD50" s="98"/>
      <c r="AE50" s="98"/>
      <c r="AF50" s="29"/>
      <c r="AG50" s="28"/>
      <c r="AH50" s="98" t="s">
        <v>127</v>
      </c>
      <c r="AI50" s="98"/>
      <c r="AJ50" s="98"/>
      <c r="AK50" s="98"/>
      <c r="AL50" s="98"/>
      <c r="AM50" s="98"/>
    </row>
    <row r="51" spans="1:39" ht="15.75" x14ac:dyDescent="0.25">
      <c r="A51" s="34"/>
      <c r="B51" s="35"/>
      <c r="C51" s="28"/>
      <c r="D51" s="28"/>
      <c r="E51" s="28"/>
      <c r="F51" s="28"/>
      <c r="G51" s="28"/>
      <c r="H51" s="81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98" t="s">
        <v>136</v>
      </c>
      <c r="AA51" s="98"/>
      <c r="AB51" s="98"/>
      <c r="AC51" s="98"/>
      <c r="AD51" s="98"/>
      <c r="AE51" s="98"/>
      <c r="AF51" s="29"/>
      <c r="AG51" s="28"/>
      <c r="AH51" s="98" t="s">
        <v>136</v>
      </c>
      <c r="AI51" s="98"/>
      <c r="AJ51" s="98"/>
      <c r="AK51" s="98"/>
      <c r="AL51" s="98"/>
      <c r="AM51" s="98"/>
    </row>
    <row r="52" spans="1:39" ht="15" x14ac:dyDescent="0.2">
      <c r="Z52" s="98" t="s">
        <v>132</v>
      </c>
      <c r="AA52" s="98"/>
      <c r="AB52" s="98"/>
      <c r="AC52" s="98"/>
      <c r="AD52" s="98"/>
      <c r="AE52" s="98"/>
      <c r="AH52" s="98" t="s">
        <v>128</v>
      </c>
      <c r="AI52" s="98"/>
      <c r="AJ52" s="98"/>
      <c r="AK52" s="98"/>
      <c r="AL52" s="98"/>
      <c r="AM52" s="98"/>
    </row>
    <row r="53" spans="1:39" ht="15" x14ac:dyDescent="0.2">
      <c r="Z53" s="98" t="s">
        <v>129</v>
      </c>
      <c r="AA53" s="98"/>
      <c r="AB53" s="98"/>
      <c r="AC53" s="98"/>
      <c r="AD53" s="98"/>
      <c r="AE53" s="98"/>
      <c r="AH53" s="98" t="s">
        <v>129</v>
      </c>
      <c r="AI53" s="98"/>
      <c r="AJ53" s="98"/>
      <c r="AK53" s="98"/>
      <c r="AL53" s="98"/>
      <c r="AM53" s="98"/>
    </row>
    <row r="54" spans="1:39" ht="51" x14ac:dyDescent="0.2">
      <c r="A54" s="31" t="s">
        <v>46</v>
      </c>
      <c r="B54" s="31" t="s">
        <v>47</v>
      </c>
      <c r="C54" s="31" t="s">
        <v>48</v>
      </c>
      <c r="Z54" s="28"/>
      <c r="AA54" s="29"/>
      <c r="AB54" s="28"/>
      <c r="AC54" s="29"/>
      <c r="AD54" s="28"/>
      <c r="AH54" s="28"/>
      <c r="AI54" s="29"/>
      <c r="AJ54" s="28"/>
      <c r="AK54" s="29"/>
      <c r="AL54" s="28"/>
    </row>
    <row r="55" spans="1:39" ht="25.5" x14ac:dyDescent="0.25">
      <c r="A55" s="32" t="s">
        <v>49</v>
      </c>
      <c r="B55" s="32" t="s">
        <v>50</v>
      </c>
      <c r="C55" s="32" t="s">
        <v>51</v>
      </c>
      <c r="Z55" s="99" t="s">
        <v>133</v>
      </c>
      <c r="AA55" s="99"/>
      <c r="AB55" s="99"/>
      <c r="AC55" s="99"/>
      <c r="AD55" s="99"/>
      <c r="AE55" s="99"/>
      <c r="AH55" s="99" t="s">
        <v>130</v>
      </c>
      <c r="AI55" s="99"/>
      <c r="AJ55" s="99"/>
      <c r="AK55" s="99"/>
      <c r="AL55" s="99"/>
      <c r="AM55" s="99"/>
    </row>
    <row r="56" spans="1:39" ht="25.5" x14ac:dyDescent="0.2">
      <c r="A56" s="32" t="s">
        <v>52</v>
      </c>
      <c r="B56" s="32" t="s">
        <v>53</v>
      </c>
      <c r="C56" s="32" t="s">
        <v>54</v>
      </c>
      <c r="Z56" s="100" t="s">
        <v>134</v>
      </c>
      <c r="AA56" s="100"/>
      <c r="AB56" s="100"/>
      <c r="AC56" s="100"/>
      <c r="AD56" s="100"/>
      <c r="AE56" s="100"/>
      <c r="AH56" s="100" t="s">
        <v>131</v>
      </c>
      <c r="AI56" s="100"/>
      <c r="AJ56" s="100"/>
      <c r="AK56" s="100"/>
      <c r="AL56" s="100"/>
      <c r="AM56" s="100"/>
    </row>
    <row r="57" spans="1:39" ht="25.5" x14ac:dyDescent="0.2">
      <c r="A57" s="32" t="s">
        <v>55</v>
      </c>
      <c r="B57" s="32" t="s">
        <v>56</v>
      </c>
      <c r="C57" s="32" t="s">
        <v>57</v>
      </c>
    </row>
    <row r="58" spans="1:39" ht="25.5" x14ac:dyDescent="0.2">
      <c r="A58" s="32" t="s">
        <v>58</v>
      </c>
      <c r="B58" s="32" t="s">
        <v>59</v>
      </c>
      <c r="C58" s="32" t="s">
        <v>60</v>
      </c>
    </row>
    <row r="59" spans="1:39" ht="25.5" x14ac:dyDescent="0.2">
      <c r="A59" s="32" t="s">
        <v>61</v>
      </c>
      <c r="B59" s="33" t="s">
        <v>62</v>
      </c>
      <c r="C59" s="32" t="s">
        <v>63</v>
      </c>
    </row>
  </sheetData>
  <mergeCells count="82"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48:AL48"/>
    <mergeCell ref="A45:AL4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43:AA43"/>
    <mergeCell ref="AJ11:AK11"/>
    <mergeCell ref="A44:AA44"/>
    <mergeCell ref="A46:AL46"/>
    <mergeCell ref="A47:AL4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Z50:AE50"/>
    <mergeCell ref="AH50:AM50"/>
    <mergeCell ref="Z51:AE51"/>
    <mergeCell ref="AH51:AM51"/>
    <mergeCell ref="Z52:AE52"/>
    <mergeCell ref="AH52:AM52"/>
    <mergeCell ref="Z53:AE53"/>
    <mergeCell ref="AH53:AM53"/>
    <mergeCell ref="Z55:AE55"/>
    <mergeCell ref="AH55:AM55"/>
    <mergeCell ref="Z56:AE56"/>
    <mergeCell ref="AH56:AM56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Disdukcapil</vt:lpstr>
      <vt:lpstr>Disdukcapil!Print_Area</vt:lpstr>
      <vt:lpstr>Disdukcapil!Print_Titles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2020-05-13T03:19:08Z</cp:lastPrinted>
  <dcterms:created xsi:type="dcterms:W3CDTF">2020-03-18T05:59:44Z</dcterms:created>
  <dcterms:modified xsi:type="dcterms:W3CDTF">2021-10-25T03:09:01Z</dcterms:modified>
</cp:coreProperties>
</file>