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0\Evaluasi Renja PD dan RKPD\Pengendalian &amp; Evaluasi Renja PD\SKPD\Triwulan IV\"/>
    </mc:Choice>
  </mc:AlternateContent>
  <bookViews>
    <workbookView xWindow="0" yWindow="0" windowWidth="28800" windowHeight="12300"/>
  </bookViews>
  <sheets>
    <sheet name="Bag Orpad" sheetId="1" r:id="rId1"/>
  </sheets>
  <definedNames>
    <definedName name="_xlnm.Print_Area" localSheetId="0">'Bag Orpad'!$A$1:$AM$43</definedName>
    <definedName name="_xlnm.Print_Titles" localSheetId="0">'Bag Orpad'!$7:$12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1" i="1" l="1"/>
  <c r="AE23" i="1" l="1"/>
  <c r="AB23" i="1"/>
  <c r="Y21" i="1" l="1"/>
  <c r="Y16" i="1"/>
  <c r="Y13" i="1"/>
  <c r="M16" i="1" l="1"/>
  <c r="M13" i="1" l="1"/>
  <c r="V21" i="1" l="1"/>
  <c r="V16" i="1"/>
  <c r="V13" i="1"/>
  <c r="P16" i="1" l="1"/>
  <c r="J16" i="1"/>
  <c r="S21" i="1" l="1"/>
  <c r="S16" i="1"/>
  <c r="S13" i="1"/>
  <c r="Z13" i="1" l="1"/>
  <c r="AG13" i="1" s="1"/>
  <c r="AJ13" i="1" s="1"/>
  <c r="AB13" i="1" l="1"/>
  <c r="G16" i="1"/>
  <c r="J21" i="1" l="1"/>
  <c r="J13" i="1" l="1"/>
  <c r="H19" i="1" l="1"/>
  <c r="N18" i="1"/>
  <c r="P13" i="1" l="1"/>
  <c r="G13" i="1"/>
  <c r="P21" i="1" l="1"/>
  <c r="AI20" i="1"/>
  <c r="AL20" i="1" s="1"/>
  <c r="AG20" i="1"/>
  <c r="AJ20" i="1" s="1"/>
  <c r="AI19" i="1"/>
  <c r="AL19" i="1" s="1"/>
  <c r="AG19" i="1"/>
  <c r="AJ19" i="1" s="1"/>
  <c r="AI15" i="1"/>
  <c r="AL15" i="1" s="1"/>
  <c r="AG15" i="1"/>
  <c r="AJ15" i="1" s="1"/>
  <c r="E17" i="1"/>
  <c r="G21" i="1"/>
  <c r="M21" i="1" l="1"/>
  <c r="Z21" i="1" l="1"/>
  <c r="AG21" i="1" l="1"/>
  <c r="AJ21" i="1" s="1"/>
  <c r="AB21" i="1"/>
  <c r="AI21" i="1"/>
  <c r="AL21" i="1" s="1"/>
  <c r="AE21" i="1"/>
  <c r="AD16" i="1"/>
  <c r="Z16" i="1"/>
  <c r="AG16" i="1" l="1"/>
  <c r="AJ16" i="1" s="1"/>
  <c r="AB16" i="1"/>
  <c r="AI16" i="1"/>
  <c r="AL16" i="1" s="1"/>
  <c r="AE16" i="1"/>
  <c r="AD22" i="1"/>
  <c r="Z22" i="1"/>
  <c r="AD18" i="1"/>
  <c r="Z18" i="1"/>
  <c r="AD17" i="1"/>
  <c r="Z17" i="1"/>
  <c r="AD14" i="1"/>
  <c r="Z14" i="1"/>
  <c r="AD13" i="1"/>
  <c r="AG18" i="1" l="1"/>
  <c r="AJ18" i="1" s="1"/>
  <c r="AB18" i="1"/>
  <c r="AI18" i="1"/>
  <c r="AL18" i="1" s="1"/>
  <c r="AE18" i="1"/>
  <c r="AG14" i="1"/>
  <c r="AJ14" i="1" s="1"/>
  <c r="AB14" i="1"/>
  <c r="AI14" i="1"/>
  <c r="AL14" i="1" s="1"/>
  <c r="AE14" i="1"/>
  <c r="AG17" i="1"/>
  <c r="AJ17" i="1" s="1"/>
  <c r="AB17" i="1"/>
  <c r="AG22" i="1"/>
  <c r="AJ22" i="1" s="1"/>
  <c r="AB22" i="1"/>
  <c r="AI13" i="1"/>
  <c r="AL13" i="1" s="1"/>
  <c r="AE13" i="1"/>
  <c r="AI17" i="1"/>
  <c r="AL17" i="1" s="1"/>
  <c r="AE17" i="1"/>
  <c r="AI22" i="1"/>
  <c r="AL22" i="1" s="1"/>
  <c r="AE22" i="1"/>
  <c r="AE24" i="1" l="1"/>
  <c r="AB24" i="1"/>
</calcChain>
</file>

<file path=xl/comments1.xml><?xml version="1.0" encoding="utf-8"?>
<comments xmlns="http://schemas.openxmlformats.org/spreadsheetml/2006/main">
  <authors>
    <author>W10 PRO</author>
  </authors>
  <commentList>
    <comment ref="N18" authorId="0" shapeId="0">
      <text>
        <r>
          <rPr>
            <b/>
            <sz val="11"/>
            <color indexed="81"/>
            <rFont val="Tahoma"/>
            <family val="2"/>
          </rPr>
          <t>Jumlah KTP PNS yg dikeluarkan tepat waktu/Jumlah KTP PNS yg dimohonkan dikali 100</t>
        </r>
      </text>
    </comment>
    <comment ref="H19" authorId="0" shapeId="0">
      <text>
        <r>
          <rPr>
            <b/>
            <sz val="12"/>
            <color indexed="81"/>
            <rFont val="Tahoma"/>
            <family val="2"/>
          </rPr>
          <t>Jumlah KTP PNS yg dikeluarkan tepat waktu/Jumlah KTP PNS yg dimohonkan dikali 100</t>
        </r>
      </text>
    </comment>
  </commentList>
</comments>
</file>

<file path=xl/sharedStrings.xml><?xml version="1.0" encoding="utf-8"?>
<sst xmlns="http://schemas.openxmlformats.org/spreadsheetml/2006/main" count="204" uniqueCount="95">
  <si>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</si>
  <si>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</si>
  <si>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</si>
  <si>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</si>
  <si>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</si>
  <si>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</si>
  <si>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</si>
  <si>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</si>
  <si>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(2019)</t>
  </si>
  <si>
    <t>Target Kinerja dan Anggaran Renja Perangkat Daerah Tahun Berjalan (Tahun 2020) yang Dievaluasi</t>
  </si>
  <si>
    <t>Realisasi Kinerja Pada Triwulan</t>
  </si>
  <si>
    <t>Realisasi Kinerja dan Anggaran Renstra Perangkat Daerah s/d Tahun 2020</t>
  </si>
  <si>
    <t>Tingkat Capaian Kinerja dan Realisasi Anggaran Renstra Perangkat Daerah s/d Tahun 2020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</si>
  <si>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</si>
  <si>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</si>
  <si>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</si>
  <si>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</si>
  <si>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</si>
  <si>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</si>
  <si>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</si>
  <si>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</si>
  <si>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</si>
  <si>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</si>
  <si>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</si>
  <si>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</si>
  <si>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</si>
  <si>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Kinerja Keuangan dan Kinerja Birokrasi</t>
  </si>
  <si>
    <t>Rata-rata Capaian Kinerja (%)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</si>
  <si>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</si>
  <si>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</si>
  <si>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</si>
  <si>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</si>
  <si>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</si>
  <si>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</si>
  <si>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</si>
  <si>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</si>
  <si>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</si>
  <si>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</si>
  <si>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</si>
  <si>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</si>
  <si>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</si>
  <si>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</si>
  <si>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</si>
  <si>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</si>
  <si>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</si>
  <si>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</si>
  <si>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</si>
  <si>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%</t>
  </si>
  <si>
    <t>Bagian Organisasi dan Pendayagunaan Aparatur Daerah Sekretariat Daerah</t>
  </si>
  <si>
    <t>Penguatan Reformasi Birokrasi</t>
  </si>
  <si>
    <t>Program Peningkatan Akuntabilitas Kinerja Aparatur dan Instansi Pemerintah</t>
  </si>
  <si>
    <t>Nilai</t>
  </si>
  <si>
    <t>Program Peningkatan Kualitas Pelayanan Publik</t>
  </si>
  <si>
    <t>Jumlah Inovasi yang Lolos Nasional</t>
  </si>
  <si>
    <t>Jumlah Proposal Inovasi Pelayanan Publik</t>
  </si>
  <si>
    <t>Pengembangan Inovasi Pelayanan Publik</t>
  </si>
  <si>
    <t>Penataan Prosedur Kerja Ketatalaksanaan di lingkup Pemkab HSS</t>
  </si>
  <si>
    <t>Persentase pembuatan KTP PNS yang dikeluarkan tepat waktu dan Jumlah Laporan Survey Kepuasan Masyarakat</t>
  </si>
  <si>
    <t>Lap</t>
  </si>
  <si>
    <t>Buah</t>
  </si>
  <si>
    <t>Proposal</t>
  </si>
  <si>
    <t>Pengkajian Kelembagaan dan Analisis Formasi Jabatan Perangkat Daerah</t>
  </si>
  <si>
    <t>Program Perumusan Kebijakan Penyelenggaraan Organisasi dan Aparatur Daerah</t>
  </si>
  <si>
    <t>Persentase PD yang tepat fungsi dan tepat ukuran</t>
  </si>
  <si>
    <t>OPD</t>
  </si>
  <si>
    <t>Jumlah Laporan Hasil Kajian dan Evaluasi Kelemabagaan Perangkatat Daerah</t>
  </si>
  <si>
    <t>Jumlah SKPD di Fasilitasi</t>
  </si>
  <si>
    <t>PD</t>
  </si>
  <si>
    <t>Penguatan Sistem Akuntabilitas Kinerja Instansi Pemerintah</t>
  </si>
  <si>
    <t>Jumlah AKIP Pemkab HSS</t>
  </si>
  <si>
    <t>Ketatalaksanaan di Lingkungan Pemkab. HSS</t>
  </si>
  <si>
    <t>Persentase pembuatan KTP PNS yang dikeluarkan tepat waktu</t>
  </si>
  <si>
    <t>Penataan Prosedur Kerja di Lingkungan Pemkab. HSS</t>
  </si>
  <si>
    <t>Jumlah Laporan Survey Kepuasan Masyarakat</t>
  </si>
  <si>
    <t>Predikat</t>
  </si>
  <si>
    <t>Nilai/Predikat AKIP Pada Komponen Pelaporan</t>
  </si>
  <si>
    <t>[kolom (12)(K) : kolom (7)(K)] x 100%</t>
  </si>
  <si>
    <t>[kolom (12)(Rp) : kolom (7)(Rp)] x 100%</t>
  </si>
  <si>
    <t>Realisasi dan Tingkat Capaian Kinerja dan Anggaran Renja Perangkat Daerah yang Dievaluasi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</si>
  <si>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</si>
  <si>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</si>
  <si>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</si>
  <si>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</si>
  <si>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</si>
  <si>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</si>
  <si>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Faktor pendorong keberhasilan pencapaian: Tingkat pemenuhan baik data maupun dari perangkat daerah cukup baik</t>
  </si>
  <si>
    <t>Faktor penghambat pencapaian kinerja: Keterbatasan SDM pada perangkat daerah sehingga menghambat terhadap pemenuhan data maupun laporan</t>
  </si>
  <si>
    <t>Tindak lanjut yang diperlukan dalam triwulan berikutnya*): Intensitas pertemuan guna mendorong perangkat daerah untuk pemenuhan data maupun laporan</t>
  </si>
  <si>
    <t>Tindak lanjut yang diperlukan dalam Renja Perangkat Daerah Kabupaten berikutnya*): Tetap dilakukan penganggaran untuk pertemuan-pertemuan guna mendorong perangkat daerah untuk pemenuhan data maupun laporan.</t>
  </si>
  <si>
    <t>AULIYA SOFI AZMI, S.STP, M.Ec.Dev</t>
  </si>
  <si>
    <t>NIP. 19850628 200312 1 003</t>
  </si>
  <si>
    <t>PERIODE PELAKSANAAN TRIWULAN IV TAHUN 2020</t>
  </si>
  <si>
    <t>Kandangan, 4 Januari 2021</t>
  </si>
  <si>
    <t>Kepala Bagian Organisasi Sekretariat Daerah</t>
  </si>
  <si>
    <t>BAGIAN ORGANISASI SEKRETARIAT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</si>
</sst>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sz val="11"/>
      <color indexed="81"/>
      <name val="Tahoma"/>
      <family val="2"/>
    </font>
    <font>
      <b/>
      <sz val="12"/>
      <color indexed="81"/>
      <name val="Tahoma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11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5" fontId="8" fillId="0" borderId="2" xfId="1" quotePrefix="1" applyNumberFormat="1" applyFont="1" applyFill="1" applyBorder="1" applyAlignment="1">
      <alignment vertical="top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1" fontId="8" fillId="0" borderId="2" xfId="0" applyNumberFormat="1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0" fontId="8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165" fontId="6" fillId="0" borderId="6" xfId="1" quotePrefix="1" applyNumberFormat="1" applyFont="1" applyFill="1" applyBorder="1" applyAlignment="1">
      <alignment vertical="top"/>
    </xf>
    <xf numFmtId="166" fontId="6" fillId="0" borderId="6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166" fontId="6" fillId="0" borderId="2" xfId="0" applyNumberFormat="1" applyFont="1" applyFill="1" applyBorder="1" applyAlignment="1">
      <alignment vertical="top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39"/>
  <sheetViews>
    <sheetView tabSelected="1" showRuler="0" view="pageBreakPreview" topLeftCell="A16" zoomScale="70" zoomScaleNormal="40" zoomScaleSheetLayoutView="70" zoomScalePageLayoutView="55" workbookViewId="0">
      <selection activeCell="AE21" sqref="AE21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8" style="2" customWidth="1"/>
    <col min="27" max="27" width="5.5703125" style="4" customWidth="1"/>
    <col min="28" max="28" width="8" style="2" customWidth="1"/>
    <col min="29" max="29" width="5.5703125" style="4" customWidth="1"/>
    <col min="30" max="30" width="15.5703125" style="2" customWidth="1"/>
    <col min="31" max="31" width="8" style="2" customWidth="1"/>
    <col min="32" max="32" width="5.5703125" style="4" customWidth="1"/>
    <col min="33" max="33" width="8" style="2" customWidth="1"/>
    <col min="34" max="34" width="5.5703125" style="4" customWidth="1"/>
    <col min="35" max="35" width="15.28515625" style="2" customWidth="1"/>
    <col min="36" max="36" width="8" style="2" customWidth="1"/>
    <col min="37" max="37" width="5.5703125" style="4" customWidth="1"/>
    <col min="38" max="38" width="10.28515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"/>
    </row>
    <row r="2" spans="1:45" ht="23.25" x14ac:dyDescent="0.35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3"/>
    </row>
    <row r="3" spans="1:45" ht="23.25" x14ac:dyDescent="0.35">
      <c r="A3" s="104" t="s">
        <v>94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3"/>
    </row>
    <row r="4" spans="1:45" ht="23.25" x14ac:dyDescent="0.35">
      <c r="A4" s="105" t="s">
        <v>91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"/>
    </row>
    <row r="5" spans="1:45" ht="18" x14ac:dyDescent="0.2">
      <c r="A5" s="106" t="s">
        <v>2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</row>
    <row r="6" spans="1:45" ht="18" x14ac:dyDescent="0.25">
      <c r="A6" s="103" t="s">
        <v>94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</row>
    <row r="7" spans="1:45" ht="81" customHeight="1" x14ac:dyDescent="0.2">
      <c r="A7" s="107" t="s">
        <v>3</v>
      </c>
      <c r="B7" s="107" t="s">
        <v>4</v>
      </c>
      <c r="C7" s="108" t="s">
        <v>5</v>
      </c>
      <c r="D7" s="108" t="s">
        <v>6</v>
      </c>
      <c r="E7" s="94" t="s">
        <v>7</v>
      </c>
      <c r="F7" s="95"/>
      <c r="G7" s="98"/>
      <c r="H7" s="94" t="s">
        <v>8</v>
      </c>
      <c r="I7" s="95"/>
      <c r="J7" s="98"/>
      <c r="K7" s="94" t="s">
        <v>9</v>
      </c>
      <c r="L7" s="95"/>
      <c r="M7" s="95"/>
      <c r="N7" s="94" t="s">
        <v>10</v>
      </c>
      <c r="O7" s="95"/>
      <c r="P7" s="95"/>
      <c r="Q7" s="95"/>
      <c r="R7" s="95"/>
      <c r="S7" s="95"/>
      <c r="T7" s="95"/>
      <c r="U7" s="95"/>
      <c r="V7" s="95"/>
      <c r="W7" s="95"/>
      <c r="X7" s="95"/>
      <c r="Y7" s="98"/>
      <c r="Z7" s="94" t="s">
        <v>78</v>
      </c>
      <c r="AA7" s="95"/>
      <c r="AB7" s="95"/>
      <c r="AC7" s="95"/>
      <c r="AD7" s="95"/>
      <c r="AE7" s="95"/>
      <c r="AF7" s="98"/>
      <c r="AG7" s="94" t="s">
        <v>11</v>
      </c>
      <c r="AH7" s="95"/>
      <c r="AI7" s="98"/>
      <c r="AJ7" s="94" t="s">
        <v>12</v>
      </c>
      <c r="AK7" s="95"/>
      <c r="AL7" s="95"/>
      <c r="AM7" s="86" t="s">
        <v>13</v>
      </c>
      <c r="AO7" s="4"/>
      <c r="AP7" s="4"/>
      <c r="AQ7" s="4"/>
      <c r="AR7" s="4"/>
      <c r="AS7" s="4"/>
    </row>
    <row r="8" spans="1:45" ht="18" customHeight="1" x14ac:dyDescent="0.2">
      <c r="A8" s="107"/>
      <c r="B8" s="107"/>
      <c r="C8" s="108"/>
      <c r="D8" s="108"/>
      <c r="E8" s="100"/>
      <c r="F8" s="101"/>
      <c r="G8" s="102"/>
      <c r="H8" s="100"/>
      <c r="I8" s="101"/>
      <c r="J8" s="102"/>
      <c r="K8" s="96"/>
      <c r="L8" s="97"/>
      <c r="M8" s="97"/>
      <c r="N8" s="96"/>
      <c r="O8" s="97"/>
      <c r="P8" s="97"/>
      <c r="Q8" s="97"/>
      <c r="R8" s="97"/>
      <c r="S8" s="97"/>
      <c r="T8" s="97"/>
      <c r="U8" s="97"/>
      <c r="V8" s="97"/>
      <c r="W8" s="97"/>
      <c r="X8" s="97"/>
      <c r="Y8" s="99"/>
      <c r="Z8" s="96"/>
      <c r="AA8" s="97"/>
      <c r="AB8" s="97"/>
      <c r="AC8" s="97"/>
      <c r="AD8" s="97"/>
      <c r="AE8" s="97"/>
      <c r="AF8" s="99"/>
      <c r="AG8" s="96"/>
      <c r="AH8" s="97"/>
      <c r="AI8" s="99"/>
      <c r="AJ8" s="96"/>
      <c r="AK8" s="97"/>
      <c r="AL8" s="97"/>
      <c r="AM8" s="87"/>
    </row>
    <row r="9" spans="1:45" ht="15.75" customHeight="1" x14ac:dyDescent="0.2">
      <c r="A9" s="107"/>
      <c r="B9" s="107"/>
      <c r="C9" s="108"/>
      <c r="D9" s="108"/>
      <c r="E9" s="96"/>
      <c r="F9" s="97"/>
      <c r="G9" s="99"/>
      <c r="H9" s="96"/>
      <c r="I9" s="97"/>
      <c r="J9" s="99"/>
      <c r="K9" s="88">
        <v>2020</v>
      </c>
      <c r="L9" s="89"/>
      <c r="M9" s="90"/>
      <c r="N9" s="91" t="s">
        <v>14</v>
      </c>
      <c r="O9" s="92"/>
      <c r="P9" s="93"/>
      <c r="Q9" s="91" t="s">
        <v>15</v>
      </c>
      <c r="R9" s="92"/>
      <c r="S9" s="93"/>
      <c r="T9" s="91" t="s">
        <v>16</v>
      </c>
      <c r="U9" s="92"/>
      <c r="V9" s="93"/>
      <c r="W9" s="91" t="s">
        <v>17</v>
      </c>
      <c r="X9" s="92"/>
      <c r="Y9" s="93"/>
      <c r="Z9" s="91">
        <v>2020</v>
      </c>
      <c r="AA9" s="92"/>
      <c r="AB9" s="92"/>
      <c r="AC9" s="92"/>
      <c r="AD9" s="92"/>
      <c r="AE9" s="92"/>
      <c r="AF9" s="93"/>
      <c r="AG9" s="91">
        <v>2020</v>
      </c>
      <c r="AH9" s="92"/>
      <c r="AI9" s="93"/>
      <c r="AJ9" s="91">
        <v>2020</v>
      </c>
      <c r="AK9" s="92"/>
      <c r="AL9" s="93"/>
      <c r="AM9" s="5"/>
    </row>
    <row r="10" spans="1:45" s="7" customFormat="1" ht="15.75" x14ac:dyDescent="0.25">
      <c r="A10" s="73">
        <v>1</v>
      </c>
      <c r="B10" s="73">
        <v>2</v>
      </c>
      <c r="C10" s="73">
        <v>3</v>
      </c>
      <c r="D10" s="73">
        <v>4</v>
      </c>
      <c r="E10" s="77">
        <v>5</v>
      </c>
      <c r="F10" s="79"/>
      <c r="G10" s="78"/>
      <c r="H10" s="77">
        <v>6</v>
      </c>
      <c r="I10" s="79"/>
      <c r="J10" s="78"/>
      <c r="K10" s="83">
        <v>7</v>
      </c>
      <c r="L10" s="84"/>
      <c r="M10" s="85"/>
      <c r="N10" s="83">
        <v>8</v>
      </c>
      <c r="O10" s="84"/>
      <c r="P10" s="85"/>
      <c r="Q10" s="83">
        <v>9</v>
      </c>
      <c r="R10" s="84"/>
      <c r="S10" s="85"/>
      <c r="T10" s="83">
        <v>10</v>
      </c>
      <c r="U10" s="84"/>
      <c r="V10" s="85"/>
      <c r="W10" s="83">
        <v>11</v>
      </c>
      <c r="X10" s="84"/>
      <c r="Y10" s="85"/>
      <c r="Z10" s="80">
        <v>12</v>
      </c>
      <c r="AA10" s="81"/>
      <c r="AB10" s="81"/>
      <c r="AC10" s="81"/>
      <c r="AD10" s="81"/>
      <c r="AE10" s="81"/>
      <c r="AF10" s="82"/>
      <c r="AG10" s="80">
        <v>13</v>
      </c>
      <c r="AH10" s="81"/>
      <c r="AI10" s="82"/>
      <c r="AJ10" s="80">
        <v>14</v>
      </c>
      <c r="AK10" s="81"/>
      <c r="AL10" s="82"/>
      <c r="AM10" s="6">
        <v>15</v>
      </c>
    </row>
    <row r="11" spans="1:45" s="7" customFormat="1" ht="87" customHeight="1" x14ac:dyDescent="0.2">
      <c r="A11" s="75"/>
      <c r="B11" s="75"/>
      <c r="C11" s="75"/>
      <c r="D11" s="75"/>
      <c r="E11" s="69" t="s">
        <v>18</v>
      </c>
      <c r="F11" s="70"/>
      <c r="G11" s="74" t="s">
        <v>19</v>
      </c>
      <c r="H11" s="69" t="s">
        <v>18</v>
      </c>
      <c r="I11" s="70"/>
      <c r="J11" s="74" t="s">
        <v>19</v>
      </c>
      <c r="K11" s="69" t="s">
        <v>18</v>
      </c>
      <c r="L11" s="70"/>
      <c r="M11" s="73" t="s">
        <v>19</v>
      </c>
      <c r="N11" s="69" t="s">
        <v>18</v>
      </c>
      <c r="O11" s="70"/>
      <c r="P11" s="73" t="s">
        <v>19</v>
      </c>
      <c r="Q11" s="69" t="s">
        <v>18</v>
      </c>
      <c r="R11" s="70"/>
      <c r="S11" s="73" t="s">
        <v>19</v>
      </c>
      <c r="T11" s="69" t="s">
        <v>18</v>
      </c>
      <c r="U11" s="70"/>
      <c r="V11" s="73" t="s">
        <v>19</v>
      </c>
      <c r="W11" s="69" t="s">
        <v>18</v>
      </c>
      <c r="X11" s="70"/>
      <c r="Y11" s="73" t="s">
        <v>19</v>
      </c>
      <c r="Z11" s="77" t="s">
        <v>20</v>
      </c>
      <c r="AA11" s="78"/>
      <c r="AB11" s="77" t="s">
        <v>76</v>
      </c>
      <c r="AC11" s="78"/>
      <c r="AD11" s="8" t="s">
        <v>21</v>
      </c>
      <c r="AE11" s="77" t="s">
        <v>77</v>
      </c>
      <c r="AF11" s="78"/>
      <c r="AG11" s="77" t="s">
        <v>22</v>
      </c>
      <c r="AH11" s="78"/>
      <c r="AI11" s="8" t="s">
        <v>23</v>
      </c>
      <c r="AJ11" s="77" t="s">
        <v>24</v>
      </c>
      <c r="AK11" s="78"/>
      <c r="AL11" s="8" t="s">
        <v>25</v>
      </c>
      <c r="AM11" s="9"/>
    </row>
    <row r="12" spans="1:45" s="7" customFormat="1" ht="15.75" x14ac:dyDescent="0.2">
      <c r="A12" s="74"/>
      <c r="B12" s="74"/>
      <c r="C12" s="74"/>
      <c r="D12" s="74"/>
      <c r="E12" s="71"/>
      <c r="F12" s="72"/>
      <c r="G12" s="76"/>
      <c r="H12" s="71"/>
      <c r="I12" s="72"/>
      <c r="J12" s="76"/>
      <c r="K12" s="71"/>
      <c r="L12" s="72"/>
      <c r="M12" s="74"/>
      <c r="N12" s="71"/>
      <c r="O12" s="72"/>
      <c r="P12" s="74"/>
      <c r="Q12" s="71"/>
      <c r="R12" s="72"/>
      <c r="S12" s="74"/>
      <c r="T12" s="71"/>
      <c r="U12" s="72"/>
      <c r="V12" s="74"/>
      <c r="W12" s="71"/>
      <c r="X12" s="72"/>
      <c r="Y12" s="74"/>
      <c r="Z12" s="71" t="s">
        <v>18</v>
      </c>
      <c r="AA12" s="72"/>
      <c r="AB12" s="71" t="s">
        <v>18</v>
      </c>
      <c r="AC12" s="72"/>
      <c r="AD12" s="10" t="s">
        <v>19</v>
      </c>
      <c r="AE12" s="71" t="s">
        <v>19</v>
      </c>
      <c r="AF12" s="72"/>
      <c r="AG12" s="71" t="s">
        <v>18</v>
      </c>
      <c r="AH12" s="72"/>
      <c r="AI12" s="10" t="s">
        <v>19</v>
      </c>
      <c r="AJ12" s="71" t="s">
        <v>18</v>
      </c>
      <c r="AK12" s="72"/>
      <c r="AL12" s="10" t="s">
        <v>19</v>
      </c>
      <c r="AM12" s="63"/>
    </row>
    <row r="13" spans="1:45" ht="112.5" customHeight="1" x14ac:dyDescent="0.2">
      <c r="A13" s="36">
        <v>19</v>
      </c>
      <c r="B13" s="37" t="s">
        <v>26</v>
      </c>
      <c r="C13" s="37" t="s">
        <v>50</v>
      </c>
      <c r="D13" s="37" t="s">
        <v>75</v>
      </c>
      <c r="E13" s="55">
        <v>14.38</v>
      </c>
      <c r="F13" s="35" t="s">
        <v>51</v>
      </c>
      <c r="G13" s="58">
        <f>SUM(G14:G15)</f>
        <v>1278656300</v>
      </c>
      <c r="H13" s="55">
        <v>11.49</v>
      </c>
      <c r="I13" s="35" t="s">
        <v>51</v>
      </c>
      <c r="J13" s="58">
        <f>SUM(J14:J15)</f>
        <v>207946516</v>
      </c>
      <c r="K13" s="55">
        <v>12.4</v>
      </c>
      <c r="L13" s="35" t="s">
        <v>51</v>
      </c>
      <c r="M13" s="58">
        <f>SUM(M14:M15)</f>
        <v>231465600</v>
      </c>
      <c r="N13" s="55">
        <v>0</v>
      </c>
      <c r="O13" s="35" t="s">
        <v>51</v>
      </c>
      <c r="P13" s="58">
        <f>SUM(P14:P15)</f>
        <v>32975700</v>
      </c>
      <c r="Q13" s="55">
        <v>0</v>
      </c>
      <c r="R13" s="35" t="s">
        <v>51</v>
      </c>
      <c r="S13" s="58">
        <f>SUM(S14:S15)</f>
        <v>10282300</v>
      </c>
      <c r="T13" s="55">
        <v>0</v>
      </c>
      <c r="U13" s="35" t="s">
        <v>51</v>
      </c>
      <c r="V13" s="58">
        <f>SUM(V14:V15)</f>
        <v>65245300</v>
      </c>
      <c r="W13" s="55">
        <v>0</v>
      </c>
      <c r="X13" s="35" t="s">
        <v>51</v>
      </c>
      <c r="Y13" s="58">
        <f>SUM(Y14:Y15)</f>
        <v>76314300</v>
      </c>
      <c r="Z13" s="61">
        <f t="shared" ref="Z13:Z22" si="0">N13+Q13+T13+W13</f>
        <v>0</v>
      </c>
      <c r="AA13" s="42" t="s">
        <v>74</v>
      </c>
      <c r="AB13" s="61">
        <f>Z13/K13*100</f>
        <v>0</v>
      </c>
      <c r="AC13" s="57" t="s">
        <v>47</v>
      </c>
      <c r="AD13" s="59">
        <f t="shared" ref="AD13:AD22" si="1">P13+S13+V13+Y13</f>
        <v>184817600</v>
      </c>
      <c r="AE13" s="61">
        <f>AD13/M13*100</f>
        <v>79.846681321112072</v>
      </c>
      <c r="AF13" s="57" t="s">
        <v>47</v>
      </c>
      <c r="AG13" s="61">
        <f t="shared" ref="AG13:AG22" si="2">H13+Z13</f>
        <v>11.49</v>
      </c>
      <c r="AH13" s="42" t="s">
        <v>74</v>
      </c>
      <c r="AI13" s="59">
        <f t="shared" ref="AI13:AI22" si="3">J13+AD13</f>
        <v>392764116</v>
      </c>
      <c r="AJ13" s="61">
        <f t="shared" ref="AJ13:AJ22" si="4">AG13/E13*100</f>
        <v>79.902642559109864</v>
      </c>
      <c r="AK13" s="57" t="s">
        <v>47</v>
      </c>
      <c r="AL13" s="60">
        <f t="shared" ref="AL13:AL22" si="5">AI13/G13*100</f>
        <v>30.716942152476783</v>
      </c>
      <c r="AM13" s="40" t="s">
        <v>48</v>
      </c>
      <c r="AP13" s="19"/>
    </row>
    <row r="14" spans="1:45" ht="45" x14ac:dyDescent="0.2">
      <c r="A14" s="12"/>
      <c r="B14" s="13"/>
      <c r="C14" s="21" t="s">
        <v>49</v>
      </c>
      <c r="D14" s="21" t="s">
        <v>66</v>
      </c>
      <c r="E14" s="34">
        <v>38</v>
      </c>
      <c r="F14" s="17" t="s">
        <v>67</v>
      </c>
      <c r="G14" s="18">
        <v>1022925040</v>
      </c>
      <c r="H14" s="34"/>
      <c r="I14" s="17"/>
      <c r="J14" s="18"/>
      <c r="K14" s="34">
        <v>38</v>
      </c>
      <c r="L14" s="17" t="s">
        <v>67</v>
      </c>
      <c r="M14" s="18">
        <v>231465600</v>
      </c>
      <c r="N14" s="34">
        <v>38</v>
      </c>
      <c r="O14" s="17" t="s">
        <v>67</v>
      </c>
      <c r="P14" s="18">
        <v>32975700</v>
      </c>
      <c r="Q14" s="34">
        <v>0</v>
      </c>
      <c r="R14" s="17" t="s">
        <v>67</v>
      </c>
      <c r="S14" s="18">
        <v>10282300</v>
      </c>
      <c r="T14" s="34">
        <v>0</v>
      </c>
      <c r="U14" s="17" t="s">
        <v>67</v>
      </c>
      <c r="V14" s="18">
        <v>65245300</v>
      </c>
      <c r="W14" s="34">
        <v>0</v>
      </c>
      <c r="X14" s="17" t="s">
        <v>67</v>
      </c>
      <c r="Y14" s="18">
        <v>76314300</v>
      </c>
      <c r="Z14" s="44">
        <f t="shared" si="0"/>
        <v>38</v>
      </c>
      <c r="AA14" s="17" t="s">
        <v>67</v>
      </c>
      <c r="AB14" s="43">
        <f>Z14/K14*100</f>
        <v>100</v>
      </c>
      <c r="AC14" s="26" t="s">
        <v>47</v>
      </c>
      <c r="AD14" s="32">
        <f t="shared" si="1"/>
        <v>184817600</v>
      </c>
      <c r="AE14" s="43">
        <f>AD14/M14*100</f>
        <v>79.846681321112072</v>
      </c>
      <c r="AF14" s="26" t="s">
        <v>47</v>
      </c>
      <c r="AG14" s="44">
        <f t="shared" si="2"/>
        <v>38</v>
      </c>
      <c r="AH14" s="17" t="s">
        <v>67</v>
      </c>
      <c r="AI14" s="32">
        <f t="shared" si="3"/>
        <v>184817600</v>
      </c>
      <c r="AJ14" s="43">
        <f t="shared" si="4"/>
        <v>100</v>
      </c>
      <c r="AK14" s="26" t="s">
        <v>47</v>
      </c>
      <c r="AL14" s="43">
        <f t="shared" si="5"/>
        <v>18.067560453892106</v>
      </c>
      <c r="AM14" s="11"/>
      <c r="AP14" s="19"/>
    </row>
    <row r="15" spans="1:45" ht="90" x14ac:dyDescent="0.2">
      <c r="A15" s="12"/>
      <c r="B15" s="13"/>
      <c r="C15" s="53" t="s">
        <v>68</v>
      </c>
      <c r="D15" s="54" t="s">
        <v>69</v>
      </c>
      <c r="E15" s="34">
        <v>1</v>
      </c>
      <c r="F15" s="17" t="s">
        <v>58</v>
      </c>
      <c r="G15" s="18">
        <v>255731260</v>
      </c>
      <c r="H15" s="34">
        <v>1</v>
      </c>
      <c r="I15" s="17" t="s">
        <v>58</v>
      </c>
      <c r="J15" s="18">
        <v>207946516</v>
      </c>
      <c r="K15" s="34"/>
      <c r="L15" s="17"/>
      <c r="M15" s="18"/>
      <c r="N15" s="34"/>
      <c r="O15" s="17"/>
      <c r="P15" s="18"/>
      <c r="Q15" s="34"/>
      <c r="R15" s="17"/>
      <c r="S15" s="18"/>
      <c r="T15" s="34"/>
      <c r="U15" s="17"/>
      <c r="V15" s="18"/>
      <c r="W15" s="34"/>
      <c r="X15" s="17"/>
      <c r="Y15" s="18"/>
      <c r="Z15" s="44"/>
      <c r="AA15" s="17"/>
      <c r="AB15" s="43"/>
      <c r="AC15" s="26"/>
      <c r="AD15" s="32"/>
      <c r="AE15" s="43"/>
      <c r="AF15" s="26"/>
      <c r="AG15" s="44">
        <f t="shared" ref="AG15" si="6">H15+Z15</f>
        <v>1</v>
      </c>
      <c r="AH15" s="17" t="s">
        <v>58</v>
      </c>
      <c r="AI15" s="32">
        <f t="shared" ref="AI15" si="7">J15+AD15</f>
        <v>207946516</v>
      </c>
      <c r="AJ15" s="43">
        <f t="shared" ref="AJ15" si="8">AG15/E15*100</f>
        <v>100</v>
      </c>
      <c r="AK15" s="26" t="s">
        <v>47</v>
      </c>
      <c r="AL15" s="43">
        <f t="shared" ref="AL15" si="9">AI15/G15*100</f>
        <v>81.314468946815495</v>
      </c>
      <c r="AM15" s="11"/>
      <c r="AP15" s="19"/>
    </row>
    <row r="16" spans="1:45" ht="78.75" x14ac:dyDescent="0.2">
      <c r="A16" s="12"/>
      <c r="B16" s="13"/>
      <c r="C16" s="14" t="s">
        <v>52</v>
      </c>
      <c r="D16" s="15" t="s">
        <v>53</v>
      </c>
      <c r="E16" s="38">
        <v>15</v>
      </c>
      <c r="F16" s="35" t="s">
        <v>59</v>
      </c>
      <c r="G16" s="33">
        <f>SUM(G17:G20)</f>
        <v>1428579500</v>
      </c>
      <c r="H16" s="38">
        <v>0</v>
      </c>
      <c r="I16" s="35" t="s">
        <v>59</v>
      </c>
      <c r="J16" s="33">
        <f>SUM(J17:J20)</f>
        <v>151633570</v>
      </c>
      <c r="K16" s="38">
        <v>3</v>
      </c>
      <c r="L16" s="35" t="s">
        <v>59</v>
      </c>
      <c r="M16" s="33">
        <f>SUM(M17:M18)</f>
        <v>246802936</v>
      </c>
      <c r="N16" s="38">
        <v>0</v>
      </c>
      <c r="O16" s="35" t="s">
        <v>59</v>
      </c>
      <c r="P16" s="33">
        <f>SUM(P17:P18)</f>
        <v>22246000</v>
      </c>
      <c r="Q16" s="38">
        <v>0</v>
      </c>
      <c r="R16" s="35" t="s">
        <v>59</v>
      </c>
      <c r="S16" s="33">
        <f>SUM(S17:S18)</f>
        <v>47184000</v>
      </c>
      <c r="T16" s="38">
        <v>2</v>
      </c>
      <c r="U16" s="35" t="s">
        <v>59</v>
      </c>
      <c r="V16" s="33">
        <f>SUM(V17:V18)</f>
        <v>48406000</v>
      </c>
      <c r="W16" s="38">
        <v>0</v>
      </c>
      <c r="X16" s="35" t="s">
        <v>59</v>
      </c>
      <c r="Y16" s="33">
        <f>SUM(Y17:Y18)</f>
        <v>43783000</v>
      </c>
      <c r="Z16" s="56">
        <f t="shared" ref="Z16" si="10">N16+Q16+T16+W16</f>
        <v>2</v>
      </c>
      <c r="AA16" s="42" t="s">
        <v>59</v>
      </c>
      <c r="AB16" s="61">
        <f>Z16/K16*100</f>
        <v>66.666666666666657</v>
      </c>
      <c r="AC16" s="57" t="s">
        <v>47</v>
      </c>
      <c r="AD16" s="62">
        <f t="shared" ref="AD16" si="11">P16+S16+V16+Y16</f>
        <v>161619000</v>
      </c>
      <c r="AE16" s="61">
        <f>AD16/M16*100</f>
        <v>65.485039448639299</v>
      </c>
      <c r="AF16" s="57" t="s">
        <v>47</v>
      </c>
      <c r="AG16" s="56">
        <f t="shared" ref="AG16" si="12">H16+Z16</f>
        <v>2</v>
      </c>
      <c r="AH16" s="42" t="s">
        <v>59</v>
      </c>
      <c r="AI16" s="62">
        <f t="shared" ref="AI16" si="13">J16+AD16</f>
        <v>313252570</v>
      </c>
      <c r="AJ16" s="61">
        <f t="shared" ref="AJ16" si="14">AG16/E16*100</f>
        <v>13.333333333333334</v>
      </c>
      <c r="AK16" s="57" t="s">
        <v>47</v>
      </c>
      <c r="AL16" s="61">
        <f t="shared" ref="AL16" si="15">AI16/G16*100</f>
        <v>21.927556009308546</v>
      </c>
      <c r="AM16" s="11"/>
      <c r="AP16" s="19"/>
    </row>
    <row r="17" spans="1:42" ht="75" x14ac:dyDescent="0.2">
      <c r="A17" s="12"/>
      <c r="B17" s="13"/>
      <c r="C17" s="20" t="s">
        <v>55</v>
      </c>
      <c r="D17" s="21" t="s">
        <v>54</v>
      </c>
      <c r="E17" s="16">
        <f>20*5</f>
        <v>100</v>
      </c>
      <c r="F17" s="39" t="s">
        <v>60</v>
      </c>
      <c r="G17" s="18">
        <v>1113687000</v>
      </c>
      <c r="H17" s="16">
        <v>26</v>
      </c>
      <c r="I17" s="39" t="s">
        <v>60</v>
      </c>
      <c r="J17" s="18">
        <v>118203570</v>
      </c>
      <c r="K17" s="16">
        <v>20</v>
      </c>
      <c r="L17" s="39" t="s">
        <v>60</v>
      </c>
      <c r="M17" s="18">
        <v>209094936</v>
      </c>
      <c r="N17" s="16">
        <v>0</v>
      </c>
      <c r="O17" s="39" t="s">
        <v>60</v>
      </c>
      <c r="P17" s="18">
        <v>6900000</v>
      </c>
      <c r="Q17" s="16">
        <v>45</v>
      </c>
      <c r="R17" s="39" t="s">
        <v>60</v>
      </c>
      <c r="S17" s="18">
        <v>47184000</v>
      </c>
      <c r="T17" s="16">
        <v>0</v>
      </c>
      <c r="U17" s="39" t="s">
        <v>60</v>
      </c>
      <c r="V17" s="18">
        <v>48406000</v>
      </c>
      <c r="W17" s="16">
        <v>0</v>
      </c>
      <c r="X17" s="39" t="s">
        <v>60</v>
      </c>
      <c r="Y17" s="18">
        <v>29205000</v>
      </c>
      <c r="Z17" s="44">
        <f t="shared" si="0"/>
        <v>45</v>
      </c>
      <c r="AA17" s="39" t="s">
        <v>60</v>
      </c>
      <c r="AB17" s="43">
        <f>Z17/K17*100</f>
        <v>225</v>
      </c>
      <c r="AC17" s="26" t="s">
        <v>47</v>
      </c>
      <c r="AD17" s="32">
        <f t="shared" si="1"/>
        <v>131695000</v>
      </c>
      <c r="AE17" s="43">
        <f>AD17/M17*100</f>
        <v>62.983352212795815</v>
      </c>
      <c r="AF17" s="26" t="s">
        <v>47</v>
      </c>
      <c r="AG17" s="44">
        <f t="shared" si="2"/>
        <v>71</v>
      </c>
      <c r="AH17" s="39" t="s">
        <v>60</v>
      </c>
      <c r="AI17" s="32">
        <f t="shared" si="3"/>
        <v>249898570</v>
      </c>
      <c r="AJ17" s="43">
        <f t="shared" si="4"/>
        <v>71</v>
      </c>
      <c r="AK17" s="26" t="s">
        <v>47</v>
      </c>
      <c r="AL17" s="43">
        <f t="shared" si="5"/>
        <v>22.438851311005696</v>
      </c>
      <c r="AM17" s="11"/>
      <c r="AP17" s="19"/>
    </row>
    <row r="18" spans="1:42" ht="165" x14ac:dyDescent="0.2">
      <c r="A18" s="12"/>
      <c r="B18" s="13"/>
      <c r="C18" s="20" t="s">
        <v>56</v>
      </c>
      <c r="D18" s="21" t="s">
        <v>57</v>
      </c>
      <c r="E18" s="16">
        <v>100</v>
      </c>
      <c r="F18" s="17" t="s">
        <v>47</v>
      </c>
      <c r="G18" s="18">
        <v>251914000</v>
      </c>
      <c r="H18" s="16"/>
      <c r="I18" s="17"/>
      <c r="J18" s="18"/>
      <c r="K18" s="16">
        <v>100</v>
      </c>
      <c r="L18" s="17" t="s">
        <v>47</v>
      </c>
      <c r="M18" s="18">
        <v>37708000</v>
      </c>
      <c r="N18" s="16">
        <f>122/122*100</f>
        <v>100</v>
      </c>
      <c r="O18" s="17" t="s">
        <v>47</v>
      </c>
      <c r="P18" s="18">
        <v>15346000</v>
      </c>
      <c r="Q18" s="16">
        <v>0</v>
      </c>
      <c r="R18" s="17" t="s">
        <v>47</v>
      </c>
      <c r="S18" s="18">
        <v>0</v>
      </c>
      <c r="T18" s="16">
        <v>0</v>
      </c>
      <c r="U18" s="17" t="s">
        <v>47</v>
      </c>
      <c r="V18" s="18">
        <v>0</v>
      </c>
      <c r="W18" s="16">
        <v>0</v>
      </c>
      <c r="X18" s="17" t="s">
        <v>47</v>
      </c>
      <c r="Y18" s="18">
        <v>14578000</v>
      </c>
      <c r="Z18" s="44">
        <f t="shared" si="0"/>
        <v>100</v>
      </c>
      <c r="AA18" s="17" t="s">
        <v>47</v>
      </c>
      <c r="AB18" s="43">
        <f>Z18/K18*100</f>
        <v>100</v>
      </c>
      <c r="AC18" s="26" t="s">
        <v>47</v>
      </c>
      <c r="AD18" s="32">
        <f t="shared" si="1"/>
        <v>29924000</v>
      </c>
      <c r="AE18" s="43">
        <f>AD18/M18*100</f>
        <v>79.357165588204097</v>
      </c>
      <c r="AF18" s="26" t="s">
        <v>47</v>
      </c>
      <c r="AG18" s="44">
        <f t="shared" si="2"/>
        <v>100</v>
      </c>
      <c r="AH18" s="17" t="s">
        <v>47</v>
      </c>
      <c r="AI18" s="32">
        <f t="shared" si="3"/>
        <v>29924000</v>
      </c>
      <c r="AJ18" s="43">
        <f t="shared" si="4"/>
        <v>100</v>
      </c>
      <c r="AK18" s="26" t="s">
        <v>47</v>
      </c>
      <c r="AL18" s="43">
        <f t="shared" si="5"/>
        <v>11.878657001992742</v>
      </c>
      <c r="AM18" s="11"/>
      <c r="AP18" s="19"/>
    </row>
    <row r="19" spans="1:42" ht="90" x14ac:dyDescent="0.2">
      <c r="A19" s="12"/>
      <c r="B19" s="13"/>
      <c r="C19" s="53" t="s">
        <v>70</v>
      </c>
      <c r="D19" s="54" t="s">
        <v>71</v>
      </c>
      <c r="E19" s="16">
        <v>100</v>
      </c>
      <c r="F19" s="17" t="s">
        <v>47</v>
      </c>
      <c r="G19" s="18">
        <v>28184000</v>
      </c>
      <c r="H19" s="16">
        <f>938/938*100</f>
        <v>100</v>
      </c>
      <c r="I19" s="17" t="s">
        <v>47</v>
      </c>
      <c r="J19" s="18">
        <v>16125000</v>
      </c>
      <c r="K19" s="16"/>
      <c r="L19" s="17"/>
      <c r="M19" s="18"/>
      <c r="N19" s="16"/>
      <c r="O19" s="17"/>
      <c r="P19" s="18"/>
      <c r="Q19" s="16"/>
      <c r="R19" s="17"/>
      <c r="S19" s="18"/>
      <c r="T19" s="16"/>
      <c r="U19" s="17"/>
      <c r="V19" s="18"/>
      <c r="W19" s="16"/>
      <c r="X19" s="17"/>
      <c r="Y19" s="18"/>
      <c r="Z19" s="44"/>
      <c r="AA19" s="17"/>
      <c r="AB19" s="43"/>
      <c r="AC19" s="26"/>
      <c r="AD19" s="32"/>
      <c r="AE19" s="43"/>
      <c r="AF19" s="26"/>
      <c r="AG19" s="44">
        <f t="shared" ref="AG19" si="16">H19+Z19</f>
        <v>100</v>
      </c>
      <c r="AH19" s="17" t="s">
        <v>47</v>
      </c>
      <c r="AI19" s="32">
        <f t="shared" ref="AI19" si="17">J19+AD19</f>
        <v>16125000</v>
      </c>
      <c r="AJ19" s="43">
        <f t="shared" ref="AJ19" si="18">AG19/E19*100</f>
        <v>100</v>
      </c>
      <c r="AK19" s="26" t="s">
        <v>47</v>
      </c>
      <c r="AL19" s="43">
        <f t="shared" ref="AL19" si="19">AI19/G19*100</f>
        <v>57.213312517740569</v>
      </c>
      <c r="AM19" s="11"/>
      <c r="AP19" s="19"/>
    </row>
    <row r="20" spans="1:42" ht="90" x14ac:dyDescent="0.2">
      <c r="A20" s="12"/>
      <c r="B20" s="13"/>
      <c r="C20" s="53" t="s">
        <v>72</v>
      </c>
      <c r="D20" s="54" t="s">
        <v>73</v>
      </c>
      <c r="E20" s="16">
        <v>120</v>
      </c>
      <c r="F20" s="17" t="s">
        <v>58</v>
      </c>
      <c r="G20" s="18">
        <v>34794500</v>
      </c>
      <c r="H20" s="16">
        <v>120</v>
      </c>
      <c r="I20" s="17" t="s">
        <v>58</v>
      </c>
      <c r="J20" s="18">
        <v>17305000</v>
      </c>
      <c r="K20" s="16"/>
      <c r="L20" s="17"/>
      <c r="M20" s="18"/>
      <c r="N20" s="16"/>
      <c r="O20" s="17"/>
      <c r="P20" s="18"/>
      <c r="Q20" s="16"/>
      <c r="R20" s="17"/>
      <c r="S20" s="18"/>
      <c r="T20" s="16"/>
      <c r="U20" s="17"/>
      <c r="V20" s="18"/>
      <c r="W20" s="16"/>
      <c r="X20" s="17"/>
      <c r="Y20" s="18"/>
      <c r="Z20" s="44"/>
      <c r="AA20" s="17"/>
      <c r="AB20" s="43"/>
      <c r="AC20" s="26"/>
      <c r="AD20" s="32"/>
      <c r="AE20" s="43"/>
      <c r="AF20" s="26"/>
      <c r="AG20" s="44">
        <f t="shared" ref="AG20" si="20">H20+Z20</f>
        <v>120</v>
      </c>
      <c r="AH20" s="17" t="s">
        <v>58</v>
      </c>
      <c r="AI20" s="32">
        <f t="shared" ref="AI20" si="21">J20+AD20</f>
        <v>17305000</v>
      </c>
      <c r="AJ20" s="43">
        <f t="shared" ref="AJ20" si="22">AG20/E20*100</f>
        <v>100</v>
      </c>
      <c r="AK20" s="26" t="s">
        <v>47</v>
      </c>
      <c r="AL20" s="43">
        <f t="shared" ref="AL20" si="23">AI20/G20*100</f>
        <v>49.73487189067238</v>
      </c>
      <c r="AM20" s="11"/>
      <c r="AP20" s="19"/>
    </row>
    <row r="21" spans="1:42" ht="147" customHeight="1" x14ac:dyDescent="0.2">
      <c r="A21" s="12"/>
      <c r="B21" s="13"/>
      <c r="C21" s="14" t="s">
        <v>62</v>
      </c>
      <c r="D21" s="15" t="s">
        <v>63</v>
      </c>
      <c r="E21" s="41">
        <v>100</v>
      </c>
      <c r="F21" s="42" t="s">
        <v>47</v>
      </c>
      <c r="G21" s="33">
        <f>SUM(G22)</f>
        <v>737063750</v>
      </c>
      <c r="H21" s="41">
        <v>100</v>
      </c>
      <c r="I21" s="42" t="s">
        <v>47</v>
      </c>
      <c r="J21" s="33">
        <f>SUM(J22)</f>
        <v>41398750</v>
      </c>
      <c r="K21" s="41">
        <v>100</v>
      </c>
      <c r="L21" s="42" t="s">
        <v>47</v>
      </c>
      <c r="M21" s="33">
        <f>SUM(M22)</f>
        <v>35065048</v>
      </c>
      <c r="N21" s="41">
        <v>0</v>
      </c>
      <c r="O21" s="42" t="s">
        <v>47</v>
      </c>
      <c r="P21" s="33">
        <f>SUM(P22)</f>
        <v>7260000</v>
      </c>
      <c r="Q21" s="41">
        <v>0</v>
      </c>
      <c r="R21" s="42" t="s">
        <v>47</v>
      </c>
      <c r="S21" s="33">
        <f>SUM(S22)</f>
        <v>0</v>
      </c>
      <c r="T21" s="41">
        <v>0</v>
      </c>
      <c r="U21" s="42" t="s">
        <v>47</v>
      </c>
      <c r="V21" s="33">
        <f>SUM(V22)</f>
        <v>4500000</v>
      </c>
      <c r="W21" s="41">
        <v>100</v>
      </c>
      <c r="X21" s="42" t="s">
        <v>47</v>
      </c>
      <c r="Y21" s="33">
        <f>SUM(Y22)</f>
        <v>22922500</v>
      </c>
      <c r="Z21" s="56">
        <f t="shared" ref="Z21" si="24">N21+Q21+T21+W21</f>
        <v>100</v>
      </c>
      <c r="AA21" s="42" t="s">
        <v>47</v>
      </c>
      <c r="AB21" s="61">
        <f>Z21/K21*100</f>
        <v>100</v>
      </c>
      <c r="AC21" s="57" t="s">
        <v>47</v>
      </c>
      <c r="AD21" s="62">
        <f>P21+S21+V21+Y21</f>
        <v>34682500</v>
      </c>
      <c r="AE21" s="61">
        <f>AD21/M21*100</f>
        <v>98.909033291498702</v>
      </c>
      <c r="AF21" s="57" t="s">
        <v>47</v>
      </c>
      <c r="AG21" s="56">
        <f t="shared" ref="AG21" si="25">H21+Z21</f>
        <v>200</v>
      </c>
      <c r="AH21" s="42" t="s">
        <v>47</v>
      </c>
      <c r="AI21" s="62">
        <f t="shared" ref="AI21" si="26">J21+AD21</f>
        <v>76081250</v>
      </c>
      <c r="AJ21" s="61">
        <f t="shared" ref="AJ21" si="27">AG21/E21*100</f>
        <v>200</v>
      </c>
      <c r="AK21" s="57" t="s">
        <v>47</v>
      </c>
      <c r="AL21" s="61">
        <f t="shared" ref="AL21" si="28">AI21/G21*100</f>
        <v>10.322207543106007</v>
      </c>
      <c r="AM21" s="11"/>
      <c r="AP21" s="19"/>
    </row>
    <row r="22" spans="1:42" ht="120" x14ac:dyDescent="0.2">
      <c r="A22" s="12"/>
      <c r="B22" s="13"/>
      <c r="C22" s="20" t="s">
        <v>61</v>
      </c>
      <c r="D22" s="21" t="s">
        <v>65</v>
      </c>
      <c r="E22" s="16">
        <v>38</v>
      </c>
      <c r="F22" s="17" t="s">
        <v>67</v>
      </c>
      <c r="G22" s="18">
        <v>737063750</v>
      </c>
      <c r="H22" s="16">
        <v>38</v>
      </c>
      <c r="I22" s="17" t="s">
        <v>64</v>
      </c>
      <c r="J22" s="18">
        <v>41398750</v>
      </c>
      <c r="K22" s="16">
        <v>38</v>
      </c>
      <c r="L22" s="17" t="s">
        <v>67</v>
      </c>
      <c r="M22" s="18">
        <v>35065048</v>
      </c>
      <c r="N22" s="16">
        <v>13</v>
      </c>
      <c r="O22" s="17" t="s">
        <v>67</v>
      </c>
      <c r="P22" s="18">
        <v>7260000</v>
      </c>
      <c r="Q22" s="16">
        <v>3</v>
      </c>
      <c r="R22" s="17" t="s">
        <v>67</v>
      </c>
      <c r="S22" s="18">
        <v>0</v>
      </c>
      <c r="T22" s="16">
        <v>3</v>
      </c>
      <c r="U22" s="17" t="s">
        <v>67</v>
      </c>
      <c r="V22" s="18">
        <v>4500000</v>
      </c>
      <c r="W22" s="16">
        <v>19</v>
      </c>
      <c r="X22" s="17" t="s">
        <v>67</v>
      </c>
      <c r="Y22" s="18">
        <v>22922500</v>
      </c>
      <c r="Z22" s="44">
        <f t="shared" si="0"/>
        <v>38</v>
      </c>
      <c r="AA22" s="17" t="s">
        <v>67</v>
      </c>
      <c r="AB22" s="43">
        <f>Z22/K22*100</f>
        <v>100</v>
      </c>
      <c r="AC22" s="26" t="s">
        <v>47</v>
      </c>
      <c r="AD22" s="32">
        <f t="shared" si="1"/>
        <v>34682500</v>
      </c>
      <c r="AE22" s="43">
        <f>AD22/M22*100</f>
        <v>98.909033291498702</v>
      </c>
      <c r="AF22" s="26" t="s">
        <v>47</v>
      </c>
      <c r="AG22" s="44">
        <f t="shared" si="2"/>
        <v>76</v>
      </c>
      <c r="AH22" s="17" t="s">
        <v>67</v>
      </c>
      <c r="AI22" s="32">
        <f t="shared" si="3"/>
        <v>76081250</v>
      </c>
      <c r="AJ22" s="43">
        <f t="shared" si="4"/>
        <v>200</v>
      </c>
      <c r="AK22" s="26" t="s">
        <v>47</v>
      </c>
      <c r="AL22" s="43">
        <f t="shared" si="5"/>
        <v>10.322207543106007</v>
      </c>
      <c r="AM22" s="11"/>
      <c r="AP22" s="19"/>
    </row>
    <row r="23" spans="1:42" ht="15" x14ac:dyDescent="0.2">
      <c r="A23" s="65" t="s">
        <v>27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7"/>
      <c r="AB23" s="64">
        <f>AVERAGE(AB13:AB22)</f>
        <v>98.80952380952381</v>
      </c>
      <c r="AC23" s="47"/>
      <c r="AD23" s="45"/>
      <c r="AE23" s="64">
        <f>AVERAGE(AE13,AE16,AE21)</f>
        <v>81.413584687083357</v>
      </c>
      <c r="AF23" s="47"/>
      <c r="AG23" s="46"/>
      <c r="AH23" s="47"/>
      <c r="AI23" s="46"/>
      <c r="AJ23" s="46"/>
      <c r="AK23" s="47"/>
      <c r="AL23" s="48"/>
      <c r="AM23" s="11"/>
    </row>
    <row r="24" spans="1:42" ht="15" x14ac:dyDescent="0.2">
      <c r="A24" s="65" t="s">
        <v>28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7"/>
      <c r="AB24" s="22" t="str">
        <f>IF(AB23&gt;=91,"Sangat Tinggi",IF(AB23&gt;=76,"Tinggi",IF(AB23&gt;=66,"Sedang",IF(AB23&gt;=51,"Rendah",IF(AB23&lt;=50,"Sangat Rendah")))))</f>
        <v>Sangat Tinggi</v>
      </c>
      <c r="AC24" s="47"/>
      <c r="AD24" s="49"/>
      <c r="AE24" s="22" t="str">
        <f>IF(AE23&gt;=91,"Sangat Tinggi",IF(AE23&gt;=76,"Tinggi",IF(AE23&gt;=66,"Sedang",IF(AE23&gt;=51,"Rendah",IF(AE23&lt;=50,"Sangat Rendah")))))</f>
        <v>Tinggi</v>
      </c>
      <c r="AF24" s="47"/>
      <c r="AG24" s="50"/>
      <c r="AH24" s="47"/>
      <c r="AI24" s="51"/>
      <c r="AJ24" s="50"/>
      <c r="AK24" s="47"/>
      <c r="AL24" s="52"/>
      <c r="AM24" s="11"/>
    </row>
    <row r="25" spans="1:42" ht="15" x14ac:dyDescent="0.2">
      <c r="A25" s="68" t="s">
        <v>85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11"/>
    </row>
    <row r="26" spans="1:42" ht="15" x14ac:dyDescent="0.2">
      <c r="A26" s="68" t="s">
        <v>86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11"/>
    </row>
    <row r="27" spans="1:42" ht="15" x14ac:dyDescent="0.2">
      <c r="A27" s="68" t="s">
        <v>87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11"/>
    </row>
    <row r="28" spans="1:42" ht="15" x14ac:dyDescent="0.2">
      <c r="A28" s="68" t="s">
        <v>88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23"/>
    </row>
    <row r="29" spans="1:42" ht="15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5"/>
      <c r="AB29" s="24"/>
      <c r="AC29" s="25"/>
      <c r="AD29" s="24"/>
      <c r="AE29" s="24"/>
      <c r="AF29" s="25"/>
      <c r="AG29" s="24"/>
      <c r="AH29" s="25"/>
      <c r="AI29" s="24"/>
      <c r="AJ29" s="24"/>
      <c r="AK29" s="25"/>
      <c r="AL29" s="24"/>
    </row>
    <row r="30" spans="1:42" ht="15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109" t="s">
        <v>79</v>
      </c>
      <c r="AA30" s="109"/>
      <c r="AB30" s="109"/>
      <c r="AC30" s="109"/>
      <c r="AD30" s="109"/>
      <c r="AE30" s="109"/>
      <c r="AF30" s="25"/>
      <c r="AG30" s="24"/>
      <c r="AH30" s="109" t="s">
        <v>80</v>
      </c>
      <c r="AI30" s="109"/>
      <c r="AJ30" s="109"/>
      <c r="AK30" s="109"/>
      <c r="AL30" s="109"/>
      <c r="AM30" s="109"/>
    </row>
    <row r="31" spans="1:42" ht="15.75" x14ac:dyDescent="0.25">
      <c r="A31" s="30"/>
      <c r="B31" s="31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109" t="s">
        <v>92</v>
      </c>
      <c r="AA31" s="109"/>
      <c r="AB31" s="109"/>
      <c r="AC31" s="109"/>
      <c r="AD31" s="109"/>
      <c r="AE31" s="109"/>
      <c r="AF31" s="25"/>
      <c r="AG31" s="24"/>
      <c r="AH31" s="109" t="s">
        <v>92</v>
      </c>
      <c r="AI31" s="109"/>
      <c r="AJ31" s="109"/>
      <c r="AK31" s="109"/>
      <c r="AL31" s="109"/>
      <c r="AM31" s="109"/>
    </row>
    <row r="32" spans="1:42" ht="15" x14ac:dyDescent="0.2">
      <c r="Z32" s="109" t="s">
        <v>93</v>
      </c>
      <c r="AA32" s="109"/>
      <c r="AB32" s="109"/>
      <c r="AC32" s="109"/>
      <c r="AD32" s="109"/>
      <c r="AE32" s="109"/>
      <c r="AH32" s="109" t="s">
        <v>81</v>
      </c>
      <c r="AI32" s="109"/>
      <c r="AJ32" s="109"/>
      <c r="AK32" s="109"/>
      <c r="AL32" s="109"/>
      <c r="AM32" s="109"/>
    </row>
    <row r="33" spans="1:39" ht="15" x14ac:dyDescent="0.2">
      <c r="Z33" s="109" t="s">
        <v>82</v>
      </c>
      <c r="AA33" s="109"/>
      <c r="AB33" s="109"/>
      <c r="AC33" s="109"/>
      <c r="AD33" s="109"/>
      <c r="AE33" s="109"/>
      <c r="AH33" s="109" t="s">
        <v>82</v>
      </c>
      <c r="AI33" s="109"/>
      <c r="AJ33" s="109"/>
      <c r="AK33" s="109"/>
      <c r="AL33" s="109"/>
      <c r="AM33" s="109"/>
    </row>
    <row r="34" spans="1:39" ht="51" x14ac:dyDescent="0.2">
      <c r="A34" s="27" t="s">
        <v>29</v>
      </c>
      <c r="B34" s="27" t="s">
        <v>30</v>
      </c>
      <c r="C34" s="27" t="s">
        <v>31</v>
      </c>
      <c r="Z34" s="24"/>
      <c r="AA34" s="25"/>
      <c r="AB34" s="24"/>
      <c r="AC34" s="25"/>
      <c r="AD34" s="24"/>
      <c r="AH34" s="24"/>
      <c r="AI34" s="25"/>
      <c r="AJ34" s="24"/>
      <c r="AK34" s="25"/>
      <c r="AL34" s="24"/>
    </row>
    <row r="35" spans="1:39" ht="25.5" x14ac:dyDescent="0.25">
      <c r="A35" s="28" t="s">
        <v>32</v>
      </c>
      <c r="B35" s="28" t="s">
        <v>33</v>
      </c>
      <c r="C35" s="28" t="s">
        <v>34</v>
      </c>
      <c r="Z35" s="110" t="s">
        <v>89</v>
      </c>
      <c r="AA35" s="111"/>
      <c r="AB35" s="111"/>
      <c r="AC35" s="111"/>
      <c r="AD35" s="111"/>
      <c r="AE35" s="111"/>
      <c r="AH35" s="110" t="s">
        <v>83</v>
      </c>
      <c r="AI35" s="110"/>
      <c r="AJ35" s="110"/>
      <c r="AK35" s="110"/>
      <c r="AL35" s="110"/>
      <c r="AM35" s="110"/>
    </row>
    <row r="36" spans="1:39" ht="25.5" x14ac:dyDescent="0.2">
      <c r="A36" s="28" t="s">
        <v>35</v>
      </c>
      <c r="B36" s="28" t="s">
        <v>36</v>
      </c>
      <c r="C36" s="28" t="s">
        <v>37</v>
      </c>
      <c r="Z36" s="112" t="s">
        <v>90</v>
      </c>
      <c r="AA36" s="112"/>
      <c r="AB36" s="112"/>
      <c r="AC36" s="112"/>
      <c r="AD36" s="112"/>
      <c r="AE36" s="112"/>
      <c r="AH36" s="112" t="s">
        <v>84</v>
      </c>
      <c r="AI36" s="112"/>
      <c r="AJ36" s="112"/>
      <c r="AK36" s="112"/>
      <c r="AL36" s="112"/>
      <c r="AM36" s="112"/>
    </row>
    <row r="37" spans="1:39" ht="25.5" x14ac:dyDescent="0.2">
      <c r="A37" s="28" t="s">
        <v>38</v>
      </c>
      <c r="B37" s="28" t="s">
        <v>39</v>
      </c>
      <c r="C37" s="28" t="s">
        <v>40</v>
      </c>
    </row>
    <row r="38" spans="1:39" ht="25.5" x14ac:dyDescent="0.2">
      <c r="A38" s="28" t="s">
        <v>41</v>
      </c>
      <c r="B38" s="28" t="s">
        <v>42</v>
      </c>
      <c r="C38" s="28" t="s">
        <v>43</v>
      </c>
    </row>
    <row r="39" spans="1:39" ht="25.5" x14ac:dyDescent="0.2">
      <c r="A39" s="28" t="s">
        <v>44</v>
      </c>
      <c r="B39" s="29" t="s">
        <v>45</v>
      </c>
      <c r="C39" s="28" t="s">
        <v>46</v>
      </c>
    </row>
  </sheetData>
  <mergeCells count="82">
    <mergeCell ref="Z33:AE33"/>
    <mergeCell ref="AH33:AM33"/>
    <mergeCell ref="Z35:AE35"/>
    <mergeCell ref="AH35:AM35"/>
    <mergeCell ref="Z36:AE36"/>
    <mergeCell ref="AH36:AM36"/>
    <mergeCell ref="Z30:AE30"/>
    <mergeCell ref="AH30:AM30"/>
    <mergeCell ref="Z31:AE31"/>
    <mergeCell ref="AH31:AM31"/>
    <mergeCell ref="Z32:AE32"/>
    <mergeCell ref="AH32:AM32"/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AB11:AC11"/>
    <mergeCell ref="E10:G10"/>
    <mergeCell ref="H10:J10"/>
    <mergeCell ref="AG10:AI10"/>
    <mergeCell ref="AJ10:AL10"/>
    <mergeCell ref="K10:M10"/>
    <mergeCell ref="N10:P10"/>
    <mergeCell ref="Q10:S10"/>
    <mergeCell ref="T10:V10"/>
    <mergeCell ref="W10:Y10"/>
    <mergeCell ref="Z10:AF10"/>
    <mergeCell ref="AE11:AF11"/>
    <mergeCell ref="A28:AL28"/>
    <mergeCell ref="A25:AL25"/>
    <mergeCell ref="E11:F12"/>
    <mergeCell ref="G11:G12"/>
    <mergeCell ref="H11:I12"/>
    <mergeCell ref="J11:J12"/>
    <mergeCell ref="K11:L12"/>
    <mergeCell ref="M11:M12"/>
    <mergeCell ref="N11:O12"/>
    <mergeCell ref="P11:P12"/>
    <mergeCell ref="AG12:AH12"/>
    <mergeCell ref="AJ12:AK12"/>
    <mergeCell ref="Z11:AA11"/>
    <mergeCell ref="AG11:AH11"/>
    <mergeCell ref="A23:AA23"/>
    <mergeCell ref="AJ11:AK11"/>
    <mergeCell ref="A24:AA24"/>
    <mergeCell ref="A26:AL26"/>
    <mergeCell ref="A27:AL27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2:AF12"/>
  </mergeCells>
  <printOptions horizontalCentered="1"/>
  <pageMargins left="0.23622047244094491" right="0.23622047244094491" top="3.937007874015748E-2" bottom="3.937007874015748E-2" header="0" footer="0"/>
  <pageSetup paperSize="14" scale="34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Bag Orpad</vt:lpstr>
      <vt:lpstr>'Bag Orpad'!Print_Area</vt:lpstr>
      <vt:lpstr>'Bag Orpad'!Print_Titles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2021-02-10T09:08:50Z</dcterms:modified>
</cp:coreProperties>
</file>