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ATA PINDAHAN\2020\Evaluasi Renja PD dan RKPD\Pengendalian &amp; Evaluasi Renja PD\SKPD\Triwulan IV\"/>
    </mc:Choice>
  </mc:AlternateContent>
  <bookViews>
    <workbookView xWindow="0" yWindow="0" windowWidth="28800" windowHeight="12300"/>
  </bookViews>
  <sheets>
    <sheet name="BKD, Diklat" sheetId="1" r:id="rId1"/>
  </sheets>
  <definedNames>
    <definedName name="_xlnm.Print_Area" localSheetId="0">'BKD, Diklat'!$A$1:$AM$73</definedName>
    <definedName name="_xlnm.Print_Titles" localSheetId="0">'BKD, Diklat'!$7:$12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47" i="1" l="1"/>
  <c r="AB47" i="1"/>
  <c r="AG47" i="1"/>
  <c r="AB32" i="1"/>
  <c r="AG32" i="1"/>
  <c r="AB48" i="1" l="1"/>
  <c r="AB33" i="1"/>
  <c r="Z31" i="1"/>
  <c r="AE53" i="1" l="1"/>
  <c r="AB53" i="1"/>
  <c r="Z48" i="1"/>
  <c r="W48" i="1"/>
  <c r="W47" i="1"/>
  <c r="W33" i="1"/>
  <c r="W14" i="1" l="1"/>
  <c r="Y47" i="1"/>
  <c r="Y43" i="1"/>
  <c r="W32" i="1"/>
  <c r="Y31" i="1"/>
  <c r="W31" i="1"/>
  <c r="Y28" i="1"/>
  <c r="Y24" i="1"/>
  <c r="Y17" i="1"/>
  <c r="Y13" i="1"/>
  <c r="M47" i="1" l="1"/>
  <c r="M31" i="1"/>
  <c r="N31" i="1" l="1"/>
  <c r="T48" i="1" l="1"/>
  <c r="T47" i="1"/>
  <c r="M28" i="1" l="1"/>
  <c r="V17" i="1" l="1"/>
  <c r="T14" i="1"/>
  <c r="Q14" i="1"/>
  <c r="N14" i="1"/>
  <c r="V47" i="1"/>
  <c r="V43" i="1"/>
  <c r="T33" i="1"/>
  <c r="T32" i="1"/>
  <c r="V31" i="1"/>
  <c r="T31" i="1"/>
  <c r="V28" i="1"/>
  <c r="V24" i="1"/>
  <c r="V13" i="1"/>
  <c r="Z14" i="1" l="1"/>
  <c r="J47" i="1"/>
  <c r="J43" i="1"/>
  <c r="J31" i="1"/>
  <c r="Q48" i="1" l="1"/>
  <c r="N48" i="1"/>
  <c r="Q47" i="1"/>
  <c r="Q33" i="1" l="1"/>
  <c r="Q32" i="1"/>
  <c r="Q31" i="1"/>
  <c r="S47" i="1"/>
  <c r="S43" i="1"/>
  <c r="S31" i="1"/>
  <c r="S28" i="1"/>
  <c r="S24" i="1"/>
  <c r="S17" i="1"/>
  <c r="S13" i="1"/>
  <c r="G47" i="1" l="1"/>
  <c r="J24" i="1" l="1"/>
  <c r="J17" i="1"/>
  <c r="G43" i="1" l="1"/>
  <c r="G31" i="1"/>
  <c r="P43" i="1"/>
  <c r="M43" i="1"/>
  <c r="P31" i="1" l="1"/>
  <c r="H48" i="1"/>
  <c r="N47" i="1"/>
  <c r="H47" i="1"/>
  <c r="H33" i="1" l="1"/>
  <c r="N33" i="1"/>
  <c r="N32" i="1"/>
  <c r="H31" i="1"/>
  <c r="H43" i="1" l="1"/>
  <c r="AB14" i="1"/>
  <c r="Z13" i="1"/>
  <c r="Z15" i="1"/>
  <c r="AB15" i="1" s="1"/>
  <c r="Z16" i="1"/>
  <c r="AB16" i="1" s="1"/>
  <c r="Z17" i="1"/>
  <c r="AB17" i="1" s="1"/>
  <c r="Z18" i="1"/>
  <c r="AB18" i="1" s="1"/>
  <c r="Z19" i="1"/>
  <c r="AB19" i="1" s="1"/>
  <c r="Z21" i="1"/>
  <c r="AB21" i="1" s="1"/>
  <c r="Z22" i="1"/>
  <c r="AB22" i="1" s="1"/>
  <c r="Z23" i="1"/>
  <c r="AB23" i="1" s="1"/>
  <c r="Z24" i="1"/>
  <c r="AB24" i="1" s="1"/>
  <c r="Z25" i="1"/>
  <c r="AB25" i="1" s="1"/>
  <c r="Z26" i="1"/>
  <c r="AB26" i="1" s="1"/>
  <c r="Z27" i="1"/>
  <c r="AB27" i="1" s="1"/>
  <c r="Z28" i="1"/>
  <c r="AB28" i="1" s="1"/>
  <c r="Z29" i="1"/>
  <c r="AB29" i="1" s="1"/>
  <c r="Z32" i="1"/>
  <c r="Z33" i="1"/>
  <c r="Z34" i="1"/>
  <c r="AB34" i="1" s="1"/>
  <c r="Z35" i="1"/>
  <c r="AB35" i="1" s="1"/>
  <c r="Z36" i="1"/>
  <c r="AB36" i="1" s="1"/>
  <c r="AG40" i="1"/>
  <c r="AJ40" i="1" s="1"/>
  <c r="Z43" i="1"/>
  <c r="Z44" i="1"/>
  <c r="AB44" i="1" s="1"/>
  <c r="AG45" i="1"/>
  <c r="AJ45" i="1" s="1"/>
  <c r="AG46" i="1"/>
  <c r="AJ46" i="1" s="1"/>
  <c r="Z47" i="1"/>
  <c r="Z49" i="1"/>
  <c r="AB49" i="1" s="1"/>
  <c r="Z50" i="1"/>
  <c r="AB50" i="1" s="1"/>
  <c r="Z51" i="1"/>
  <c r="AB51" i="1" s="1"/>
  <c r="AG52" i="1"/>
  <c r="AJ52" i="1" s="1"/>
  <c r="H32" i="1"/>
  <c r="P13" i="1"/>
  <c r="J28" i="1"/>
  <c r="J13" i="1"/>
  <c r="AI52" i="1"/>
  <c r="AL52" i="1" s="1"/>
  <c r="E44" i="1"/>
  <c r="AI46" i="1"/>
  <c r="AL46" i="1" s="1"/>
  <c r="AI45" i="1"/>
  <c r="AL45" i="1" s="1"/>
  <c r="AI42" i="1"/>
  <c r="AL42" i="1" s="1"/>
  <c r="AG42" i="1"/>
  <c r="AJ42" i="1" s="1"/>
  <c r="AI41" i="1"/>
  <c r="AL41" i="1" s="1"/>
  <c r="AG41" i="1"/>
  <c r="AJ41" i="1" s="1"/>
  <c r="AI40" i="1"/>
  <c r="AL40" i="1" s="1"/>
  <c r="AI39" i="1"/>
  <c r="AL39" i="1" s="1"/>
  <c r="AG39" i="1"/>
  <c r="AJ39" i="1" s="1"/>
  <c r="AI38" i="1"/>
  <c r="AL38" i="1" s="1"/>
  <c r="AG38" i="1"/>
  <c r="AJ38" i="1" s="1"/>
  <c r="AD43" i="1"/>
  <c r="AE43" i="1" s="1"/>
  <c r="E29" i="1"/>
  <c r="AI30" i="1"/>
  <c r="AL30" i="1" s="1"/>
  <c r="AG30" i="1"/>
  <c r="AJ30" i="1" s="1"/>
  <c r="AB31" i="1" l="1"/>
  <c r="AG31" i="1"/>
  <c r="AJ31" i="1" s="1"/>
  <c r="AG43" i="1"/>
  <c r="AJ43" i="1" s="1"/>
  <c r="AB43" i="1"/>
  <c r="AI43" i="1"/>
  <c r="AL43" i="1" s="1"/>
  <c r="P47" i="1" l="1"/>
  <c r="P28" i="1"/>
  <c r="P24" i="1"/>
  <c r="P17" i="1"/>
  <c r="E27" i="1"/>
  <c r="E26" i="1"/>
  <c r="E25" i="1"/>
  <c r="E23" i="1"/>
  <c r="E22" i="1"/>
  <c r="E21" i="1"/>
  <c r="E19" i="1"/>
  <c r="E18" i="1"/>
  <c r="G13" i="1"/>
  <c r="M13" i="1"/>
  <c r="E16" i="1"/>
  <c r="E15" i="1"/>
  <c r="G28" i="1"/>
  <c r="G24" i="1"/>
  <c r="G17" i="1"/>
  <c r="AG48" i="1" l="1"/>
  <c r="AJ48" i="1" s="1"/>
  <c r="AJ32" i="1"/>
  <c r="AG33" i="1"/>
  <c r="AJ33" i="1" s="1"/>
  <c r="AD36" i="1"/>
  <c r="AE36" i="1" s="1"/>
  <c r="AG36" i="1"/>
  <c r="AJ36" i="1" s="1"/>
  <c r="M24" i="1"/>
  <c r="M17" i="1"/>
  <c r="AI36" i="1" l="1"/>
  <c r="AL36" i="1" s="1"/>
  <c r="AG37" i="1"/>
  <c r="AJ37" i="1" s="1"/>
  <c r="AD35" i="1"/>
  <c r="AG35" i="1"/>
  <c r="AJ35" i="1" s="1"/>
  <c r="AI37" i="1" l="1"/>
  <c r="AL37" i="1" s="1"/>
  <c r="AI35" i="1"/>
  <c r="AL35" i="1" s="1"/>
  <c r="AE35" i="1"/>
  <c r="AD25" i="1"/>
  <c r="AG25" i="1"/>
  <c r="AJ25" i="1" s="1"/>
  <c r="AI25" i="1" l="1"/>
  <c r="AL25" i="1" s="1"/>
  <c r="AE25" i="1"/>
  <c r="AG14" i="1"/>
  <c r="AJ14" i="1" s="1"/>
  <c r="AD51" i="1" l="1"/>
  <c r="AG51" i="1"/>
  <c r="AJ51" i="1" s="1"/>
  <c r="AD50" i="1"/>
  <c r="AG50" i="1"/>
  <c r="AJ50" i="1" s="1"/>
  <c r="AD49" i="1"/>
  <c r="AG49" i="1"/>
  <c r="AJ49" i="1" s="1"/>
  <c r="AD47" i="1"/>
  <c r="AJ47" i="1"/>
  <c r="AD44" i="1"/>
  <c r="AE44" i="1" s="1"/>
  <c r="AG44" i="1"/>
  <c r="AJ44" i="1" s="1"/>
  <c r="AD34" i="1"/>
  <c r="AG34" i="1"/>
  <c r="AJ34" i="1" s="1"/>
  <c r="AD31" i="1"/>
  <c r="AE31" i="1" s="1"/>
  <c r="AD29" i="1"/>
  <c r="AG29" i="1"/>
  <c r="AJ29" i="1" s="1"/>
  <c r="AD28" i="1"/>
  <c r="AG28" i="1"/>
  <c r="AJ28" i="1" s="1"/>
  <c r="AD27" i="1"/>
  <c r="AG27" i="1"/>
  <c r="AJ27" i="1" s="1"/>
  <c r="AD26" i="1"/>
  <c r="AG26" i="1"/>
  <c r="AJ26" i="1" s="1"/>
  <c r="AD24" i="1"/>
  <c r="AG24" i="1"/>
  <c r="AJ24" i="1" s="1"/>
  <c r="AD23" i="1"/>
  <c r="AG23" i="1"/>
  <c r="AJ23" i="1" s="1"/>
  <c r="AD22" i="1"/>
  <c r="AG22" i="1"/>
  <c r="AJ22" i="1" s="1"/>
  <c r="AP21" i="1"/>
  <c r="AD21" i="1"/>
  <c r="AG21" i="1"/>
  <c r="AJ21" i="1" s="1"/>
  <c r="AP20" i="1"/>
  <c r="AG20" i="1"/>
  <c r="AJ20" i="1" s="1"/>
  <c r="AP19" i="1"/>
  <c r="AD19" i="1"/>
  <c r="AG19" i="1"/>
  <c r="AJ19" i="1" s="1"/>
  <c r="AP18" i="1"/>
  <c r="AD18" i="1"/>
  <c r="AG18" i="1"/>
  <c r="AJ18" i="1" s="1"/>
  <c r="AD17" i="1"/>
  <c r="AG17" i="1"/>
  <c r="AJ17" i="1" s="1"/>
  <c r="AD15" i="1"/>
  <c r="AG15" i="1"/>
  <c r="AJ15" i="1" s="1"/>
  <c r="AD16" i="1"/>
  <c r="AG16" i="1"/>
  <c r="AJ16" i="1" s="1"/>
  <c r="AP13" i="1"/>
  <c r="AD13" i="1"/>
  <c r="AI16" i="1" l="1"/>
  <c r="AL16" i="1" s="1"/>
  <c r="AE16" i="1"/>
  <c r="AI50" i="1"/>
  <c r="AL50" i="1" s="1"/>
  <c r="AE50" i="1"/>
  <c r="AI44" i="1"/>
  <c r="AL44" i="1" s="1"/>
  <c r="AI49" i="1"/>
  <c r="AL49" i="1" s="1"/>
  <c r="AE49" i="1"/>
  <c r="AI47" i="1"/>
  <c r="AL47" i="1" s="1"/>
  <c r="AI51" i="1"/>
  <c r="AL51" i="1" s="1"/>
  <c r="AE51" i="1"/>
  <c r="AI13" i="1"/>
  <c r="AL13" i="1" s="1"/>
  <c r="AE13" i="1"/>
  <c r="AI15" i="1"/>
  <c r="AL15" i="1" s="1"/>
  <c r="AE15" i="1"/>
  <c r="AI34" i="1"/>
  <c r="AL34" i="1" s="1"/>
  <c r="AE34" i="1"/>
  <c r="AI31" i="1"/>
  <c r="AL31" i="1" s="1"/>
  <c r="AI29" i="1"/>
  <c r="AL29" i="1" s="1"/>
  <c r="AE29" i="1"/>
  <c r="AI28" i="1"/>
  <c r="AL28" i="1" s="1"/>
  <c r="AE28" i="1"/>
  <c r="AI24" i="1"/>
  <c r="AL24" i="1" s="1"/>
  <c r="AE24" i="1"/>
  <c r="AI27" i="1"/>
  <c r="AL27" i="1" s="1"/>
  <c r="AE27" i="1"/>
  <c r="AI26" i="1"/>
  <c r="AL26" i="1" s="1"/>
  <c r="AE26" i="1"/>
  <c r="AI21" i="1"/>
  <c r="AL21" i="1" s="1"/>
  <c r="AE21" i="1"/>
  <c r="AI17" i="1"/>
  <c r="AL17" i="1" s="1"/>
  <c r="AE17" i="1"/>
  <c r="AI20" i="1"/>
  <c r="AL20" i="1" s="1"/>
  <c r="AI23" i="1"/>
  <c r="AL23" i="1" s="1"/>
  <c r="AE23" i="1"/>
  <c r="AI19" i="1"/>
  <c r="AL19" i="1" s="1"/>
  <c r="AE19" i="1"/>
  <c r="AI18" i="1"/>
  <c r="AL18" i="1" s="1"/>
  <c r="AE18" i="1"/>
  <c r="AI22" i="1"/>
  <c r="AL22" i="1" s="1"/>
  <c r="AE22" i="1"/>
  <c r="AG13" i="1"/>
  <c r="AE54" i="1" l="1"/>
  <c r="AJ13" i="1"/>
  <c r="AB13" i="1"/>
  <c r="AB54" i="1" s="1"/>
</calcChain>
</file>

<file path=xl/comments1.xml><?xml version="1.0" encoding="utf-8"?>
<comments xmlns="http://schemas.openxmlformats.org/spreadsheetml/2006/main">
  <authors>
    <author>W10 PRO</author>
  </authors>
  <commentList>
    <comment ref="H31" authorId="0" shapeId="0">
      <text>
        <r>
          <rPr>
            <b/>
            <sz val="12"/>
            <color indexed="81"/>
            <rFont val="Tahoma"/>
            <family val="2"/>
          </rPr>
          <t>Jumlah pejabat admisnistrator yang mengikuti promosi terbuka dibagi jumlah JPT dikali 100</t>
        </r>
      </text>
    </comment>
    <comment ref="N31" authorId="0" shapeId="0">
      <text>
        <r>
          <rPr>
            <b/>
            <sz val="12"/>
            <color indexed="81"/>
            <rFont val="Tahoma"/>
            <family val="2"/>
          </rPr>
          <t>Non Kumulatif dengan tahun n-1</t>
        </r>
      </text>
    </comment>
    <comment ref="H32" authorId="0" shapeId="0">
      <text>
        <r>
          <rPr>
            <b/>
            <sz val="12"/>
            <color indexed="81"/>
            <rFont val="Tahoma"/>
            <family val="2"/>
          </rPr>
          <t>Jumlah pegawai yang memiliki sertifikat diklat kompetensi manajerial dibagi dengan jumlah jabatan struktural yang terisi dikali 100</t>
        </r>
      </text>
    </comment>
    <comment ref="H33" authorId="0" shapeId="0">
      <text>
        <r>
          <rPr>
            <b/>
            <sz val="12"/>
            <color indexed="81"/>
            <rFont val="Tahoma"/>
            <family val="2"/>
          </rPr>
          <t>Jumlah pegawai yang memiliki sertifikat diklat peningkatan kompetensi teknis (diklat teknis tugas dan fungsi+diklat fungsional tertentu) dibagi jumlah JFT dikali 100</t>
        </r>
      </text>
    </comment>
    <comment ref="H47" authorId="0" shapeId="0">
      <text>
        <r>
          <rPr>
            <b/>
            <sz val="12"/>
            <color indexed="81"/>
            <rFont val="Tahoma"/>
            <family val="2"/>
          </rPr>
          <t>Jumlah formasi jabatan pelaksana yang terisi sesuai kompetensi dan kualifikasi dibagi jumlah formnasi jabatan pelaksana dikali 100</t>
        </r>
      </text>
    </comment>
    <comment ref="H48" authorId="0" shapeId="0">
      <text>
        <r>
          <rPr>
            <b/>
            <sz val="12"/>
            <color indexed="81"/>
            <rFont val="Tahoma"/>
            <family val="2"/>
          </rPr>
          <t>Jumlah database PNS pada SAPK dan SIMPEG yang update dibagi jumlah PNS dikali 100</t>
        </r>
      </text>
    </comment>
  </commentList>
</comments>
</file>

<file path=xl/sharedStrings.xml><?xml version="1.0" encoding="utf-8"?>
<sst xmlns="http://schemas.openxmlformats.org/spreadsheetml/2006/main" count="550" uniqueCount="139">
  <si>
    <t>EVALUASI TERHADAP HASIL RENCANA KERJA PERANGKAT DAERAH LINGKUP KABUPATEN</t>
  </si>
  <si>
    <t>RENCANA KERJA PERANGKAT DAERAH</t>
  </si>
  <si>
    <t>Indikator dan Target Kinerja Perangkat Daerah Kabupaten yang Mengacu Pada Sasaran RKPD Kabupaten</t>
  </si>
  <si>
    <t>No</t>
  </si>
  <si>
    <t>Sasaran</t>
  </si>
  <si>
    <t>Program/Kegiatan</t>
  </si>
  <si>
    <r>
      <t>Indikator Kinerja Program (</t>
    </r>
    <r>
      <rPr>
        <b/>
        <i/>
        <sz val="12"/>
        <color theme="1"/>
        <rFont val="Arial"/>
        <family val="2"/>
      </rPr>
      <t>Outcome</t>
    </r>
    <r>
      <rPr>
        <b/>
        <sz val="12"/>
        <color theme="1"/>
        <rFont val="Arial"/>
        <family val="2"/>
      </rPr>
      <t>)/Kegiatan (</t>
    </r>
    <r>
      <rPr>
        <b/>
        <i/>
        <sz val="12"/>
        <color theme="1"/>
        <rFont val="Arial"/>
        <family val="2"/>
      </rPr>
      <t>Output</t>
    </r>
    <r>
      <rPr>
        <b/>
        <sz val="12"/>
        <color theme="1"/>
        <rFont val="Arial"/>
        <family val="2"/>
      </rPr>
      <t>)</t>
    </r>
  </si>
  <si>
    <t>Target Renstra Perangkat Daerah Pada Tahun 2023</t>
  </si>
  <si>
    <t>Realisasi Capaian Kinerja Renstra Perangkat Daerah sampai dengan Renja Perangkat Daerah Tahun Lalu (2019)</t>
  </si>
  <si>
    <t>Target Kinerja dan Anggaran Renja Perangkat Daerah Tahun Berjalan (Tahun 2020) yang Dievaluasi</t>
  </si>
  <si>
    <t>Realisasi Kinerja Pada Triwulan</t>
  </si>
  <si>
    <t>Realisasi Kinerja dan Anggaran Renstra Perangkat Daerah s/d Tahun 2020</t>
  </si>
  <si>
    <t>Tingkat Capaian Kinerja dan Realisasi Anggaran Renstra Perangkat Daerah s/d Tahun 2020 (%)</t>
  </si>
  <si>
    <t>SKPD Penanggung Jawab</t>
  </si>
  <si>
    <t>I</t>
  </si>
  <si>
    <t>II</t>
  </si>
  <si>
    <t>III</t>
  </si>
  <si>
    <t>IV</t>
  </si>
  <si>
    <t>K</t>
  </si>
  <si>
    <t>Rp</t>
  </si>
  <si>
    <t>[kolom (8-11)(K)]</t>
  </si>
  <si>
    <t>[kolom (8-11)(Rp)]</t>
  </si>
  <si>
    <t>[kolom (6)(K) + kolom (12)(K)]</t>
  </si>
  <si>
    <t>[kolom (6)(Rp) + kolom (12)(Rp)]</t>
  </si>
  <si>
    <t>[kolom (13)(K) : kolom (5)(K)] x 100%</t>
  </si>
  <si>
    <t>[Kolom (13)(Rp) : Kolom (5)(Rp)] x 100%</t>
  </si>
  <si>
    <t>Meningkatnya akuntabilitas Instansi Pemerintah dan Kualitas Pelayanan Publik</t>
  </si>
  <si>
    <t>Program Peningkatan Perencanaan, Pelaporan Capaian Kinerja dan Keuangan</t>
  </si>
  <si>
    <t>Penyusunan Dokumen Keuangan</t>
  </si>
  <si>
    <t>Penyusunan Dokumen AKIP</t>
  </si>
  <si>
    <t>Meningkatnya Kinerja Keuangan dan Kinerja Birokrasi</t>
  </si>
  <si>
    <t>Program Pelayanan Administrasi Perkantoran</t>
  </si>
  <si>
    <t>Program Peningkatan Sarana dan Prasarana Aparatur</t>
  </si>
  <si>
    <t>Pemeliharaan rutin/berkala kendaraan dinas/operasional</t>
  </si>
  <si>
    <t>Pemeliharaan peralatan dan perlengkapan kantor</t>
  </si>
  <si>
    <t>Program Peningkatan Pelayanan Kinerja Perangkat Daerah</t>
  </si>
  <si>
    <t>Predikat Kinerja</t>
  </si>
  <si>
    <t>Faktor penghambat pencapaian kinerja:</t>
  </si>
  <si>
    <t>Tindak lanjut yang diperlukan dalam triwulan berikutnya*):</t>
  </si>
  <si>
    <t>Tindak lanjut yang diperlukan dalam Renja Perangkat Daerah Kabupaten berikutnya*):</t>
  </si>
  <si>
    <t>No.</t>
  </si>
  <si>
    <t xml:space="preserve">INTERVAL NILAI REALISASI KINERJA </t>
  </si>
  <si>
    <t xml:space="preserve">KRITERIA PENILAIAN REALISASI KINERJA </t>
  </si>
  <si>
    <r>
      <t>(1)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</si>
  <si>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91% </t>
    </r>
    <r>
      <rPr>
        <sz val="12"/>
        <color rgb="FF000000"/>
        <rFont val="Arial Narrow"/>
        <family val="2"/>
      </rPr>
      <t>≤</t>
    </r>
    <r>
      <rPr>
        <sz val="10"/>
        <color rgb="FF000000"/>
        <rFont val="Arial Narrow"/>
        <family val="2"/>
      </rPr>
      <t xml:space="preserve"> 100%</t>
    </r>
  </si>
  <si>
    <t>Sangat tinggi</t>
  </si>
  <si>
    <r>
      <t>(2)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</si>
  <si>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76%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 xml:space="preserve">90% </t>
    </r>
  </si>
  <si>
    <t>Tinggi</t>
  </si>
  <si>
    <r>
      <t>(3)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</si>
  <si>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66%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75%</t>
    </r>
  </si>
  <si>
    <t>Sedang</t>
  </si>
  <si>
    <r>
      <t>(4)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</si>
  <si>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51%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65%</t>
    </r>
  </si>
  <si>
    <t>Rendah</t>
  </si>
  <si>
    <r>
      <t>(5)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</si>
  <si>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>≤</t>
    </r>
    <r>
      <rPr>
        <sz val="10"/>
        <color rgb="FF000000"/>
        <rFont val="Arial Narrow"/>
        <family val="2"/>
      </rPr>
      <t xml:space="preserve"> 50%</t>
    </r>
  </si>
  <si>
    <t>Sangat Rendah</t>
  </si>
  <si>
    <t>Nilai</t>
  </si>
  <si>
    <t>Dok</t>
  </si>
  <si>
    <t>Bln</t>
  </si>
  <si>
    <t>%</t>
  </si>
  <si>
    <t xml:space="preserve"> Tingkat pemenuhan aspek kualitas dokumen AKIP</t>
  </si>
  <si>
    <t>Tingkat pemenuhan aspek kualitas dokumen keuangan daerah</t>
  </si>
  <si>
    <t>Penyediaan Jasa dan Administrasi Kantor</t>
  </si>
  <si>
    <t>Penyediaan jasa komunikasi, sumber daya air dan listrik</t>
  </si>
  <si>
    <t>Penyebarluasan Informasi Tugas Pokok Dan Fungsi SKPD</t>
  </si>
  <si>
    <t>Penyediaan makanan dan minuman</t>
  </si>
  <si>
    <t>Rapat Rapat Koordinasi, Konsultasi dan Lapangan</t>
  </si>
  <si>
    <t>Penyediaan peralatan dan perlengkapan kantor</t>
  </si>
  <si>
    <t>Lap</t>
  </si>
  <si>
    <t>BADAN KEPEGAWAIAN DAERAH, PENDIDIKAN, DAN PELATIHAN</t>
  </si>
  <si>
    <t>Badan Kepegawaian Daerah, Pendidikan, dan Pelatihan</t>
  </si>
  <si>
    <t>Kegiatan Penyediaan Jasa Tenaga Pendukung Administrasi/Teknis Lainnya</t>
  </si>
  <si>
    <t>Pelayanan administrasi sesuai standar</t>
  </si>
  <si>
    <t>Program Peningkatan Kapasitas Sumber Daya Aparatur</t>
  </si>
  <si>
    <t>Penyelenggaraan Pendidikan dan Pelatihan Prajabatan</t>
  </si>
  <si>
    <t>Pelaksanaan Seleksi Jabatan Pimpinan Tinggi (JPT) Pratama</t>
  </si>
  <si>
    <t>Pendidikan dan Pelatihan (Diklat) Kepemimpinan</t>
  </si>
  <si>
    <t>Penyelenggaraan Pendidikan dan Pelatihan (Diklat) Kepala Sekolah</t>
  </si>
  <si>
    <t>Peralatan dan perlengkapan kantor kondisi baik</t>
  </si>
  <si>
    <t>Mobil dan kendaraan operasional kondisi baik</t>
  </si>
  <si>
    <t>Peningkatan Kualitas Sumber Daya Manusia</t>
  </si>
  <si>
    <t>Jumlah CPNS yang mengikui Diklat Prajabatan</t>
  </si>
  <si>
    <t>Jumlah pegawai yang memiliki sertifikat diklatpim tk. II, III,IV</t>
  </si>
  <si>
    <t>Jumlah pegawai yang memiliki sertifikat Diklat Penguatan Kepala Sekolah</t>
  </si>
  <si>
    <t>Persentase JPT (Jabatan Tinggi Pratama) yang melakukan kebijakan promosi terbuka untuk JPT (Jabatan Tinggi Pramata) sesuai dengan undang-undang ASN</t>
  </si>
  <si>
    <t>Persentase pegawai yang memiliki sertifikat diklat kompetensi manajerial</t>
  </si>
  <si>
    <t>Org</t>
  </si>
  <si>
    <t>Jabatan</t>
  </si>
  <si>
    <t>Program Pembinaan Disiplin Aparatur</t>
  </si>
  <si>
    <t>Pelaksanaan Evaluasi dan Sosialisasi Kebijakan di Bidang Kepegawaian</t>
  </si>
  <si>
    <t>Jumlah laporan kasus-kasus pelanggaran disiplin PNS</t>
  </si>
  <si>
    <t>Persentase tingkat penurunan pelanggaran displin PNS</t>
  </si>
  <si>
    <t>Program Peningkatan Pelayanan Administrasi Kepegawaian</t>
  </si>
  <si>
    <t>Penyusunan Dokumen Usulan Kenaikan Pangkat</t>
  </si>
  <si>
    <t>Penyusunan Nominatif Pegawai</t>
  </si>
  <si>
    <t>Seleksi Penerimaan Calon ASN</t>
  </si>
  <si>
    <t>Jumlah jabatan yang diisi sesuai dengan kompetensi jabatan struktural</t>
  </si>
  <si>
    <t>Jumlah buku nominatif pegawai</t>
  </si>
  <si>
    <t>Persentase formasi yang diisi sesuai dengan kompetensi</t>
  </si>
  <si>
    <t>Persentase formasi jabatan pelaksana yang terisi sesuai kompetensi dan kualifikasi</t>
  </si>
  <si>
    <t xml:space="preserve">Persentase Database PNS pada SAPK dan SIMPEG yang Update </t>
  </si>
  <si>
    <t>Buku</t>
  </si>
  <si>
    <t>Tingkat Kepuasan Pelayanan</t>
  </si>
  <si>
    <t>Keg</t>
  </si>
  <si>
    <t>Dokumen AKIP yang Memenuhi Aspek Kualitas</t>
  </si>
  <si>
    <t>Laporan Keuangan yang Memenuhi Aspek Kualitas</t>
  </si>
  <si>
    <t>Pelayanan Kinerja Perangkat Daerah</t>
  </si>
  <si>
    <t>Pelayanan Kinerja Perangkat Daerah Sesuai Standar</t>
  </si>
  <si>
    <t>Pendidikan dan Pelatihan Prajabatan bagi Calon PNS Daerah</t>
  </si>
  <si>
    <t>Pembinaan dan Pengembangan Pola Karier Aparatur</t>
  </si>
  <si>
    <t>Pendidikan dan Pelatihan Kepemimpinan Tingkat III</t>
  </si>
  <si>
    <t>Pendidikan dan Pelatihan Kepemimpinan Tingkat IV</t>
  </si>
  <si>
    <t>Jumlah pegawai yang memiliki sertifikat diklatpim tk. III</t>
  </si>
  <si>
    <t>Jumlah pegawai yang memiliki sertifikat diklatpim tk. IV</t>
  </si>
  <si>
    <t>Pendidikan dan Pelatihan (Diklat) Kepala Sekolah</t>
  </si>
  <si>
    <t>Penyusunan Laporan Kasus-Kasus Pelanggaran Disiplin PNS</t>
  </si>
  <si>
    <t>Sosialisasi Peraturan Perundang-undangan di bidang Kepegawaian</t>
  </si>
  <si>
    <t>Jumlah PNS yang mengikuti sosialisasi</t>
  </si>
  <si>
    <t>Seleksi Penerimaan CPNS</t>
  </si>
  <si>
    <t>Realisasi dan Tingkat Capaian Kinerja dan Anggaran Renja Perangkat Daerah yang Dievaluasi</t>
  </si>
  <si>
    <t>[kolom (12)(K) : kolom (7)(K)] x 100%</t>
  </si>
  <si>
    <t>[kolom (12)(Rp) : kolom (7)(Rp)] x 100%</t>
  </si>
  <si>
    <t>Rata-rata Capaian Kinerja (%)</t>
  </si>
  <si>
    <t>Disusun</t>
  </si>
  <si>
    <t>Kabupaten Hulu Sungai Selatan</t>
  </si>
  <si>
    <t>Kepala Badan Kepegawaian Daerah, Diklat</t>
  </si>
  <si>
    <t>Dievaluasi</t>
  </si>
  <si>
    <t>Kepala Bappelitbangda</t>
  </si>
  <si>
    <t>NIP. 19700423 199303 1 006</t>
  </si>
  <si>
    <t>M. ARLIYAN SYAHRIAL, M.Pd</t>
  </si>
  <si>
    <t xml:space="preserve">Faktor pendorong keberhasilan pencapaian: </t>
  </si>
  <si>
    <t>ZULKIPLI, S.Sos, M.AP</t>
  </si>
  <si>
    <t>NIP. 19710711 199101 1 002</t>
  </si>
  <si>
    <t>Persentase Pegawai Yang Memiliki Sertifikat Diklat Peningkatan Kompetensi teknis</t>
  </si>
  <si>
    <t>PERIODE PELAKSANAAN TRIWULAN IV TAHUN 2020</t>
  </si>
  <si>
    <t>Jumlah Dokumen Usulan Kenaikan Pangkat</t>
  </si>
  <si>
    <t>Kandangan, 4 Januari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</si>
</sst>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_(* #,##0_);_(* \(#,##0\);_(* &quot;-&quot;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Calibri"/>
      <family val="2"/>
    </font>
    <font>
      <sz val="10"/>
      <color rgb="FF000000"/>
      <name val="Arial Narrow"/>
      <family val="2"/>
    </font>
    <font>
      <sz val="7"/>
      <color rgb="FF000000"/>
      <name val="Arial Narrow"/>
      <family val="2"/>
    </font>
    <font>
      <sz val="12"/>
      <color rgb="FF000000"/>
      <name val="Arial Narrow"/>
      <family val="2"/>
    </font>
    <font>
      <b/>
      <sz val="12"/>
      <color indexed="81"/>
      <name val="Tahoma"/>
      <family val="2"/>
    </font>
    <font>
      <b/>
      <u/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/>
  </cellStyleXfs>
  <cellXfs count="128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2" fillId="0" borderId="0" xfId="0" applyFont="1" applyFill="1" applyAlignment="1"/>
    <xf numFmtId="0" fontId="4" fillId="0" borderId="0" xfId="0" applyFont="1" applyFill="1" applyAlignment="1">
      <alignment horizontal="center"/>
    </xf>
    <xf numFmtId="0" fontId="6" fillId="2" borderId="15" xfId="0" applyFont="1" applyFill="1" applyBorder="1" applyAlignment="1">
      <alignment vertical="top" wrapText="1"/>
    </xf>
    <xf numFmtId="0" fontId="6" fillId="3" borderId="2" xfId="0" applyFont="1" applyFill="1" applyBorder="1" applyAlignment="1">
      <alignment horizontal="center"/>
    </xf>
    <xf numFmtId="0" fontId="4" fillId="3" borderId="0" xfId="0" applyFont="1" applyFill="1"/>
    <xf numFmtId="0" fontId="6" fillId="3" borderId="2" xfId="0" applyFont="1" applyFill="1" applyBorder="1" applyAlignment="1">
      <alignment horizontal="center" vertical="top" wrapText="1"/>
    </xf>
    <xf numFmtId="0" fontId="4" fillId="3" borderId="11" xfId="0" applyFont="1" applyFill="1" applyBorder="1"/>
    <xf numFmtId="0" fontId="6" fillId="3" borderId="2" xfId="0" applyFont="1" applyFill="1" applyBorder="1" applyAlignment="1">
      <alignment horizontal="center" vertical="center"/>
    </xf>
    <xf numFmtId="0" fontId="4" fillId="0" borderId="11" xfId="0" applyFont="1" applyFill="1" applyBorder="1"/>
    <xf numFmtId="0" fontId="6" fillId="0" borderId="11" xfId="0" applyFont="1" applyFill="1" applyBorder="1" applyAlignment="1">
      <alignment horizontal="center" vertical="top"/>
    </xf>
    <xf numFmtId="0" fontId="6" fillId="0" borderId="11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center" vertical="top" wrapText="1"/>
    </xf>
    <xf numFmtId="9" fontId="8" fillId="0" borderId="2" xfId="0" applyNumberFormat="1" applyFont="1" applyFill="1" applyBorder="1" applyAlignment="1">
      <alignment horizontal="center" vertical="top"/>
    </xf>
    <xf numFmtId="165" fontId="8" fillId="0" borderId="2" xfId="1" quotePrefix="1" applyNumberFormat="1" applyFont="1" applyFill="1" applyBorder="1" applyAlignment="1">
      <alignment vertical="top"/>
    </xf>
    <xf numFmtId="0" fontId="6" fillId="0" borderId="11" xfId="0" applyFont="1" applyFill="1" applyBorder="1" applyAlignment="1">
      <alignment horizontal="center" vertical="top" wrapText="1"/>
    </xf>
    <xf numFmtId="165" fontId="8" fillId="0" borderId="0" xfId="1" quotePrefix="1" applyNumberFormat="1" applyFont="1" applyFill="1" applyBorder="1" applyAlignment="1">
      <alignment vertical="top"/>
    </xf>
    <xf numFmtId="0" fontId="8" fillId="0" borderId="15" xfId="0" applyFont="1" applyFill="1" applyBorder="1" applyAlignment="1">
      <alignment horizontal="left" vertical="top" wrapText="1"/>
    </xf>
    <xf numFmtId="9" fontId="8" fillId="0" borderId="15" xfId="0" applyNumberFormat="1" applyFont="1" applyFill="1" applyBorder="1" applyAlignment="1">
      <alignment horizontal="center" vertical="top"/>
    </xf>
    <xf numFmtId="165" fontId="8" fillId="0" borderId="15" xfId="1" quotePrefix="1" applyNumberFormat="1" applyFont="1" applyFill="1" applyBorder="1" applyAlignment="1">
      <alignment vertical="top"/>
    </xf>
    <xf numFmtId="0" fontId="8" fillId="0" borderId="2" xfId="0" applyFont="1" applyFill="1" applyBorder="1" applyAlignment="1">
      <alignment horizontal="left" vertical="top" wrapText="1"/>
    </xf>
    <xf numFmtId="0" fontId="8" fillId="0" borderId="11" xfId="0" applyFont="1" applyFill="1" applyBorder="1" applyAlignment="1">
      <alignment horizontal="center" vertical="top" wrapText="1"/>
    </xf>
    <xf numFmtId="0" fontId="8" fillId="4" borderId="2" xfId="0" applyFont="1" applyFill="1" applyBorder="1" applyAlignment="1">
      <alignment horizontal="left"/>
    </xf>
    <xf numFmtId="0" fontId="4" fillId="0" borderId="15" xfId="0" applyFont="1" applyFill="1" applyBorder="1"/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2" xfId="0" applyFont="1" applyFill="1" applyBorder="1" applyAlignment="1">
      <alignment horizontal="center" vertical="top"/>
    </xf>
    <xf numFmtId="0" fontId="10" fillId="5" borderId="16" xfId="2" applyFont="1" applyFill="1" applyBorder="1" applyAlignment="1">
      <alignment horizontal="center" vertical="center" wrapText="1"/>
    </xf>
    <xf numFmtId="0" fontId="10" fillId="0" borderId="16" xfId="2" applyFont="1" applyFill="1" applyBorder="1" applyAlignment="1">
      <alignment horizontal="center" vertical="center" wrapText="1"/>
    </xf>
    <xf numFmtId="0" fontId="12" fillId="0" borderId="16" xfId="2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8" fillId="0" borderId="0" xfId="0" applyFont="1" applyFill="1" applyBorder="1"/>
    <xf numFmtId="166" fontId="8" fillId="0" borderId="2" xfId="0" applyNumberFormat="1" applyFont="1" applyFill="1" applyBorder="1" applyAlignment="1">
      <alignment vertical="top"/>
    </xf>
    <xf numFmtId="165" fontId="6" fillId="0" borderId="15" xfId="1" quotePrefix="1" applyNumberFormat="1" applyFont="1" applyFill="1" applyBorder="1" applyAlignment="1">
      <alignment vertical="top"/>
    </xf>
    <xf numFmtId="165" fontId="6" fillId="0" borderId="2" xfId="1" quotePrefix="1" applyNumberFormat="1" applyFont="1" applyFill="1" applyBorder="1" applyAlignment="1">
      <alignment vertical="top"/>
    </xf>
    <xf numFmtId="1" fontId="8" fillId="0" borderId="15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9" fontId="6" fillId="0" borderId="2" xfId="0" applyNumberFormat="1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left" vertical="top" wrapText="1"/>
    </xf>
    <xf numFmtId="2" fontId="6" fillId="0" borderId="2" xfId="0" quotePrefix="1" applyNumberFormat="1" applyFont="1" applyFill="1" applyBorder="1" applyAlignment="1">
      <alignment horizontal="center" vertical="top" wrapText="1"/>
    </xf>
    <xf numFmtId="0" fontId="6" fillId="0" borderId="2" xfId="0" quotePrefix="1" applyFont="1" applyFill="1" applyBorder="1" applyAlignment="1">
      <alignment horizontal="center" vertical="top" wrapText="1"/>
    </xf>
    <xf numFmtId="2" fontId="6" fillId="0" borderId="2" xfId="0" applyNumberFormat="1" applyFont="1" applyFill="1" applyBorder="1" applyAlignment="1">
      <alignment horizontal="center" vertical="top" wrapText="1"/>
    </xf>
    <xf numFmtId="9" fontId="8" fillId="0" borderId="2" xfId="0" applyNumberFormat="1" applyFont="1" applyFill="1" applyBorder="1" applyAlignment="1">
      <alignment horizontal="center" vertical="top" wrapText="1"/>
    </xf>
    <xf numFmtId="2" fontId="8" fillId="4" borderId="12" xfId="0" applyNumberFormat="1" applyFont="1" applyFill="1" applyBorder="1" applyAlignment="1">
      <alignment horizontal="right"/>
    </xf>
    <xf numFmtId="2" fontId="8" fillId="4" borderId="13" xfId="0" applyNumberFormat="1" applyFont="1" applyFill="1" applyBorder="1" applyAlignment="1">
      <alignment horizontal="right"/>
    </xf>
    <xf numFmtId="0" fontId="8" fillId="4" borderId="13" xfId="0" applyFont="1" applyFill="1" applyBorder="1" applyAlignment="1">
      <alignment horizontal="center"/>
    </xf>
    <xf numFmtId="2" fontId="8" fillId="4" borderId="14" xfId="0" applyNumberFormat="1" applyFont="1" applyFill="1" applyBorder="1" applyAlignment="1">
      <alignment horizontal="right"/>
    </xf>
    <xf numFmtId="0" fontId="8" fillId="4" borderId="12" xfId="0" applyFont="1" applyFill="1" applyBorder="1"/>
    <xf numFmtId="0" fontId="8" fillId="4" borderId="13" xfId="0" applyFont="1" applyFill="1" applyBorder="1" applyAlignment="1">
      <alignment horizontal="left"/>
    </xf>
    <xf numFmtId="0" fontId="8" fillId="4" borderId="13" xfId="0" applyFont="1" applyFill="1" applyBorder="1"/>
    <xf numFmtId="0" fontId="8" fillId="4" borderId="14" xfId="0" applyFont="1" applyFill="1" applyBorder="1"/>
    <xf numFmtId="2" fontId="8" fillId="0" borderId="2" xfId="0" applyNumberFormat="1" applyFont="1" applyFill="1" applyBorder="1" applyAlignment="1">
      <alignment horizontal="center" vertical="top"/>
    </xf>
    <xf numFmtId="1" fontId="8" fillId="0" borderId="2" xfId="0" applyNumberFormat="1" applyFont="1" applyFill="1" applyBorder="1" applyAlignment="1">
      <alignment horizontal="center" vertical="top"/>
    </xf>
    <xf numFmtId="1" fontId="6" fillId="0" borderId="2" xfId="0" applyNumberFormat="1" applyFont="1" applyFill="1" applyBorder="1" applyAlignment="1">
      <alignment horizontal="center" vertical="top"/>
    </xf>
    <xf numFmtId="166" fontId="6" fillId="0" borderId="2" xfId="0" applyNumberFormat="1" applyFont="1" applyFill="1" applyBorder="1" applyAlignment="1">
      <alignment vertical="top"/>
    </xf>
    <xf numFmtId="2" fontId="6" fillId="0" borderId="2" xfId="0" applyNumberFormat="1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top"/>
    </xf>
    <xf numFmtId="165" fontId="6" fillId="0" borderId="6" xfId="1" quotePrefix="1" applyNumberFormat="1" applyFont="1" applyFill="1" applyBorder="1" applyAlignment="1">
      <alignment vertical="top"/>
    </xf>
    <xf numFmtId="166" fontId="6" fillId="0" borderId="6" xfId="0" applyNumberFormat="1" applyFont="1" applyFill="1" applyBorder="1" applyAlignment="1">
      <alignment vertical="top"/>
    </xf>
    <xf numFmtId="166" fontId="6" fillId="0" borderId="15" xfId="0" applyNumberFormat="1" applyFont="1" applyFill="1" applyBorder="1" applyAlignment="1">
      <alignment vertical="top"/>
    </xf>
    <xf numFmtId="2" fontId="6" fillId="0" borderId="6" xfId="0" applyNumberFormat="1" applyFont="1" applyFill="1" applyBorder="1" applyAlignment="1">
      <alignment horizontal="center" vertical="top"/>
    </xf>
    <xf numFmtId="2" fontId="6" fillId="0" borderId="15" xfId="0" applyNumberFormat="1" applyFont="1" applyFill="1" applyBorder="1" applyAlignment="1">
      <alignment horizontal="center" vertical="top"/>
    </xf>
    <xf numFmtId="0" fontId="8" fillId="6" borderId="15" xfId="0" applyFont="1" applyFill="1" applyBorder="1" applyAlignment="1">
      <alignment horizontal="left" vertical="top" wrapText="1"/>
    </xf>
    <xf numFmtId="0" fontId="8" fillId="6" borderId="2" xfId="0" applyFont="1" applyFill="1" applyBorder="1" applyAlignment="1">
      <alignment horizontal="left" vertical="top" wrapText="1"/>
    </xf>
    <xf numFmtId="165" fontId="6" fillId="0" borderId="11" xfId="1" quotePrefix="1" applyNumberFormat="1" applyFont="1" applyFill="1" applyBorder="1" applyAlignment="1">
      <alignment vertical="top"/>
    </xf>
    <xf numFmtId="166" fontId="6" fillId="0" borderId="11" xfId="0" applyNumberFormat="1" applyFont="1" applyFill="1" applyBorder="1" applyAlignment="1">
      <alignment vertical="top"/>
    </xf>
    <xf numFmtId="2" fontId="6" fillId="0" borderId="11" xfId="0" applyNumberFormat="1" applyFont="1" applyFill="1" applyBorder="1" applyAlignment="1">
      <alignment horizontal="center" vertical="top"/>
    </xf>
    <xf numFmtId="0" fontId="6" fillId="0" borderId="15" xfId="0" applyFont="1" applyFill="1" applyBorder="1" applyAlignment="1">
      <alignment horizontal="center" vertical="top"/>
    </xf>
    <xf numFmtId="0" fontId="4" fillId="3" borderId="15" xfId="0" applyFont="1" applyFill="1" applyBorder="1"/>
    <xf numFmtId="0" fontId="8" fillId="7" borderId="2" xfId="0" applyFont="1" applyFill="1" applyBorder="1" applyAlignment="1">
      <alignment horizontal="left" vertical="top" wrapText="1"/>
    </xf>
    <xf numFmtId="0" fontId="8" fillId="7" borderId="15" xfId="0" applyFont="1" applyFill="1" applyBorder="1" applyAlignment="1">
      <alignment horizontal="left" vertical="top" wrapText="1"/>
    </xf>
    <xf numFmtId="2" fontId="8" fillId="4" borderId="2" xfId="0" applyNumberFormat="1" applyFont="1" applyFill="1" applyBorder="1" applyAlignment="1">
      <alignment horizontal="center" vertical="center"/>
    </xf>
    <xf numFmtId="164" fontId="8" fillId="0" borderId="2" xfId="1" quotePrefix="1" applyNumberFormat="1" applyFont="1" applyFill="1" applyBorder="1" applyAlignment="1">
      <alignment vertical="top"/>
    </xf>
    <xf numFmtId="0" fontId="8" fillId="4" borderId="12" xfId="0" applyFont="1" applyFill="1" applyBorder="1" applyAlignment="1">
      <alignment horizontal="right"/>
    </xf>
    <xf numFmtId="0" fontId="8" fillId="4" borderId="13" xfId="0" applyFont="1" applyFill="1" applyBorder="1" applyAlignment="1">
      <alignment horizontal="right"/>
    </xf>
    <xf numFmtId="0" fontId="8" fillId="4" borderId="14" xfId="0" applyFont="1" applyFill="1" applyBorder="1" applyAlignment="1">
      <alignment horizontal="right"/>
    </xf>
    <xf numFmtId="0" fontId="8" fillId="4" borderId="2" xfId="0" applyFont="1" applyFill="1" applyBorder="1" applyAlignment="1">
      <alignment horizontal="left" vertical="top"/>
    </xf>
    <xf numFmtId="0" fontId="6" fillId="3" borderId="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top" wrapText="1"/>
    </xf>
    <xf numFmtId="0" fontId="6" fillId="3" borderId="14" xfId="0" applyFont="1" applyFill="1" applyBorder="1" applyAlignment="1">
      <alignment horizontal="center" vertical="top" wrapText="1"/>
    </xf>
    <xf numFmtId="0" fontId="8" fillId="4" borderId="12" xfId="0" quotePrefix="1" applyFont="1" applyFill="1" applyBorder="1" applyAlignment="1">
      <alignment horizontal="right"/>
    </xf>
    <xf numFmtId="0" fontId="8" fillId="4" borderId="13" xfId="0" quotePrefix="1" applyFont="1" applyFill="1" applyBorder="1" applyAlignment="1">
      <alignment horizontal="right"/>
    </xf>
    <xf numFmtId="0" fontId="8" fillId="4" borderId="14" xfId="0" quotePrefix="1" applyFont="1" applyFill="1" applyBorder="1" applyAlignment="1">
      <alignment horizontal="right"/>
    </xf>
    <xf numFmtId="0" fontId="6" fillId="3" borderId="13" xfId="0" applyFont="1" applyFill="1" applyBorder="1" applyAlignment="1">
      <alignment horizontal="center" vertical="top" wrapText="1"/>
    </xf>
    <xf numFmtId="0" fontId="6" fillId="3" borderId="1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 vertical="top"/>
    </xf>
    <xf numFmtId="0" fontId="6" fillId="3" borderId="13" xfId="0" applyFont="1" applyFill="1" applyBorder="1" applyAlignment="1">
      <alignment horizontal="center" vertical="top"/>
    </xf>
    <xf numFmtId="0" fontId="6" fillId="3" borderId="14" xfId="0" applyFont="1" applyFill="1" applyBorder="1" applyAlignment="1">
      <alignment horizontal="center" vertical="top"/>
    </xf>
    <xf numFmtId="0" fontId="6" fillId="2" borderId="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left" vertical="top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top"/>
    </xf>
    <xf numFmtId="0" fontId="8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AS69"/>
  <sheetViews>
    <sheetView tabSelected="1" showRuler="0" view="pageBreakPreview" topLeftCell="A45" zoomScale="70" zoomScaleNormal="40" zoomScaleSheetLayoutView="70" zoomScalePageLayoutView="55" workbookViewId="0">
      <selection activeCell="AE51" sqref="AE51"/>
    </sheetView>
  </sheetViews>
  <sheetFormatPr defaultColWidth="9.140625" defaultRowHeight="14.25" x14ac:dyDescent="0.2"/>
  <cols>
    <col min="1" max="1" width="6.42578125" style="2" customWidth="1"/>
    <col min="2" max="2" width="18" style="2" customWidth="1"/>
    <col min="3" max="3" width="14.85546875" style="2" customWidth="1"/>
    <col min="4" max="4" width="15" style="2" customWidth="1"/>
    <col min="5" max="6" width="7.7109375" style="2" customWidth="1"/>
    <col min="7" max="7" width="18.28515625" style="2" customWidth="1"/>
    <col min="8" max="8" width="7.28515625" style="2" customWidth="1"/>
    <col min="9" max="9" width="7.7109375" style="2" customWidth="1"/>
    <col min="10" max="10" width="21.42578125" style="2" customWidth="1"/>
    <col min="11" max="11" width="9" style="2" customWidth="1"/>
    <col min="12" max="12" width="7.5703125" style="2" customWidth="1"/>
    <col min="13" max="13" width="19.28515625" style="2" customWidth="1"/>
    <col min="14" max="14" width="7.7109375" style="2" customWidth="1"/>
    <col min="15" max="15" width="8" style="2" customWidth="1"/>
    <col min="16" max="16" width="18.28515625" style="2" customWidth="1"/>
    <col min="17" max="18" width="7.7109375" style="2" customWidth="1"/>
    <col min="19" max="19" width="18.7109375" style="2" customWidth="1"/>
    <col min="20" max="20" width="7.7109375" style="2" customWidth="1"/>
    <col min="21" max="21" width="8" style="2" customWidth="1"/>
    <col min="22" max="22" width="18.28515625" style="2" customWidth="1"/>
    <col min="23" max="23" width="9" style="2" customWidth="1"/>
    <col min="24" max="24" width="7.5703125" style="2" customWidth="1"/>
    <col min="25" max="25" width="17.85546875" style="2" customWidth="1"/>
    <col min="26" max="26" width="8" style="2" customWidth="1"/>
    <col min="27" max="27" width="5.5703125" style="4" customWidth="1"/>
    <col min="28" max="28" width="8" style="2" customWidth="1"/>
    <col min="29" max="29" width="5.5703125" style="4" customWidth="1"/>
    <col min="30" max="30" width="16.85546875" style="2" customWidth="1"/>
    <col min="31" max="31" width="8" style="2" customWidth="1"/>
    <col min="32" max="32" width="5.5703125" style="4" customWidth="1"/>
    <col min="33" max="33" width="8" style="2" customWidth="1"/>
    <col min="34" max="34" width="5.5703125" style="4" customWidth="1"/>
    <col min="35" max="35" width="17" style="2" customWidth="1"/>
    <col min="36" max="36" width="8" style="2" customWidth="1"/>
    <col min="37" max="37" width="5.5703125" style="4" customWidth="1"/>
    <col min="38" max="38" width="10.42578125" style="2" customWidth="1"/>
    <col min="39" max="39" width="15" style="2" customWidth="1"/>
    <col min="40" max="40" width="9.140625" style="2"/>
    <col min="41" max="45" width="19.5703125" style="2" customWidth="1"/>
    <col min="46" max="16384" width="9.140625" style="2"/>
  </cols>
  <sheetData>
    <row r="1" spans="1:45" ht="23.25" x14ac:dyDescent="0.35">
      <c r="A1" s="120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"/>
    </row>
    <row r="2" spans="1:45" ht="23.25" x14ac:dyDescent="0.35">
      <c r="A2" s="120" t="s">
        <v>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3"/>
    </row>
    <row r="3" spans="1:45" ht="23.25" x14ac:dyDescent="0.35">
      <c r="A3" s="120" t="s">
        <v>71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3"/>
    </row>
    <row r="4" spans="1:45" ht="23.25" x14ac:dyDescent="0.35">
      <c r="A4" s="121" t="s">
        <v>136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"/>
    </row>
    <row r="5" spans="1:45" ht="18" x14ac:dyDescent="0.2">
      <c r="A5" s="122" t="s">
        <v>2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2"/>
    </row>
    <row r="6" spans="1:45" ht="18" x14ac:dyDescent="0.25">
      <c r="A6" s="119" t="s">
        <v>71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</row>
    <row r="7" spans="1:45" ht="81" customHeight="1" x14ac:dyDescent="0.2">
      <c r="A7" s="123" t="s">
        <v>3</v>
      </c>
      <c r="B7" s="123" t="s">
        <v>4</v>
      </c>
      <c r="C7" s="124" t="s">
        <v>5</v>
      </c>
      <c r="D7" s="124" t="s">
        <v>6</v>
      </c>
      <c r="E7" s="110" t="s">
        <v>7</v>
      </c>
      <c r="F7" s="111"/>
      <c r="G7" s="114"/>
      <c r="H7" s="110" t="s">
        <v>8</v>
      </c>
      <c r="I7" s="111"/>
      <c r="J7" s="114"/>
      <c r="K7" s="110" t="s">
        <v>9</v>
      </c>
      <c r="L7" s="111"/>
      <c r="M7" s="111"/>
      <c r="N7" s="110" t="s">
        <v>10</v>
      </c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4"/>
      <c r="Z7" s="110" t="s">
        <v>121</v>
      </c>
      <c r="AA7" s="111"/>
      <c r="AB7" s="111"/>
      <c r="AC7" s="111"/>
      <c r="AD7" s="111"/>
      <c r="AE7" s="111"/>
      <c r="AF7" s="114"/>
      <c r="AG7" s="110" t="s">
        <v>11</v>
      </c>
      <c r="AH7" s="111"/>
      <c r="AI7" s="114"/>
      <c r="AJ7" s="110" t="s">
        <v>12</v>
      </c>
      <c r="AK7" s="111"/>
      <c r="AL7" s="111"/>
      <c r="AM7" s="102" t="s">
        <v>13</v>
      </c>
      <c r="AO7" s="4"/>
      <c r="AP7" s="4"/>
      <c r="AQ7" s="4"/>
      <c r="AR7" s="4"/>
      <c r="AS7" s="4"/>
    </row>
    <row r="8" spans="1:45" ht="18" customHeight="1" x14ac:dyDescent="0.2">
      <c r="A8" s="123"/>
      <c r="B8" s="123"/>
      <c r="C8" s="124"/>
      <c r="D8" s="124"/>
      <c r="E8" s="116"/>
      <c r="F8" s="117"/>
      <c r="G8" s="118"/>
      <c r="H8" s="116"/>
      <c r="I8" s="117"/>
      <c r="J8" s="118"/>
      <c r="K8" s="112"/>
      <c r="L8" s="113"/>
      <c r="M8" s="113"/>
      <c r="N8" s="112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5"/>
      <c r="Z8" s="112"/>
      <c r="AA8" s="113"/>
      <c r="AB8" s="113"/>
      <c r="AC8" s="113"/>
      <c r="AD8" s="113"/>
      <c r="AE8" s="113"/>
      <c r="AF8" s="115"/>
      <c r="AG8" s="112"/>
      <c r="AH8" s="113"/>
      <c r="AI8" s="115"/>
      <c r="AJ8" s="112"/>
      <c r="AK8" s="113"/>
      <c r="AL8" s="113"/>
      <c r="AM8" s="103"/>
    </row>
    <row r="9" spans="1:45" ht="15.75" customHeight="1" x14ac:dyDescent="0.2">
      <c r="A9" s="123"/>
      <c r="B9" s="123"/>
      <c r="C9" s="124"/>
      <c r="D9" s="124"/>
      <c r="E9" s="112"/>
      <c r="F9" s="113"/>
      <c r="G9" s="115"/>
      <c r="H9" s="112"/>
      <c r="I9" s="113"/>
      <c r="J9" s="115"/>
      <c r="K9" s="104">
        <v>2020</v>
      </c>
      <c r="L9" s="105"/>
      <c r="M9" s="106"/>
      <c r="N9" s="107" t="s">
        <v>14</v>
      </c>
      <c r="O9" s="108"/>
      <c r="P9" s="109"/>
      <c r="Q9" s="107" t="s">
        <v>15</v>
      </c>
      <c r="R9" s="108"/>
      <c r="S9" s="109"/>
      <c r="T9" s="107" t="s">
        <v>16</v>
      </c>
      <c r="U9" s="108"/>
      <c r="V9" s="109"/>
      <c r="W9" s="107" t="s">
        <v>17</v>
      </c>
      <c r="X9" s="108"/>
      <c r="Y9" s="109"/>
      <c r="Z9" s="107">
        <v>2020</v>
      </c>
      <c r="AA9" s="108"/>
      <c r="AB9" s="108"/>
      <c r="AC9" s="108"/>
      <c r="AD9" s="108"/>
      <c r="AE9" s="108"/>
      <c r="AF9" s="109"/>
      <c r="AG9" s="107">
        <v>2020</v>
      </c>
      <c r="AH9" s="108"/>
      <c r="AI9" s="109"/>
      <c r="AJ9" s="107">
        <v>2020</v>
      </c>
      <c r="AK9" s="108"/>
      <c r="AL9" s="109"/>
      <c r="AM9" s="5"/>
    </row>
    <row r="10" spans="1:45" s="7" customFormat="1" ht="15.75" x14ac:dyDescent="0.25">
      <c r="A10" s="86">
        <v>1</v>
      </c>
      <c r="B10" s="86">
        <v>2</v>
      </c>
      <c r="C10" s="86">
        <v>3</v>
      </c>
      <c r="D10" s="86">
        <v>4</v>
      </c>
      <c r="E10" s="90">
        <v>5</v>
      </c>
      <c r="F10" s="95"/>
      <c r="G10" s="91"/>
      <c r="H10" s="90">
        <v>6</v>
      </c>
      <c r="I10" s="95"/>
      <c r="J10" s="91"/>
      <c r="K10" s="99">
        <v>7</v>
      </c>
      <c r="L10" s="100"/>
      <c r="M10" s="101"/>
      <c r="N10" s="99">
        <v>8</v>
      </c>
      <c r="O10" s="100"/>
      <c r="P10" s="101"/>
      <c r="Q10" s="99">
        <v>9</v>
      </c>
      <c r="R10" s="100"/>
      <c r="S10" s="101"/>
      <c r="T10" s="99">
        <v>10</v>
      </c>
      <c r="U10" s="100"/>
      <c r="V10" s="101"/>
      <c r="W10" s="99">
        <v>11</v>
      </c>
      <c r="X10" s="100"/>
      <c r="Y10" s="101"/>
      <c r="Z10" s="96">
        <v>12</v>
      </c>
      <c r="AA10" s="97"/>
      <c r="AB10" s="97"/>
      <c r="AC10" s="97"/>
      <c r="AD10" s="97"/>
      <c r="AE10" s="97"/>
      <c r="AF10" s="98"/>
      <c r="AG10" s="96">
        <v>13</v>
      </c>
      <c r="AH10" s="97"/>
      <c r="AI10" s="98"/>
      <c r="AJ10" s="96">
        <v>14</v>
      </c>
      <c r="AK10" s="97"/>
      <c r="AL10" s="98"/>
      <c r="AM10" s="6">
        <v>15</v>
      </c>
    </row>
    <row r="11" spans="1:45" s="7" customFormat="1" ht="87" customHeight="1" x14ac:dyDescent="0.2">
      <c r="A11" s="88"/>
      <c r="B11" s="88"/>
      <c r="C11" s="88"/>
      <c r="D11" s="88"/>
      <c r="E11" s="82" t="s">
        <v>18</v>
      </c>
      <c r="F11" s="83"/>
      <c r="G11" s="87" t="s">
        <v>19</v>
      </c>
      <c r="H11" s="82" t="s">
        <v>18</v>
      </c>
      <c r="I11" s="83"/>
      <c r="J11" s="87" t="s">
        <v>19</v>
      </c>
      <c r="K11" s="82" t="s">
        <v>18</v>
      </c>
      <c r="L11" s="83"/>
      <c r="M11" s="86" t="s">
        <v>19</v>
      </c>
      <c r="N11" s="82" t="s">
        <v>18</v>
      </c>
      <c r="O11" s="83"/>
      <c r="P11" s="86" t="s">
        <v>19</v>
      </c>
      <c r="Q11" s="82" t="s">
        <v>18</v>
      </c>
      <c r="R11" s="83"/>
      <c r="S11" s="86" t="s">
        <v>19</v>
      </c>
      <c r="T11" s="82" t="s">
        <v>18</v>
      </c>
      <c r="U11" s="83"/>
      <c r="V11" s="86" t="s">
        <v>19</v>
      </c>
      <c r="W11" s="82" t="s">
        <v>18</v>
      </c>
      <c r="X11" s="83"/>
      <c r="Y11" s="86" t="s">
        <v>19</v>
      </c>
      <c r="Z11" s="90" t="s">
        <v>20</v>
      </c>
      <c r="AA11" s="91"/>
      <c r="AB11" s="90" t="s">
        <v>122</v>
      </c>
      <c r="AC11" s="91"/>
      <c r="AD11" s="8" t="s">
        <v>21</v>
      </c>
      <c r="AE11" s="90" t="s">
        <v>123</v>
      </c>
      <c r="AF11" s="91"/>
      <c r="AG11" s="90" t="s">
        <v>22</v>
      </c>
      <c r="AH11" s="91"/>
      <c r="AI11" s="8" t="s">
        <v>23</v>
      </c>
      <c r="AJ11" s="90" t="s">
        <v>24</v>
      </c>
      <c r="AK11" s="91"/>
      <c r="AL11" s="8" t="s">
        <v>25</v>
      </c>
      <c r="AM11" s="9"/>
    </row>
    <row r="12" spans="1:45" s="7" customFormat="1" ht="15.75" x14ac:dyDescent="0.2">
      <c r="A12" s="87"/>
      <c r="B12" s="87"/>
      <c r="C12" s="87"/>
      <c r="D12" s="87"/>
      <c r="E12" s="84"/>
      <c r="F12" s="85"/>
      <c r="G12" s="89"/>
      <c r="H12" s="84"/>
      <c r="I12" s="85"/>
      <c r="J12" s="89"/>
      <c r="K12" s="84"/>
      <c r="L12" s="85"/>
      <c r="M12" s="87"/>
      <c r="N12" s="84"/>
      <c r="O12" s="85"/>
      <c r="P12" s="87"/>
      <c r="Q12" s="84"/>
      <c r="R12" s="85"/>
      <c r="S12" s="87"/>
      <c r="T12" s="84"/>
      <c r="U12" s="85"/>
      <c r="V12" s="87"/>
      <c r="W12" s="84"/>
      <c r="X12" s="85"/>
      <c r="Y12" s="87"/>
      <c r="Z12" s="84" t="s">
        <v>18</v>
      </c>
      <c r="AA12" s="85"/>
      <c r="AB12" s="84" t="s">
        <v>18</v>
      </c>
      <c r="AC12" s="85"/>
      <c r="AD12" s="10" t="s">
        <v>19</v>
      </c>
      <c r="AE12" s="84" t="s">
        <v>19</v>
      </c>
      <c r="AF12" s="85"/>
      <c r="AG12" s="84" t="s">
        <v>18</v>
      </c>
      <c r="AH12" s="85"/>
      <c r="AI12" s="10" t="s">
        <v>19</v>
      </c>
      <c r="AJ12" s="84" t="s">
        <v>18</v>
      </c>
      <c r="AK12" s="85"/>
      <c r="AL12" s="10" t="s">
        <v>19</v>
      </c>
      <c r="AM12" s="73"/>
    </row>
    <row r="13" spans="1:45" ht="141.75" x14ac:dyDescent="0.2">
      <c r="A13" s="42">
        <v>1</v>
      </c>
      <c r="B13" s="13" t="s">
        <v>26</v>
      </c>
      <c r="C13" s="43" t="s">
        <v>27</v>
      </c>
      <c r="D13" s="15" t="s">
        <v>62</v>
      </c>
      <c r="E13" s="40">
        <v>89.06</v>
      </c>
      <c r="F13" s="41" t="s">
        <v>58</v>
      </c>
      <c r="G13" s="62">
        <f>SUM(G15:G16)</f>
        <v>48275000</v>
      </c>
      <c r="H13" s="46">
        <v>81.3</v>
      </c>
      <c r="I13" s="41" t="s">
        <v>58</v>
      </c>
      <c r="J13" s="62">
        <f>SUM(J15:J16)</f>
        <v>11665000</v>
      </c>
      <c r="K13" s="40">
        <v>82.55</v>
      </c>
      <c r="L13" s="41" t="s">
        <v>58</v>
      </c>
      <c r="M13" s="62">
        <f>SUM(M15:M16)</f>
        <v>10000000</v>
      </c>
      <c r="N13" s="40">
        <v>0.05</v>
      </c>
      <c r="O13" s="41" t="s">
        <v>58</v>
      </c>
      <c r="P13" s="62">
        <f>SUM(P15:P16)</f>
        <v>5000000</v>
      </c>
      <c r="Q13" s="46">
        <v>0</v>
      </c>
      <c r="R13" s="41" t="s">
        <v>58</v>
      </c>
      <c r="S13" s="62">
        <f>SUM(S15:S16)</f>
        <v>5000000</v>
      </c>
      <c r="T13" s="46">
        <v>0</v>
      </c>
      <c r="U13" s="41" t="s">
        <v>58</v>
      </c>
      <c r="V13" s="62">
        <f>SUM(V15:V16)</f>
        <v>0</v>
      </c>
      <c r="W13" s="46">
        <v>0</v>
      </c>
      <c r="X13" s="41" t="s">
        <v>58</v>
      </c>
      <c r="Y13" s="62">
        <f>SUM(Y15:Y16)</f>
        <v>0</v>
      </c>
      <c r="Z13" s="60">
        <f>N13+Q13+T13+W13</f>
        <v>0.05</v>
      </c>
      <c r="AA13" s="41" t="s">
        <v>58</v>
      </c>
      <c r="AB13" s="60">
        <f>AG13/K13*100</f>
        <v>98.546335554209563</v>
      </c>
      <c r="AC13" s="61" t="s">
        <v>61</v>
      </c>
      <c r="AD13" s="63">
        <f>P13+S13+V13+Y13</f>
        <v>10000000</v>
      </c>
      <c r="AE13" s="65">
        <f>AD13/M13*100</f>
        <v>100</v>
      </c>
      <c r="AF13" s="42" t="s">
        <v>61</v>
      </c>
      <c r="AG13" s="60">
        <f>H13+Z13</f>
        <v>81.349999999999994</v>
      </c>
      <c r="AH13" s="41" t="s">
        <v>58</v>
      </c>
      <c r="AI13" s="63">
        <f>J13+AD13</f>
        <v>21665000</v>
      </c>
      <c r="AJ13" s="60">
        <f>AG13/E13*100</f>
        <v>91.342914888838976</v>
      </c>
      <c r="AK13" s="61" t="s">
        <v>61</v>
      </c>
      <c r="AL13" s="65">
        <f>AI13/G13*100</f>
        <v>44.878301398239259</v>
      </c>
      <c r="AM13" s="19" t="s">
        <v>72</v>
      </c>
      <c r="AP13" s="20">
        <f t="shared" ref="AP13:AP21" si="0">P13+S13+V13+Y13</f>
        <v>10000000</v>
      </c>
    </row>
    <row r="14" spans="1:45" ht="110.25" x14ac:dyDescent="0.2">
      <c r="A14" s="12"/>
      <c r="B14" s="13"/>
      <c r="C14" s="14"/>
      <c r="D14" s="15" t="s">
        <v>63</v>
      </c>
      <c r="E14" s="40">
        <v>100</v>
      </c>
      <c r="F14" s="41" t="s">
        <v>61</v>
      </c>
      <c r="G14" s="37"/>
      <c r="H14" s="40">
        <v>100</v>
      </c>
      <c r="I14" s="41" t="s">
        <v>61</v>
      </c>
      <c r="J14" s="37"/>
      <c r="K14" s="40">
        <v>100</v>
      </c>
      <c r="L14" s="41" t="s">
        <v>61</v>
      </c>
      <c r="M14" s="37"/>
      <c r="N14" s="40">
        <f>N16/K16*100</f>
        <v>33.333333333333329</v>
      </c>
      <c r="O14" s="41" t="s">
        <v>61</v>
      </c>
      <c r="P14" s="37"/>
      <c r="Q14" s="46">
        <f>Q16/K16*100</f>
        <v>25</v>
      </c>
      <c r="R14" s="41" t="s">
        <v>61</v>
      </c>
      <c r="S14" s="37"/>
      <c r="T14" s="40">
        <f>T16/K16*100</f>
        <v>33.333333333333329</v>
      </c>
      <c r="U14" s="41" t="s">
        <v>61</v>
      </c>
      <c r="V14" s="37"/>
      <c r="W14" s="46">
        <f>W16/K16*100</f>
        <v>8.3333333333333321</v>
      </c>
      <c r="X14" s="41" t="s">
        <v>61</v>
      </c>
      <c r="Y14" s="37"/>
      <c r="Z14" s="60">
        <f>N14+Q14+T14+W14</f>
        <v>99.999999999999986</v>
      </c>
      <c r="AA14" s="41" t="s">
        <v>61</v>
      </c>
      <c r="AB14" s="60">
        <f>Z14/K14*100</f>
        <v>99.999999999999986</v>
      </c>
      <c r="AC14" s="61" t="s">
        <v>61</v>
      </c>
      <c r="AD14" s="64"/>
      <c r="AE14" s="66"/>
      <c r="AF14" s="72"/>
      <c r="AG14" s="60">
        <f>H14+Z14</f>
        <v>200</v>
      </c>
      <c r="AH14" s="41" t="s">
        <v>61</v>
      </c>
      <c r="AI14" s="64"/>
      <c r="AJ14" s="60">
        <f>AG14/E14*100</f>
        <v>200</v>
      </c>
      <c r="AK14" s="61" t="s">
        <v>61</v>
      </c>
      <c r="AL14" s="66"/>
      <c r="AM14" s="19"/>
      <c r="AP14" s="20"/>
    </row>
    <row r="15" spans="1:45" ht="75" x14ac:dyDescent="0.2">
      <c r="A15" s="12"/>
      <c r="B15" s="13"/>
      <c r="C15" s="21" t="s">
        <v>29</v>
      </c>
      <c r="D15" s="24" t="s">
        <v>106</v>
      </c>
      <c r="E15" s="16">
        <f>15*5</f>
        <v>75</v>
      </c>
      <c r="F15" s="17" t="s">
        <v>59</v>
      </c>
      <c r="G15" s="18">
        <v>24137500</v>
      </c>
      <c r="H15" s="16">
        <v>15</v>
      </c>
      <c r="I15" s="17" t="s">
        <v>59</v>
      </c>
      <c r="J15" s="18">
        <v>5832500</v>
      </c>
      <c r="K15" s="16">
        <v>15</v>
      </c>
      <c r="L15" s="17" t="s">
        <v>59</v>
      </c>
      <c r="M15" s="18">
        <v>5000000</v>
      </c>
      <c r="N15" s="16">
        <v>6</v>
      </c>
      <c r="O15" s="17" t="s">
        <v>59</v>
      </c>
      <c r="P15" s="18">
        <v>0</v>
      </c>
      <c r="Q15" s="16">
        <v>3</v>
      </c>
      <c r="R15" s="17" t="s">
        <v>59</v>
      </c>
      <c r="S15" s="18">
        <v>5000000</v>
      </c>
      <c r="T15" s="16">
        <v>3</v>
      </c>
      <c r="U15" s="17" t="s">
        <v>59</v>
      </c>
      <c r="V15" s="18">
        <v>0</v>
      </c>
      <c r="W15" s="16">
        <v>3</v>
      </c>
      <c r="X15" s="17" t="s">
        <v>59</v>
      </c>
      <c r="Y15" s="18">
        <v>0</v>
      </c>
      <c r="Z15" s="57">
        <f>N15+Q15+T15+W15</f>
        <v>15</v>
      </c>
      <c r="AA15" s="17" t="s">
        <v>59</v>
      </c>
      <c r="AB15" s="56">
        <f>Z15/K15*100</f>
        <v>100</v>
      </c>
      <c r="AC15" s="30" t="s">
        <v>61</v>
      </c>
      <c r="AD15" s="36">
        <f>P15+S15+V15+Y15</f>
        <v>5000000</v>
      </c>
      <c r="AE15" s="56">
        <f>AD15/M15*100</f>
        <v>100</v>
      </c>
      <c r="AF15" s="30" t="s">
        <v>61</v>
      </c>
      <c r="AG15" s="57">
        <f>H15+Z15</f>
        <v>30</v>
      </c>
      <c r="AH15" s="17" t="s">
        <v>59</v>
      </c>
      <c r="AI15" s="36">
        <f>J15+AD15</f>
        <v>10832500</v>
      </c>
      <c r="AJ15" s="56">
        <f>AG15/E15*100</f>
        <v>40</v>
      </c>
      <c r="AK15" s="30" t="s">
        <v>61</v>
      </c>
      <c r="AL15" s="56">
        <f>AI15/G15*100</f>
        <v>44.878301398239259</v>
      </c>
      <c r="AM15" s="11"/>
      <c r="AP15" s="20"/>
    </row>
    <row r="16" spans="1:45" ht="90" x14ac:dyDescent="0.2">
      <c r="A16" s="12"/>
      <c r="B16" s="13"/>
      <c r="C16" s="21" t="s">
        <v>28</v>
      </c>
      <c r="D16" s="24" t="s">
        <v>107</v>
      </c>
      <c r="E16" s="16">
        <f>12*5</f>
        <v>60</v>
      </c>
      <c r="F16" s="17" t="s">
        <v>59</v>
      </c>
      <c r="G16" s="18">
        <v>24137500</v>
      </c>
      <c r="H16" s="16">
        <v>12</v>
      </c>
      <c r="I16" s="17" t="s">
        <v>59</v>
      </c>
      <c r="J16" s="18">
        <v>5832500</v>
      </c>
      <c r="K16" s="16">
        <v>12</v>
      </c>
      <c r="L16" s="17" t="s">
        <v>59</v>
      </c>
      <c r="M16" s="18">
        <v>5000000</v>
      </c>
      <c r="N16" s="16">
        <v>4</v>
      </c>
      <c r="O16" s="17" t="s">
        <v>59</v>
      </c>
      <c r="P16" s="18">
        <v>5000000</v>
      </c>
      <c r="Q16" s="16">
        <v>3</v>
      </c>
      <c r="R16" s="17" t="s">
        <v>59</v>
      </c>
      <c r="S16" s="18">
        <v>0</v>
      </c>
      <c r="T16" s="16">
        <v>4</v>
      </c>
      <c r="U16" s="17" t="s">
        <v>59</v>
      </c>
      <c r="V16" s="18">
        <v>0</v>
      </c>
      <c r="W16" s="16">
        <v>1</v>
      </c>
      <c r="X16" s="17" t="s">
        <v>59</v>
      </c>
      <c r="Y16" s="18">
        <v>0</v>
      </c>
      <c r="Z16" s="57">
        <f t="shared" ref="Z16:Z51" si="1">N16+Q16+T16+W16</f>
        <v>12</v>
      </c>
      <c r="AA16" s="17" t="s">
        <v>59</v>
      </c>
      <c r="AB16" s="56">
        <f>Z16/K16*100</f>
        <v>100</v>
      </c>
      <c r="AC16" s="30" t="s">
        <v>61</v>
      </c>
      <c r="AD16" s="36">
        <f>P16+S16+V16+Y16</f>
        <v>5000000</v>
      </c>
      <c r="AE16" s="56">
        <f>AD16/M16*100</f>
        <v>100</v>
      </c>
      <c r="AF16" s="30" t="s">
        <v>61</v>
      </c>
      <c r="AG16" s="57">
        <f t="shared" ref="AG16:AG51" si="2">H16+Z16</f>
        <v>24</v>
      </c>
      <c r="AH16" s="17" t="s">
        <v>59</v>
      </c>
      <c r="AI16" s="36">
        <f t="shared" ref="AI16:AI51" si="3">J16+AD16</f>
        <v>10832500</v>
      </c>
      <c r="AJ16" s="56">
        <f>AG16/E16*100</f>
        <v>40</v>
      </c>
      <c r="AK16" s="30" t="s">
        <v>61</v>
      </c>
      <c r="AL16" s="56">
        <f t="shared" ref="AL16:AL51" si="4">AI16/G16*100</f>
        <v>44.878301398239259</v>
      </c>
      <c r="AM16" s="11"/>
      <c r="AP16" s="20"/>
    </row>
    <row r="17" spans="1:42" ht="85.5" customHeight="1" x14ac:dyDescent="0.2">
      <c r="A17" s="42">
        <v>2</v>
      </c>
      <c r="B17" s="43" t="s">
        <v>30</v>
      </c>
      <c r="C17" s="13" t="s">
        <v>31</v>
      </c>
      <c r="D17" s="14" t="s">
        <v>104</v>
      </c>
      <c r="E17" s="40">
        <v>100</v>
      </c>
      <c r="F17" s="41" t="s">
        <v>61</v>
      </c>
      <c r="G17" s="37">
        <f>SUM(G18:G23)</f>
        <v>4440672200</v>
      </c>
      <c r="H17" s="40">
        <v>100</v>
      </c>
      <c r="I17" s="41" t="s">
        <v>61</v>
      </c>
      <c r="J17" s="37">
        <f>SUM(J18:J23)</f>
        <v>804142459</v>
      </c>
      <c r="K17" s="40">
        <v>100</v>
      </c>
      <c r="L17" s="41" t="s">
        <v>61</v>
      </c>
      <c r="M17" s="37">
        <f>SUM(M18:M23)</f>
        <v>486003440</v>
      </c>
      <c r="N17" s="40">
        <v>25</v>
      </c>
      <c r="O17" s="41" t="s">
        <v>61</v>
      </c>
      <c r="P17" s="37">
        <f>SUM(P18:P23)</f>
        <v>165856006</v>
      </c>
      <c r="Q17" s="40">
        <v>25</v>
      </c>
      <c r="R17" s="41" t="s">
        <v>61</v>
      </c>
      <c r="S17" s="37">
        <f>SUM(S18:S23)</f>
        <v>72111963</v>
      </c>
      <c r="T17" s="40">
        <v>25</v>
      </c>
      <c r="U17" s="41" t="s">
        <v>61</v>
      </c>
      <c r="V17" s="37">
        <f>SUM(V18:V23)</f>
        <v>83842809</v>
      </c>
      <c r="W17" s="40">
        <v>25</v>
      </c>
      <c r="X17" s="41" t="s">
        <v>61</v>
      </c>
      <c r="Y17" s="37">
        <f>SUM(Y18:Y23)</f>
        <v>117039462</v>
      </c>
      <c r="Z17" s="58">
        <f t="shared" si="1"/>
        <v>100</v>
      </c>
      <c r="AA17" s="41" t="s">
        <v>61</v>
      </c>
      <c r="AB17" s="60">
        <f>Z17/K17*100</f>
        <v>100</v>
      </c>
      <c r="AC17" s="61" t="s">
        <v>61</v>
      </c>
      <c r="AD17" s="59">
        <f t="shared" ref="AD17:AD51" si="5">P17+S17+V17+Y17</f>
        <v>438850240</v>
      </c>
      <c r="AE17" s="60">
        <f>AD17/M17*100</f>
        <v>90.297764147513021</v>
      </c>
      <c r="AF17" s="61" t="s">
        <v>61</v>
      </c>
      <c r="AG17" s="58">
        <f t="shared" si="2"/>
        <v>200</v>
      </c>
      <c r="AH17" s="41" t="s">
        <v>61</v>
      </c>
      <c r="AI17" s="59">
        <f t="shared" si="3"/>
        <v>1242992699</v>
      </c>
      <c r="AJ17" s="60">
        <f t="shared" ref="AJ17:AJ51" si="6">AG17/E17*100</f>
        <v>200</v>
      </c>
      <c r="AK17" s="61" t="s">
        <v>61</v>
      </c>
      <c r="AL17" s="60">
        <f t="shared" si="4"/>
        <v>27.991093307900549</v>
      </c>
      <c r="AM17" s="11"/>
      <c r="AP17" s="20"/>
    </row>
    <row r="18" spans="1:42" ht="60" x14ac:dyDescent="0.2">
      <c r="A18" s="12"/>
      <c r="B18" s="13"/>
      <c r="C18" s="24" t="s">
        <v>64</v>
      </c>
      <c r="D18" s="21" t="s">
        <v>74</v>
      </c>
      <c r="E18" s="16">
        <f>12*5</f>
        <v>60</v>
      </c>
      <c r="F18" s="22" t="s">
        <v>60</v>
      </c>
      <c r="G18" s="23">
        <v>784642250</v>
      </c>
      <c r="H18" s="39">
        <v>12</v>
      </c>
      <c r="I18" s="22" t="s">
        <v>60</v>
      </c>
      <c r="J18" s="23">
        <v>160235950</v>
      </c>
      <c r="K18" s="39">
        <v>12</v>
      </c>
      <c r="L18" s="22" t="s">
        <v>60</v>
      </c>
      <c r="M18" s="23">
        <v>113862450</v>
      </c>
      <c r="N18" s="39">
        <v>3</v>
      </c>
      <c r="O18" s="22" t="s">
        <v>60</v>
      </c>
      <c r="P18" s="23">
        <v>35003000</v>
      </c>
      <c r="Q18" s="39">
        <v>3</v>
      </c>
      <c r="R18" s="22" t="s">
        <v>60</v>
      </c>
      <c r="S18" s="23">
        <v>25056250</v>
      </c>
      <c r="T18" s="39">
        <v>3</v>
      </c>
      <c r="U18" s="22" t="s">
        <v>60</v>
      </c>
      <c r="V18" s="23">
        <v>24410750</v>
      </c>
      <c r="W18" s="39">
        <v>3</v>
      </c>
      <c r="X18" s="22" t="s">
        <v>60</v>
      </c>
      <c r="Y18" s="23">
        <v>25659700</v>
      </c>
      <c r="Z18" s="57">
        <f t="shared" si="1"/>
        <v>12</v>
      </c>
      <c r="AA18" s="22" t="s">
        <v>60</v>
      </c>
      <c r="AB18" s="56">
        <f>Z18/K18*100</f>
        <v>100</v>
      </c>
      <c r="AC18" s="30" t="s">
        <v>61</v>
      </c>
      <c r="AD18" s="36">
        <f t="shared" si="5"/>
        <v>110129700</v>
      </c>
      <c r="AE18" s="56">
        <f>AD18/M18*100</f>
        <v>96.721702369833068</v>
      </c>
      <c r="AF18" s="30" t="s">
        <v>61</v>
      </c>
      <c r="AG18" s="57">
        <f t="shared" si="2"/>
        <v>24</v>
      </c>
      <c r="AH18" s="22" t="s">
        <v>60</v>
      </c>
      <c r="AI18" s="36">
        <f t="shared" si="3"/>
        <v>270365650</v>
      </c>
      <c r="AJ18" s="56">
        <f t="shared" si="6"/>
        <v>40</v>
      </c>
      <c r="AK18" s="30" t="s">
        <v>61</v>
      </c>
      <c r="AL18" s="56">
        <f t="shared" si="4"/>
        <v>34.457187336012048</v>
      </c>
      <c r="AM18" s="25"/>
      <c r="AP18" s="20">
        <f t="shared" si="0"/>
        <v>110129700</v>
      </c>
    </row>
    <row r="19" spans="1:42" ht="75" x14ac:dyDescent="0.2">
      <c r="A19" s="12"/>
      <c r="B19" s="13"/>
      <c r="C19" s="24" t="s">
        <v>65</v>
      </c>
      <c r="D19" s="24" t="s">
        <v>74</v>
      </c>
      <c r="E19" s="16">
        <f>12*5</f>
        <v>60</v>
      </c>
      <c r="F19" s="22" t="s">
        <v>60</v>
      </c>
      <c r="G19" s="18">
        <v>712600000</v>
      </c>
      <c r="H19" s="39">
        <v>12</v>
      </c>
      <c r="I19" s="22" t="s">
        <v>60</v>
      </c>
      <c r="J19" s="18">
        <v>95985778</v>
      </c>
      <c r="K19" s="39">
        <v>12</v>
      </c>
      <c r="L19" s="22" t="s">
        <v>60</v>
      </c>
      <c r="M19" s="18">
        <v>135020000</v>
      </c>
      <c r="N19" s="39">
        <v>3</v>
      </c>
      <c r="O19" s="22" t="s">
        <v>60</v>
      </c>
      <c r="P19" s="18">
        <v>26033507</v>
      </c>
      <c r="Q19" s="39">
        <v>3</v>
      </c>
      <c r="R19" s="22" t="s">
        <v>60</v>
      </c>
      <c r="S19" s="18">
        <v>24555713</v>
      </c>
      <c r="T19" s="39">
        <v>3</v>
      </c>
      <c r="U19" s="22" t="s">
        <v>60</v>
      </c>
      <c r="V19" s="18">
        <v>25652059</v>
      </c>
      <c r="W19" s="39">
        <v>3</v>
      </c>
      <c r="X19" s="22" t="s">
        <v>60</v>
      </c>
      <c r="Y19" s="18">
        <v>26462151</v>
      </c>
      <c r="Z19" s="57">
        <f t="shared" si="1"/>
        <v>12</v>
      </c>
      <c r="AA19" s="22" t="s">
        <v>60</v>
      </c>
      <c r="AB19" s="56">
        <f t="shared" ref="AB19:AB36" si="7">Z19/K19*100</f>
        <v>100</v>
      </c>
      <c r="AC19" s="30" t="s">
        <v>61</v>
      </c>
      <c r="AD19" s="36">
        <f t="shared" si="5"/>
        <v>102703430</v>
      </c>
      <c r="AE19" s="56">
        <f t="shared" ref="AE19:AE35" si="8">AD19/M19*100</f>
        <v>76.065345874685235</v>
      </c>
      <c r="AF19" s="30" t="s">
        <v>61</v>
      </c>
      <c r="AG19" s="57">
        <f t="shared" si="2"/>
        <v>24</v>
      </c>
      <c r="AH19" s="22" t="s">
        <v>60</v>
      </c>
      <c r="AI19" s="36">
        <f t="shared" si="3"/>
        <v>198689208</v>
      </c>
      <c r="AJ19" s="56">
        <f t="shared" si="6"/>
        <v>40</v>
      </c>
      <c r="AK19" s="30" t="s">
        <v>61</v>
      </c>
      <c r="AL19" s="56">
        <f t="shared" si="4"/>
        <v>27.882291327532975</v>
      </c>
      <c r="AM19" s="11"/>
      <c r="AP19" s="20">
        <f t="shared" si="0"/>
        <v>102703430</v>
      </c>
    </row>
    <row r="20" spans="1:42" ht="75" x14ac:dyDescent="0.2">
      <c r="A20" s="12"/>
      <c r="B20" s="13"/>
      <c r="C20" s="74" t="s">
        <v>66</v>
      </c>
      <c r="D20" s="75" t="s">
        <v>74</v>
      </c>
      <c r="E20" s="39">
        <v>15</v>
      </c>
      <c r="F20" s="22" t="s">
        <v>105</v>
      </c>
      <c r="G20" s="18">
        <v>69800000</v>
      </c>
      <c r="H20" s="39">
        <v>3</v>
      </c>
      <c r="I20" s="22" t="s">
        <v>105</v>
      </c>
      <c r="J20" s="18">
        <v>13923000</v>
      </c>
      <c r="K20" s="39"/>
      <c r="L20" s="22"/>
      <c r="M20" s="18"/>
      <c r="N20" s="39"/>
      <c r="O20" s="22"/>
      <c r="P20" s="18"/>
      <c r="Q20" s="39"/>
      <c r="R20" s="22"/>
      <c r="S20" s="18"/>
      <c r="T20" s="39"/>
      <c r="U20" s="22"/>
      <c r="V20" s="18"/>
      <c r="W20" s="39"/>
      <c r="X20" s="22"/>
      <c r="Y20" s="18">
        <v>0</v>
      </c>
      <c r="Z20" s="57"/>
      <c r="AA20" s="22"/>
      <c r="AB20" s="56"/>
      <c r="AC20" s="30"/>
      <c r="AD20" s="36"/>
      <c r="AE20" s="56"/>
      <c r="AF20" s="30"/>
      <c r="AG20" s="57">
        <f t="shared" si="2"/>
        <v>3</v>
      </c>
      <c r="AH20" s="22" t="s">
        <v>105</v>
      </c>
      <c r="AI20" s="36">
        <f t="shared" si="3"/>
        <v>13923000</v>
      </c>
      <c r="AJ20" s="56">
        <f t="shared" si="6"/>
        <v>20</v>
      </c>
      <c r="AK20" s="30" t="s">
        <v>61</v>
      </c>
      <c r="AL20" s="56">
        <f t="shared" si="4"/>
        <v>19.94699140401146</v>
      </c>
      <c r="AM20" s="11"/>
      <c r="AP20" s="20">
        <f t="shared" si="0"/>
        <v>0</v>
      </c>
    </row>
    <row r="21" spans="1:42" ht="60" x14ac:dyDescent="0.2">
      <c r="A21" s="12"/>
      <c r="B21" s="13"/>
      <c r="C21" s="24" t="s">
        <v>67</v>
      </c>
      <c r="D21" s="24" t="s">
        <v>74</v>
      </c>
      <c r="E21" s="16">
        <f>12*5</f>
        <v>60</v>
      </c>
      <c r="F21" s="22" t="s">
        <v>60</v>
      </c>
      <c r="G21" s="18">
        <v>120500000</v>
      </c>
      <c r="H21" s="39">
        <v>12</v>
      </c>
      <c r="I21" s="22" t="s">
        <v>60</v>
      </c>
      <c r="J21" s="18">
        <v>16478500</v>
      </c>
      <c r="K21" s="39">
        <v>12</v>
      </c>
      <c r="L21" s="22" t="s">
        <v>60</v>
      </c>
      <c r="M21" s="18">
        <v>12812500</v>
      </c>
      <c r="N21" s="39">
        <v>3</v>
      </c>
      <c r="O21" s="22" t="s">
        <v>60</v>
      </c>
      <c r="P21" s="18">
        <v>2355500</v>
      </c>
      <c r="Q21" s="39">
        <v>3</v>
      </c>
      <c r="R21" s="22" t="s">
        <v>60</v>
      </c>
      <c r="S21" s="18">
        <v>0</v>
      </c>
      <c r="T21" s="39">
        <v>3</v>
      </c>
      <c r="U21" s="22" t="s">
        <v>60</v>
      </c>
      <c r="V21" s="18">
        <v>0</v>
      </c>
      <c r="W21" s="39">
        <v>3</v>
      </c>
      <c r="X21" s="22" t="s">
        <v>60</v>
      </c>
      <c r="Y21" s="18">
        <v>8421000</v>
      </c>
      <c r="Z21" s="57">
        <f t="shared" si="1"/>
        <v>12</v>
      </c>
      <c r="AA21" s="22" t="s">
        <v>60</v>
      </c>
      <c r="AB21" s="56">
        <f t="shared" si="7"/>
        <v>100</v>
      </c>
      <c r="AC21" s="30" t="s">
        <v>61</v>
      </c>
      <c r="AD21" s="36">
        <f t="shared" si="5"/>
        <v>10776500</v>
      </c>
      <c r="AE21" s="56">
        <f t="shared" si="8"/>
        <v>84.109268292682927</v>
      </c>
      <c r="AF21" s="30" t="s">
        <v>61</v>
      </c>
      <c r="AG21" s="57">
        <f t="shared" si="2"/>
        <v>24</v>
      </c>
      <c r="AH21" s="22" t="s">
        <v>60</v>
      </c>
      <c r="AI21" s="36">
        <f t="shared" si="3"/>
        <v>27255000</v>
      </c>
      <c r="AJ21" s="56">
        <f t="shared" si="6"/>
        <v>40</v>
      </c>
      <c r="AK21" s="30" t="s">
        <v>61</v>
      </c>
      <c r="AL21" s="56">
        <f t="shared" si="4"/>
        <v>22.618257261410786</v>
      </c>
      <c r="AM21" s="11"/>
      <c r="AP21" s="20">
        <f t="shared" si="0"/>
        <v>10776500</v>
      </c>
    </row>
    <row r="22" spans="1:42" ht="105" x14ac:dyDescent="0.2">
      <c r="A22" s="12"/>
      <c r="B22" s="13"/>
      <c r="C22" s="21" t="s">
        <v>73</v>
      </c>
      <c r="D22" s="24" t="s">
        <v>74</v>
      </c>
      <c r="E22" s="16">
        <f>12*5</f>
        <v>60</v>
      </c>
      <c r="F22" s="22" t="s">
        <v>60</v>
      </c>
      <c r="G22" s="18">
        <v>513850000</v>
      </c>
      <c r="H22" s="39">
        <v>12</v>
      </c>
      <c r="I22" s="22" t="s">
        <v>60</v>
      </c>
      <c r="J22" s="18">
        <v>90750000</v>
      </c>
      <c r="K22" s="39">
        <v>12</v>
      </c>
      <c r="L22" s="22" t="s">
        <v>60</v>
      </c>
      <c r="M22" s="18">
        <v>99270000</v>
      </c>
      <c r="N22" s="39">
        <v>3</v>
      </c>
      <c r="O22" s="22" t="s">
        <v>60</v>
      </c>
      <c r="P22" s="18">
        <v>23000000</v>
      </c>
      <c r="Q22" s="39">
        <v>3</v>
      </c>
      <c r="R22" s="22" t="s">
        <v>60</v>
      </c>
      <c r="S22" s="18">
        <v>22500000</v>
      </c>
      <c r="T22" s="39">
        <v>3</v>
      </c>
      <c r="U22" s="22" t="s">
        <v>60</v>
      </c>
      <c r="V22" s="18">
        <v>22500000</v>
      </c>
      <c r="W22" s="39">
        <v>3</v>
      </c>
      <c r="X22" s="22" t="s">
        <v>60</v>
      </c>
      <c r="Y22" s="18">
        <v>22750000</v>
      </c>
      <c r="Z22" s="57">
        <f t="shared" si="1"/>
        <v>12</v>
      </c>
      <c r="AA22" s="22" t="s">
        <v>60</v>
      </c>
      <c r="AB22" s="56">
        <f t="shared" si="7"/>
        <v>100</v>
      </c>
      <c r="AC22" s="30" t="s">
        <v>61</v>
      </c>
      <c r="AD22" s="36">
        <f t="shared" si="5"/>
        <v>90750000</v>
      </c>
      <c r="AE22" s="56">
        <f t="shared" si="8"/>
        <v>91.417346630401937</v>
      </c>
      <c r="AF22" s="30" t="s">
        <v>61</v>
      </c>
      <c r="AG22" s="57">
        <f t="shared" si="2"/>
        <v>24</v>
      </c>
      <c r="AH22" s="22" t="s">
        <v>60</v>
      </c>
      <c r="AI22" s="36">
        <f t="shared" si="3"/>
        <v>181500000</v>
      </c>
      <c r="AJ22" s="56">
        <f t="shared" si="6"/>
        <v>40</v>
      </c>
      <c r="AK22" s="30" t="s">
        <v>61</v>
      </c>
      <c r="AL22" s="56">
        <f t="shared" si="4"/>
        <v>35.321591904252216</v>
      </c>
      <c r="AM22" s="11"/>
      <c r="AP22" s="20"/>
    </row>
    <row r="23" spans="1:42" ht="75" x14ac:dyDescent="0.2">
      <c r="A23" s="12"/>
      <c r="B23" s="13"/>
      <c r="C23" s="21" t="s">
        <v>68</v>
      </c>
      <c r="D23" s="24" t="s">
        <v>74</v>
      </c>
      <c r="E23" s="16">
        <f>12*5</f>
        <v>60</v>
      </c>
      <c r="F23" s="17" t="s">
        <v>60</v>
      </c>
      <c r="G23" s="18">
        <v>2239279950</v>
      </c>
      <c r="H23" s="16">
        <v>12</v>
      </c>
      <c r="I23" s="17" t="s">
        <v>60</v>
      </c>
      <c r="J23" s="18">
        <v>426769231</v>
      </c>
      <c r="K23" s="16">
        <v>12</v>
      </c>
      <c r="L23" s="17" t="s">
        <v>60</v>
      </c>
      <c r="M23" s="18">
        <v>125038490</v>
      </c>
      <c r="N23" s="16">
        <v>3</v>
      </c>
      <c r="O23" s="17" t="s">
        <v>60</v>
      </c>
      <c r="P23" s="18">
        <v>79463999</v>
      </c>
      <c r="Q23" s="16">
        <v>3</v>
      </c>
      <c r="R23" s="17" t="s">
        <v>60</v>
      </c>
      <c r="S23" s="18">
        <v>0</v>
      </c>
      <c r="T23" s="16">
        <v>3</v>
      </c>
      <c r="U23" s="17" t="s">
        <v>60</v>
      </c>
      <c r="V23" s="18">
        <v>11280000</v>
      </c>
      <c r="W23" s="16">
        <v>3</v>
      </c>
      <c r="X23" s="17" t="s">
        <v>60</v>
      </c>
      <c r="Y23" s="18">
        <v>33746611</v>
      </c>
      <c r="Z23" s="57">
        <f t="shared" si="1"/>
        <v>12</v>
      </c>
      <c r="AA23" s="17" t="s">
        <v>60</v>
      </c>
      <c r="AB23" s="56">
        <f t="shared" si="7"/>
        <v>100</v>
      </c>
      <c r="AC23" s="30" t="s">
        <v>61</v>
      </c>
      <c r="AD23" s="36">
        <f t="shared" si="5"/>
        <v>124490610</v>
      </c>
      <c r="AE23" s="56">
        <f t="shared" si="8"/>
        <v>99.561830921022803</v>
      </c>
      <c r="AF23" s="30" t="s">
        <v>61</v>
      </c>
      <c r="AG23" s="57">
        <f t="shared" si="2"/>
        <v>24</v>
      </c>
      <c r="AH23" s="17" t="s">
        <v>60</v>
      </c>
      <c r="AI23" s="36">
        <f t="shared" si="3"/>
        <v>551259841</v>
      </c>
      <c r="AJ23" s="56">
        <f t="shared" si="6"/>
        <v>40</v>
      </c>
      <c r="AK23" s="30" t="s">
        <v>61</v>
      </c>
      <c r="AL23" s="56">
        <f t="shared" si="4"/>
        <v>24.617727720913145</v>
      </c>
      <c r="AM23" s="11"/>
      <c r="AP23" s="20"/>
    </row>
    <row r="24" spans="1:42" ht="97.5" customHeight="1" x14ac:dyDescent="0.2">
      <c r="A24" s="12"/>
      <c r="B24" s="13"/>
      <c r="C24" s="14" t="s">
        <v>32</v>
      </c>
      <c r="D24" s="14" t="s">
        <v>104</v>
      </c>
      <c r="E24" s="40">
        <v>100</v>
      </c>
      <c r="F24" s="41" t="s">
        <v>61</v>
      </c>
      <c r="G24" s="38">
        <f>SUM(G25:G27)</f>
        <v>654185500</v>
      </c>
      <c r="H24" s="40">
        <v>100</v>
      </c>
      <c r="I24" s="41" t="s">
        <v>61</v>
      </c>
      <c r="J24" s="38">
        <f>SUM(J25:J27)</f>
        <v>502951650</v>
      </c>
      <c r="K24" s="40">
        <v>100</v>
      </c>
      <c r="L24" s="41" t="s">
        <v>61</v>
      </c>
      <c r="M24" s="38">
        <f>SUM(M25:M27)</f>
        <v>130171750</v>
      </c>
      <c r="N24" s="40">
        <v>25</v>
      </c>
      <c r="O24" s="41" t="s">
        <v>61</v>
      </c>
      <c r="P24" s="38">
        <f>SUM(P25:P27)</f>
        <v>70484500</v>
      </c>
      <c r="Q24" s="40">
        <v>25</v>
      </c>
      <c r="R24" s="41" t="s">
        <v>61</v>
      </c>
      <c r="S24" s="38">
        <f>SUM(S25:S27)</f>
        <v>6815000</v>
      </c>
      <c r="T24" s="46">
        <v>25</v>
      </c>
      <c r="U24" s="41" t="s">
        <v>61</v>
      </c>
      <c r="V24" s="38">
        <f>SUM(V25:V27)</f>
        <v>5088100</v>
      </c>
      <c r="W24" s="46">
        <v>25</v>
      </c>
      <c r="X24" s="41" t="s">
        <v>61</v>
      </c>
      <c r="Y24" s="38">
        <f>SUM(Y25:Y27)</f>
        <v>33369050</v>
      </c>
      <c r="Z24" s="58">
        <f t="shared" si="1"/>
        <v>100</v>
      </c>
      <c r="AA24" s="41" t="s">
        <v>61</v>
      </c>
      <c r="AB24" s="60">
        <f t="shared" si="7"/>
        <v>100</v>
      </c>
      <c r="AC24" s="61" t="s">
        <v>61</v>
      </c>
      <c r="AD24" s="59">
        <f t="shared" si="5"/>
        <v>115756650</v>
      </c>
      <c r="AE24" s="60">
        <f t="shared" si="8"/>
        <v>88.926091874773135</v>
      </c>
      <c r="AF24" s="61" t="s">
        <v>61</v>
      </c>
      <c r="AG24" s="58">
        <f t="shared" si="2"/>
        <v>200</v>
      </c>
      <c r="AH24" s="41" t="s">
        <v>61</v>
      </c>
      <c r="AI24" s="59">
        <f t="shared" si="3"/>
        <v>618708300</v>
      </c>
      <c r="AJ24" s="60">
        <f t="shared" si="6"/>
        <v>200</v>
      </c>
      <c r="AK24" s="61" t="s">
        <v>61</v>
      </c>
      <c r="AL24" s="60">
        <f t="shared" si="4"/>
        <v>94.57688988826564</v>
      </c>
      <c r="AM24" s="11"/>
      <c r="AP24" s="20"/>
    </row>
    <row r="25" spans="1:42" ht="68.25" customHeight="1" x14ac:dyDescent="0.2">
      <c r="A25" s="12"/>
      <c r="B25" s="13"/>
      <c r="C25" s="21" t="s">
        <v>69</v>
      </c>
      <c r="D25" s="24" t="s">
        <v>80</v>
      </c>
      <c r="E25" s="16">
        <f>12*5</f>
        <v>60</v>
      </c>
      <c r="F25" s="17" t="s">
        <v>60</v>
      </c>
      <c r="G25" s="18">
        <v>380185500</v>
      </c>
      <c r="H25" s="16">
        <v>12</v>
      </c>
      <c r="I25" s="17" t="s">
        <v>60</v>
      </c>
      <c r="J25" s="18">
        <v>457058750</v>
      </c>
      <c r="K25" s="16">
        <v>12</v>
      </c>
      <c r="L25" s="17" t="s">
        <v>60</v>
      </c>
      <c r="M25" s="18">
        <v>75371750</v>
      </c>
      <c r="N25" s="16">
        <v>3</v>
      </c>
      <c r="O25" s="17" t="s">
        <v>60</v>
      </c>
      <c r="P25" s="18">
        <v>70204500</v>
      </c>
      <c r="Q25" s="16">
        <v>3</v>
      </c>
      <c r="R25" s="17" t="s">
        <v>60</v>
      </c>
      <c r="S25" s="18">
        <v>0</v>
      </c>
      <c r="T25" s="16">
        <v>3</v>
      </c>
      <c r="U25" s="17" t="s">
        <v>60</v>
      </c>
      <c r="V25" s="18">
        <v>0</v>
      </c>
      <c r="W25" s="16">
        <v>3</v>
      </c>
      <c r="X25" s="17" t="s">
        <v>60</v>
      </c>
      <c r="Y25" s="18">
        <v>1998000</v>
      </c>
      <c r="Z25" s="57">
        <f t="shared" ref="Z25" si="9">N25+Q25+T25+W25</f>
        <v>12</v>
      </c>
      <c r="AA25" s="17" t="s">
        <v>60</v>
      </c>
      <c r="AB25" s="56">
        <f t="shared" si="7"/>
        <v>100</v>
      </c>
      <c r="AC25" s="30" t="s">
        <v>61</v>
      </c>
      <c r="AD25" s="36">
        <f t="shared" ref="AD25" si="10">P25+S25+V25+Y25</f>
        <v>72202500</v>
      </c>
      <c r="AE25" s="56">
        <f t="shared" si="8"/>
        <v>95.795175248020641</v>
      </c>
      <c r="AF25" s="30" t="s">
        <v>61</v>
      </c>
      <c r="AG25" s="57">
        <f t="shared" ref="AG25" si="11">H25+Z25</f>
        <v>24</v>
      </c>
      <c r="AH25" s="17" t="s">
        <v>60</v>
      </c>
      <c r="AI25" s="36">
        <f t="shared" ref="AI25" si="12">J25+AD25</f>
        <v>529261250</v>
      </c>
      <c r="AJ25" s="56">
        <f t="shared" ref="AJ25" si="13">AG25/E25*100</f>
        <v>40</v>
      </c>
      <c r="AK25" s="30" t="s">
        <v>61</v>
      </c>
      <c r="AL25" s="56">
        <f t="shared" ref="AL25" si="14">AI25/G25*100</f>
        <v>139.21131921127977</v>
      </c>
      <c r="AM25" s="11"/>
      <c r="AP25" s="20"/>
    </row>
    <row r="26" spans="1:42" ht="80.25" customHeight="1" x14ac:dyDescent="0.2">
      <c r="A26" s="12"/>
      <c r="B26" s="13"/>
      <c r="C26" s="21" t="s">
        <v>33</v>
      </c>
      <c r="D26" s="24" t="s">
        <v>81</v>
      </c>
      <c r="E26" s="16">
        <f>12*5</f>
        <v>60</v>
      </c>
      <c r="F26" s="17" t="s">
        <v>60</v>
      </c>
      <c r="G26" s="18">
        <v>145000000</v>
      </c>
      <c r="H26" s="16">
        <v>12</v>
      </c>
      <c r="I26" s="17" t="s">
        <v>60</v>
      </c>
      <c r="J26" s="18">
        <v>22012900</v>
      </c>
      <c r="K26" s="16">
        <v>12</v>
      </c>
      <c r="L26" s="17" t="s">
        <v>60</v>
      </c>
      <c r="M26" s="18">
        <v>29000000</v>
      </c>
      <c r="N26" s="16">
        <v>3</v>
      </c>
      <c r="O26" s="17" t="s">
        <v>60</v>
      </c>
      <c r="P26" s="18">
        <v>280000</v>
      </c>
      <c r="Q26" s="16">
        <v>3</v>
      </c>
      <c r="R26" s="17" t="s">
        <v>60</v>
      </c>
      <c r="S26" s="18">
        <v>365000</v>
      </c>
      <c r="T26" s="16">
        <v>3</v>
      </c>
      <c r="U26" s="17" t="s">
        <v>60</v>
      </c>
      <c r="V26" s="18">
        <v>4563100</v>
      </c>
      <c r="W26" s="16">
        <v>3</v>
      </c>
      <c r="X26" s="17" t="s">
        <v>60</v>
      </c>
      <c r="Y26" s="18">
        <v>16832050</v>
      </c>
      <c r="Z26" s="57">
        <f t="shared" si="1"/>
        <v>12</v>
      </c>
      <c r="AA26" s="17" t="s">
        <v>60</v>
      </c>
      <c r="AB26" s="56">
        <f t="shared" si="7"/>
        <v>100</v>
      </c>
      <c r="AC26" s="30" t="s">
        <v>61</v>
      </c>
      <c r="AD26" s="36">
        <f t="shared" si="5"/>
        <v>22040150</v>
      </c>
      <c r="AE26" s="56">
        <f t="shared" si="8"/>
        <v>76.000517241379299</v>
      </c>
      <c r="AF26" s="30" t="s">
        <v>61</v>
      </c>
      <c r="AG26" s="57">
        <f t="shared" si="2"/>
        <v>24</v>
      </c>
      <c r="AH26" s="17" t="s">
        <v>60</v>
      </c>
      <c r="AI26" s="36">
        <f t="shared" si="3"/>
        <v>44053050</v>
      </c>
      <c r="AJ26" s="56">
        <f t="shared" si="6"/>
        <v>40</v>
      </c>
      <c r="AK26" s="30" t="s">
        <v>61</v>
      </c>
      <c r="AL26" s="56">
        <f t="shared" si="4"/>
        <v>30.381413793103444</v>
      </c>
      <c r="AM26" s="11"/>
      <c r="AP26" s="20"/>
    </row>
    <row r="27" spans="1:42" ht="66.75" customHeight="1" x14ac:dyDescent="0.2">
      <c r="A27" s="12"/>
      <c r="B27" s="13"/>
      <c r="C27" s="21" t="s">
        <v>34</v>
      </c>
      <c r="D27" s="24" t="s">
        <v>80</v>
      </c>
      <c r="E27" s="16">
        <f>12*5</f>
        <v>60</v>
      </c>
      <c r="F27" s="17" t="s">
        <v>60</v>
      </c>
      <c r="G27" s="18">
        <v>129000000</v>
      </c>
      <c r="H27" s="16">
        <v>12</v>
      </c>
      <c r="I27" s="17" t="s">
        <v>60</v>
      </c>
      <c r="J27" s="18">
        <v>23880000</v>
      </c>
      <c r="K27" s="16">
        <v>12</v>
      </c>
      <c r="L27" s="17" t="s">
        <v>60</v>
      </c>
      <c r="M27" s="18">
        <v>25800000</v>
      </c>
      <c r="N27" s="16">
        <v>3</v>
      </c>
      <c r="O27" s="17" t="s">
        <v>60</v>
      </c>
      <c r="P27" s="18">
        <v>0</v>
      </c>
      <c r="Q27" s="16">
        <v>3</v>
      </c>
      <c r="R27" s="17" t="s">
        <v>60</v>
      </c>
      <c r="S27" s="18">
        <v>6450000</v>
      </c>
      <c r="T27" s="16">
        <v>3</v>
      </c>
      <c r="U27" s="17" t="s">
        <v>60</v>
      </c>
      <c r="V27" s="18">
        <v>525000</v>
      </c>
      <c r="W27" s="16">
        <v>3</v>
      </c>
      <c r="X27" s="17" t="s">
        <v>60</v>
      </c>
      <c r="Y27" s="18">
        <v>14539000</v>
      </c>
      <c r="Z27" s="57">
        <f t="shared" si="1"/>
        <v>12</v>
      </c>
      <c r="AA27" s="17" t="s">
        <v>60</v>
      </c>
      <c r="AB27" s="56">
        <f t="shared" si="7"/>
        <v>100</v>
      </c>
      <c r="AC27" s="30" t="s">
        <v>61</v>
      </c>
      <c r="AD27" s="36">
        <f t="shared" si="5"/>
        <v>21514000</v>
      </c>
      <c r="AE27" s="56">
        <f t="shared" si="8"/>
        <v>83.387596899224803</v>
      </c>
      <c r="AF27" s="30" t="s">
        <v>61</v>
      </c>
      <c r="AG27" s="57">
        <f t="shared" si="2"/>
        <v>24</v>
      </c>
      <c r="AH27" s="17" t="s">
        <v>60</v>
      </c>
      <c r="AI27" s="36">
        <f t="shared" si="3"/>
        <v>45394000</v>
      </c>
      <c r="AJ27" s="56">
        <f t="shared" si="6"/>
        <v>40</v>
      </c>
      <c r="AK27" s="30" t="s">
        <v>61</v>
      </c>
      <c r="AL27" s="56">
        <f t="shared" si="4"/>
        <v>35.189147286821701</v>
      </c>
      <c r="AM27" s="11"/>
      <c r="AP27" s="20"/>
    </row>
    <row r="28" spans="1:42" ht="102" customHeight="1" x14ac:dyDescent="0.2">
      <c r="A28" s="12"/>
      <c r="B28" s="13"/>
      <c r="C28" s="14" t="s">
        <v>35</v>
      </c>
      <c r="D28" s="14" t="s">
        <v>104</v>
      </c>
      <c r="E28" s="40">
        <v>100</v>
      </c>
      <c r="F28" s="41" t="s">
        <v>61</v>
      </c>
      <c r="G28" s="38">
        <f>SUM(G29)</f>
        <v>7352250000</v>
      </c>
      <c r="H28" s="40">
        <v>100</v>
      </c>
      <c r="I28" s="41" t="s">
        <v>61</v>
      </c>
      <c r="J28" s="38">
        <f>SUM(J29:J30)</f>
        <v>1272924412</v>
      </c>
      <c r="K28" s="40">
        <v>100</v>
      </c>
      <c r="L28" s="41" t="s">
        <v>61</v>
      </c>
      <c r="M28" s="38">
        <f>SUM(M29)</f>
        <v>240801500</v>
      </c>
      <c r="N28" s="40">
        <v>25</v>
      </c>
      <c r="O28" s="41" t="s">
        <v>61</v>
      </c>
      <c r="P28" s="38">
        <f>SUM(P29)</f>
        <v>58589000</v>
      </c>
      <c r="Q28" s="40">
        <v>25</v>
      </c>
      <c r="R28" s="41" t="s">
        <v>61</v>
      </c>
      <c r="S28" s="38">
        <f>SUM(S29)</f>
        <v>12125000</v>
      </c>
      <c r="T28" s="40">
        <v>25</v>
      </c>
      <c r="U28" s="41" t="s">
        <v>61</v>
      </c>
      <c r="V28" s="38">
        <f>SUM(V29)</f>
        <v>59700000</v>
      </c>
      <c r="W28" s="40">
        <v>25</v>
      </c>
      <c r="X28" s="41" t="s">
        <v>61</v>
      </c>
      <c r="Y28" s="38">
        <f>SUM(Y29)</f>
        <v>43092813</v>
      </c>
      <c r="Z28" s="58">
        <f t="shared" si="1"/>
        <v>100</v>
      </c>
      <c r="AA28" s="41" t="s">
        <v>61</v>
      </c>
      <c r="AB28" s="60">
        <f t="shared" si="7"/>
        <v>100</v>
      </c>
      <c r="AC28" s="61" t="s">
        <v>61</v>
      </c>
      <c r="AD28" s="59">
        <f t="shared" si="5"/>
        <v>173506813</v>
      </c>
      <c r="AE28" s="60">
        <f t="shared" si="8"/>
        <v>72.053875494961616</v>
      </c>
      <c r="AF28" s="61" t="s">
        <v>61</v>
      </c>
      <c r="AG28" s="58">
        <f t="shared" si="2"/>
        <v>200</v>
      </c>
      <c r="AH28" s="41" t="s">
        <v>61</v>
      </c>
      <c r="AI28" s="59">
        <f t="shared" si="3"/>
        <v>1446431225</v>
      </c>
      <c r="AJ28" s="60">
        <f t="shared" si="6"/>
        <v>200</v>
      </c>
      <c r="AK28" s="61" t="s">
        <v>61</v>
      </c>
      <c r="AL28" s="60">
        <f t="shared" si="4"/>
        <v>19.673313951511442</v>
      </c>
      <c r="AM28" s="11"/>
      <c r="AP28" s="20"/>
    </row>
    <row r="29" spans="1:42" ht="90" x14ac:dyDescent="0.2">
      <c r="A29" s="12"/>
      <c r="B29" s="13"/>
      <c r="C29" s="21" t="s">
        <v>82</v>
      </c>
      <c r="D29" s="24" t="s">
        <v>109</v>
      </c>
      <c r="E29" s="16">
        <f>12*4</f>
        <v>48</v>
      </c>
      <c r="F29" s="17" t="s">
        <v>60</v>
      </c>
      <c r="G29" s="18">
        <v>7352250000</v>
      </c>
      <c r="H29" s="16"/>
      <c r="I29" s="17"/>
      <c r="J29" s="18"/>
      <c r="K29" s="16">
        <v>12</v>
      </c>
      <c r="L29" s="17" t="s">
        <v>60</v>
      </c>
      <c r="M29" s="18">
        <v>240801500</v>
      </c>
      <c r="N29" s="16">
        <v>3</v>
      </c>
      <c r="O29" s="17" t="s">
        <v>60</v>
      </c>
      <c r="P29" s="18">
        <v>58589000</v>
      </c>
      <c r="Q29" s="16">
        <v>3</v>
      </c>
      <c r="R29" s="17" t="s">
        <v>60</v>
      </c>
      <c r="S29" s="18">
        <v>12125000</v>
      </c>
      <c r="T29" s="16">
        <v>3</v>
      </c>
      <c r="U29" s="17" t="s">
        <v>60</v>
      </c>
      <c r="V29" s="18">
        <v>59700000</v>
      </c>
      <c r="W29" s="16">
        <v>3</v>
      </c>
      <c r="X29" s="17" t="s">
        <v>60</v>
      </c>
      <c r="Y29" s="18">
        <v>43092813</v>
      </c>
      <c r="Z29" s="57">
        <f t="shared" si="1"/>
        <v>12</v>
      </c>
      <c r="AA29" s="17" t="s">
        <v>60</v>
      </c>
      <c r="AB29" s="56">
        <f t="shared" si="7"/>
        <v>100</v>
      </c>
      <c r="AC29" s="30" t="s">
        <v>61</v>
      </c>
      <c r="AD29" s="36">
        <f t="shared" si="5"/>
        <v>173506813</v>
      </c>
      <c r="AE29" s="56">
        <f t="shared" si="8"/>
        <v>72.053875494961616</v>
      </c>
      <c r="AF29" s="30" t="s">
        <v>61</v>
      </c>
      <c r="AG29" s="57">
        <f t="shared" si="2"/>
        <v>12</v>
      </c>
      <c r="AH29" s="17" t="s">
        <v>60</v>
      </c>
      <c r="AI29" s="36">
        <f t="shared" si="3"/>
        <v>173506813</v>
      </c>
      <c r="AJ29" s="56">
        <f t="shared" si="6"/>
        <v>25</v>
      </c>
      <c r="AK29" s="30" t="s">
        <v>61</v>
      </c>
      <c r="AL29" s="56">
        <f t="shared" si="4"/>
        <v>2.3599144887619437</v>
      </c>
      <c r="AM29" s="11"/>
      <c r="AP29" s="20"/>
    </row>
    <row r="30" spans="1:42" ht="90" x14ac:dyDescent="0.2">
      <c r="A30" s="12"/>
      <c r="B30" s="13"/>
      <c r="C30" s="67" t="s">
        <v>108</v>
      </c>
      <c r="D30" s="68" t="s">
        <v>109</v>
      </c>
      <c r="E30" s="16">
        <v>12</v>
      </c>
      <c r="F30" s="17" t="s">
        <v>60</v>
      </c>
      <c r="G30" s="18">
        <v>1838062500</v>
      </c>
      <c r="H30" s="16">
        <v>12</v>
      </c>
      <c r="I30" s="17" t="s">
        <v>60</v>
      </c>
      <c r="J30" s="18">
        <v>1272924412</v>
      </c>
      <c r="K30" s="16"/>
      <c r="L30" s="17"/>
      <c r="M30" s="18"/>
      <c r="N30" s="16"/>
      <c r="O30" s="17"/>
      <c r="P30" s="18"/>
      <c r="Q30" s="16"/>
      <c r="R30" s="17"/>
      <c r="S30" s="18"/>
      <c r="T30" s="16"/>
      <c r="U30" s="17"/>
      <c r="V30" s="18"/>
      <c r="W30" s="16"/>
      <c r="X30" s="17"/>
      <c r="Y30" s="18"/>
      <c r="Z30" s="57"/>
      <c r="AA30" s="17"/>
      <c r="AB30" s="56"/>
      <c r="AC30" s="30"/>
      <c r="AD30" s="36"/>
      <c r="AE30" s="56"/>
      <c r="AF30" s="30"/>
      <c r="AG30" s="57">
        <f t="shared" ref="AG30" si="15">H30+Z30</f>
        <v>12</v>
      </c>
      <c r="AH30" s="17" t="s">
        <v>60</v>
      </c>
      <c r="AI30" s="36">
        <f t="shared" ref="AI30" si="16">J30+AD30</f>
        <v>1272924412</v>
      </c>
      <c r="AJ30" s="56">
        <f t="shared" ref="AJ30" si="17">AG30/E30*100</f>
        <v>100</v>
      </c>
      <c r="AK30" s="30" t="s">
        <v>61</v>
      </c>
      <c r="AL30" s="56">
        <f t="shared" ref="AL30" si="18">AI30/G30*100</f>
        <v>69.253597850997991</v>
      </c>
      <c r="AM30" s="11"/>
      <c r="AP30" s="20"/>
    </row>
    <row r="31" spans="1:42" ht="299.25" x14ac:dyDescent="0.2">
      <c r="A31" s="42">
        <v>29</v>
      </c>
      <c r="B31" s="43" t="s">
        <v>30</v>
      </c>
      <c r="C31" s="43" t="s">
        <v>75</v>
      </c>
      <c r="D31" s="15" t="s">
        <v>86</v>
      </c>
      <c r="E31" s="44">
        <v>28.13</v>
      </c>
      <c r="F31" s="41" t="s">
        <v>61</v>
      </c>
      <c r="G31" s="62">
        <f>SUM(G34:G42)</f>
        <v>16311195600</v>
      </c>
      <c r="H31" s="44">
        <f>15/32*100</f>
        <v>46.875</v>
      </c>
      <c r="I31" s="41" t="s">
        <v>61</v>
      </c>
      <c r="J31" s="62">
        <f>SUM(J34:J42)</f>
        <v>1209834150</v>
      </c>
      <c r="K31" s="44">
        <v>18.75</v>
      </c>
      <c r="L31" s="41" t="s">
        <v>61</v>
      </c>
      <c r="M31" s="62">
        <f>SUM(M34:M42)</f>
        <v>1601003300</v>
      </c>
      <c r="N31" s="44">
        <f>20/32*100</f>
        <v>62.5</v>
      </c>
      <c r="O31" s="41" t="s">
        <v>61</v>
      </c>
      <c r="P31" s="62">
        <f>SUM(P34:P42)</f>
        <v>704731000</v>
      </c>
      <c r="Q31" s="44">
        <f>0/32*100</f>
        <v>0</v>
      </c>
      <c r="R31" s="41" t="s">
        <v>61</v>
      </c>
      <c r="S31" s="62">
        <f>SUM(S34:S42)</f>
        <v>65500000</v>
      </c>
      <c r="T31" s="44">
        <f>0/32*100</f>
        <v>0</v>
      </c>
      <c r="U31" s="41" t="s">
        <v>61</v>
      </c>
      <c r="V31" s="62">
        <f>SUM(V34:V42)</f>
        <v>9375000</v>
      </c>
      <c r="W31" s="44">
        <f>0/32*100</f>
        <v>0</v>
      </c>
      <c r="X31" s="41" t="s">
        <v>61</v>
      </c>
      <c r="Y31" s="62">
        <f>SUM(Y34:Y42)</f>
        <v>383780800</v>
      </c>
      <c r="Z31" s="60">
        <f>N31+Q31+T31+W31</f>
        <v>62.5</v>
      </c>
      <c r="AA31" s="41" t="s">
        <v>61</v>
      </c>
      <c r="AB31" s="60">
        <f>Z31/K31*100</f>
        <v>333.33333333333337</v>
      </c>
      <c r="AC31" s="61" t="s">
        <v>61</v>
      </c>
      <c r="AD31" s="63">
        <f t="shared" si="5"/>
        <v>1163386800</v>
      </c>
      <c r="AE31" s="65">
        <f>AD31/M31*100</f>
        <v>72.666108808145495</v>
      </c>
      <c r="AF31" s="42" t="s">
        <v>61</v>
      </c>
      <c r="AG31" s="60">
        <f>H31+Z31</f>
        <v>109.375</v>
      </c>
      <c r="AH31" s="41" t="s">
        <v>61</v>
      </c>
      <c r="AI31" s="63">
        <f t="shared" si="3"/>
        <v>2373220950</v>
      </c>
      <c r="AJ31" s="60">
        <f>AG31/E31*100</f>
        <v>388.81976537504443</v>
      </c>
      <c r="AK31" s="61" t="s">
        <v>61</v>
      </c>
      <c r="AL31" s="65">
        <f t="shared" si="4"/>
        <v>14.549644355929372</v>
      </c>
      <c r="AM31" s="11"/>
      <c r="AP31" s="20"/>
    </row>
    <row r="32" spans="1:42" ht="126" x14ac:dyDescent="0.2">
      <c r="A32" s="12"/>
      <c r="B32" s="13"/>
      <c r="C32" s="13"/>
      <c r="D32" s="15" t="s">
        <v>87</v>
      </c>
      <c r="E32" s="44">
        <v>74.5</v>
      </c>
      <c r="F32" s="41" t="s">
        <v>61</v>
      </c>
      <c r="G32" s="69"/>
      <c r="H32" s="44">
        <f>(340+30+10)/600*100</f>
        <v>63.333333333333329</v>
      </c>
      <c r="I32" s="41" t="s">
        <v>61</v>
      </c>
      <c r="J32" s="69"/>
      <c r="K32" s="44">
        <v>67.67</v>
      </c>
      <c r="L32" s="41" t="s">
        <v>61</v>
      </c>
      <c r="M32" s="69"/>
      <c r="N32" s="44">
        <f>4/600*100</f>
        <v>0.66666666666666674</v>
      </c>
      <c r="O32" s="41" t="s">
        <v>61</v>
      </c>
      <c r="P32" s="69"/>
      <c r="Q32" s="44">
        <f>0/600*100</f>
        <v>0</v>
      </c>
      <c r="R32" s="41" t="s">
        <v>61</v>
      </c>
      <c r="S32" s="69"/>
      <c r="T32" s="44">
        <f>0/600*100</f>
        <v>0</v>
      </c>
      <c r="U32" s="41" t="s">
        <v>61</v>
      </c>
      <c r="V32" s="69"/>
      <c r="W32" s="44">
        <f>0/600*100</f>
        <v>0</v>
      </c>
      <c r="X32" s="41" t="s">
        <v>61</v>
      </c>
      <c r="Y32" s="69"/>
      <c r="Z32" s="60">
        <f t="shared" si="1"/>
        <v>0.66666666666666674</v>
      </c>
      <c r="AA32" s="41" t="s">
        <v>61</v>
      </c>
      <c r="AB32" s="60">
        <f>AG32/K32*100</f>
        <v>94.576621841288585</v>
      </c>
      <c r="AC32" s="61" t="s">
        <v>61</v>
      </c>
      <c r="AD32" s="70"/>
      <c r="AE32" s="71"/>
      <c r="AF32" s="12"/>
      <c r="AG32" s="60">
        <f>H32+Z32</f>
        <v>63.999999999999993</v>
      </c>
      <c r="AH32" s="41" t="s">
        <v>61</v>
      </c>
      <c r="AI32" s="70"/>
      <c r="AJ32" s="60">
        <f t="shared" ref="AJ32:AJ33" si="19">AG32/E32*100</f>
        <v>85.906040268456366</v>
      </c>
      <c r="AK32" s="61" t="s">
        <v>61</v>
      </c>
      <c r="AL32" s="71"/>
      <c r="AM32" s="11"/>
      <c r="AP32" s="20"/>
    </row>
    <row r="33" spans="1:42" ht="157.5" x14ac:dyDescent="0.2">
      <c r="A33" s="12"/>
      <c r="B33" s="13"/>
      <c r="C33" s="14"/>
      <c r="D33" s="15" t="s">
        <v>135</v>
      </c>
      <c r="E33" s="44">
        <v>56.84</v>
      </c>
      <c r="F33" s="41" t="s">
        <v>61</v>
      </c>
      <c r="G33" s="37"/>
      <c r="H33" s="44">
        <f>1216/2785*100</f>
        <v>43.662477558348293</v>
      </c>
      <c r="I33" s="41" t="s">
        <v>61</v>
      </c>
      <c r="J33" s="37"/>
      <c r="K33" s="44">
        <v>46.78</v>
      </c>
      <c r="L33" s="41" t="s">
        <v>61</v>
      </c>
      <c r="M33" s="37"/>
      <c r="N33" s="44">
        <f>41/2785*100</f>
        <v>1.4721723518850987</v>
      </c>
      <c r="O33" s="41" t="s">
        <v>61</v>
      </c>
      <c r="P33" s="37"/>
      <c r="Q33" s="44">
        <f>0/2785*100</f>
        <v>0</v>
      </c>
      <c r="R33" s="41" t="s">
        <v>61</v>
      </c>
      <c r="S33" s="37"/>
      <c r="T33" s="44">
        <f>0/2785*100</f>
        <v>0</v>
      </c>
      <c r="U33" s="41" t="s">
        <v>61</v>
      </c>
      <c r="V33" s="37"/>
      <c r="W33" s="44">
        <f>80/2785*100</f>
        <v>2.8725314183123878</v>
      </c>
      <c r="X33" s="41" t="s">
        <v>61</v>
      </c>
      <c r="Y33" s="37"/>
      <c r="Z33" s="60">
        <f t="shared" si="1"/>
        <v>4.3447037701974862</v>
      </c>
      <c r="AA33" s="41" t="s">
        <v>61</v>
      </c>
      <c r="AB33" s="60">
        <f>AG33/K33*100</f>
        <v>102.62330339577976</v>
      </c>
      <c r="AC33" s="61" t="s">
        <v>61</v>
      </c>
      <c r="AD33" s="64"/>
      <c r="AE33" s="66"/>
      <c r="AF33" s="72"/>
      <c r="AG33" s="60">
        <f t="shared" si="2"/>
        <v>48.007181328545776</v>
      </c>
      <c r="AH33" s="41" t="s">
        <v>61</v>
      </c>
      <c r="AI33" s="64"/>
      <c r="AJ33" s="60">
        <f t="shared" si="19"/>
        <v>84.460206418975673</v>
      </c>
      <c r="AK33" s="61" t="s">
        <v>61</v>
      </c>
      <c r="AL33" s="66"/>
      <c r="AM33" s="11"/>
      <c r="AP33" s="20"/>
    </row>
    <row r="34" spans="1:42" ht="90" x14ac:dyDescent="0.2">
      <c r="A34" s="12"/>
      <c r="B34" s="13"/>
      <c r="C34" s="21" t="s">
        <v>76</v>
      </c>
      <c r="D34" s="24" t="s">
        <v>83</v>
      </c>
      <c r="E34" s="16">
        <v>951</v>
      </c>
      <c r="F34" s="17" t="s">
        <v>88</v>
      </c>
      <c r="G34" s="18">
        <v>5837041000</v>
      </c>
      <c r="H34" s="16"/>
      <c r="I34" s="17"/>
      <c r="J34" s="18"/>
      <c r="K34" s="16">
        <v>121</v>
      </c>
      <c r="L34" s="17" t="s">
        <v>88</v>
      </c>
      <c r="M34" s="18">
        <v>1240383500</v>
      </c>
      <c r="N34" s="16">
        <v>41</v>
      </c>
      <c r="O34" s="17" t="s">
        <v>88</v>
      </c>
      <c r="P34" s="18">
        <v>572686000</v>
      </c>
      <c r="Q34" s="16">
        <v>0</v>
      </c>
      <c r="R34" s="17" t="s">
        <v>88</v>
      </c>
      <c r="S34" s="18">
        <v>12300000</v>
      </c>
      <c r="T34" s="16">
        <v>0</v>
      </c>
      <c r="U34" s="17" t="s">
        <v>88</v>
      </c>
      <c r="V34" s="18">
        <v>0</v>
      </c>
      <c r="W34" s="16">
        <v>80</v>
      </c>
      <c r="X34" s="17" t="s">
        <v>88</v>
      </c>
      <c r="Y34" s="18">
        <v>342856000</v>
      </c>
      <c r="Z34" s="57">
        <f t="shared" si="1"/>
        <v>121</v>
      </c>
      <c r="AA34" s="17" t="s">
        <v>88</v>
      </c>
      <c r="AB34" s="56">
        <f t="shared" si="7"/>
        <v>100</v>
      </c>
      <c r="AC34" s="30" t="s">
        <v>61</v>
      </c>
      <c r="AD34" s="36">
        <f t="shared" si="5"/>
        <v>927842000</v>
      </c>
      <c r="AE34" s="56">
        <f t="shared" si="8"/>
        <v>74.802833156036016</v>
      </c>
      <c r="AF34" s="30" t="s">
        <v>61</v>
      </c>
      <c r="AG34" s="57">
        <f t="shared" si="2"/>
        <v>121</v>
      </c>
      <c r="AH34" s="17" t="s">
        <v>88</v>
      </c>
      <c r="AI34" s="36">
        <f t="shared" si="3"/>
        <v>927842000</v>
      </c>
      <c r="AJ34" s="56">
        <f t="shared" si="6"/>
        <v>12.723449001051526</v>
      </c>
      <c r="AK34" s="30" t="s">
        <v>61</v>
      </c>
      <c r="AL34" s="56">
        <f t="shared" si="4"/>
        <v>15.895759512396779</v>
      </c>
      <c r="AM34" s="11"/>
      <c r="AP34" s="20"/>
    </row>
    <row r="35" spans="1:42" ht="105" x14ac:dyDescent="0.2">
      <c r="A35" s="12"/>
      <c r="B35" s="13"/>
      <c r="C35" s="21" t="s">
        <v>77</v>
      </c>
      <c r="D35" s="24" t="s">
        <v>98</v>
      </c>
      <c r="E35" s="16">
        <v>8</v>
      </c>
      <c r="F35" s="47" t="s">
        <v>89</v>
      </c>
      <c r="G35" s="18">
        <v>1955310000</v>
      </c>
      <c r="H35" s="16"/>
      <c r="I35" s="17"/>
      <c r="J35" s="18"/>
      <c r="K35" s="16">
        <v>2</v>
      </c>
      <c r="L35" s="17" t="s">
        <v>89</v>
      </c>
      <c r="M35" s="18">
        <v>251899800</v>
      </c>
      <c r="N35" s="16">
        <v>5</v>
      </c>
      <c r="O35" s="17" t="s">
        <v>89</v>
      </c>
      <c r="P35" s="18">
        <v>38925000</v>
      </c>
      <c r="Q35" s="16">
        <v>0</v>
      </c>
      <c r="R35" s="17" t="s">
        <v>89</v>
      </c>
      <c r="S35" s="18">
        <v>53200000</v>
      </c>
      <c r="T35" s="16">
        <v>0</v>
      </c>
      <c r="U35" s="17" t="s">
        <v>89</v>
      </c>
      <c r="V35" s="18">
        <v>9375000</v>
      </c>
      <c r="W35" s="16">
        <v>0</v>
      </c>
      <c r="X35" s="17" t="s">
        <v>89</v>
      </c>
      <c r="Y35" s="18">
        <v>40924800</v>
      </c>
      <c r="Z35" s="57">
        <f t="shared" ref="Z35:Z36" si="20">N35+Q35+T35+W35</f>
        <v>5</v>
      </c>
      <c r="AA35" s="47" t="s">
        <v>89</v>
      </c>
      <c r="AB35" s="56">
        <f t="shared" si="7"/>
        <v>250</v>
      </c>
      <c r="AC35" s="30" t="s">
        <v>61</v>
      </c>
      <c r="AD35" s="36">
        <f t="shared" ref="AD35:AD36" si="21">P35+S35+V35+Y35</f>
        <v>142424800</v>
      </c>
      <c r="AE35" s="56">
        <f t="shared" si="8"/>
        <v>56.540259261817596</v>
      </c>
      <c r="AF35" s="30" t="s">
        <v>61</v>
      </c>
      <c r="AG35" s="57">
        <f t="shared" ref="AG35:AG36" si="22">H35+Z35</f>
        <v>5</v>
      </c>
      <c r="AH35" s="47" t="s">
        <v>89</v>
      </c>
      <c r="AI35" s="36">
        <f t="shared" ref="AI35:AI36" si="23">J35+AD35</f>
        <v>142424800</v>
      </c>
      <c r="AJ35" s="56">
        <f t="shared" ref="AJ35:AJ36" si="24">AG35/E35*100</f>
        <v>62.5</v>
      </c>
      <c r="AK35" s="30" t="s">
        <v>61</v>
      </c>
      <c r="AL35" s="56">
        <f t="shared" ref="AL35:AL36" si="25">AI35/G35*100</f>
        <v>7.2840010023985959</v>
      </c>
      <c r="AM35" s="11"/>
      <c r="AP35" s="20"/>
    </row>
    <row r="36" spans="1:42" ht="90" x14ac:dyDescent="0.2">
      <c r="A36" s="12"/>
      <c r="B36" s="13"/>
      <c r="C36" s="21" t="s">
        <v>78</v>
      </c>
      <c r="D36" s="24" t="s">
        <v>84</v>
      </c>
      <c r="E36" s="16">
        <v>67</v>
      </c>
      <c r="F36" s="17" t="s">
        <v>88</v>
      </c>
      <c r="G36" s="18">
        <v>5519056600</v>
      </c>
      <c r="H36" s="16"/>
      <c r="I36" s="17"/>
      <c r="J36" s="18"/>
      <c r="K36" s="16">
        <v>4</v>
      </c>
      <c r="L36" s="17" t="s">
        <v>88</v>
      </c>
      <c r="M36" s="18">
        <v>108720000</v>
      </c>
      <c r="N36" s="16">
        <v>4</v>
      </c>
      <c r="O36" s="17" t="s">
        <v>88</v>
      </c>
      <c r="P36" s="18">
        <v>93120000</v>
      </c>
      <c r="Q36" s="16">
        <v>0</v>
      </c>
      <c r="R36" s="17" t="s">
        <v>88</v>
      </c>
      <c r="S36" s="18">
        <v>0</v>
      </c>
      <c r="T36" s="16">
        <v>0</v>
      </c>
      <c r="U36" s="17" t="s">
        <v>88</v>
      </c>
      <c r="V36" s="18">
        <v>0</v>
      </c>
      <c r="W36" s="16">
        <v>0</v>
      </c>
      <c r="X36" s="17" t="s">
        <v>88</v>
      </c>
      <c r="Y36" s="18">
        <v>0</v>
      </c>
      <c r="Z36" s="57">
        <f t="shared" si="20"/>
        <v>4</v>
      </c>
      <c r="AA36" s="17" t="s">
        <v>88</v>
      </c>
      <c r="AB36" s="56">
        <f t="shared" si="7"/>
        <v>100</v>
      </c>
      <c r="AC36" s="30" t="s">
        <v>61</v>
      </c>
      <c r="AD36" s="36">
        <f t="shared" si="21"/>
        <v>93120000</v>
      </c>
      <c r="AE36" s="56">
        <f>AD36/M36*100</f>
        <v>85.651214128035321</v>
      </c>
      <c r="AF36" s="30" t="s">
        <v>61</v>
      </c>
      <c r="AG36" s="57">
        <f t="shared" si="22"/>
        <v>4</v>
      </c>
      <c r="AH36" s="17" t="s">
        <v>88</v>
      </c>
      <c r="AI36" s="36">
        <f t="shared" si="23"/>
        <v>93120000</v>
      </c>
      <c r="AJ36" s="56">
        <f t="shared" si="24"/>
        <v>5.9701492537313428</v>
      </c>
      <c r="AK36" s="30" t="s">
        <v>61</v>
      </c>
      <c r="AL36" s="56">
        <f t="shared" si="25"/>
        <v>1.6872448816705374</v>
      </c>
      <c r="AM36" s="11"/>
      <c r="AP36" s="20"/>
    </row>
    <row r="37" spans="1:42" ht="120" x14ac:dyDescent="0.2">
      <c r="A37" s="12"/>
      <c r="B37" s="13"/>
      <c r="C37" s="75" t="s">
        <v>79</v>
      </c>
      <c r="D37" s="74" t="s">
        <v>85</v>
      </c>
      <c r="E37" s="16">
        <v>160</v>
      </c>
      <c r="F37" s="17" t="s">
        <v>88</v>
      </c>
      <c r="G37" s="18">
        <v>857240000</v>
      </c>
      <c r="H37" s="16"/>
      <c r="I37" s="17"/>
      <c r="J37" s="18"/>
      <c r="K37" s="16">
        <v>60</v>
      </c>
      <c r="L37" s="17" t="s">
        <v>88</v>
      </c>
      <c r="M37" s="18">
        <v>0</v>
      </c>
      <c r="N37" s="16"/>
      <c r="O37" s="17"/>
      <c r="P37" s="18"/>
      <c r="Q37" s="16"/>
      <c r="R37" s="17"/>
      <c r="S37" s="18"/>
      <c r="T37" s="16"/>
      <c r="U37" s="17"/>
      <c r="V37" s="18"/>
      <c r="W37" s="16"/>
      <c r="X37" s="17"/>
      <c r="Y37" s="18"/>
      <c r="Z37" s="57"/>
      <c r="AA37" s="17"/>
      <c r="AB37" s="56"/>
      <c r="AC37" s="30"/>
      <c r="AD37" s="36"/>
      <c r="AE37" s="56"/>
      <c r="AF37" s="30"/>
      <c r="AG37" s="57">
        <f t="shared" ref="AG37:AG38" si="26">H37+Z37</f>
        <v>0</v>
      </c>
      <c r="AH37" s="17" t="s">
        <v>88</v>
      </c>
      <c r="AI37" s="36">
        <f t="shared" ref="AI37:AI38" si="27">J37+AD37</f>
        <v>0</v>
      </c>
      <c r="AJ37" s="56">
        <f t="shared" ref="AJ37:AJ38" si="28">AG37/E37*100</f>
        <v>0</v>
      </c>
      <c r="AK37" s="30" t="s">
        <v>61</v>
      </c>
      <c r="AL37" s="56">
        <f t="shared" ref="AL37:AL38" si="29">AI37/G37*100</f>
        <v>0</v>
      </c>
      <c r="AM37" s="11"/>
      <c r="AP37" s="20"/>
    </row>
    <row r="38" spans="1:42" ht="90" x14ac:dyDescent="0.2">
      <c r="A38" s="12"/>
      <c r="B38" s="13"/>
      <c r="C38" s="67" t="s">
        <v>110</v>
      </c>
      <c r="D38" s="68" t="s">
        <v>83</v>
      </c>
      <c r="E38" s="16">
        <v>50</v>
      </c>
      <c r="F38" s="17" t="s">
        <v>88</v>
      </c>
      <c r="G38" s="18">
        <v>1049000000</v>
      </c>
      <c r="H38" s="16">
        <v>50</v>
      </c>
      <c r="I38" s="17" t="s">
        <v>88</v>
      </c>
      <c r="J38" s="18">
        <v>693700000</v>
      </c>
      <c r="K38" s="16"/>
      <c r="L38" s="17"/>
      <c r="M38" s="18"/>
      <c r="N38" s="16"/>
      <c r="O38" s="17"/>
      <c r="P38" s="18"/>
      <c r="Q38" s="16"/>
      <c r="R38" s="17"/>
      <c r="S38" s="18"/>
      <c r="T38" s="16"/>
      <c r="U38" s="17"/>
      <c r="V38" s="18"/>
      <c r="W38" s="16"/>
      <c r="X38" s="17"/>
      <c r="Y38" s="18"/>
      <c r="Z38" s="57"/>
      <c r="AA38" s="17"/>
      <c r="AB38" s="56"/>
      <c r="AC38" s="30"/>
      <c r="AD38" s="36"/>
      <c r="AE38" s="56"/>
      <c r="AF38" s="30"/>
      <c r="AG38" s="57">
        <f t="shared" si="26"/>
        <v>50</v>
      </c>
      <c r="AH38" s="17" t="s">
        <v>88</v>
      </c>
      <c r="AI38" s="36">
        <f t="shared" si="27"/>
        <v>693700000</v>
      </c>
      <c r="AJ38" s="56">
        <f t="shared" si="28"/>
        <v>100</v>
      </c>
      <c r="AK38" s="30" t="s">
        <v>61</v>
      </c>
      <c r="AL38" s="56">
        <f t="shared" si="29"/>
        <v>66.129647283126786</v>
      </c>
      <c r="AM38" s="11"/>
      <c r="AP38" s="20"/>
    </row>
    <row r="39" spans="1:42" ht="105" x14ac:dyDescent="0.2">
      <c r="A39" s="12"/>
      <c r="B39" s="13"/>
      <c r="C39" s="67" t="s">
        <v>111</v>
      </c>
      <c r="D39" s="68" t="s">
        <v>98</v>
      </c>
      <c r="E39" s="16">
        <v>4</v>
      </c>
      <c r="F39" s="47" t="s">
        <v>89</v>
      </c>
      <c r="G39" s="18">
        <v>474310000</v>
      </c>
      <c r="H39" s="16">
        <v>5</v>
      </c>
      <c r="I39" s="47" t="s">
        <v>89</v>
      </c>
      <c r="J39" s="18">
        <v>236659150</v>
      </c>
      <c r="K39" s="16"/>
      <c r="L39" s="17"/>
      <c r="M39" s="18"/>
      <c r="N39" s="16"/>
      <c r="O39" s="17"/>
      <c r="P39" s="18"/>
      <c r="Q39" s="16"/>
      <c r="R39" s="17"/>
      <c r="S39" s="18"/>
      <c r="T39" s="16"/>
      <c r="U39" s="17"/>
      <c r="V39" s="18"/>
      <c r="W39" s="16"/>
      <c r="X39" s="17"/>
      <c r="Y39" s="18"/>
      <c r="Z39" s="57"/>
      <c r="AA39" s="47"/>
      <c r="AB39" s="56"/>
      <c r="AC39" s="30"/>
      <c r="AD39" s="36"/>
      <c r="AE39" s="56"/>
      <c r="AF39" s="30"/>
      <c r="AG39" s="57">
        <f t="shared" ref="AG39:AG40" si="30">H39+Z39</f>
        <v>5</v>
      </c>
      <c r="AH39" s="47" t="s">
        <v>89</v>
      </c>
      <c r="AI39" s="36">
        <f t="shared" ref="AI39:AI40" si="31">J39+AD39</f>
        <v>236659150</v>
      </c>
      <c r="AJ39" s="56">
        <f t="shared" ref="AJ39:AJ40" si="32">AG39/E39*100</f>
        <v>125</v>
      </c>
      <c r="AK39" s="30" t="s">
        <v>61</v>
      </c>
      <c r="AL39" s="56">
        <f t="shared" ref="AL39:AL40" si="33">AI39/G39*100</f>
        <v>49.895458666273115</v>
      </c>
      <c r="AM39" s="11"/>
      <c r="AP39" s="20"/>
    </row>
    <row r="40" spans="1:42" ht="82.5" customHeight="1" x14ac:dyDescent="0.2">
      <c r="A40" s="12"/>
      <c r="B40" s="13"/>
      <c r="C40" s="67" t="s">
        <v>112</v>
      </c>
      <c r="D40" s="68" t="s">
        <v>114</v>
      </c>
      <c r="E40" s="16">
        <v>5</v>
      </c>
      <c r="F40" s="17" t="s">
        <v>88</v>
      </c>
      <c r="G40" s="18">
        <v>148025000</v>
      </c>
      <c r="H40" s="16">
        <v>5</v>
      </c>
      <c r="I40" s="17" t="s">
        <v>88</v>
      </c>
      <c r="J40" s="18">
        <v>142875000</v>
      </c>
      <c r="K40" s="16"/>
      <c r="L40" s="17"/>
      <c r="M40" s="18"/>
      <c r="N40" s="16"/>
      <c r="O40" s="17"/>
      <c r="P40" s="18"/>
      <c r="Q40" s="16"/>
      <c r="R40" s="17"/>
      <c r="S40" s="18"/>
      <c r="T40" s="16"/>
      <c r="U40" s="17"/>
      <c r="V40" s="18"/>
      <c r="W40" s="16"/>
      <c r="X40" s="17"/>
      <c r="Y40" s="18"/>
      <c r="Z40" s="57"/>
      <c r="AA40" s="17"/>
      <c r="AB40" s="56"/>
      <c r="AC40" s="30"/>
      <c r="AD40" s="36"/>
      <c r="AE40" s="56"/>
      <c r="AF40" s="30"/>
      <c r="AG40" s="57">
        <f t="shared" si="30"/>
        <v>5</v>
      </c>
      <c r="AH40" s="17" t="s">
        <v>88</v>
      </c>
      <c r="AI40" s="36">
        <f t="shared" si="31"/>
        <v>142875000</v>
      </c>
      <c r="AJ40" s="56">
        <f t="shared" si="32"/>
        <v>100</v>
      </c>
      <c r="AK40" s="30" t="s">
        <v>61</v>
      </c>
      <c r="AL40" s="56">
        <f t="shared" si="33"/>
        <v>96.520857963181896</v>
      </c>
      <c r="AM40" s="11"/>
      <c r="AP40" s="20"/>
    </row>
    <row r="41" spans="1:42" ht="85.5" customHeight="1" x14ac:dyDescent="0.2">
      <c r="A41" s="12"/>
      <c r="B41" s="13"/>
      <c r="C41" s="67" t="s">
        <v>113</v>
      </c>
      <c r="D41" s="68" t="s">
        <v>115</v>
      </c>
      <c r="E41" s="16">
        <v>5</v>
      </c>
      <c r="F41" s="47" t="s">
        <v>88</v>
      </c>
      <c r="G41" s="18">
        <v>141750000</v>
      </c>
      <c r="H41" s="16">
        <v>5</v>
      </c>
      <c r="I41" s="47" t="s">
        <v>88</v>
      </c>
      <c r="J41" s="18">
        <v>136600000</v>
      </c>
      <c r="K41" s="16"/>
      <c r="L41" s="17"/>
      <c r="M41" s="18"/>
      <c r="N41" s="16"/>
      <c r="O41" s="17"/>
      <c r="P41" s="18"/>
      <c r="Q41" s="16"/>
      <c r="R41" s="17"/>
      <c r="S41" s="18"/>
      <c r="T41" s="16"/>
      <c r="U41" s="17"/>
      <c r="V41" s="18"/>
      <c r="W41" s="16"/>
      <c r="X41" s="17"/>
      <c r="Y41" s="18"/>
      <c r="Z41" s="57"/>
      <c r="AA41" s="47"/>
      <c r="AB41" s="56"/>
      <c r="AC41" s="30"/>
      <c r="AD41" s="36"/>
      <c r="AE41" s="56"/>
      <c r="AF41" s="30"/>
      <c r="AG41" s="57">
        <f t="shared" ref="AG41:AG42" si="34">H41+Z41</f>
        <v>5</v>
      </c>
      <c r="AH41" s="47" t="s">
        <v>88</v>
      </c>
      <c r="AI41" s="36">
        <f t="shared" ref="AI41:AI42" si="35">J41+AD41</f>
        <v>136600000</v>
      </c>
      <c r="AJ41" s="56">
        <f t="shared" ref="AJ41:AJ42" si="36">AG41/E41*100</f>
        <v>100</v>
      </c>
      <c r="AK41" s="30" t="s">
        <v>61</v>
      </c>
      <c r="AL41" s="56">
        <f t="shared" ref="AL41:AL42" si="37">AI41/G41*100</f>
        <v>96.366843033509696</v>
      </c>
      <c r="AM41" s="11"/>
      <c r="AP41" s="20"/>
    </row>
    <row r="42" spans="1:42" ht="120" x14ac:dyDescent="0.2">
      <c r="A42" s="12"/>
      <c r="B42" s="13"/>
      <c r="C42" s="67" t="s">
        <v>116</v>
      </c>
      <c r="D42" s="68" t="s">
        <v>85</v>
      </c>
      <c r="E42" s="16">
        <v>40</v>
      </c>
      <c r="F42" s="17" t="s">
        <v>88</v>
      </c>
      <c r="G42" s="18">
        <v>329463000</v>
      </c>
      <c r="H42" s="16">
        <v>0</v>
      </c>
      <c r="I42" s="17" t="s">
        <v>88</v>
      </c>
      <c r="J42" s="18">
        <v>0</v>
      </c>
      <c r="K42" s="16"/>
      <c r="L42" s="17"/>
      <c r="M42" s="18"/>
      <c r="N42" s="16"/>
      <c r="O42" s="17"/>
      <c r="P42" s="18"/>
      <c r="Q42" s="16"/>
      <c r="R42" s="17"/>
      <c r="S42" s="18"/>
      <c r="T42" s="16"/>
      <c r="U42" s="17"/>
      <c r="V42" s="18"/>
      <c r="W42" s="16"/>
      <c r="X42" s="17"/>
      <c r="Y42" s="18"/>
      <c r="Z42" s="57"/>
      <c r="AA42" s="17"/>
      <c r="AB42" s="56"/>
      <c r="AC42" s="30"/>
      <c r="AD42" s="36"/>
      <c r="AE42" s="56"/>
      <c r="AF42" s="30"/>
      <c r="AG42" s="57">
        <f t="shared" si="34"/>
        <v>0</v>
      </c>
      <c r="AH42" s="17" t="s">
        <v>88</v>
      </c>
      <c r="AI42" s="36">
        <f t="shared" si="35"/>
        <v>0</v>
      </c>
      <c r="AJ42" s="56">
        <f t="shared" si="36"/>
        <v>0</v>
      </c>
      <c r="AK42" s="30" t="s">
        <v>61</v>
      </c>
      <c r="AL42" s="56">
        <f t="shared" si="37"/>
        <v>0</v>
      </c>
      <c r="AM42" s="11"/>
      <c r="AP42" s="20"/>
    </row>
    <row r="43" spans="1:42" ht="94.5" x14ac:dyDescent="0.2">
      <c r="A43" s="12"/>
      <c r="B43" s="13"/>
      <c r="C43" s="14" t="s">
        <v>90</v>
      </c>
      <c r="D43" s="15" t="s">
        <v>93</v>
      </c>
      <c r="E43" s="45">
        <v>20</v>
      </c>
      <c r="F43" s="41" t="s">
        <v>61</v>
      </c>
      <c r="G43" s="38">
        <f>SUM(G44:G46)</f>
        <v>585315000</v>
      </c>
      <c r="H43" s="45">
        <f>5*4</f>
        <v>20</v>
      </c>
      <c r="I43" s="41" t="s">
        <v>61</v>
      </c>
      <c r="J43" s="38">
        <f>SUM(J44:J46)</f>
        <v>68558000</v>
      </c>
      <c r="K43" s="45">
        <v>20</v>
      </c>
      <c r="L43" s="41" t="s">
        <v>61</v>
      </c>
      <c r="M43" s="38">
        <f>SUM(M44:M46)</f>
        <v>32865000</v>
      </c>
      <c r="N43" s="45">
        <v>4</v>
      </c>
      <c r="O43" s="41" t="s">
        <v>61</v>
      </c>
      <c r="P43" s="38">
        <f>SUM(P44:P46)</f>
        <v>7970000</v>
      </c>
      <c r="Q43" s="45">
        <v>4</v>
      </c>
      <c r="R43" s="41" t="s">
        <v>61</v>
      </c>
      <c r="S43" s="38">
        <f>SUM(S44:S46)</f>
        <v>0</v>
      </c>
      <c r="T43" s="45">
        <v>8</v>
      </c>
      <c r="U43" s="41" t="s">
        <v>61</v>
      </c>
      <c r="V43" s="38">
        <f>SUM(V44:V46)</f>
        <v>0</v>
      </c>
      <c r="W43" s="45">
        <v>4</v>
      </c>
      <c r="X43" s="41" t="s">
        <v>61</v>
      </c>
      <c r="Y43" s="38">
        <f>SUM(Y44:Y46)</f>
        <v>18650000</v>
      </c>
      <c r="Z43" s="58">
        <f t="shared" si="1"/>
        <v>20</v>
      </c>
      <c r="AA43" s="41" t="s">
        <v>61</v>
      </c>
      <c r="AB43" s="60">
        <f t="shared" ref="AB43:AB44" si="38">Z43/K43*100</f>
        <v>100</v>
      </c>
      <c r="AC43" s="61" t="s">
        <v>61</v>
      </c>
      <c r="AD43" s="59">
        <f t="shared" si="5"/>
        <v>26620000</v>
      </c>
      <c r="AE43" s="60">
        <f t="shared" ref="AE43" si="39">AD43/M43*100</f>
        <v>80.998022212079718</v>
      </c>
      <c r="AF43" s="61" t="s">
        <v>61</v>
      </c>
      <c r="AG43" s="58">
        <f t="shared" si="2"/>
        <v>40</v>
      </c>
      <c r="AH43" s="41" t="s">
        <v>61</v>
      </c>
      <c r="AI43" s="59">
        <f t="shared" si="3"/>
        <v>95178000</v>
      </c>
      <c r="AJ43" s="60">
        <f t="shared" si="6"/>
        <v>200</v>
      </c>
      <c r="AK43" s="61" t="s">
        <v>61</v>
      </c>
      <c r="AL43" s="60">
        <f t="shared" si="4"/>
        <v>16.260987673304118</v>
      </c>
      <c r="AM43" s="11"/>
      <c r="AP43" s="20"/>
    </row>
    <row r="44" spans="1:42" ht="105" x14ac:dyDescent="0.2">
      <c r="A44" s="12"/>
      <c r="B44" s="13"/>
      <c r="C44" s="21" t="s">
        <v>91</v>
      </c>
      <c r="D44" s="24" t="s">
        <v>92</v>
      </c>
      <c r="E44" s="16">
        <f>5*4</f>
        <v>20</v>
      </c>
      <c r="F44" s="17" t="s">
        <v>70</v>
      </c>
      <c r="G44" s="18">
        <v>468252000</v>
      </c>
      <c r="H44" s="16"/>
      <c r="I44" s="17"/>
      <c r="J44" s="18"/>
      <c r="K44" s="16">
        <v>5</v>
      </c>
      <c r="L44" s="17" t="s">
        <v>70</v>
      </c>
      <c r="M44" s="18">
        <v>32865000</v>
      </c>
      <c r="N44" s="16">
        <v>1</v>
      </c>
      <c r="O44" s="17" t="s">
        <v>70</v>
      </c>
      <c r="P44" s="18">
        <v>7970000</v>
      </c>
      <c r="Q44" s="16">
        <v>1</v>
      </c>
      <c r="R44" s="17" t="s">
        <v>70</v>
      </c>
      <c r="S44" s="18">
        <v>0</v>
      </c>
      <c r="T44" s="16">
        <v>2</v>
      </c>
      <c r="U44" s="17" t="s">
        <v>70</v>
      </c>
      <c r="V44" s="18">
        <v>0</v>
      </c>
      <c r="W44" s="16">
        <v>1</v>
      </c>
      <c r="X44" s="17" t="s">
        <v>70</v>
      </c>
      <c r="Y44" s="18">
        <v>18650000</v>
      </c>
      <c r="Z44" s="57">
        <f t="shared" si="1"/>
        <v>5</v>
      </c>
      <c r="AA44" s="17" t="s">
        <v>70</v>
      </c>
      <c r="AB44" s="56">
        <f t="shared" si="38"/>
        <v>100</v>
      </c>
      <c r="AC44" s="30" t="s">
        <v>61</v>
      </c>
      <c r="AD44" s="36">
        <f t="shared" si="5"/>
        <v>26620000</v>
      </c>
      <c r="AE44" s="56">
        <f>AD44/M44*100</f>
        <v>80.998022212079718</v>
      </c>
      <c r="AF44" s="30" t="s">
        <v>61</v>
      </c>
      <c r="AG44" s="57">
        <f t="shared" si="2"/>
        <v>5</v>
      </c>
      <c r="AH44" s="17" t="s">
        <v>70</v>
      </c>
      <c r="AI44" s="36">
        <f t="shared" si="3"/>
        <v>26620000</v>
      </c>
      <c r="AJ44" s="56">
        <f t="shared" si="6"/>
        <v>25</v>
      </c>
      <c r="AK44" s="30" t="s">
        <v>61</v>
      </c>
      <c r="AL44" s="56">
        <f t="shared" si="4"/>
        <v>5.6849730487002725</v>
      </c>
      <c r="AM44" s="11"/>
      <c r="AP44" s="20"/>
    </row>
    <row r="45" spans="1:42" ht="75" x14ac:dyDescent="0.2">
      <c r="A45" s="12"/>
      <c r="B45" s="13"/>
      <c r="C45" s="67" t="s">
        <v>117</v>
      </c>
      <c r="D45" s="68" t="s">
        <v>92</v>
      </c>
      <c r="E45" s="16">
        <v>5</v>
      </c>
      <c r="F45" s="17" t="s">
        <v>70</v>
      </c>
      <c r="G45" s="18">
        <v>9973000</v>
      </c>
      <c r="H45" s="16">
        <v>5</v>
      </c>
      <c r="I45" s="17" t="s">
        <v>70</v>
      </c>
      <c r="J45" s="18">
        <v>4185000</v>
      </c>
      <c r="K45" s="16"/>
      <c r="L45" s="17"/>
      <c r="M45" s="18"/>
      <c r="N45" s="16"/>
      <c r="O45" s="17"/>
      <c r="P45" s="18"/>
      <c r="Q45" s="16"/>
      <c r="R45" s="17"/>
      <c r="S45" s="18"/>
      <c r="T45" s="16"/>
      <c r="U45" s="17"/>
      <c r="V45" s="18"/>
      <c r="W45" s="16"/>
      <c r="X45" s="17"/>
      <c r="Y45" s="18"/>
      <c r="Z45" s="57"/>
      <c r="AA45" s="17"/>
      <c r="AB45" s="56"/>
      <c r="AC45" s="30"/>
      <c r="AD45" s="36"/>
      <c r="AE45" s="56"/>
      <c r="AF45" s="30"/>
      <c r="AG45" s="57">
        <f t="shared" ref="AG45" si="40">H45+Z45</f>
        <v>5</v>
      </c>
      <c r="AH45" s="17" t="s">
        <v>70</v>
      </c>
      <c r="AI45" s="36">
        <f t="shared" ref="AI45" si="41">J45+AD45</f>
        <v>4185000</v>
      </c>
      <c r="AJ45" s="56">
        <f t="shared" ref="AJ45" si="42">AG45/E45*100</f>
        <v>100</v>
      </c>
      <c r="AK45" s="30" t="s">
        <v>61</v>
      </c>
      <c r="AL45" s="56">
        <f t="shared" ref="AL45" si="43">AI45/G45*100</f>
        <v>41.963300912463652</v>
      </c>
      <c r="AM45" s="11"/>
      <c r="AP45" s="20"/>
    </row>
    <row r="46" spans="1:42" ht="105" x14ac:dyDescent="0.2">
      <c r="A46" s="12"/>
      <c r="B46" s="13"/>
      <c r="C46" s="67" t="s">
        <v>118</v>
      </c>
      <c r="D46" s="68" t="s">
        <v>119</v>
      </c>
      <c r="E46" s="16">
        <v>240</v>
      </c>
      <c r="F46" s="17" t="s">
        <v>88</v>
      </c>
      <c r="G46" s="18">
        <v>107090000</v>
      </c>
      <c r="H46" s="16">
        <v>240</v>
      </c>
      <c r="I46" s="17" t="s">
        <v>88</v>
      </c>
      <c r="J46" s="18">
        <v>64373000</v>
      </c>
      <c r="K46" s="16"/>
      <c r="L46" s="17"/>
      <c r="M46" s="18"/>
      <c r="N46" s="16"/>
      <c r="O46" s="17"/>
      <c r="P46" s="18"/>
      <c r="Q46" s="16"/>
      <c r="R46" s="17"/>
      <c r="S46" s="18"/>
      <c r="T46" s="16"/>
      <c r="U46" s="17"/>
      <c r="V46" s="18"/>
      <c r="W46" s="16"/>
      <c r="X46" s="17"/>
      <c r="Y46" s="18"/>
      <c r="Z46" s="57"/>
      <c r="AA46" s="17"/>
      <c r="AB46" s="56"/>
      <c r="AC46" s="30"/>
      <c r="AD46" s="36"/>
      <c r="AE46" s="56"/>
      <c r="AF46" s="30"/>
      <c r="AG46" s="57">
        <f t="shared" ref="AG46" si="44">H46+Z46</f>
        <v>240</v>
      </c>
      <c r="AH46" s="17" t="s">
        <v>88</v>
      </c>
      <c r="AI46" s="36">
        <f t="shared" ref="AI46" si="45">J46+AD46</f>
        <v>64373000</v>
      </c>
      <c r="AJ46" s="56">
        <f t="shared" ref="AJ46" si="46">AG46/E46*100</f>
        <v>100</v>
      </c>
      <c r="AK46" s="30" t="s">
        <v>61</v>
      </c>
      <c r="AL46" s="56">
        <f t="shared" ref="AL46" si="47">AI46/G46*100</f>
        <v>60.111121486600062</v>
      </c>
      <c r="AM46" s="11"/>
      <c r="AP46" s="20"/>
    </row>
    <row r="47" spans="1:42" ht="150" customHeight="1" x14ac:dyDescent="0.2">
      <c r="A47" s="12"/>
      <c r="B47" s="13"/>
      <c r="C47" s="43" t="s">
        <v>94</v>
      </c>
      <c r="D47" s="15" t="s">
        <v>101</v>
      </c>
      <c r="E47" s="40">
        <v>100</v>
      </c>
      <c r="F47" s="41" t="s">
        <v>61</v>
      </c>
      <c r="G47" s="62">
        <f>SUM(G49:G52)</f>
        <v>3116972000</v>
      </c>
      <c r="H47" s="40">
        <f>1535/1641*100</f>
        <v>93.540524070688605</v>
      </c>
      <c r="I47" s="41" t="s">
        <v>61</v>
      </c>
      <c r="J47" s="62">
        <f>SUM(J49:J52)</f>
        <v>145401300</v>
      </c>
      <c r="K47" s="46">
        <v>93</v>
      </c>
      <c r="L47" s="41" t="s">
        <v>61</v>
      </c>
      <c r="M47" s="62">
        <f>SUM(M49:M51)</f>
        <v>599244400</v>
      </c>
      <c r="N47" s="46">
        <f>7/1641*100</f>
        <v>0.42656916514320536</v>
      </c>
      <c r="O47" s="41" t="s">
        <v>61</v>
      </c>
      <c r="P47" s="62">
        <f>SUM(P49:P51)</f>
        <v>56690000</v>
      </c>
      <c r="Q47" s="46">
        <f>3/1641*100</f>
        <v>0.18281535648994515</v>
      </c>
      <c r="R47" s="41" t="s">
        <v>61</v>
      </c>
      <c r="S47" s="62">
        <f>SUM(S49:S51)</f>
        <v>265443272</v>
      </c>
      <c r="T47" s="46">
        <f>8/1641*100</f>
        <v>0.48750761730652042</v>
      </c>
      <c r="U47" s="41" t="s">
        <v>61</v>
      </c>
      <c r="V47" s="62">
        <f>SUM(V49:V51)</f>
        <v>186198250</v>
      </c>
      <c r="W47" s="46">
        <f>3/1641*100</f>
        <v>0.18281535648994515</v>
      </c>
      <c r="X47" s="41" t="s">
        <v>61</v>
      </c>
      <c r="Y47" s="62">
        <f>SUM(Y49:Y51)</f>
        <v>72383000</v>
      </c>
      <c r="Z47" s="60">
        <f t="shared" si="1"/>
        <v>1.2797074954296159</v>
      </c>
      <c r="AA47" s="41" t="s">
        <v>61</v>
      </c>
      <c r="AB47" s="60">
        <f>AG47/K47*100</f>
        <v>101.95723824313787</v>
      </c>
      <c r="AC47" s="61" t="s">
        <v>61</v>
      </c>
      <c r="AD47" s="63">
        <f t="shared" si="5"/>
        <v>580714522</v>
      </c>
      <c r="AE47" s="65">
        <f>AD47/M47*100</f>
        <v>96.907792880500836</v>
      </c>
      <c r="AF47" s="42" t="s">
        <v>61</v>
      </c>
      <c r="AG47" s="60">
        <f>H47+Z47</f>
        <v>94.820231566118224</v>
      </c>
      <c r="AH47" s="41" t="s">
        <v>61</v>
      </c>
      <c r="AI47" s="63">
        <f t="shared" si="3"/>
        <v>726115822</v>
      </c>
      <c r="AJ47" s="60">
        <f>AG47/E47*100</f>
        <v>94.820231566118224</v>
      </c>
      <c r="AK47" s="61" t="s">
        <v>61</v>
      </c>
      <c r="AL47" s="65">
        <f>AI47/G47*100</f>
        <v>23.295551644352276</v>
      </c>
      <c r="AM47" s="11"/>
      <c r="AP47" s="20"/>
    </row>
    <row r="48" spans="1:42" ht="110.25" x14ac:dyDescent="0.2">
      <c r="A48" s="12"/>
      <c r="B48" s="13"/>
      <c r="C48" s="14"/>
      <c r="D48" s="15" t="s">
        <v>102</v>
      </c>
      <c r="E48" s="40">
        <v>100</v>
      </c>
      <c r="F48" s="41" t="s">
        <v>61</v>
      </c>
      <c r="G48" s="37"/>
      <c r="H48" s="46">
        <f>4005/4475*100</f>
        <v>89.497206703910621</v>
      </c>
      <c r="I48" s="41" t="s">
        <v>61</v>
      </c>
      <c r="J48" s="37"/>
      <c r="K48" s="46">
        <v>92</v>
      </c>
      <c r="L48" s="41" t="s">
        <v>61</v>
      </c>
      <c r="M48" s="37"/>
      <c r="N48" s="46">
        <f>20/4392*100</f>
        <v>0.45537340619307837</v>
      </c>
      <c r="O48" s="41" t="s">
        <v>61</v>
      </c>
      <c r="P48" s="37"/>
      <c r="Q48" s="46">
        <f>25/4392*100</f>
        <v>0.56921675774134783</v>
      </c>
      <c r="R48" s="41" t="s">
        <v>61</v>
      </c>
      <c r="S48" s="37"/>
      <c r="T48" s="46">
        <f>32/4392*100</f>
        <v>0.72859744990892528</v>
      </c>
      <c r="U48" s="41" t="s">
        <v>61</v>
      </c>
      <c r="V48" s="37"/>
      <c r="W48" s="46">
        <f>31/4123*100</f>
        <v>0.75187969924812026</v>
      </c>
      <c r="X48" s="41" t="s">
        <v>61</v>
      </c>
      <c r="Y48" s="37"/>
      <c r="Z48" s="60">
        <f>N48+Q48+T48+W48</f>
        <v>2.5050673130914713</v>
      </c>
      <c r="AA48" s="41" t="s">
        <v>61</v>
      </c>
      <c r="AB48" s="60">
        <f>AG48/K48*100</f>
        <v>100.00247175761096</v>
      </c>
      <c r="AC48" s="61" t="s">
        <v>61</v>
      </c>
      <c r="AD48" s="64"/>
      <c r="AE48" s="66"/>
      <c r="AF48" s="72"/>
      <c r="AG48" s="60">
        <f t="shared" si="2"/>
        <v>92.002274017002094</v>
      </c>
      <c r="AH48" s="41" t="s">
        <v>61</v>
      </c>
      <c r="AI48" s="64"/>
      <c r="AJ48" s="60">
        <f>AG48/E48*100</f>
        <v>92.002274017002094</v>
      </c>
      <c r="AK48" s="61" t="s">
        <v>61</v>
      </c>
      <c r="AL48" s="66"/>
      <c r="AM48" s="11"/>
      <c r="AP48" s="20"/>
    </row>
    <row r="49" spans="1:42" ht="75" x14ac:dyDescent="0.2">
      <c r="A49" s="12"/>
      <c r="B49" s="13"/>
      <c r="C49" s="21" t="s">
        <v>95</v>
      </c>
      <c r="D49" s="24" t="s">
        <v>137</v>
      </c>
      <c r="E49" s="16">
        <v>10</v>
      </c>
      <c r="F49" s="17" t="s">
        <v>59</v>
      </c>
      <c r="G49" s="18">
        <v>295000000</v>
      </c>
      <c r="H49" s="16">
        <v>2</v>
      </c>
      <c r="I49" s="17" t="s">
        <v>59</v>
      </c>
      <c r="J49" s="18">
        <v>41603300</v>
      </c>
      <c r="K49" s="16">
        <v>2</v>
      </c>
      <c r="L49" s="17" t="s">
        <v>59</v>
      </c>
      <c r="M49" s="18">
        <v>50000000</v>
      </c>
      <c r="N49" s="16">
        <v>0</v>
      </c>
      <c r="O49" s="17" t="s">
        <v>59</v>
      </c>
      <c r="P49" s="18">
        <v>6000000</v>
      </c>
      <c r="Q49" s="16">
        <v>1</v>
      </c>
      <c r="R49" s="17" t="s">
        <v>59</v>
      </c>
      <c r="S49" s="18">
        <v>0</v>
      </c>
      <c r="T49" s="16">
        <v>0</v>
      </c>
      <c r="U49" s="17" t="s">
        <v>59</v>
      </c>
      <c r="V49" s="18">
        <v>31000000</v>
      </c>
      <c r="W49" s="16">
        <v>1</v>
      </c>
      <c r="X49" s="17" t="s">
        <v>59</v>
      </c>
      <c r="Y49" s="18">
        <v>0</v>
      </c>
      <c r="Z49" s="57">
        <f t="shared" si="1"/>
        <v>2</v>
      </c>
      <c r="AA49" s="17" t="s">
        <v>59</v>
      </c>
      <c r="AB49" s="56">
        <f t="shared" ref="AB49:AB51" si="48">Z49/K49*100</f>
        <v>100</v>
      </c>
      <c r="AC49" s="30" t="s">
        <v>61</v>
      </c>
      <c r="AD49" s="36">
        <f t="shared" si="5"/>
        <v>37000000</v>
      </c>
      <c r="AE49" s="56">
        <f t="shared" ref="AE47:AE51" si="49">AD49/M49*100</f>
        <v>74</v>
      </c>
      <c r="AF49" s="30" t="s">
        <v>61</v>
      </c>
      <c r="AG49" s="57">
        <f t="shared" si="2"/>
        <v>4</v>
      </c>
      <c r="AH49" s="17" t="s">
        <v>59</v>
      </c>
      <c r="AI49" s="36">
        <f t="shared" si="3"/>
        <v>78603300</v>
      </c>
      <c r="AJ49" s="56">
        <f t="shared" si="6"/>
        <v>40</v>
      </c>
      <c r="AK49" s="30" t="s">
        <v>61</v>
      </c>
      <c r="AL49" s="56">
        <f t="shared" si="4"/>
        <v>26.645186440677964</v>
      </c>
      <c r="AM49" s="11"/>
      <c r="AP49" s="20"/>
    </row>
    <row r="50" spans="1:42" ht="45" x14ac:dyDescent="0.2">
      <c r="A50" s="12"/>
      <c r="B50" s="13"/>
      <c r="C50" s="21" t="s">
        <v>96</v>
      </c>
      <c r="D50" s="24" t="s">
        <v>99</v>
      </c>
      <c r="E50" s="16">
        <v>90</v>
      </c>
      <c r="F50" s="17" t="s">
        <v>103</v>
      </c>
      <c r="G50" s="18">
        <v>112837500</v>
      </c>
      <c r="H50" s="16">
        <v>18</v>
      </c>
      <c r="I50" s="17" t="s">
        <v>103</v>
      </c>
      <c r="J50" s="18">
        <v>12772500</v>
      </c>
      <c r="K50" s="16">
        <v>18</v>
      </c>
      <c r="L50" s="17" t="s">
        <v>103</v>
      </c>
      <c r="M50" s="18">
        <v>7417500</v>
      </c>
      <c r="N50" s="16">
        <v>0</v>
      </c>
      <c r="O50" s="17" t="s">
        <v>103</v>
      </c>
      <c r="P50" s="18">
        <v>0</v>
      </c>
      <c r="Q50" s="16">
        <v>9</v>
      </c>
      <c r="R50" s="17" t="s">
        <v>103</v>
      </c>
      <c r="S50" s="18">
        <v>0</v>
      </c>
      <c r="T50" s="16">
        <v>0</v>
      </c>
      <c r="U50" s="17" t="s">
        <v>103</v>
      </c>
      <c r="V50" s="18">
        <v>3708750</v>
      </c>
      <c r="W50" s="16">
        <v>9</v>
      </c>
      <c r="X50" s="17" t="s">
        <v>103</v>
      </c>
      <c r="Y50" s="18">
        <v>3708000</v>
      </c>
      <c r="Z50" s="57">
        <f t="shared" si="1"/>
        <v>18</v>
      </c>
      <c r="AA50" s="17" t="s">
        <v>103</v>
      </c>
      <c r="AB50" s="56">
        <f t="shared" si="48"/>
        <v>100</v>
      </c>
      <c r="AC50" s="30" t="s">
        <v>61</v>
      </c>
      <c r="AD50" s="36">
        <f t="shared" si="5"/>
        <v>7416750</v>
      </c>
      <c r="AE50" s="56">
        <f t="shared" si="49"/>
        <v>99.98988877654196</v>
      </c>
      <c r="AF50" s="30" t="s">
        <v>61</v>
      </c>
      <c r="AG50" s="57">
        <f t="shared" si="2"/>
        <v>36</v>
      </c>
      <c r="AH50" s="17" t="s">
        <v>103</v>
      </c>
      <c r="AI50" s="36">
        <f t="shared" si="3"/>
        <v>20189250</v>
      </c>
      <c r="AJ50" s="56">
        <f t="shared" si="6"/>
        <v>40</v>
      </c>
      <c r="AK50" s="30" t="s">
        <v>61</v>
      </c>
      <c r="AL50" s="56">
        <f t="shared" si="4"/>
        <v>17.892323030907278</v>
      </c>
      <c r="AM50" s="11"/>
      <c r="AP50" s="20"/>
    </row>
    <row r="51" spans="1:42" ht="75" x14ac:dyDescent="0.2">
      <c r="A51" s="12"/>
      <c r="B51" s="13"/>
      <c r="C51" s="21" t="s">
        <v>97</v>
      </c>
      <c r="D51" s="24" t="s">
        <v>100</v>
      </c>
      <c r="E51" s="16">
        <v>100</v>
      </c>
      <c r="F51" s="17" t="s">
        <v>61</v>
      </c>
      <c r="G51" s="18">
        <v>2167307600</v>
      </c>
      <c r="H51" s="16"/>
      <c r="I51" s="17"/>
      <c r="J51" s="18"/>
      <c r="K51" s="16">
        <v>100</v>
      </c>
      <c r="L51" s="17" t="s">
        <v>61</v>
      </c>
      <c r="M51" s="18">
        <v>541826900</v>
      </c>
      <c r="N51" s="16">
        <v>50</v>
      </c>
      <c r="O51" s="17" t="s">
        <v>61</v>
      </c>
      <c r="P51" s="18">
        <v>50690000</v>
      </c>
      <c r="Q51" s="16">
        <v>0</v>
      </c>
      <c r="R51" s="17" t="s">
        <v>61</v>
      </c>
      <c r="S51" s="18">
        <v>265443272</v>
      </c>
      <c r="T51" s="16">
        <v>25</v>
      </c>
      <c r="U51" s="17" t="s">
        <v>61</v>
      </c>
      <c r="V51" s="18">
        <v>151489500</v>
      </c>
      <c r="W51" s="16">
        <v>25</v>
      </c>
      <c r="X51" s="17" t="s">
        <v>61</v>
      </c>
      <c r="Y51" s="18">
        <v>68675000</v>
      </c>
      <c r="Z51" s="57">
        <f t="shared" si="1"/>
        <v>100</v>
      </c>
      <c r="AA51" s="17" t="s">
        <v>61</v>
      </c>
      <c r="AB51" s="56">
        <f t="shared" si="48"/>
        <v>100</v>
      </c>
      <c r="AC51" s="30" t="s">
        <v>61</v>
      </c>
      <c r="AD51" s="36">
        <f t="shared" si="5"/>
        <v>536297772</v>
      </c>
      <c r="AE51" s="56">
        <f t="shared" si="49"/>
        <v>98.979539775526092</v>
      </c>
      <c r="AF51" s="30" t="s">
        <v>61</v>
      </c>
      <c r="AG51" s="57">
        <f t="shared" si="2"/>
        <v>100</v>
      </c>
      <c r="AH51" s="17" t="s">
        <v>61</v>
      </c>
      <c r="AI51" s="36">
        <f t="shared" si="3"/>
        <v>536297772</v>
      </c>
      <c r="AJ51" s="56">
        <f t="shared" si="6"/>
        <v>100</v>
      </c>
      <c r="AK51" s="30" t="s">
        <v>61</v>
      </c>
      <c r="AL51" s="56">
        <f t="shared" si="4"/>
        <v>24.744884943881523</v>
      </c>
      <c r="AM51" s="11"/>
      <c r="AP51" s="20"/>
    </row>
    <row r="52" spans="1:42" ht="75" x14ac:dyDescent="0.2">
      <c r="A52" s="12"/>
      <c r="B52" s="13"/>
      <c r="C52" s="67" t="s">
        <v>120</v>
      </c>
      <c r="D52" s="68" t="s">
        <v>100</v>
      </c>
      <c r="E52" s="16">
        <v>100</v>
      </c>
      <c r="F52" s="17" t="s">
        <v>61</v>
      </c>
      <c r="G52" s="18">
        <v>541826900</v>
      </c>
      <c r="H52" s="16">
        <v>100</v>
      </c>
      <c r="I52" s="17" t="s">
        <v>61</v>
      </c>
      <c r="J52" s="18">
        <v>91025500</v>
      </c>
      <c r="K52" s="16"/>
      <c r="L52" s="17"/>
      <c r="M52" s="18"/>
      <c r="N52" s="16"/>
      <c r="O52" s="17"/>
      <c r="P52" s="18"/>
      <c r="Q52" s="16"/>
      <c r="R52" s="17"/>
      <c r="S52" s="18"/>
      <c r="T52" s="16"/>
      <c r="U52" s="17"/>
      <c r="V52" s="18"/>
      <c r="W52" s="16"/>
      <c r="X52" s="17"/>
      <c r="Y52" s="77"/>
      <c r="Z52" s="57"/>
      <c r="AA52" s="17"/>
      <c r="AB52" s="56"/>
      <c r="AC52" s="30"/>
      <c r="AD52" s="36"/>
      <c r="AE52" s="56"/>
      <c r="AF52" s="30"/>
      <c r="AG52" s="57">
        <f t="shared" ref="AG52" si="50">H52+Z52</f>
        <v>100</v>
      </c>
      <c r="AH52" s="17" t="s">
        <v>61</v>
      </c>
      <c r="AI52" s="36">
        <f t="shared" ref="AI52" si="51">J52+AD52</f>
        <v>91025500</v>
      </c>
      <c r="AJ52" s="56">
        <f t="shared" ref="AJ52" si="52">AG52/E52*100</f>
        <v>100</v>
      </c>
      <c r="AK52" s="30" t="s">
        <v>61</v>
      </c>
      <c r="AL52" s="56">
        <f t="shared" ref="AL52" si="53">AI52/G52*100</f>
        <v>16.799738071328683</v>
      </c>
      <c r="AM52" s="11"/>
      <c r="AP52" s="20"/>
    </row>
    <row r="53" spans="1:42" ht="15" x14ac:dyDescent="0.2">
      <c r="A53" s="92" t="s">
        <v>124</v>
      </c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4"/>
      <c r="AB53" s="76">
        <f>AVERAGE(AB13:AB52)</f>
        <v>113.13928634915037</v>
      </c>
      <c r="AC53" s="50"/>
      <c r="AD53" s="48"/>
      <c r="AE53" s="76">
        <f>AVERAGE(AE13,AE17,AE24,AE28,AE31,AE43,AE47)</f>
        <v>85.978522202567689</v>
      </c>
      <c r="AF53" s="50"/>
      <c r="AG53" s="49"/>
      <c r="AH53" s="50"/>
      <c r="AI53" s="49"/>
      <c r="AJ53" s="49"/>
      <c r="AK53" s="50"/>
      <c r="AL53" s="51"/>
      <c r="AM53" s="11"/>
    </row>
    <row r="54" spans="1:42" ht="15" x14ac:dyDescent="0.2">
      <c r="A54" s="78" t="s">
        <v>36</v>
      </c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80"/>
      <c r="AB54" s="26" t="str">
        <f>IF(AB53&gt;=91,"Sangat Tinggi",IF(AB53&gt;=76,"Tinggi",IF(AB53&gt;=66,"Sedang",IF(AB53&gt;=51,"Rendah",IF(AB53&lt;=50,"Sangat Rendah")))))</f>
        <v>Sangat Tinggi</v>
      </c>
      <c r="AC54" s="50"/>
      <c r="AD54" s="52"/>
      <c r="AE54" s="26" t="str">
        <f>IF(AE53&gt;=91,"Sangat Tinggi",IF(AE53&gt;=76,"Tinggi",IF(AE53&gt;=66,"Sedang",IF(AE53&gt;=51,"Rendah",IF(AE53&lt;=50,"Sangat Rendah")))))</f>
        <v>Tinggi</v>
      </c>
      <c r="AF54" s="50"/>
      <c r="AG54" s="53"/>
      <c r="AH54" s="50"/>
      <c r="AI54" s="54"/>
      <c r="AJ54" s="53"/>
      <c r="AK54" s="50"/>
      <c r="AL54" s="55"/>
      <c r="AM54" s="11"/>
    </row>
    <row r="55" spans="1:42" ht="15" x14ac:dyDescent="0.2">
      <c r="A55" s="81" t="s">
        <v>132</v>
      </c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1"/>
      <c r="AI55" s="81"/>
      <c r="AJ55" s="81"/>
      <c r="AK55" s="81"/>
      <c r="AL55" s="81"/>
      <c r="AM55" s="11"/>
    </row>
    <row r="56" spans="1:42" ht="15" x14ac:dyDescent="0.2">
      <c r="A56" s="81" t="s">
        <v>37</v>
      </c>
      <c r="B56" s="81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  <c r="AH56" s="81"/>
      <c r="AI56" s="81"/>
      <c r="AJ56" s="81"/>
      <c r="AK56" s="81"/>
      <c r="AL56" s="81"/>
      <c r="AM56" s="11"/>
    </row>
    <row r="57" spans="1:42" ht="15" x14ac:dyDescent="0.2">
      <c r="A57" s="81" t="s">
        <v>38</v>
      </c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1"/>
      <c r="AI57" s="81"/>
      <c r="AJ57" s="81"/>
      <c r="AK57" s="81"/>
      <c r="AL57" s="81"/>
      <c r="AM57" s="11"/>
    </row>
    <row r="58" spans="1:42" ht="15" x14ac:dyDescent="0.2">
      <c r="A58" s="81" t="s">
        <v>39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  <c r="AH58" s="81"/>
      <c r="AI58" s="81"/>
      <c r="AJ58" s="81"/>
      <c r="AK58" s="81"/>
      <c r="AL58" s="81"/>
      <c r="AM58" s="27"/>
    </row>
    <row r="59" spans="1:42" ht="15" x14ac:dyDescent="0.2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9"/>
      <c r="AB59" s="28"/>
      <c r="AC59" s="29"/>
      <c r="AD59" s="28"/>
      <c r="AE59" s="28"/>
      <c r="AF59" s="29"/>
      <c r="AG59" s="28"/>
      <c r="AH59" s="29"/>
      <c r="AI59" s="28"/>
      <c r="AJ59" s="28"/>
      <c r="AK59" s="29"/>
      <c r="AL59" s="28"/>
    </row>
    <row r="60" spans="1:42" ht="15" x14ac:dyDescent="0.2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126" t="s">
        <v>125</v>
      </c>
      <c r="AA60" s="126"/>
      <c r="AB60" s="126"/>
      <c r="AC60" s="126"/>
      <c r="AD60" s="126"/>
      <c r="AE60" s="126"/>
      <c r="AF60" s="29"/>
      <c r="AG60" s="28"/>
      <c r="AH60" s="126" t="s">
        <v>128</v>
      </c>
      <c r="AI60" s="126"/>
      <c r="AJ60" s="126"/>
      <c r="AK60" s="126"/>
      <c r="AL60" s="126"/>
      <c r="AM60" s="126"/>
    </row>
    <row r="61" spans="1:42" ht="15.75" x14ac:dyDescent="0.25">
      <c r="A61" s="34"/>
      <c r="B61" s="35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126" t="s">
        <v>138</v>
      </c>
      <c r="AA61" s="126"/>
      <c r="AB61" s="126"/>
      <c r="AC61" s="126"/>
      <c r="AD61" s="126"/>
      <c r="AE61" s="126"/>
      <c r="AF61" s="29"/>
      <c r="AG61" s="28"/>
      <c r="AH61" s="126" t="s">
        <v>138</v>
      </c>
      <c r="AI61" s="126"/>
      <c r="AJ61" s="126"/>
      <c r="AK61" s="126"/>
      <c r="AL61" s="126"/>
      <c r="AM61" s="126"/>
    </row>
    <row r="62" spans="1:42" ht="15" x14ac:dyDescent="0.2">
      <c r="Z62" s="126" t="s">
        <v>127</v>
      </c>
      <c r="AA62" s="126"/>
      <c r="AB62" s="126"/>
      <c r="AC62" s="126"/>
      <c r="AD62" s="126"/>
      <c r="AE62" s="126"/>
      <c r="AH62" s="126" t="s">
        <v>129</v>
      </c>
      <c r="AI62" s="126"/>
      <c r="AJ62" s="126"/>
      <c r="AK62" s="126"/>
      <c r="AL62" s="126"/>
      <c r="AM62" s="126"/>
    </row>
    <row r="63" spans="1:42" ht="15" x14ac:dyDescent="0.2">
      <c r="Z63" s="126" t="s">
        <v>126</v>
      </c>
      <c r="AA63" s="126"/>
      <c r="AB63" s="126"/>
      <c r="AC63" s="126"/>
      <c r="AD63" s="126"/>
      <c r="AE63" s="126"/>
      <c r="AH63" s="126" t="s">
        <v>126</v>
      </c>
      <c r="AI63" s="126"/>
      <c r="AJ63" s="126"/>
      <c r="AK63" s="126"/>
      <c r="AL63" s="126"/>
      <c r="AM63" s="126"/>
    </row>
    <row r="64" spans="1:42" ht="51" x14ac:dyDescent="0.2">
      <c r="A64" s="31" t="s">
        <v>40</v>
      </c>
      <c r="B64" s="31" t="s">
        <v>41</v>
      </c>
      <c r="C64" s="31" t="s">
        <v>42</v>
      </c>
      <c r="Z64" s="28"/>
      <c r="AA64" s="29"/>
      <c r="AB64" s="28"/>
      <c r="AC64" s="29"/>
      <c r="AD64" s="28"/>
      <c r="AH64" s="28"/>
      <c r="AI64" s="29"/>
      <c r="AJ64" s="28"/>
      <c r="AK64" s="29"/>
      <c r="AL64" s="28"/>
    </row>
    <row r="65" spans="1:39" ht="25.5" x14ac:dyDescent="0.25">
      <c r="A65" s="32" t="s">
        <v>43</v>
      </c>
      <c r="B65" s="32" t="s">
        <v>44</v>
      </c>
      <c r="C65" s="32" t="s">
        <v>45</v>
      </c>
      <c r="Z65" s="127" t="s">
        <v>133</v>
      </c>
      <c r="AA65" s="127"/>
      <c r="AB65" s="127"/>
      <c r="AC65" s="127"/>
      <c r="AD65" s="127"/>
      <c r="AE65" s="127"/>
      <c r="AH65" s="127" t="s">
        <v>131</v>
      </c>
      <c r="AI65" s="127"/>
      <c r="AJ65" s="127"/>
      <c r="AK65" s="127"/>
      <c r="AL65" s="127"/>
      <c r="AM65" s="127"/>
    </row>
    <row r="66" spans="1:39" ht="25.5" x14ac:dyDescent="0.2">
      <c r="A66" s="32" t="s">
        <v>46</v>
      </c>
      <c r="B66" s="32" t="s">
        <v>47</v>
      </c>
      <c r="C66" s="32" t="s">
        <v>48</v>
      </c>
      <c r="Z66" s="125" t="s">
        <v>134</v>
      </c>
      <c r="AA66" s="125"/>
      <c r="AB66" s="125"/>
      <c r="AC66" s="125"/>
      <c r="AD66" s="125"/>
      <c r="AE66" s="125"/>
      <c r="AH66" s="125" t="s">
        <v>130</v>
      </c>
      <c r="AI66" s="125"/>
      <c r="AJ66" s="125"/>
      <c r="AK66" s="125"/>
      <c r="AL66" s="125"/>
      <c r="AM66" s="125"/>
    </row>
    <row r="67" spans="1:39" ht="25.5" x14ac:dyDescent="0.2">
      <c r="A67" s="32" t="s">
        <v>49</v>
      </c>
      <c r="B67" s="32" t="s">
        <v>50</v>
      </c>
      <c r="C67" s="32" t="s">
        <v>51</v>
      </c>
    </row>
    <row r="68" spans="1:39" ht="25.5" x14ac:dyDescent="0.2">
      <c r="A68" s="32" t="s">
        <v>52</v>
      </c>
      <c r="B68" s="32" t="s">
        <v>53</v>
      </c>
      <c r="C68" s="32" t="s">
        <v>54</v>
      </c>
    </row>
    <row r="69" spans="1:39" ht="25.5" x14ac:dyDescent="0.2">
      <c r="A69" s="32" t="s">
        <v>55</v>
      </c>
      <c r="B69" s="33" t="s">
        <v>56</v>
      </c>
      <c r="C69" s="32" t="s">
        <v>57</v>
      </c>
    </row>
  </sheetData>
  <mergeCells count="82">
    <mergeCell ref="AH66:AM66"/>
    <mergeCell ref="Z66:AE66"/>
    <mergeCell ref="AH60:AM60"/>
    <mergeCell ref="AH61:AM61"/>
    <mergeCell ref="AH62:AM62"/>
    <mergeCell ref="AH63:AM63"/>
    <mergeCell ref="AH65:AM65"/>
    <mergeCell ref="Z62:AE62"/>
    <mergeCell ref="Z63:AE63"/>
    <mergeCell ref="Z65:AE65"/>
    <mergeCell ref="Z60:AE60"/>
    <mergeCell ref="Z61:AE61"/>
    <mergeCell ref="H7:J9"/>
    <mergeCell ref="A6:AL6"/>
    <mergeCell ref="Z9:AF9"/>
    <mergeCell ref="A1:AL1"/>
    <mergeCell ref="A2:AL2"/>
    <mergeCell ref="A3:AL3"/>
    <mergeCell ref="A4:AL4"/>
    <mergeCell ref="A5:AL5"/>
    <mergeCell ref="A7:A9"/>
    <mergeCell ref="B7:B9"/>
    <mergeCell ref="C7:C9"/>
    <mergeCell ref="D7:D9"/>
    <mergeCell ref="E7:G9"/>
    <mergeCell ref="AM7:AM8"/>
    <mergeCell ref="K9:M9"/>
    <mergeCell ref="N9:P9"/>
    <mergeCell ref="Q9:S9"/>
    <mergeCell ref="T9:V9"/>
    <mergeCell ref="W9:Y9"/>
    <mergeCell ref="AG9:AI9"/>
    <mergeCell ref="AJ9:AL9"/>
    <mergeCell ref="K7:M8"/>
    <mergeCell ref="N7:Y8"/>
    <mergeCell ref="AG7:AI8"/>
    <mergeCell ref="AJ7:AL8"/>
    <mergeCell ref="Z7:AF8"/>
    <mergeCell ref="AB11:AC11"/>
    <mergeCell ref="E10:G10"/>
    <mergeCell ref="H10:J10"/>
    <mergeCell ref="AG10:AI10"/>
    <mergeCell ref="AJ10:AL10"/>
    <mergeCell ref="K10:M10"/>
    <mergeCell ref="N10:P10"/>
    <mergeCell ref="Q10:S10"/>
    <mergeCell ref="T10:V10"/>
    <mergeCell ref="W10:Y10"/>
    <mergeCell ref="Z10:AF10"/>
    <mergeCell ref="AE11:AF11"/>
    <mergeCell ref="A58:AL58"/>
    <mergeCell ref="A55:AL55"/>
    <mergeCell ref="E11:F12"/>
    <mergeCell ref="G11:G12"/>
    <mergeCell ref="H11:I12"/>
    <mergeCell ref="J11:J12"/>
    <mergeCell ref="K11:L12"/>
    <mergeCell ref="M11:M12"/>
    <mergeCell ref="N11:O12"/>
    <mergeCell ref="P11:P12"/>
    <mergeCell ref="AG12:AH12"/>
    <mergeCell ref="AJ12:AK12"/>
    <mergeCell ref="Z11:AA11"/>
    <mergeCell ref="AG11:AH11"/>
    <mergeCell ref="A53:AA53"/>
    <mergeCell ref="AJ11:AK11"/>
    <mergeCell ref="A54:AA54"/>
    <mergeCell ref="A56:AL56"/>
    <mergeCell ref="A57:AL57"/>
    <mergeCell ref="T11:U12"/>
    <mergeCell ref="V11:V12"/>
    <mergeCell ref="W11:X12"/>
    <mergeCell ref="Y11:Y12"/>
    <mergeCell ref="A10:A12"/>
    <mergeCell ref="B10:B12"/>
    <mergeCell ref="C10:C12"/>
    <mergeCell ref="D10:D12"/>
    <mergeCell ref="Q11:R12"/>
    <mergeCell ref="S11:S12"/>
    <mergeCell ref="Z12:AA12"/>
    <mergeCell ref="AB12:AC12"/>
    <mergeCell ref="AE12:AF12"/>
  </mergeCells>
  <printOptions horizontalCentered="1"/>
  <pageMargins left="0.23622047244094491" right="0.23622047244094491" top="3.937007874015748E-2" bottom="3.937007874015748E-2" header="0" footer="0"/>
  <pageSetup paperSize="14" scale="33" orientation="landscape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BKD, Diklat</vt:lpstr>
      <vt:lpstr>'BKD, Diklat'!Print_Area</vt:lpstr>
      <vt:lpstr>'BKD, Diklat'!Print_Titles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W10 PRO</dc:creator>
  <cp:lastModifiedBy>W10 PRO</cp:lastModifiedBy>
  <dcterms:created xsi:type="dcterms:W3CDTF">2020-03-18T05:59:44Z</dcterms:created>
  <dcterms:modified xsi:type="dcterms:W3CDTF">2021-02-10T09:07:08Z</dcterms:modified>
</cp:coreProperties>
</file>