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ATA PINDAHAN\2022\Pengendalian dan Evaluasi Renja, RKPD, RPJMD\Form E.81 TW IV\PD Ori\"/>
    </mc:Choice>
  </mc:AlternateContent>
  <xr:revisionPtr revIDLastSave="0" documentId="13_ncr:1_{6B295684-D182-491F-BF77-91B846D8A3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ppelitbangda renja P2021 cash" sheetId="3" r:id="rId1"/>
    <sheet name="Bappelitbangda renja P 2021" sheetId="2" r:id="rId2"/>
    <sheet name="Bappelitbangda renja murni 2022" sheetId="1" r:id="rId3"/>
  </sheets>
  <definedNames>
    <definedName name="_xlnm.Print_Area" localSheetId="2">'Bappelitbangda renja murni 2022'!$A$1:$AM$83</definedName>
    <definedName name="_xlnm.Print_Area" localSheetId="1">'Bappelitbangda renja P 2021'!$A$1:$AM$83</definedName>
    <definedName name="_xlnm.Print_Area" localSheetId="0">'Bappelitbangda renja P2021 cash'!$A$1:$AE$97</definedName>
    <definedName name="_xlnm.Print_Titles" localSheetId="2">'Bappelitbangda renja murni 2022'!$7:$12</definedName>
    <definedName name="_xlnm.Print_Titles" localSheetId="1">'Bappelitbangda renja P 2021'!$7:$12</definedName>
    <definedName name="_xlnm.Print_Titles" localSheetId="0">'Bappelitbangda renja P2021 cash'!$7:$12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1" i="3" l="1"/>
  <c r="Q71" i="3"/>
  <c r="O71" i="3"/>
  <c r="M71" i="3"/>
  <c r="S72" i="3"/>
  <c r="Q72" i="3"/>
  <c r="O72" i="3"/>
  <c r="M72" i="3"/>
  <c r="K72" i="3"/>
  <c r="S62" i="3"/>
  <c r="Q62" i="3"/>
  <c r="O62" i="3"/>
  <c r="M62" i="3"/>
  <c r="S66" i="3"/>
  <c r="Q66" i="3"/>
  <c r="O66" i="3"/>
  <c r="M66" i="3"/>
  <c r="S55" i="3"/>
  <c r="K66" i="3"/>
  <c r="K62" i="3"/>
  <c r="K56" i="3"/>
  <c r="M42" i="3"/>
  <c r="O42" i="3"/>
  <c r="Q42" i="3"/>
  <c r="S42" i="3"/>
  <c r="J50" i="3"/>
  <c r="R18" i="3"/>
  <c r="P18" i="3"/>
  <c r="N18" i="3"/>
  <c r="R15" i="3"/>
  <c r="P15" i="3"/>
  <c r="N15" i="3"/>
  <c r="W76" i="3"/>
  <c r="W75" i="3"/>
  <c r="W73" i="3"/>
  <c r="W68" i="3"/>
  <c r="W67" i="3"/>
  <c r="W64" i="3"/>
  <c r="W63" i="3"/>
  <c r="W58" i="3"/>
  <c r="W57" i="3"/>
  <c r="W51" i="3"/>
  <c r="S50" i="3"/>
  <c r="W49" i="3"/>
  <c r="W44" i="3"/>
  <c r="W43" i="3"/>
  <c r="W39" i="3"/>
  <c r="S36" i="3"/>
  <c r="W38" i="3"/>
  <c r="W37" i="3"/>
  <c r="W35" i="3"/>
  <c r="W34" i="3"/>
  <c r="W32" i="3"/>
  <c r="S31" i="3"/>
  <c r="W30" i="3"/>
  <c r="S23" i="3"/>
  <c r="W29" i="3"/>
  <c r="W28" i="3"/>
  <c r="W27" i="3"/>
  <c r="W19" i="3"/>
  <c r="S18" i="3"/>
  <c r="W17" i="3"/>
  <c r="W16" i="3"/>
  <c r="S15" i="3"/>
  <c r="Q74" i="3"/>
  <c r="Q56" i="3"/>
  <c r="Q55" i="3" s="1"/>
  <c r="Q53" i="3"/>
  <c r="Q50" i="3"/>
  <c r="W46" i="3"/>
  <c r="Q36" i="3"/>
  <c r="Q23" i="3"/>
  <c r="S74" i="3"/>
  <c r="S56" i="3"/>
  <c r="S53" i="3"/>
  <c r="R50" i="3"/>
  <c r="S33" i="3"/>
  <c r="P74" i="3"/>
  <c r="P72" i="3" s="1"/>
  <c r="P67" i="3"/>
  <c r="P66" i="3"/>
  <c r="P56" i="3"/>
  <c r="P50" i="3"/>
  <c r="Q33" i="3"/>
  <c r="Q31" i="3"/>
  <c r="Q15" i="3"/>
  <c r="W42" i="3" l="1"/>
  <c r="K55" i="3"/>
  <c r="S40" i="3"/>
  <c r="S13" i="3"/>
  <c r="Q40" i="3"/>
  <c r="T54" i="3"/>
  <c r="T36" i="3"/>
  <c r="T33" i="3"/>
  <c r="L18" i="3"/>
  <c r="O74" i="3" l="1"/>
  <c r="O53" i="3"/>
  <c r="N74" i="3"/>
  <c r="N72" i="3" s="1"/>
  <c r="N67" i="3"/>
  <c r="N66" i="3"/>
  <c r="N56" i="3"/>
  <c r="O50" i="3"/>
  <c r="N50" i="3"/>
  <c r="O31" i="3"/>
  <c r="O18" i="3"/>
  <c r="O15" i="3"/>
  <c r="O56" i="3" l="1"/>
  <c r="O55" i="3" s="1"/>
  <c r="O40" i="3"/>
  <c r="O36" i="3"/>
  <c r="O33" i="3"/>
  <c r="O23" i="3"/>
  <c r="I42" i="3"/>
  <c r="K50" i="3"/>
  <c r="I50" i="3"/>
  <c r="I56" i="3"/>
  <c r="I62" i="3"/>
  <c r="I74" i="3"/>
  <c r="I72" i="3" s="1"/>
  <c r="I36" i="3"/>
  <c r="I33" i="3"/>
  <c r="I31" i="3"/>
  <c r="I23" i="3"/>
  <c r="I18" i="3"/>
  <c r="I15" i="3"/>
  <c r="I53" i="3"/>
  <c r="I66" i="3"/>
  <c r="O13" i="3" l="1"/>
  <c r="I13" i="3"/>
  <c r="I55" i="3"/>
  <c r="I40" i="3"/>
  <c r="X73" i="3"/>
  <c r="T73" i="3"/>
  <c r="Z73" i="3" s="1"/>
  <c r="AA68" i="3"/>
  <c r="U68" i="3"/>
  <c r="X67" i="3"/>
  <c r="L67" i="3"/>
  <c r="T67" i="3" s="1"/>
  <c r="J67" i="3"/>
  <c r="AA63" i="3"/>
  <c r="T63" i="3"/>
  <c r="U63" i="3" s="1"/>
  <c r="AA64" i="3"/>
  <c r="T64" i="3"/>
  <c r="U64" i="3" s="1"/>
  <c r="M56" i="3"/>
  <c r="M55" i="3" s="1"/>
  <c r="W55" i="3" s="1"/>
  <c r="AA58" i="3"/>
  <c r="T58" i="3"/>
  <c r="U58" i="3" s="1"/>
  <c r="X57" i="3"/>
  <c r="T57" i="3"/>
  <c r="Z57" i="3" s="1"/>
  <c r="W48" i="3"/>
  <c r="AA48" i="3" s="1"/>
  <c r="T48" i="3"/>
  <c r="U48" i="3" s="1"/>
  <c r="W45" i="3"/>
  <c r="AA45" i="3" s="1"/>
  <c r="T45" i="3"/>
  <c r="U45" i="3" s="1"/>
  <c r="K42" i="3"/>
  <c r="AA43" i="3"/>
  <c r="T43" i="3"/>
  <c r="U43" i="3" s="1"/>
  <c r="U57" i="3" l="1"/>
  <c r="U73" i="3"/>
  <c r="AA57" i="3"/>
  <c r="X48" i="3"/>
  <c r="X45" i="3"/>
  <c r="AA73" i="3"/>
  <c r="Z67" i="3"/>
  <c r="U67" i="3"/>
  <c r="AA67" i="3"/>
  <c r="X68" i="3"/>
  <c r="Z63" i="3"/>
  <c r="X63" i="3"/>
  <c r="X64" i="3"/>
  <c r="Z64" i="3"/>
  <c r="Z58" i="3"/>
  <c r="X58" i="3"/>
  <c r="Z48" i="3"/>
  <c r="Z45" i="3"/>
  <c r="X43" i="3"/>
  <c r="Z43" i="3"/>
  <c r="G74" i="3"/>
  <c r="G66" i="3"/>
  <c r="G62" i="3"/>
  <c r="G56" i="3"/>
  <c r="G53" i="3"/>
  <c r="G50" i="3"/>
  <c r="G42" i="3"/>
  <c r="G36" i="3"/>
  <c r="G33" i="3"/>
  <c r="G31" i="3"/>
  <c r="G23" i="3"/>
  <c r="G18" i="3"/>
  <c r="G15" i="3"/>
  <c r="G71" i="3" l="1"/>
  <c r="G72" i="3"/>
  <c r="G55" i="3"/>
  <c r="I71" i="3"/>
  <c r="G13" i="3"/>
  <c r="G40" i="3"/>
  <c r="K15" i="3" l="1"/>
  <c r="K18" i="3"/>
  <c r="K23" i="3"/>
  <c r="K31" i="3"/>
  <c r="K33" i="3"/>
  <c r="K36" i="3"/>
  <c r="K53" i="3"/>
  <c r="K40" i="3" s="1"/>
  <c r="K74" i="3"/>
  <c r="K71" i="3" s="1"/>
  <c r="K13" i="3" l="1"/>
  <c r="L66" i="3"/>
  <c r="L56" i="3"/>
  <c r="L50" i="3"/>
  <c r="T24" i="3"/>
  <c r="Z24" i="3" s="1"/>
  <c r="T25" i="3"/>
  <c r="Z25" i="3" s="1"/>
  <c r="J18" i="3"/>
  <c r="L15" i="3"/>
  <c r="J15" i="3"/>
  <c r="U24" i="3" l="1"/>
  <c r="U25" i="3"/>
  <c r="E39" i="3" l="1"/>
  <c r="E38" i="3"/>
  <c r="E37" i="3"/>
  <c r="E35" i="3"/>
  <c r="E34" i="3"/>
  <c r="E30" i="3"/>
  <c r="E29" i="3"/>
  <c r="E28" i="3"/>
  <c r="E27" i="3"/>
  <c r="E26" i="3"/>
  <c r="E25" i="3"/>
  <c r="E23" i="3"/>
  <c r="E22" i="3"/>
  <c r="E21" i="3"/>
  <c r="E20" i="3"/>
  <c r="E17" i="3"/>
  <c r="E16" i="3"/>
  <c r="T19" i="3"/>
  <c r="T41" i="3" l="1"/>
  <c r="U41" i="3" s="1"/>
  <c r="Z41" i="3" l="1"/>
  <c r="T76" i="3" l="1"/>
  <c r="U76" i="3" s="1"/>
  <c r="X75" i="3"/>
  <c r="T75" i="3"/>
  <c r="U75" i="3" s="1"/>
  <c r="M74" i="3"/>
  <c r="L74" i="3"/>
  <c r="L72" i="3" s="1"/>
  <c r="T72" i="3" s="1"/>
  <c r="J72" i="3"/>
  <c r="T71" i="3"/>
  <c r="Z71" i="3" s="1"/>
  <c r="AA70" i="3"/>
  <c r="AA69" i="3"/>
  <c r="Z65" i="3"/>
  <c r="AA61" i="3"/>
  <c r="AA60" i="3"/>
  <c r="AA59" i="3"/>
  <c r="T55" i="3"/>
  <c r="Z55" i="3" s="1"/>
  <c r="Z54" i="3"/>
  <c r="M53" i="3"/>
  <c r="AA52" i="3"/>
  <c r="AA51" i="3"/>
  <c r="T51" i="3"/>
  <c r="U51" i="3" s="1"/>
  <c r="M50" i="3"/>
  <c r="X49" i="3"/>
  <c r="T49" i="3"/>
  <c r="U49" i="3" s="1"/>
  <c r="W47" i="3"/>
  <c r="X47" i="3" s="1"/>
  <c r="T47" i="3"/>
  <c r="U47" i="3" s="1"/>
  <c r="X46" i="3"/>
  <c r="T46" i="3"/>
  <c r="U46" i="3" s="1"/>
  <c r="X44" i="3"/>
  <c r="T44" i="3"/>
  <c r="U44" i="3" s="1"/>
  <c r="T40" i="3"/>
  <c r="Z40" i="3" s="1"/>
  <c r="AA39" i="3"/>
  <c r="T39" i="3"/>
  <c r="AA38" i="3"/>
  <c r="T38" i="3"/>
  <c r="AH37" i="3"/>
  <c r="AA37" i="3"/>
  <c r="T37" i="3"/>
  <c r="Z37" i="3" s="1"/>
  <c r="Z36" i="3"/>
  <c r="M36" i="3"/>
  <c r="AH35" i="3"/>
  <c r="AA35" i="3"/>
  <c r="T35" i="3"/>
  <c r="Z35" i="3" s="1"/>
  <c r="AH34" i="3"/>
  <c r="X34" i="3"/>
  <c r="T34" i="3"/>
  <c r="Z34" i="3" s="1"/>
  <c r="U33" i="3"/>
  <c r="M33" i="3"/>
  <c r="AA32" i="3"/>
  <c r="T32" i="3"/>
  <c r="Z32" i="3" s="1"/>
  <c r="T31" i="3"/>
  <c r="Z31" i="3" s="1"/>
  <c r="M31" i="3"/>
  <c r="AA30" i="3"/>
  <c r="T30" i="3"/>
  <c r="U30" i="3" s="1"/>
  <c r="AA29" i="3"/>
  <c r="T29" i="3"/>
  <c r="U29" i="3" s="1"/>
  <c r="AH28" i="3"/>
  <c r="AA28" i="3"/>
  <c r="T28" i="3"/>
  <c r="Z28" i="3" s="1"/>
  <c r="AA27" i="3"/>
  <c r="T27" i="3"/>
  <c r="Z27" i="3" s="1"/>
  <c r="W26" i="3"/>
  <c r="AA26" i="3" s="1"/>
  <c r="T26" i="3"/>
  <c r="Z26" i="3" s="1"/>
  <c r="T23" i="3"/>
  <c r="U23" i="3" s="1"/>
  <c r="M23" i="3"/>
  <c r="W22" i="3"/>
  <c r="AA22" i="3" s="1"/>
  <c r="T22" i="3"/>
  <c r="U22" i="3" s="1"/>
  <c r="W21" i="3"/>
  <c r="AA21" i="3" s="1"/>
  <c r="T21" i="3"/>
  <c r="U21" i="3" s="1"/>
  <c r="W20" i="3"/>
  <c r="AA20" i="3" s="1"/>
  <c r="T20" i="3"/>
  <c r="U20" i="3" s="1"/>
  <c r="U19" i="3"/>
  <c r="M18" i="3"/>
  <c r="X17" i="3"/>
  <c r="T17" i="3"/>
  <c r="Z17" i="3" s="1"/>
  <c r="X16" i="3"/>
  <c r="T16" i="3"/>
  <c r="Z16" i="3" s="1"/>
  <c r="M15" i="3"/>
  <c r="T13" i="3"/>
  <c r="Z13" i="3" s="1"/>
  <c r="W72" i="3" l="1"/>
  <c r="X72" i="3" s="1"/>
  <c r="U72" i="3"/>
  <c r="Z72" i="3"/>
  <c r="AA72" i="3"/>
  <c r="W15" i="3"/>
  <c r="X15" i="3" s="1"/>
  <c r="T42" i="3"/>
  <c r="U42" i="3" s="1"/>
  <c r="T74" i="3"/>
  <c r="Z74" i="3" s="1"/>
  <c r="X22" i="3"/>
  <c r="W74" i="3"/>
  <c r="AA74" i="3" s="1"/>
  <c r="T18" i="3"/>
  <c r="U18" i="3" s="1"/>
  <c r="W23" i="3"/>
  <c r="X23" i="3" s="1"/>
  <c r="U31" i="3"/>
  <c r="W36" i="3"/>
  <c r="X36" i="3" s="1"/>
  <c r="W56" i="3"/>
  <c r="AA56" i="3" s="1"/>
  <c r="Z23" i="3"/>
  <c r="W31" i="3"/>
  <c r="X31" i="3" s="1"/>
  <c r="X30" i="3"/>
  <c r="X38" i="3"/>
  <c r="U34" i="3"/>
  <c r="U40" i="3"/>
  <c r="U13" i="3"/>
  <c r="X21" i="3"/>
  <c r="Z51" i="3"/>
  <c r="U54" i="3"/>
  <c r="U17" i="3"/>
  <c r="U26" i="3"/>
  <c r="X29" i="3"/>
  <c r="U32" i="3"/>
  <c r="Z33" i="3"/>
  <c r="X39" i="3"/>
  <c r="AA49" i="3"/>
  <c r="T62" i="3"/>
  <c r="Z62" i="3" s="1"/>
  <c r="W71" i="3"/>
  <c r="X51" i="3"/>
  <c r="W66" i="3"/>
  <c r="AA66" i="3" s="1"/>
  <c r="U16" i="3"/>
  <c r="U28" i="3"/>
  <c r="U35" i="3"/>
  <c r="U37" i="3"/>
  <c r="T53" i="3"/>
  <c r="Z53" i="3" s="1"/>
  <c r="U55" i="3"/>
  <c r="U71" i="3"/>
  <c r="U27" i="3"/>
  <c r="AA17" i="3"/>
  <c r="X28" i="3"/>
  <c r="X35" i="3"/>
  <c r="X37" i="3"/>
  <c r="X27" i="3"/>
  <c r="U36" i="3"/>
  <c r="W53" i="3"/>
  <c r="AA53" i="3" s="1"/>
  <c r="X20" i="3"/>
  <c r="X26" i="3"/>
  <c r="X32" i="3"/>
  <c r="AA47" i="3"/>
  <c r="T50" i="3"/>
  <c r="U50" i="3" s="1"/>
  <c r="Z59" i="3"/>
  <c r="T66" i="3"/>
  <c r="Z19" i="3"/>
  <c r="Z21" i="3"/>
  <c r="Z30" i="3"/>
  <c r="Z38" i="3"/>
  <c r="U38" i="3"/>
  <c r="W50" i="3"/>
  <c r="M40" i="3"/>
  <c r="X54" i="3"/>
  <c r="AA54" i="3"/>
  <c r="Z60" i="3"/>
  <c r="AA16" i="3"/>
  <c r="Z39" i="3"/>
  <c r="U39" i="3"/>
  <c r="AA44" i="3"/>
  <c r="Z61" i="3"/>
  <c r="AA76" i="3"/>
  <c r="X76" i="3"/>
  <c r="T56" i="3"/>
  <c r="M13" i="3"/>
  <c r="T15" i="3"/>
  <c r="Z20" i="3"/>
  <c r="Z22" i="3"/>
  <c r="Z29" i="3"/>
  <c r="W33" i="3"/>
  <c r="AA46" i="3"/>
  <c r="Z52" i="3"/>
  <c r="Z69" i="3"/>
  <c r="AA75" i="3"/>
  <c r="AA34" i="3"/>
  <c r="AA65" i="3"/>
  <c r="Z44" i="3"/>
  <c r="Z46" i="3"/>
  <c r="Z47" i="3"/>
  <c r="Z49" i="3"/>
  <c r="Z75" i="3"/>
  <c r="Z76" i="3"/>
  <c r="AH62" i="2"/>
  <c r="AD62" i="2"/>
  <c r="AI62" i="2" s="1"/>
  <c r="AA62" i="2"/>
  <c r="Z62" i="2"/>
  <c r="AB62" i="2" s="1"/>
  <c r="AH61" i="2"/>
  <c r="AD61" i="2"/>
  <c r="AI61" i="2" s="1"/>
  <c r="AA61" i="2"/>
  <c r="Z61" i="2"/>
  <c r="AB61" i="2" s="1"/>
  <c r="AH60" i="2"/>
  <c r="AA60" i="2"/>
  <c r="S60" i="2"/>
  <c r="S59" i="2" s="1"/>
  <c r="Q60" i="2"/>
  <c r="P60" i="2"/>
  <c r="P59" i="2" s="1"/>
  <c r="N60" i="2"/>
  <c r="M60" i="2"/>
  <c r="M59" i="2" s="1"/>
  <c r="K60" i="2"/>
  <c r="AH59" i="2"/>
  <c r="AA59" i="2"/>
  <c r="Z59" i="2"/>
  <c r="AG59" i="2" s="1"/>
  <c r="AH58" i="2"/>
  <c r="AD58" i="2"/>
  <c r="AI58" i="2" s="1"/>
  <c r="AA58" i="2"/>
  <c r="Z58" i="2"/>
  <c r="AB58" i="2" s="1"/>
  <c r="AH57" i="2"/>
  <c r="AD57" i="2"/>
  <c r="AI57" i="2" s="1"/>
  <c r="AA57" i="2"/>
  <c r="Z57" i="2"/>
  <c r="AB57" i="2" s="1"/>
  <c r="AH56" i="2"/>
  <c r="AA56" i="2"/>
  <c r="S56" i="2"/>
  <c r="S54" i="2" s="1"/>
  <c r="P56" i="2"/>
  <c r="M56" i="2"/>
  <c r="M54" i="2" s="1"/>
  <c r="AH55" i="2"/>
  <c r="AD55" i="2"/>
  <c r="AE55" i="2" s="1"/>
  <c r="AA55" i="2"/>
  <c r="Z55" i="2"/>
  <c r="AB55" i="2" s="1"/>
  <c r="AH54" i="2"/>
  <c r="AA54" i="2"/>
  <c r="AH53" i="2"/>
  <c r="AD53" i="2"/>
  <c r="AE53" i="2" s="1"/>
  <c r="AA53" i="2"/>
  <c r="Z53" i="2"/>
  <c r="AB53" i="2" s="1"/>
  <c r="AH52" i="2"/>
  <c r="AD52" i="2"/>
  <c r="AE52" i="2" s="1"/>
  <c r="AA52" i="2"/>
  <c r="Z52" i="2"/>
  <c r="AG52" i="2" s="1"/>
  <c r="AH51" i="2"/>
  <c r="AD51" i="2"/>
  <c r="AE51" i="2" s="1"/>
  <c r="AA51" i="2"/>
  <c r="Z51" i="2"/>
  <c r="AB51" i="2" s="1"/>
  <c r="AH50" i="2"/>
  <c r="AA50" i="2"/>
  <c r="S50" i="2"/>
  <c r="Q50" i="2"/>
  <c r="Q54" i="2" s="1"/>
  <c r="Q56" i="2" s="1"/>
  <c r="P50" i="2"/>
  <c r="N50" i="2"/>
  <c r="M50" i="2"/>
  <c r="K50" i="2"/>
  <c r="K54" i="2" s="1"/>
  <c r="K56" i="2" s="1"/>
  <c r="AH49" i="2"/>
  <c r="AA49" i="2"/>
  <c r="Z49" i="2"/>
  <c r="AB49" i="2" s="1"/>
  <c r="AH48" i="2"/>
  <c r="AA48" i="2"/>
  <c r="Z48" i="2"/>
  <c r="AG48" i="2" s="1"/>
  <c r="S48" i="2"/>
  <c r="AD48" i="2" s="1"/>
  <c r="AH47" i="2"/>
  <c r="AA47" i="2"/>
  <c r="Q47" i="2"/>
  <c r="P47" i="2"/>
  <c r="N47" i="2"/>
  <c r="M47" i="2"/>
  <c r="K47" i="2"/>
  <c r="AH46" i="2"/>
  <c r="AA46" i="2"/>
  <c r="Z46" i="2"/>
  <c r="AG46" i="2" s="1"/>
  <c r="S46" i="2"/>
  <c r="AD46" i="2" s="1"/>
  <c r="AH45" i="2"/>
  <c r="AD45" i="2"/>
  <c r="AE45" i="2" s="1"/>
  <c r="AA45" i="2"/>
  <c r="Z45" i="2"/>
  <c r="AG45" i="2" s="1"/>
  <c r="AH44" i="2"/>
  <c r="AA44" i="2"/>
  <c r="Q44" i="2"/>
  <c r="P44" i="2"/>
  <c r="N44" i="2"/>
  <c r="M44" i="2"/>
  <c r="K44" i="2"/>
  <c r="AH43" i="2"/>
  <c r="AD43" i="2"/>
  <c r="AI43" i="2" s="1"/>
  <c r="AA43" i="2"/>
  <c r="Z43" i="2"/>
  <c r="AH42" i="2"/>
  <c r="AD42" i="2"/>
  <c r="AI42" i="2" s="1"/>
  <c r="AA42" i="2"/>
  <c r="Z42" i="2"/>
  <c r="AH41" i="2"/>
  <c r="AD41" i="2"/>
  <c r="AI41" i="2" s="1"/>
  <c r="AA41" i="2"/>
  <c r="Z41" i="2"/>
  <c r="AH40" i="2"/>
  <c r="AD40" i="2"/>
  <c r="AI40" i="2" s="1"/>
  <c r="AA40" i="2"/>
  <c r="Z40" i="2"/>
  <c r="AH39" i="2"/>
  <c r="AA39" i="2"/>
  <c r="S39" i="2"/>
  <c r="Q39" i="2"/>
  <c r="P39" i="2"/>
  <c r="N39" i="2"/>
  <c r="M39" i="2"/>
  <c r="K39" i="2"/>
  <c r="AA38" i="2"/>
  <c r="Z38" i="2"/>
  <c r="AG38" i="2" s="1"/>
  <c r="AH37" i="2"/>
  <c r="AA37" i="2"/>
  <c r="Z37" i="2"/>
  <c r="AG37" i="2" s="1"/>
  <c r="AH36" i="2"/>
  <c r="AD36" i="2"/>
  <c r="AE36" i="2" s="1"/>
  <c r="AA36" i="2"/>
  <c r="Z36" i="2"/>
  <c r="AG36" i="2" s="1"/>
  <c r="AH35" i="2"/>
  <c r="AD35" i="2"/>
  <c r="AE35" i="2" s="1"/>
  <c r="AA35" i="2"/>
  <c r="Z35" i="2"/>
  <c r="AB35" i="2" s="1"/>
  <c r="AP34" i="2"/>
  <c r="AH34" i="2"/>
  <c r="AD34" i="2"/>
  <c r="AE34" i="2" s="1"/>
  <c r="AA34" i="2"/>
  <c r="Z34" i="2"/>
  <c r="AG34" i="2" s="1"/>
  <c r="AH33" i="2"/>
  <c r="AA33" i="2"/>
  <c r="Z33" i="2"/>
  <c r="AG33" i="2" s="1"/>
  <c r="S33" i="2"/>
  <c r="P33" i="2"/>
  <c r="M33" i="2"/>
  <c r="AP32" i="2"/>
  <c r="AH32" i="2"/>
  <c r="AD32" i="2"/>
  <c r="AI32" i="2" s="1"/>
  <c r="AA32" i="2"/>
  <c r="Z32" i="2"/>
  <c r="AG32" i="2" s="1"/>
  <c r="AP31" i="2"/>
  <c r="AH31" i="2"/>
  <c r="AD31" i="2"/>
  <c r="AE31" i="2" s="1"/>
  <c r="AA31" i="2"/>
  <c r="Z31" i="2"/>
  <c r="AB31" i="2" s="1"/>
  <c r="AH30" i="2"/>
  <c r="AA30" i="2"/>
  <c r="Z30" i="2"/>
  <c r="AB30" i="2" s="1"/>
  <c r="S30" i="2"/>
  <c r="P30" i="2"/>
  <c r="M30" i="2"/>
  <c r="AH29" i="2"/>
  <c r="AD29" i="2"/>
  <c r="AI29" i="2" s="1"/>
  <c r="AA29" i="2"/>
  <c r="Z29" i="2"/>
  <c r="AG29" i="2" s="1"/>
  <c r="AH28" i="2"/>
  <c r="AA28" i="2"/>
  <c r="Z28" i="2"/>
  <c r="AG28" i="2" s="1"/>
  <c r="S28" i="2"/>
  <c r="P28" i="2"/>
  <c r="M28" i="2"/>
  <c r="AH27" i="2"/>
  <c r="AD27" i="2"/>
  <c r="AE27" i="2" s="1"/>
  <c r="AA27" i="2"/>
  <c r="Z27" i="2"/>
  <c r="AB27" i="2" s="1"/>
  <c r="AH26" i="2"/>
  <c r="AD26" i="2"/>
  <c r="AE26" i="2" s="1"/>
  <c r="AA26" i="2"/>
  <c r="Z26" i="2"/>
  <c r="AB26" i="2" s="1"/>
  <c r="AP25" i="2"/>
  <c r="AH25" i="2"/>
  <c r="AD25" i="2"/>
  <c r="AE25" i="2" s="1"/>
  <c r="AA25" i="2"/>
  <c r="Z25" i="2"/>
  <c r="AG25" i="2" s="1"/>
  <c r="AH24" i="2"/>
  <c r="AD24" i="2"/>
  <c r="AE24" i="2" s="1"/>
  <c r="AA24" i="2"/>
  <c r="Z24" i="2"/>
  <c r="AG24" i="2" s="1"/>
  <c r="AH23" i="2"/>
  <c r="AD23" i="2"/>
  <c r="AI23" i="2" s="1"/>
  <c r="AA23" i="2"/>
  <c r="Z23" i="2"/>
  <c r="AG23" i="2" s="1"/>
  <c r="AH22" i="2"/>
  <c r="AA22" i="2"/>
  <c r="Z22" i="2"/>
  <c r="AG22" i="2" s="1"/>
  <c r="S22" i="2"/>
  <c r="P22" i="2"/>
  <c r="M22" i="2"/>
  <c r="AH21" i="2"/>
  <c r="AD21" i="2"/>
  <c r="AE21" i="2" s="1"/>
  <c r="AA21" i="2"/>
  <c r="Z21" i="2"/>
  <c r="AG21" i="2" s="1"/>
  <c r="AH20" i="2"/>
  <c r="AD20" i="2"/>
  <c r="AE20" i="2" s="1"/>
  <c r="AA20" i="2"/>
  <c r="Z20" i="2"/>
  <c r="AG20" i="2" s="1"/>
  <c r="AH19" i="2"/>
  <c r="AD19" i="2"/>
  <c r="AE19" i="2" s="1"/>
  <c r="AA19" i="2"/>
  <c r="Z19" i="2"/>
  <c r="AG19" i="2" s="1"/>
  <c r="AH18" i="2"/>
  <c r="AD18" i="2"/>
  <c r="AE18" i="2" s="1"/>
  <c r="AA18" i="2"/>
  <c r="Z18" i="2"/>
  <c r="AB18" i="2" s="1"/>
  <c r="AH17" i="2"/>
  <c r="AA17" i="2"/>
  <c r="S17" i="2"/>
  <c r="Q17" i="2"/>
  <c r="P17" i="2"/>
  <c r="N17" i="2"/>
  <c r="M17" i="2"/>
  <c r="K17" i="2"/>
  <c r="AH16" i="2"/>
  <c r="AD16" i="2"/>
  <c r="AE16" i="2" s="1"/>
  <c r="AA16" i="2"/>
  <c r="Z16" i="2"/>
  <c r="AB16" i="2" s="1"/>
  <c r="AH15" i="2"/>
  <c r="AD15" i="2"/>
  <c r="AE15" i="2" s="1"/>
  <c r="AA15" i="2"/>
  <c r="Z15" i="2"/>
  <c r="AB15" i="2" s="1"/>
  <c r="AH14" i="2"/>
  <c r="AA14" i="2"/>
  <c r="S14" i="2"/>
  <c r="Q14" i="2"/>
  <c r="P14" i="2"/>
  <c r="N14" i="2"/>
  <c r="M14" i="2"/>
  <c r="K14" i="2"/>
  <c r="AH13" i="2"/>
  <c r="AA13" i="2"/>
  <c r="Z13" i="2"/>
  <c r="AG13" i="2" s="1"/>
  <c r="AA15" i="3" l="1"/>
  <c r="Z60" i="2"/>
  <c r="AB60" i="2" s="1"/>
  <c r="AE42" i="2"/>
  <c r="Z44" i="2"/>
  <c r="AG44" i="2" s="1"/>
  <c r="AB23" i="2"/>
  <c r="AB20" i="2"/>
  <c r="AB24" i="2"/>
  <c r="AD59" i="2"/>
  <c r="AI59" i="2" s="1"/>
  <c r="S47" i="2"/>
  <c r="AD47" i="2" s="1"/>
  <c r="AB38" i="2"/>
  <c r="AB46" i="2"/>
  <c r="AG51" i="2"/>
  <c r="M13" i="2"/>
  <c r="AD60" i="2"/>
  <c r="AI60" i="2" s="1"/>
  <c r="AB28" i="2"/>
  <c r="AE57" i="2"/>
  <c r="Z39" i="2"/>
  <c r="AG39" i="2" s="1"/>
  <c r="S44" i="2"/>
  <c r="AD44" i="2" s="1"/>
  <c r="S49" i="2"/>
  <c r="X66" i="3"/>
  <c r="Z14" i="2"/>
  <c r="AG14" i="2" s="1"/>
  <c r="Z17" i="2"/>
  <c r="AG17" i="2" s="1"/>
  <c r="AB19" i="2"/>
  <c r="AG27" i="2"/>
  <c r="AG35" i="2"/>
  <c r="AD39" i="2"/>
  <c r="Z47" i="2"/>
  <c r="AB47" i="2" s="1"/>
  <c r="AD56" i="2"/>
  <c r="AE56" i="2" s="1"/>
  <c r="AG57" i="2"/>
  <c r="AE62" i="2"/>
  <c r="AA31" i="3"/>
  <c r="AB34" i="2"/>
  <c r="M37" i="2"/>
  <c r="AG58" i="2"/>
  <c r="AG26" i="2"/>
  <c r="P13" i="2"/>
  <c r="AE43" i="2"/>
  <c r="X56" i="3"/>
  <c r="Z42" i="3"/>
  <c r="X74" i="3"/>
  <c r="U74" i="3"/>
  <c r="AA23" i="3"/>
  <c r="Z18" i="3"/>
  <c r="AA36" i="3"/>
  <c r="U62" i="3"/>
  <c r="U53" i="3"/>
  <c r="X53" i="3"/>
  <c r="AD22" i="2"/>
  <c r="AE22" i="2" s="1"/>
  <c r="AD30" i="2"/>
  <c r="AI30" i="2" s="1"/>
  <c r="AD33" i="2"/>
  <c r="AI33" i="2" s="1"/>
  <c r="P37" i="2"/>
  <c r="AB45" i="2"/>
  <c r="AI15" i="2"/>
  <c r="AD17" i="2"/>
  <c r="AI17" i="2" s="1"/>
  <c r="AB25" i="2"/>
  <c r="AE41" i="2"/>
  <c r="AB13" i="2"/>
  <c r="AD14" i="2"/>
  <c r="AE14" i="2" s="1"/>
  <c r="AG18" i="2"/>
  <c r="AB21" i="2"/>
  <c r="AD28" i="2"/>
  <c r="AE28" i="2" s="1"/>
  <c r="AB29" i="2"/>
  <c r="AB32" i="2"/>
  <c r="AB37" i="2"/>
  <c r="AB52" i="2"/>
  <c r="AG53" i="2"/>
  <c r="AB22" i="2"/>
  <c r="AB33" i="2"/>
  <c r="AB36" i="2"/>
  <c r="AE61" i="2"/>
  <c r="Z50" i="3"/>
  <c r="AE40" i="2"/>
  <c r="AB48" i="2"/>
  <c r="Z50" i="2"/>
  <c r="AG50" i="2" s="1"/>
  <c r="M49" i="2"/>
  <c r="N54" i="2"/>
  <c r="N56" i="2" s="1"/>
  <c r="Z56" i="2" s="1"/>
  <c r="AE58" i="2"/>
  <c r="AB59" i="2"/>
  <c r="W40" i="3"/>
  <c r="X40" i="3" s="1"/>
  <c r="X33" i="3"/>
  <c r="AA33" i="3"/>
  <c r="Z66" i="3"/>
  <c r="U66" i="3"/>
  <c r="X71" i="3"/>
  <c r="AA71" i="3"/>
  <c r="W62" i="3"/>
  <c r="Z15" i="3"/>
  <c r="U15" i="3"/>
  <c r="X42" i="3"/>
  <c r="AA42" i="3"/>
  <c r="Z56" i="3"/>
  <c r="U56" i="3"/>
  <c r="X50" i="3"/>
  <c r="AA50" i="3"/>
  <c r="AB42" i="2"/>
  <c r="AG42" i="2"/>
  <c r="AI16" i="2"/>
  <c r="AB43" i="2"/>
  <c r="AG43" i="2"/>
  <c r="AE46" i="2"/>
  <c r="AI46" i="2"/>
  <c r="AI31" i="2"/>
  <c r="AG40" i="2"/>
  <c r="AB40" i="2"/>
  <c r="S13" i="2"/>
  <c r="AG41" i="2"/>
  <c r="AB41" i="2"/>
  <c r="AI48" i="2"/>
  <c r="AE48" i="2"/>
  <c r="AI24" i="2"/>
  <c r="AI34" i="2"/>
  <c r="AI45" i="2"/>
  <c r="AG62" i="2"/>
  <c r="AI55" i="2"/>
  <c r="AI25" i="2"/>
  <c r="AG61" i="2"/>
  <c r="AG15" i="2"/>
  <c r="AG16" i="2"/>
  <c r="AI18" i="2"/>
  <c r="AI19" i="2"/>
  <c r="AI20" i="2"/>
  <c r="AI21" i="2"/>
  <c r="AE23" i="2"/>
  <c r="AI26" i="2"/>
  <c r="AI27" i="2"/>
  <c r="AE29" i="2"/>
  <c r="AG30" i="2"/>
  <c r="AG31" i="2"/>
  <c r="AE32" i="2"/>
  <c r="AI35" i="2"/>
  <c r="AI36" i="2"/>
  <c r="AG49" i="2"/>
  <c r="AD50" i="2"/>
  <c r="AI51" i="2"/>
  <c r="AI52" i="2"/>
  <c r="AI53" i="2"/>
  <c r="P54" i="2"/>
  <c r="AD54" i="2" s="1"/>
  <c r="AG55" i="2"/>
  <c r="AA38" i="1"/>
  <c r="Z38" i="1"/>
  <c r="AB38" i="1" s="1"/>
  <c r="AG60" i="2" l="1"/>
  <c r="AE59" i="2"/>
  <c r="AB44" i="2"/>
  <c r="AG47" i="2"/>
  <c r="AB50" i="2"/>
  <c r="AB39" i="2"/>
  <c r="AE60" i="2"/>
  <c r="AE30" i="2"/>
  <c r="AE33" i="2"/>
  <c r="AE17" i="2"/>
  <c r="AI14" i="2"/>
  <c r="AB17" i="2"/>
  <c r="AB14" i="2"/>
  <c r="AE44" i="2"/>
  <c r="AI44" i="2"/>
  <c r="AI28" i="2"/>
  <c r="S37" i="2"/>
  <c r="AD37" i="2" s="1"/>
  <c r="AI37" i="2" s="1"/>
  <c r="AI22" i="2"/>
  <c r="Z54" i="2"/>
  <c r="AG54" i="2" s="1"/>
  <c r="AI56" i="2"/>
  <c r="AI39" i="2"/>
  <c r="AE39" i="2"/>
  <c r="AD13" i="2"/>
  <c r="AI13" i="2" s="1"/>
  <c r="U77" i="3"/>
  <c r="U78" i="3" s="1"/>
  <c r="AA40" i="3"/>
  <c r="X55" i="3"/>
  <c r="AA55" i="3"/>
  <c r="X62" i="3"/>
  <c r="AA62" i="3"/>
  <c r="AE50" i="2"/>
  <c r="AI50" i="2"/>
  <c r="AB56" i="2"/>
  <c r="AG56" i="2"/>
  <c r="P49" i="2"/>
  <c r="AD49" i="2" s="1"/>
  <c r="AP13" i="2"/>
  <c r="AE54" i="2"/>
  <c r="AI54" i="2"/>
  <c r="AI47" i="2"/>
  <c r="AE47" i="2"/>
  <c r="AG38" i="1"/>
  <c r="AE13" i="2" l="1"/>
  <c r="AE37" i="2"/>
  <c r="AB54" i="2"/>
  <c r="AB63" i="2" s="1"/>
  <c r="AB64" i="2" s="1"/>
  <c r="AE49" i="2"/>
  <c r="AI49" i="2"/>
  <c r="N60" i="1"/>
  <c r="K60" i="1"/>
  <c r="N50" i="1"/>
  <c r="N54" i="1" s="1"/>
  <c r="N56" i="1" s="1"/>
  <c r="K50" i="1"/>
  <c r="K54" i="1" s="1"/>
  <c r="K56" i="1" s="1"/>
  <c r="N47" i="1"/>
  <c r="K47" i="1"/>
  <c r="N44" i="1"/>
  <c r="K44" i="1"/>
  <c r="N39" i="1"/>
  <c r="K39" i="1"/>
  <c r="AE63" i="2" l="1"/>
  <c r="AE64" i="2" s="1"/>
  <c r="AH62" i="1"/>
  <c r="AD62" i="1"/>
  <c r="AI62" i="1" s="1"/>
  <c r="AA62" i="1"/>
  <c r="Z62" i="1"/>
  <c r="AG62" i="1" s="1"/>
  <c r="AH61" i="1"/>
  <c r="AD61" i="1"/>
  <c r="AI61" i="1" s="1"/>
  <c r="AA61" i="1"/>
  <c r="Z61" i="1"/>
  <c r="AB61" i="1" s="1"/>
  <c r="AH60" i="1"/>
  <c r="AA60" i="1"/>
  <c r="Z60" i="1"/>
  <c r="AB60" i="1" s="1"/>
  <c r="AH59" i="1"/>
  <c r="AA59" i="1"/>
  <c r="Z59" i="1"/>
  <c r="AB59" i="1" s="1"/>
  <c r="AH58" i="1"/>
  <c r="AD58" i="1"/>
  <c r="AI58" i="1" s="1"/>
  <c r="AA58" i="1"/>
  <c r="Z58" i="1"/>
  <c r="AB58" i="1" s="1"/>
  <c r="AH57" i="1"/>
  <c r="AD57" i="1"/>
  <c r="AI57" i="1" s="1"/>
  <c r="AA57" i="1"/>
  <c r="Z57" i="1"/>
  <c r="AB57" i="1" s="1"/>
  <c r="AH56" i="1"/>
  <c r="AA56" i="1"/>
  <c r="Z56" i="1"/>
  <c r="AB56" i="1" s="1"/>
  <c r="AH55" i="1"/>
  <c r="AD55" i="1"/>
  <c r="AI55" i="1" s="1"/>
  <c r="AA55" i="1"/>
  <c r="Z55" i="1"/>
  <c r="AB55" i="1" s="1"/>
  <c r="AH54" i="1"/>
  <c r="AA54" i="1"/>
  <c r="Z54" i="1"/>
  <c r="AB54" i="1" s="1"/>
  <c r="AH53" i="1"/>
  <c r="AD53" i="1"/>
  <c r="AI53" i="1" s="1"/>
  <c r="AA53" i="1"/>
  <c r="Z53" i="1"/>
  <c r="AB53" i="1" s="1"/>
  <c r="AH52" i="1"/>
  <c r="AD52" i="1"/>
  <c r="AI52" i="1" s="1"/>
  <c r="AA52" i="1"/>
  <c r="Z52" i="1"/>
  <c r="AB52" i="1" s="1"/>
  <c r="AH51" i="1"/>
  <c r="AD51" i="1"/>
  <c r="AI51" i="1" s="1"/>
  <c r="AA51" i="1"/>
  <c r="Z51" i="1"/>
  <c r="AB51" i="1" s="1"/>
  <c r="AH50" i="1"/>
  <c r="AA50" i="1"/>
  <c r="Z50" i="1"/>
  <c r="AB50" i="1" s="1"/>
  <c r="AH49" i="1"/>
  <c r="AA49" i="1"/>
  <c r="Z49" i="1"/>
  <c r="AB49" i="1" s="1"/>
  <c r="AH48" i="1"/>
  <c r="AD48" i="1"/>
  <c r="AI48" i="1" s="1"/>
  <c r="AA48" i="1"/>
  <c r="Z48" i="1"/>
  <c r="AB48" i="1" s="1"/>
  <c r="AH47" i="1"/>
  <c r="AA47" i="1"/>
  <c r="Z47" i="1"/>
  <c r="AB47" i="1" s="1"/>
  <c r="AH46" i="1"/>
  <c r="AD46" i="1"/>
  <c r="AI46" i="1" s="1"/>
  <c r="AA46" i="1"/>
  <c r="Z46" i="1"/>
  <c r="AB46" i="1" s="1"/>
  <c r="AH45" i="1"/>
  <c r="AD45" i="1"/>
  <c r="AI45" i="1" s="1"/>
  <c r="AA45" i="1"/>
  <c r="Z45" i="1"/>
  <c r="AB45" i="1" s="1"/>
  <c r="AH44" i="1"/>
  <c r="AA44" i="1"/>
  <c r="Z44" i="1"/>
  <c r="AB44" i="1" s="1"/>
  <c r="AH43" i="1"/>
  <c r="AD43" i="1"/>
  <c r="AI43" i="1" s="1"/>
  <c r="AA43" i="1"/>
  <c r="Z43" i="1"/>
  <c r="AB43" i="1" s="1"/>
  <c r="AH42" i="1"/>
  <c r="AD42" i="1"/>
  <c r="AI42" i="1" s="1"/>
  <c r="AA42" i="1"/>
  <c r="Z42" i="1"/>
  <c r="AB42" i="1" s="1"/>
  <c r="AH41" i="1"/>
  <c r="AD41" i="1"/>
  <c r="AI41" i="1" s="1"/>
  <c r="AA41" i="1"/>
  <c r="Z41" i="1"/>
  <c r="AB41" i="1" s="1"/>
  <c r="AH40" i="1"/>
  <c r="AD40" i="1"/>
  <c r="AI40" i="1" s="1"/>
  <c r="AA40" i="1"/>
  <c r="Z40" i="1"/>
  <c r="AB40" i="1" s="1"/>
  <c r="AH39" i="1"/>
  <c r="AA39" i="1"/>
  <c r="Z39" i="1"/>
  <c r="AB39" i="1" s="1"/>
  <c r="AH37" i="1"/>
  <c r="AA37" i="1"/>
  <c r="Z37" i="1"/>
  <c r="AB37" i="1" s="1"/>
  <c r="AH36" i="1"/>
  <c r="AD36" i="1"/>
  <c r="AI36" i="1" s="1"/>
  <c r="AA36" i="1"/>
  <c r="Z36" i="1"/>
  <c r="AB36" i="1" s="1"/>
  <c r="AH35" i="1"/>
  <c r="AD35" i="1"/>
  <c r="AI35" i="1" s="1"/>
  <c r="AA35" i="1"/>
  <c r="Z35" i="1"/>
  <c r="AB35" i="1" s="1"/>
  <c r="AH34" i="1"/>
  <c r="AD34" i="1"/>
  <c r="AI34" i="1" s="1"/>
  <c r="AA34" i="1"/>
  <c r="Z34" i="1"/>
  <c r="AB34" i="1" s="1"/>
  <c r="AH33" i="1"/>
  <c r="AA33" i="1"/>
  <c r="Z33" i="1"/>
  <c r="AB33" i="1" s="1"/>
  <c r="AH32" i="1"/>
  <c r="AD32" i="1"/>
  <c r="AI32" i="1" s="1"/>
  <c r="AA32" i="1"/>
  <c r="Z32" i="1"/>
  <c r="AB32" i="1" s="1"/>
  <c r="AH31" i="1"/>
  <c r="AD31" i="1"/>
  <c r="AE31" i="1" s="1"/>
  <c r="AA31" i="1"/>
  <c r="Z31" i="1"/>
  <c r="AB31" i="1" s="1"/>
  <c r="AH30" i="1"/>
  <c r="AA30" i="1"/>
  <c r="Z30" i="1"/>
  <c r="AB30" i="1" s="1"/>
  <c r="AH29" i="1"/>
  <c r="AD29" i="1"/>
  <c r="AE29" i="1" s="1"/>
  <c r="AA29" i="1"/>
  <c r="Z29" i="1"/>
  <c r="AB29" i="1" s="1"/>
  <c r="AH28" i="1"/>
  <c r="AA28" i="1"/>
  <c r="Z28" i="1"/>
  <c r="AB28" i="1" s="1"/>
  <c r="AH27" i="1"/>
  <c r="AD27" i="1"/>
  <c r="AE27" i="1" s="1"/>
  <c r="AA27" i="1"/>
  <c r="Z27" i="1"/>
  <c r="AB27" i="1" s="1"/>
  <c r="AH26" i="1"/>
  <c r="AD26" i="1"/>
  <c r="AE26" i="1" s="1"/>
  <c r="AA26" i="1"/>
  <c r="Z26" i="1"/>
  <c r="AB26" i="1" s="1"/>
  <c r="AH25" i="1"/>
  <c r="AD25" i="1"/>
  <c r="AE25" i="1" s="1"/>
  <c r="AA25" i="1"/>
  <c r="Z25" i="1"/>
  <c r="AB25" i="1" s="1"/>
  <c r="AH24" i="1"/>
  <c r="AD24" i="1"/>
  <c r="AE24" i="1" s="1"/>
  <c r="AA24" i="1"/>
  <c r="Z24" i="1"/>
  <c r="AB24" i="1" s="1"/>
  <c r="AH23" i="1"/>
  <c r="AD23" i="1"/>
  <c r="AE23" i="1" s="1"/>
  <c r="AA23" i="1"/>
  <c r="Z23" i="1"/>
  <c r="AB23" i="1" s="1"/>
  <c r="AH22" i="1"/>
  <c r="AA22" i="1"/>
  <c r="Z22" i="1"/>
  <c r="AB22" i="1" s="1"/>
  <c r="AH21" i="1"/>
  <c r="AD21" i="1"/>
  <c r="AE21" i="1" s="1"/>
  <c r="AA21" i="1"/>
  <c r="Z21" i="1"/>
  <c r="AB21" i="1" s="1"/>
  <c r="AH20" i="1"/>
  <c r="AD20" i="1"/>
  <c r="AE20" i="1" s="1"/>
  <c r="AA20" i="1"/>
  <c r="Z20" i="1"/>
  <c r="AB20" i="1" s="1"/>
  <c r="AH19" i="1"/>
  <c r="AD19" i="1"/>
  <c r="AE19" i="1" s="1"/>
  <c r="AA19" i="1"/>
  <c r="Z19" i="1"/>
  <c r="AG19" i="1" s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H15" i="1"/>
  <c r="AD15" i="1"/>
  <c r="AI15" i="1" s="1"/>
  <c r="AA15" i="1"/>
  <c r="Z15" i="1"/>
  <c r="AH14" i="1"/>
  <c r="AA14" i="1"/>
  <c r="AH13" i="1"/>
  <c r="AA13" i="1"/>
  <c r="Z13" i="1"/>
  <c r="AG35" i="1" l="1"/>
  <c r="AG13" i="1"/>
  <c r="AB13" i="1"/>
  <c r="AG15" i="1"/>
  <c r="AB15" i="1"/>
  <c r="AG16" i="1"/>
  <c r="AB16" i="1"/>
  <c r="AG40" i="1"/>
  <c r="AG37" i="1"/>
  <c r="AE15" i="1"/>
  <c r="AG33" i="1"/>
  <c r="AG57" i="1"/>
  <c r="AG59" i="1"/>
  <c r="AE16" i="1"/>
  <c r="AE18" i="1"/>
  <c r="AI19" i="1"/>
  <c r="AG20" i="1"/>
  <c r="AI20" i="1"/>
  <c r="AG21" i="1"/>
  <c r="AI21" i="1"/>
  <c r="AG22" i="1"/>
  <c r="AG23" i="1"/>
  <c r="AI23" i="1"/>
  <c r="AG24" i="1"/>
  <c r="AI24" i="1"/>
  <c r="AG25" i="1"/>
  <c r="AI25" i="1"/>
  <c r="AG26" i="1"/>
  <c r="AI26" i="1"/>
  <c r="AG27" i="1"/>
  <c r="AI27" i="1"/>
  <c r="AG28" i="1"/>
  <c r="AG29" i="1"/>
  <c r="AI29" i="1"/>
  <c r="AG30" i="1"/>
  <c r="AG31" i="1"/>
  <c r="AI31" i="1"/>
  <c r="AG32" i="1"/>
  <c r="AG34" i="1"/>
  <c r="AG36" i="1"/>
  <c r="AG39" i="1"/>
  <c r="AG41" i="1"/>
  <c r="AG43" i="1"/>
  <c r="AG45" i="1"/>
  <c r="AG47" i="1"/>
  <c r="AG49" i="1"/>
  <c r="AG51" i="1"/>
  <c r="AG53" i="1"/>
  <c r="AG55" i="1"/>
  <c r="AG61" i="1"/>
  <c r="AG42" i="1"/>
  <c r="AG44" i="1"/>
  <c r="AG46" i="1"/>
  <c r="AG48" i="1"/>
  <c r="AG50" i="1"/>
  <c r="AG52" i="1"/>
  <c r="AG54" i="1"/>
  <c r="AG56" i="1"/>
  <c r="AG58" i="1"/>
  <c r="AG60" i="1"/>
  <c r="AB18" i="1"/>
  <c r="AB19" i="1"/>
  <c r="AE32" i="1"/>
  <c r="AE34" i="1"/>
  <c r="AE35" i="1"/>
  <c r="AE36" i="1"/>
  <c r="AE40" i="1"/>
  <c r="AE41" i="1"/>
  <c r="AE42" i="1"/>
  <c r="AE43" i="1"/>
  <c r="AE45" i="1"/>
  <c r="AE46" i="1"/>
  <c r="AE48" i="1"/>
  <c r="AE51" i="1"/>
  <c r="AE52" i="1"/>
  <c r="AE53" i="1"/>
  <c r="AE55" i="1"/>
  <c r="AE57" i="1"/>
  <c r="AE58" i="1"/>
  <c r="AE61" i="1"/>
  <c r="AB62" i="1"/>
  <c r="AE62" i="1"/>
  <c r="N17" i="1"/>
  <c r="Z17" i="1" s="1"/>
  <c r="K17" i="1"/>
  <c r="N14" i="1"/>
  <c r="Z14" i="1" s="1"/>
  <c r="K14" i="1"/>
  <c r="AG14" i="1" l="1"/>
  <c r="AB14" i="1"/>
  <c r="AG17" i="1"/>
  <c r="AB17" i="1"/>
  <c r="P56" i="1"/>
  <c r="AD56" i="1" s="1"/>
  <c r="M56" i="1"/>
  <c r="P39" i="1"/>
  <c r="AD39" i="1" s="1"/>
  <c r="P33" i="1"/>
  <c r="AD33" i="1" s="1"/>
  <c r="AB63" i="1" l="1"/>
  <c r="AI39" i="1"/>
  <c r="AI56" i="1"/>
  <c r="AE56" i="1"/>
  <c r="AI33" i="1"/>
  <c r="P60" i="1"/>
  <c r="P54" i="1"/>
  <c r="AD54" i="1" s="1"/>
  <c r="P50" i="1"/>
  <c r="P47" i="1"/>
  <c r="AD47" i="1" s="1"/>
  <c r="P44" i="1"/>
  <c r="P30" i="1"/>
  <c r="AD30" i="1" s="1"/>
  <c r="P28" i="1"/>
  <c r="AD28" i="1" s="1"/>
  <c r="P22" i="1"/>
  <c r="AD22" i="1" s="1"/>
  <c r="P17" i="1"/>
  <c r="AD17" i="1" s="1"/>
  <c r="P14" i="1"/>
  <c r="AD14" i="1" s="1"/>
  <c r="AI14" i="1" l="1"/>
  <c r="AI17" i="1"/>
  <c r="AI28" i="1"/>
  <c r="P37" i="1"/>
  <c r="AD37" i="1" s="1"/>
  <c r="AI37" i="1" s="1"/>
  <c r="AD44" i="1"/>
  <c r="P49" i="1"/>
  <c r="AD49" i="1" s="1"/>
  <c r="AD50" i="1"/>
  <c r="P59" i="1"/>
  <c r="AD59" i="1" s="1"/>
  <c r="AD60" i="1"/>
  <c r="AI22" i="1"/>
  <c r="AI30" i="1"/>
  <c r="AI47" i="1"/>
  <c r="AI54" i="1"/>
  <c r="P13" i="1"/>
  <c r="AD13" i="1" s="1"/>
  <c r="M60" i="1"/>
  <c r="M59" i="1" s="1"/>
  <c r="M54" i="1"/>
  <c r="M50" i="1"/>
  <c r="M47" i="1"/>
  <c r="AE47" i="1" s="1"/>
  <c r="M44" i="1"/>
  <c r="M39" i="1"/>
  <c r="M33" i="1"/>
  <c r="AE33" i="1" s="1"/>
  <c r="M30" i="1"/>
  <c r="AE30" i="1" s="1"/>
  <c r="M28" i="1"/>
  <c r="AE28" i="1" s="1"/>
  <c r="M22" i="1"/>
  <c r="AE22" i="1" s="1"/>
  <c r="M17" i="1"/>
  <c r="AE17" i="1" s="1"/>
  <c r="M14" i="1"/>
  <c r="M49" i="1" l="1"/>
  <c r="M13" i="1"/>
  <c r="AE13" i="1" s="1"/>
  <c r="AE54" i="1"/>
  <c r="AI60" i="1"/>
  <c r="AE60" i="1"/>
  <c r="AI50" i="1"/>
  <c r="AE50" i="1"/>
  <c r="AI44" i="1"/>
  <c r="AE44" i="1"/>
  <c r="AE14" i="1"/>
  <c r="M37" i="1"/>
  <c r="AE37" i="1" s="1"/>
  <c r="AE39" i="1"/>
  <c r="AI13" i="1"/>
  <c r="AI59" i="1"/>
  <c r="AE59" i="1"/>
  <c r="AI49" i="1"/>
  <c r="AE49" i="1"/>
  <c r="AP32" i="1"/>
  <c r="AE63" i="1" l="1"/>
  <c r="AP34" i="1"/>
  <c r="AP31" i="1"/>
  <c r="AP25" i="1"/>
  <c r="AP13" i="1"/>
  <c r="AB64" i="1" l="1"/>
  <c r="AE64" i="1"/>
  <c r="AA19" i="3" l="1"/>
  <c r="Q18" i="3"/>
  <c r="X19" i="3"/>
  <c r="Q13" i="3" l="1"/>
  <c r="W18" i="3"/>
  <c r="AH13" i="3" l="1"/>
  <c r="W13" i="3"/>
  <c r="AA18" i="3"/>
  <c r="X18" i="3"/>
  <c r="X13" i="3" l="1"/>
  <c r="X77" i="3" s="1"/>
  <c r="X78" i="3" s="1"/>
  <c r="AA13" i="3"/>
</calcChain>
</file>

<file path=xl/sharedStrings.xml><?xml version="1.0" encoding="utf-8"?>
<sst xmlns="http://schemas.openxmlformats.org/spreadsheetml/2006/main" count="1378" uniqueCount="239">
  <si>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</si>
  <si>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</si>
  <si>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</si>
  <si>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</si>
  <si>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</si>
  <si>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</si>
  <si>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</si>
  <si>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</si>
  <si>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</si>
  <si>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</si>
  <si>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</si>
  <si>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</si>
  <si>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</si>
  <si>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</si>
  <si>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</si>
  <si>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</si>
  <si>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</si>
  <si>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</si>
  <si>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</si>
  <si>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</si>
  <si>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</si>
  <si>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</si>
  <si>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</si>
  <si>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</si>
  <si>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</si>
  <si>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</si>
  <si>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</si>
  <si>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</si>
  <si>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</si>
  <si>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</si>
  <si>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</si>
  <si>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</si>
  <si>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</si>
  <si>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</si>
  <si>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</si>
  <si>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</si>
  <si>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</si>
  <si>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</si>
  <si>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</si>
  <si>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</si>
  <si>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</si>
  <si>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</si>
  <si>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</si>
  <si>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</si>
  <si>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</si>
  <si>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</si>
  <si>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</si>
  <si>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</si>
  <si>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</si>
  <si>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</si>
  <si>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BADAN PERENCANAAN PEMBANGUNAN, PENELITIAN DAN PENGEMBANGAN DAERAH</t>
  </si>
  <si>
    <t>Badan Perencanan Pembangunan, Penelitian dan Pengembangan Daerah</t>
  </si>
  <si>
    <t>Laporan Keuangan yang Memenuhi Aspek Kualitas</t>
  </si>
  <si>
    <t>Pelayanan administrasi sesuai standar</t>
  </si>
  <si>
    <t>Daftar Usulan APBN, DAK dan APBD Provinsi</t>
  </si>
  <si>
    <t>Lap</t>
  </si>
  <si>
    <t>Jumlah Buku Capaian Indikator Makro Daerah</t>
  </si>
  <si>
    <t>Buku</t>
  </si>
  <si>
    <t>Laporan Capaian Program-Program Pembangunan Daerah</t>
  </si>
  <si>
    <t>Laporan Permasalahan Daerah</t>
  </si>
  <si>
    <t>Realisasi dan Tingkat Capaian Kinerja dan Anggaran Renja Perangkat Daerah yang Dievaluasi</t>
  </si>
  <si>
    <t>[kolom (12)(K) : kolom (7)(K)] x 100%</t>
  </si>
  <si>
    <t>[kolom (12)(Rp) : kolom (7)(Rp)] x 100%</t>
  </si>
  <si>
    <t>NIP. 19700423 199303 1 006</t>
  </si>
  <si>
    <t>M. ARLIYAN SYAHRIAL, M.Pd</t>
  </si>
  <si>
    <t>Kabupaten Hulu Sungai Selatan</t>
  </si>
  <si>
    <t>Kepala Bappelitbangda</t>
  </si>
  <si>
    <t>Dievaluasi</t>
  </si>
  <si>
    <t>Disusun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</si>
  <si>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</si>
  <si>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</si>
  <si>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</si>
  <si>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</si>
  <si>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</si>
  <si>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</si>
  <si>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</si>
  <si>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</si>
  <si>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</si>
  <si>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</si>
  <si>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</si>
  <si>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</si>
  <si>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</si>
  <si>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</si>
  <si>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Peralatan dan perlengkapan kantor dalam kondisi baik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</si>
  <si>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</si>
  <si>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</si>
  <si>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</si>
  <si>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</si>
  <si>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Penyelenggaraan Rapat Koordinasi dan Konsultasi SKPD</t>
  </si>
  <si>
    <t>Pengadaan Barang Milik Daerah Penunjang Urusan Pemerintah Daerah</t>
  </si>
  <si>
    <t>Pengadaan Mebel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</si>
  <si>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</si>
  <si>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</si>
  <si>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</si>
  <si>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</si>
  <si>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</si>
  <si>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</si>
  <si>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</si>
  <si>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Perencanaan, Pengendalian dan Evaluasi Pembangunan Daerah</t>
  </si>
  <si>
    <t>Penyusunan Perencanaan dan Pendanaan</t>
  </si>
  <si>
    <t>Koordinasi Penelaahan Dokumen Perencanaan Pembangunan Daerah dengan Dokumen Kebijakannya lainnya</t>
  </si>
  <si>
    <t>Koordinasi Pelaksanaan Forum SKPD/Lintas SKPD</t>
  </si>
  <si>
    <t>Pelaksanaan Musrenbang Kabupaten/Kota</t>
  </si>
  <si>
    <t>Koordinasi Penyusunan dan Penetapan Dokumen Perencanaan Pembangunan Daerah Kabupaten/Kota</t>
  </si>
  <si>
    <t>Dokumen Perkada Renja yang ditetapkan</t>
  </si>
  <si>
    <t>Dokumen Perkada yang ditetapkan</t>
  </si>
  <si>
    <t>Daftar Usulan Musrenbang Kecamatan dan Pokir DPRD</t>
  </si>
  <si>
    <t>Dokuman perkada RKPD yang telah ditetapkan</t>
  </si>
  <si>
    <t>Analisis Data dan Informasi Pemerintahan Daerah Bidang Perencanaan Pembangunan Daerah</t>
  </si>
  <si>
    <t>Analisis Data dan Informasi Perencanaan Pembangunan Daerah</t>
  </si>
  <si>
    <t>Pembinaan dan Pemanfaatan Data dan Informasi Perencanaan Pembangunan SKPD</t>
  </si>
  <si>
    <t>Pengendalian, Evaluasi dan Pelaporan Bidang Perencanaan Pembangunan Daerah</t>
  </si>
  <si>
    <t>Koordinasi, Pengendalian Perencanaan dan Pelaksanaan Pembangunan Daerah di Kabupaten/Kota</t>
  </si>
  <si>
    <t>Jumlah PD yang Capaian Kinerjanya di atas 90%</t>
  </si>
  <si>
    <t>Program Koordinasi dan Sinkronisasi Perencanaan Pembangunan Daerah</t>
  </si>
  <si>
    <t>Koordinasi Perencanaan Bidang Pemerintahan dan Pembangunan Manusia</t>
  </si>
  <si>
    <t>Pelaksanaan Monitoring dan Evaluasi Penyusunan Dokumen Perencanaan Pembangunan Perangkat Daerah Bidang Pemerintahan</t>
  </si>
  <si>
    <t>Koordinasi Penyusunan Dokumen Perencanaan Pembangunan Daerah Bidang Pembangunan Manusia (RPJPD, RPJMD dan RKPD)</t>
  </si>
  <si>
    <t>Pelaksanaan Monitoring dan Evaluasi Penyusunan Dokumen Perencanaan Pembangunan Perangkat daerah Bidang Pembangunan Manusia</t>
  </si>
  <si>
    <t>Laporan Rencana Aksi Daerah</t>
  </si>
  <si>
    <t>Koordinasi Perencanaan Bidang Perekonomian dan SDA (Sumber Daya Alam)</t>
  </si>
  <si>
    <t>Pelaksanaan Monitoring dan Evaluasi Penyusunan Dokumen Perencanaan Pembangunan Perangkat Daerah Bidang Perekonomian</t>
  </si>
  <si>
    <t>Koordinasi Perencanaan Bidang Infrastruktur dan Kewilayahan</t>
  </si>
  <si>
    <t>Koordinasi Penyusunan Dokumen Perencanaan Pembangunan Daerah Bidang Kewilayahan (RPJPD, RPJMD, dan RKPD)</t>
  </si>
  <si>
    <t>Pelaksanaan Monitoring dan Evaluasi Penyusunan Dokumen Perencanaan Pembangunan Perangkat Daerah Bidang Kewilayahan</t>
  </si>
  <si>
    <t>Program Penelitian dan Pengembangan Daerah</t>
  </si>
  <si>
    <t>Pengembangan Inovasi dan Teknologi</t>
  </si>
  <si>
    <t>Diseminasi Jenis, Prosedur dan Metode Penyelenggaraan Pemerintahan Daerah Yang Bersifat Inovatif</t>
  </si>
  <si>
    <t>Fasilitasi Hak Kekayaan Intelektual</t>
  </si>
  <si>
    <t>Dokumen Hasil Penelitian</t>
  </si>
  <si>
    <t>Gedung Kantor dalam Kondisi Baik</t>
  </si>
  <si>
    <t>Mobil dan Kendaraan Operasional dalam Kondisi Baik</t>
  </si>
  <si>
    <t>Peralatan dan Perlengkapan Kantor dalam Kondisi Baik</t>
  </si>
  <si>
    <t>OPD</t>
  </si>
  <si>
    <t>%</t>
  </si>
  <si>
    <t>Jumlah dokumen Perencanaan dan Evaluasi Kinerja yang berkualitas</t>
  </si>
  <si>
    <t>Jumlah dokumen administrasi Keuangan sesuai standar</t>
  </si>
  <si>
    <t>Jumlah dokumen administrasi umum sesuai standar</t>
  </si>
  <si>
    <t>Tingkat Pelayanan Adminstrasi Umum sesuai Standar</t>
  </si>
  <si>
    <t>Tingkat kepuasan pelayanan</t>
  </si>
  <si>
    <t>Persentase Pelaksanaan Program Pembangunan yang sesuai dengan Target Perencanaan</t>
  </si>
  <si>
    <t>Tingkat keselarasan RKPD terhadap RPJMD</t>
  </si>
  <si>
    <t>Persentase Pengendalian program pembangunan daerah</t>
  </si>
  <si>
    <t>Indeks Daya Saing Daerah</t>
  </si>
  <si>
    <t>PERIODE PELAKSANAAN TRIWULAN II TAHUN 2021</t>
  </si>
  <si>
    <t>Kandangan,          Juli 2021</t>
  </si>
  <si>
    <t>Dokumen Perencanaan yang Memenuhi Aspek Kualitas</t>
  </si>
  <si>
    <t>Dokumen Evaluasi yang Memenuhi Aspek Kualitas</t>
  </si>
  <si>
    <t>PERIODE PELAKSANAAN TRIWULAN I TAHUN 2021</t>
  </si>
  <si>
    <t>Meningkatnya Aspek Kualitas Dokumen AKIP dan Pelayanan Publik</t>
  </si>
  <si>
    <t>Persentase  Pemenuhan Aspek Kualitas Dokumen AKIP</t>
  </si>
  <si>
    <t>Tingkat Kepuasan Pelayanan</t>
  </si>
  <si>
    <t>tersedianya dokumen Perencanaan dan Evaluasi Kinerja   Bappelitbangda yang berkualitas</t>
  </si>
  <si>
    <t>Terlaksananya  adminstrasi keuangan sesuai standar</t>
  </si>
  <si>
    <t>Terlaksananya  administrasi umum dan sumber daya manusia sesuai standar</t>
  </si>
  <si>
    <t>Persentase dokumen Perencanaan dan Evaluasi Kinerja   Bappelitbangda yang berkualitas</t>
  </si>
  <si>
    <t>persentase dokumen administrasi Keuangan sesuai standar</t>
  </si>
  <si>
    <t>Terpenuhinya kualitas pelaksanaan perencanaan Pembangunan Daerah</t>
  </si>
  <si>
    <t>Terlaksananya Ketepatan dan Keakuratan Perencanaan</t>
  </si>
  <si>
    <t>Tingkat Keselarasan Renja PD terhadap RKPD</t>
  </si>
  <si>
    <t>Tingkat Pelayanan Administrasi Umum Sesuai Standar</t>
  </si>
  <si>
    <t>Jumlah Dokumen Administrasi Umum Sesuai Standar</t>
  </si>
  <si>
    <t>Kesesuaian capaian target Renja PD terhadap RKPD</t>
  </si>
  <si>
    <t>Jumlah Rekomendasi Sektoral Bidang Pemerintahan dan Pembangunan Manusia</t>
  </si>
  <si>
    <t>Jumlah Rekomendasi Sektoral Bidang Perekonomian dan SDA (Sumber Daya Alam)</t>
  </si>
  <si>
    <t>Jumlah Rekomendasi Sektoral Bidang Infrastruktur dan Kewilayahan</t>
  </si>
  <si>
    <t>Meningkatnya Kualitas   Penelitian dan  Pengembangan Daerah</t>
  </si>
  <si>
    <t>Jumlah dokumen  adminstrasi SDM sesuai standar</t>
  </si>
  <si>
    <t>Rekomendasi</t>
  </si>
  <si>
    <t>Indeks</t>
  </si>
  <si>
    <t>Tersedianya Kajian  Penelitian dan Pengembangan</t>
  </si>
  <si>
    <t>Tingkat  Pelayanan  Adminstrasi Umum sesuai Standar</t>
  </si>
  <si>
    <t>Org</t>
  </si>
  <si>
    <t>Persentase pengendalian program pembangunan daerah</t>
  </si>
  <si>
    <t>Indeks Inovasi Daerah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</si>
  <si>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</si>
  <si>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</si>
  <si>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</si>
  <si>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</si>
  <si>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Analisis Kondisi Daerah, Permasalahan, dan Isu Strategis Pembangunan Daerah</t>
  </si>
  <si>
    <t>Pelaksanaan Konsultasi Publik</t>
  </si>
  <si>
    <t>Penyiapan Bahan Koordinasi Musrenbang Kecamatan</t>
  </si>
  <si>
    <t>Koordinasi Pelaksanaan Sinergitas dan Harmonisasi Perencanaan Pembangunan Daerah Bidang Pemerintahan</t>
  </si>
  <si>
    <t>Koordinasi Pelaksanaan Sinergitas dan Harmonisasi Perencanaan Pembangunan Daerah Bidang Pembangunan Manusia</t>
  </si>
  <si>
    <t>Koordinasi Pelaksanaan Sinergitas dan Harmonisasi Perencanaan Pembangunan Daerah Bidang Perekonomian</t>
  </si>
  <si>
    <t>Koordinasi Pelaksanaan Sinergitas dan Harmonisasi Perencanaan Pembangunan Daerah Bidang SDA</t>
  </si>
  <si>
    <t>Koordinasi Pelaksanaan Sinergitas dan Harmonisasi Perencanaan Pembangunan Daerah Bidang Infrastruktur</t>
  </si>
  <si>
    <t>Koordinasi Pelaksanaan Sinergitas dan Harmonisasi Perencanaan Pembangunan Daerah Bidang Kewilayahan</t>
  </si>
  <si>
    <t>Penelitian dan Pengembangan Bidang Penyelenggaraan Pemerintahan dan Pengkajian Peraturan</t>
  </si>
  <si>
    <t>Pengelolaan Data Kelitbangan dan Peraturan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</si>
  <si>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</si>
  <si>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</si>
  <si>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</si>
  <si>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</si>
  <si>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</si>
  <si>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</si>
  <si>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</si>
  <si>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</si>
  <si>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</si>
  <si>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</si>
  <si>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Paket</t>
  </si>
  <si>
    <t>Jumlah Laporan Penyelenggaraan Rapat Koordinasi dan Konsultasi SKPD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</si>
  <si>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</si>
  <si>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</si>
  <si>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</si>
  <si>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Sarana dan Prasarana Gedung Kantor atau Bangunan Lainnya yang Dipelihara/Direhabilitasi</t>
  </si>
  <si>
    <t>Jumlah Gedung Kantor dan Bangunan Lainnya yang Dipelihara/Direhabilitasi</t>
  </si>
  <si>
    <t>Unit</t>
  </si>
  <si>
    <t>Jumlah Paket  Mebel yang  Disediakan</t>
  </si>
  <si>
    <t>Jumlah Dokumen Rancangan Awal RPJMD/RKPD (Sesuai Kebutuhan Jika RPJMD Maka Rancangan Teknokratik)</t>
  </si>
  <si>
    <t>Jumlah Telaahan Dokumen Perencanaan Pembangunan Daerah</t>
  </si>
  <si>
    <t>Jumlah Berita Acara Konsultasi Publik</t>
  </si>
  <si>
    <t>Berita Acara</t>
  </si>
  <si>
    <t>Jumlah Berita Acara Forum Perangkat Daerah/Lintas Perangkat Daerah</t>
  </si>
  <si>
    <t>Jumlah Berita Acara Musrenbang Kabupaten/Kota</t>
  </si>
  <si>
    <t>Jumlah Usulan yang Terverifikasi oleh Kecamatan</t>
  </si>
  <si>
    <t>Usulan</t>
  </si>
  <si>
    <t>Jumlah Dokumen Perencanaan Pembangunan Daerah Kabupaten/Kota yang Ditetapkan (RPJPD/RPJMD/RKPD)</t>
  </si>
  <si>
    <t>Jumlah Masukan Analisis Data untuk Penyusunan Kebijakan Perencanaan Pembangunan Daerah (Semua Perencanaan Pembangunan Daerah)</t>
  </si>
  <si>
    <t>Masukan</t>
  </si>
  <si>
    <t>Jumlah Orang yang Dibina dalam Pemanfaatan Data dan Informasi</t>
  </si>
  <si>
    <t>Jumlah Laporan Hasil Pengendalian Perencanaan dan Pelaksanaan Pembangunan</t>
  </si>
  <si>
    <t>Jumlah Laporan Hasil Sinkronisasi Renstra/Renja dengan RKPD/RPJMD pada Bidang Pemerintahan</t>
  </si>
  <si>
    <t>Jumlah Laporan Hasil Sinkronisasi Renstra/Renja dengan RKPD/RPJMD pada Bidang Pembangunan Manusia</t>
  </si>
  <si>
    <t>Jumlah Dokumen Perencanaan Pembangunan Daerah Bidang Pembangunan Manusia yang Dikoordinir Penyusunannya (RPJPD, RPJMD dan RKPD)</t>
  </si>
  <si>
    <t>Jumlah Perangkat Daerah yang Mendapatkan Monitoring dan Evaluasi dalam Penyusunan Renstra/Renja Bidang Pembangunan Manusia</t>
  </si>
  <si>
    <t>Jumlah Perangkat Daerah yang Mendapatkan Monitoring dan Evaluasi dalam Penyusunan Renstra/Renja Bidang Pemerintahan</t>
  </si>
  <si>
    <t>PD</t>
  </si>
  <si>
    <t>Jumlah Laporan Hasil Sinkronisasi Renstra/Renja dengan RKPD/RPJMD pada Bidang Perekonomian</t>
  </si>
  <si>
    <t>Jumlah Laporan Hasil Sinkronisasi Renstra/Renja dengan RKPD/RPJMD pada Bidang SDA</t>
  </si>
  <si>
    <t>Jumlah Perangkat Daerah yang Mendapatkan Monitoring dan Evaluasi dalam Penyusunan Renstra/Renja Bidang Perekonomian</t>
  </si>
  <si>
    <t>Jumlah Laporan Hasil Sinkronisasi Renstra/Renja dengan RKPD/RPJMD pada Bidang Infrastruktur</t>
  </si>
  <si>
    <t>Jumlah Laporan Hasil Sinkronisasi Renstra/Renja dengan RKPD/RPJMD pada Bidang Kewilayahan</t>
  </si>
  <si>
    <t>Jumlah Dokumen Perencanaan Pembangunan Daerah Bidang Kewilayahan yang Dikoordinir Penyusunannya (RPJPD, RPJMD dan RKPD)</t>
  </si>
  <si>
    <t>Jumlah Data Kelitbangan dan Peraturan yang Terkelola dengan Baik</t>
  </si>
  <si>
    <t>Jumlah Laporan Hasil Pelaksanaan Diseminasi Jenis, Prosedur dan Metode Penyelenggaraan Pemerintahan Daerah yang  Bersifat Inovatif</t>
  </si>
  <si>
    <t>Jumlah Laporan Pelaksanaan Fasilitasi Hak Kekayaan Intelektual</t>
  </si>
  <si>
    <t>PERIODE PELAKSANAAN TRIWULAN IV TAHUN 2022</t>
  </si>
  <si>
    <t>Kandangan,    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</si>
</sst>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0" fillId="0" borderId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7" fillId="2" borderId="15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/>
    </xf>
    <xf numFmtId="0" fontId="5" fillId="3" borderId="0" xfId="0" applyFont="1" applyFill="1"/>
    <xf numFmtId="0" fontId="7" fillId="3" borderId="2" xfId="0" applyFont="1" applyFill="1" applyBorder="1" applyAlignment="1">
      <alignment horizontal="center" vertical="top" wrapText="1"/>
    </xf>
    <xf numFmtId="0" fontId="5" fillId="3" borderId="1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5" fillId="0" borderId="11" xfId="0" applyFont="1" applyBorder="1"/>
    <xf numFmtId="0" fontId="7" fillId="0" borderId="11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9" fontId="9" fillId="0" borderId="2" xfId="0" applyNumberFormat="1" applyFont="1" applyBorder="1" applyAlignment="1">
      <alignment horizontal="center" vertical="top"/>
    </xf>
    <xf numFmtId="166" fontId="9" fillId="0" borderId="2" xfId="1" quotePrefix="1" applyNumberFormat="1" applyFont="1" applyFill="1" applyBorder="1" applyAlignment="1">
      <alignment vertical="top"/>
    </xf>
    <xf numFmtId="0" fontId="7" fillId="0" borderId="11" xfId="0" applyFont="1" applyBorder="1" applyAlignment="1">
      <alignment horizontal="center" vertical="top" wrapText="1"/>
    </xf>
    <xf numFmtId="166" fontId="9" fillId="0" borderId="0" xfId="1" quotePrefix="1" applyNumberFormat="1" applyFont="1" applyFill="1" applyBorder="1" applyAlignment="1">
      <alignment vertical="top"/>
    </xf>
    <xf numFmtId="0" fontId="9" fillId="0" borderId="15" xfId="0" applyFont="1" applyBorder="1" applyAlignment="1">
      <alignment horizontal="left" vertical="top" wrapText="1"/>
    </xf>
    <xf numFmtId="9" fontId="9" fillId="0" borderId="15" xfId="0" applyNumberFormat="1" applyFont="1" applyBorder="1" applyAlignment="1">
      <alignment horizontal="center" vertical="top"/>
    </xf>
    <xf numFmtId="166" fontId="9" fillId="0" borderId="15" xfId="1" quotePrefix="1" applyNumberFormat="1" applyFont="1" applyFill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/>
    </xf>
    <xf numFmtId="0" fontId="5" fillId="0" borderId="15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5" borderId="16" xfId="2" applyFont="1" applyFill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7" fillId="0" borderId="0" xfId="0" applyFont="1"/>
    <xf numFmtId="164" fontId="9" fillId="0" borderId="2" xfId="0" applyNumberFormat="1" applyFont="1" applyBorder="1" applyAlignment="1">
      <alignment vertical="top"/>
    </xf>
    <xf numFmtId="166" fontId="7" fillId="0" borderId="2" xfId="1" quotePrefix="1" applyNumberFormat="1" applyFont="1" applyFill="1" applyBorder="1" applyAlignment="1">
      <alignment vertical="top"/>
    </xf>
    <xf numFmtId="1" fontId="9" fillId="0" borderId="15" xfId="0" applyNumberFormat="1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9" fontId="7" fillId="0" borderId="2" xfId="0" applyNumberFormat="1" applyFont="1" applyBorder="1" applyAlignment="1">
      <alignment horizontal="center" vertical="top"/>
    </xf>
    <xf numFmtId="9" fontId="9" fillId="0" borderId="2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1" fontId="7" fillId="0" borderId="2" xfId="0" applyNumberFormat="1" applyFont="1" applyBorder="1" applyAlignment="1">
      <alignment horizontal="center" vertical="top" wrapText="1"/>
    </xf>
    <xf numFmtId="166" fontId="7" fillId="0" borderId="6" xfId="1" quotePrefix="1" applyNumberFormat="1" applyFont="1" applyFill="1" applyBorder="1" applyAlignment="1">
      <alignment vertical="top"/>
    </xf>
    <xf numFmtId="2" fontId="9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2" fontId="9" fillId="4" borderId="12" xfId="0" applyNumberFormat="1" applyFont="1" applyFill="1" applyBorder="1" applyAlignment="1">
      <alignment horizontal="right"/>
    </xf>
    <xf numFmtId="2" fontId="9" fillId="4" borderId="13" xfId="0" applyNumberFormat="1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right"/>
    </xf>
    <xf numFmtId="0" fontId="9" fillId="4" borderId="12" xfId="0" applyFont="1" applyFill="1" applyBorder="1"/>
    <xf numFmtId="0" fontId="9" fillId="4" borderId="13" xfId="0" applyFont="1" applyFill="1" applyBorder="1" applyAlignment="1">
      <alignment horizontal="left"/>
    </xf>
    <xf numFmtId="0" fontId="9" fillId="4" borderId="13" xfId="0" applyFont="1" applyFill="1" applyBorder="1"/>
    <xf numFmtId="0" fontId="9" fillId="4" borderId="14" xfId="0" applyFont="1" applyFill="1" applyBorder="1"/>
    <xf numFmtId="1" fontId="7" fillId="0" borderId="2" xfId="0" applyNumberFormat="1" applyFont="1" applyBorder="1" applyAlignment="1">
      <alignment horizontal="center" vertical="top"/>
    </xf>
    <xf numFmtId="164" fontId="7" fillId="0" borderId="6" xfId="0" applyNumberFormat="1" applyFont="1" applyBorder="1" applyAlignment="1">
      <alignment vertical="top"/>
    </xf>
    <xf numFmtId="2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vertical="top"/>
    </xf>
    <xf numFmtId="0" fontId="5" fillId="3" borderId="15" xfId="0" applyFont="1" applyFill="1" applyBorder="1"/>
    <xf numFmtId="2" fontId="7" fillId="0" borderId="2" xfId="0" applyNumberFormat="1" applyFont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top" wrapText="1"/>
    </xf>
    <xf numFmtId="9" fontId="7" fillId="0" borderId="15" xfId="0" applyNumberFormat="1" applyFont="1" applyBorder="1" applyAlignment="1">
      <alignment horizontal="center" vertical="top"/>
    </xf>
    <xf numFmtId="0" fontId="15" fillId="0" borderId="0" xfId="0" applyFont="1"/>
    <xf numFmtId="166" fontId="7" fillId="0" borderId="0" xfId="1" quotePrefix="1" applyNumberFormat="1" applyFont="1" applyFill="1" applyBorder="1" applyAlignment="1">
      <alignment vertical="top"/>
    </xf>
    <xf numFmtId="0" fontId="15" fillId="0" borderId="11" xfId="0" applyFont="1" applyBorder="1"/>
    <xf numFmtId="2" fontId="9" fillId="4" borderId="2" xfId="0" applyNumberFormat="1" applyFont="1" applyFill="1" applyBorder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166" fontId="7" fillId="0" borderId="15" xfId="1" quotePrefix="1" applyNumberFormat="1" applyFont="1" applyFill="1" applyBorder="1" applyAlignment="1">
      <alignment vertical="top"/>
    </xf>
    <xf numFmtId="164" fontId="7" fillId="0" borderId="15" xfId="0" applyNumberFormat="1" applyFont="1" applyBorder="1" applyAlignment="1">
      <alignment vertical="top"/>
    </xf>
    <xf numFmtId="2" fontId="7" fillId="0" borderId="15" xfId="0" applyNumberFormat="1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 wrapText="1"/>
    </xf>
    <xf numFmtId="166" fontId="7" fillId="0" borderId="11" xfId="1" quotePrefix="1" applyNumberFormat="1" applyFont="1" applyFill="1" applyBorder="1" applyAlignment="1">
      <alignment vertical="top"/>
    </xf>
    <xf numFmtId="164" fontId="7" fillId="0" borderId="11" xfId="0" applyNumberFormat="1" applyFont="1" applyBorder="1" applyAlignment="1">
      <alignment vertical="top"/>
    </xf>
    <xf numFmtId="2" fontId="7" fillId="0" borderId="11" xfId="0" applyNumberFormat="1" applyFont="1" applyBorder="1" applyAlignment="1">
      <alignment horizontal="center" vertical="top"/>
    </xf>
    <xf numFmtId="0" fontId="16" fillId="0" borderId="15" xfId="0" applyFont="1" applyBorder="1" applyAlignment="1">
      <alignment horizontal="left" vertical="top" wrapText="1"/>
    </xf>
    <xf numFmtId="166" fontId="9" fillId="0" borderId="0" xfId="0" applyNumberFormat="1" applyFont="1"/>
    <xf numFmtId="0" fontId="9" fillId="6" borderId="15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16" fillId="6" borderId="15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4" borderId="1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9" fillId="4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93"/>
  <sheetViews>
    <sheetView tabSelected="1" showRuler="0" view="pageBreakPreview" zoomScale="70" zoomScaleNormal="40" zoomScaleSheetLayoutView="70" zoomScalePageLayoutView="55" workbookViewId="0">
      <pane ySplit="12" topLeftCell="A71" activePane="bottomLeft" state="frozen"/>
      <selection pane="bottomLeft" activeCell="W71" sqref="W71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28515625" style="2" customWidth="1"/>
    <col min="6" max="6" width="7.7109375" style="2" customWidth="1"/>
    <col min="7" max="7" width="18.28515625" style="2" customWidth="1"/>
    <col min="8" max="8" width="7.28515625" style="2" customWidth="1"/>
    <col min="9" max="9" width="21.42578125" style="2" customWidth="1"/>
    <col min="10" max="10" width="9" style="2" customWidth="1"/>
    <col min="11" max="11" width="19.28515625" style="2" customWidth="1"/>
    <col min="12" max="12" width="7.7109375" style="2" customWidth="1"/>
    <col min="13" max="13" width="18.28515625" style="2" customWidth="1"/>
    <col min="14" max="14" width="7.7109375" style="2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0" width="8" style="2" customWidth="1"/>
    <col min="21" max="21" width="11.42578125" style="2" customWidth="1"/>
    <col min="22" max="22" width="5.5703125" style="4" customWidth="1"/>
    <col min="23" max="23" width="19" style="2" customWidth="1"/>
    <col min="24" max="24" width="8" style="72" customWidth="1"/>
    <col min="25" max="25" width="5.5703125" style="4" customWidth="1"/>
    <col min="26" max="26" width="8" style="2" customWidth="1"/>
    <col min="27" max="27" width="17" style="2" customWidth="1"/>
    <col min="28" max="28" width="10.85546875" style="2" customWidth="1"/>
    <col min="29" max="29" width="5.5703125" style="4" customWidth="1"/>
    <col min="30" max="30" width="10.28515625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"/>
    </row>
    <row r="2" spans="1:37" ht="23.25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3"/>
    </row>
    <row r="3" spans="1:37" ht="23.25" x14ac:dyDescent="0.35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3"/>
    </row>
    <row r="4" spans="1:37" ht="23.25" x14ac:dyDescent="0.35">
      <c r="A4" s="134" t="s">
        <v>237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"/>
    </row>
    <row r="5" spans="1:37" ht="18" x14ac:dyDescent="0.2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</row>
    <row r="6" spans="1:37" ht="18" x14ac:dyDescent="0.25">
      <c r="A6" s="132" t="s">
        <v>50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</row>
    <row r="7" spans="1:37" ht="81" customHeight="1" x14ac:dyDescent="0.2">
      <c r="A7" s="125" t="s">
        <v>3</v>
      </c>
      <c r="B7" s="125" t="s">
        <v>4</v>
      </c>
      <c r="C7" s="126" t="s">
        <v>5</v>
      </c>
      <c r="D7" s="126" t="s">
        <v>6</v>
      </c>
      <c r="E7" s="119" t="s">
        <v>7</v>
      </c>
      <c r="F7" s="120"/>
      <c r="G7" s="127"/>
      <c r="H7" s="119" t="s">
        <v>178</v>
      </c>
      <c r="I7" s="127"/>
      <c r="J7" s="119" t="s">
        <v>175</v>
      </c>
      <c r="K7" s="120"/>
      <c r="L7" s="119" t="s">
        <v>8</v>
      </c>
      <c r="M7" s="120"/>
      <c r="N7" s="120"/>
      <c r="O7" s="120"/>
      <c r="P7" s="120"/>
      <c r="Q7" s="120"/>
      <c r="R7" s="120"/>
      <c r="S7" s="127"/>
      <c r="T7" s="119" t="s">
        <v>60</v>
      </c>
      <c r="U7" s="120"/>
      <c r="V7" s="120"/>
      <c r="W7" s="120"/>
      <c r="X7" s="120"/>
      <c r="Y7" s="127"/>
      <c r="Z7" s="119" t="s">
        <v>176</v>
      </c>
      <c r="AA7" s="127"/>
      <c r="AB7" s="119" t="s">
        <v>177</v>
      </c>
      <c r="AC7" s="120"/>
      <c r="AD7" s="120"/>
      <c r="AE7" s="123" t="s">
        <v>9</v>
      </c>
      <c r="AG7" s="4"/>
      <c r="AH7" s="4"/>
      <c r="AI7" s="4"/>
      <c r="AJ7" s="4"/>
      <c r="AK7" s="4"/>
    </row>
    <row r="8" spans="1:37" ht="18" customHeight="1" x14ac:dyDescent="0.2">
      <c r="A8" s="125"/>
      <c r="B8" s="125"/>
      <c r="C8" s="126"/>
      <c r="D8" s="126"/>
      <c r="E8" s="128"/>
      <c r="F8" s="129"/>
      <c r="G8" s="130"/>
      <c r="H8" s="128"/>
      <c r="I8" s="130"/>
      <c r="J8" s="121"/>
      <c r="K8" s="122"/>
      <c r="L8" s="121"/>
      <c r="M8" s="122"/>
      <c r="N8" s="122"/>
      <c r="O8" s="122"/>
      <c r="P8" s="122"/>
      <c r="Q8" s="122"/>
      <c r="R8" s="122"/>
      <c r="S8" s="131"/>
      <c r="T8" s="121"/>
      <c r="U8" s="122"/>
      <c r="V8" s="122"/>
      <c r="W8" s="122"/>
      <c r="X8" s="122"/>
      <c r="Y8" s="131"/>
      <c r="Z8" s="121"/>
      <c r="AA8" s="131"/>
      <c r="AB8" s="121"/>
      <c r="AC8" s="122"/>
      <c r="AD8" s="122"/>
      <c r="AE8" s="124"/>
    </row>
    <row r="9" spans="1:37" ht="15.75" customHeight="1" x14ac:dyDescent="0.2">
      <c r="A9" s="125"/>
      <c r="B9" s="125"/>
      <c r="C9" s="126"/>
      <c r="D9" s="126"/>
      <c r="E9" s="121"/>
      <c r="F9" s="122"/>
      <c r="G9" s="131"/>
      <c r="H9" s="121"/>
      <c r="I9" s="131"/>
      <c r="J9" s="117">
        <v>2022</v>
      </c>
      <c r="K9" s="118"/>
      <c r="L9" s="112" t="s">
        <v>10</v>
      </c>
      <c r="M9" s="113"/>
      <c r="N9" s="112" t="s">
        <v>11</v>
      </c>
      <c r="O9" s="113"/>
      <c r="P9" s="112" t="s">
        <v>12</v>
      </c>
      <c r="Q9" s="113"/>
      <c r="R9" s="112" t="s">
        <v>13</v>
      </c>
      <c r="S9" s="113"/>
      <c r="T9" s="112">
        <v>2022</v>
      </c>
      <c r="U9" s="114"/>
      <c r="V9" s="114"/>
      <c r="W9" s="114"/>
      <c r="X9" s="114"/>
      <c r="Y9" s="113"/>
      <c r="Z9" s="112">
        <v>2022</v>
      </c>
      <c r="AA9" s="113"/>
      <c r="AB9" s="112">
        <v>2022</v>
      </c>
      <c r="AC9" s="114"/>
      <c r="AD9" s="113"/>
      <c r="AE9" s="5"/>
    </row>
    <row r="10" spans="1:37" s="7" customFormat="1" ht="15.75" x14ac:dyDescent="0.25">
      <c r="A10" s="100">
        <v>1</v>
      </c>
      <c r="B10" s="100">
        <v>2</v>
      </c>
      <c r="C10" s="100">
        <v>3</v>
      </c>
      <c r="D10" s="100">
        <v>4</v>
      </c>
      <c r="E10" s="102">
        <v>5</v>
      </c>
      <c r="F10" s="116"/>
      <c r="G10" s="103"/>
      <c r="H10" s="102">
        <v>6</v>
      </c>
      <c r="I10" s="103"/>
      <c r="J10" s="107">
        <v>7</v>
      </c>
      <c r="K10" s="108"/>
      <c r="L10" s="107">
        <v>8</v>
      </c>
      <c r="M10" s="108"/>
      <c r="N10" s="107">
        <v>9</v>
      </c>
      <c r="O10" s="108"/>
      <c r="P10" s="107">
        <v>10</v>
      </c>
      <c r="Q10" s="108"/>
      <c r="R10" s="107">
        <v>11</v>
      </c>
      <c r="S10" s="108"/>
      <c r="T10" s="109">
        <v>12</v>
      </c>
      <c r="U10" s="110"/>
      <c r="V10" s="110"/>
      <c r="W10" s="110"/>
      <c r="X10" s="110"/>
      <c r="Y10" s="111"/>
      <c r="Z10" s="109">
        <v>13</v>
      </c>
      <c r="AA10" s="111"/>
      <c r="AB10" s="109">
        <v>14</v>
      </c>
      <c r="AC10" s="110"/>
      <c r="AD10" s="111"/>
      <c r="AE10" s="6">
        <v>15</v>
      </c>
    </row>
    <row r="11" spans="1:37" s="7" customFormat="1" ht="87" customHeight="1" x14ac:dyDescent="0.2">
      <c r="A11" s="115"/>
      <c r="B11" s="115"/>
      <c r="C11" s="115"/>
      <c r="D11" s="115"/>
      <c r="E11" s="98" t="s">
        <v>14</v>
      </c>
      <c r="F11" s="105"/>
      <c r="G11" s="101" t="s">
        <v>15</v>
      </c>
      <c r="H11" s="98" t="s">
        <v>14</v>
      </c>
      <c r="I11" s="101" t="s">
        <v>15</v>
      </c>
      <c r="J11" s="98" t="s">
        <v>14</v>
      </c>
      <c r="K11" s="100" t="s">
        <v>15</v>
      </c>
      <c r="L11" s="98" t="s">
        <v>14</v>
      </c>
      <c r="M11" s="100" t="s">
        <v>15</v>
      </c>
      <c r="N11" s="98" t="s">
        <v>14</v>
      </c>
      <c r="O11" s="100" t="s">
        <v>15</v>
      </c>
      <c r="P11" s="98" t="s">
        <v>14</v>
      </c>
      <c r="Q11" s="100" t="s">
        <v>15</v>
      </c>
      <c r="R11" s="98" t="s">
        <v>14</v>
      </c>
      <c r="S11" s="100" t="s">
        <v>15</v>
      </c>
      <c r="T11" s="87" t="s">
        <v>16</v>
      </c>
      <c r="U11" s="102" t="s">
        <v>61</v>
      </c>
      <c r="V11" s="103"/>
      <c r="W11" s="8" t="s">
        <v>17</v>
      </c>
      <c r="X11" s="102" t="s">
        <v>62</v>
      </c>
      <c r="Y11" s="103"/>
      <c r="Z11" s="87" t="s">
        <v>18</v>
      </c>
      <c r="AA11" s="8" t="s">
        <v>19</v>
      </c>
      <c r="AB11" s="102" t="s">
        <v>20</v>
      </c>
      <c r="AC11" s="103"/>
      <c r="AD11" s="8" t="s">
        <v>21</v>
      </c>
      <c r="AE11" s="9"/>
    </row>
    <row r="12" spans="1:37" s="7" customFormat="1" ht="15.75" x14ac:dyDescent="0.2">
      <c r="A12" s="101"/>
      <c r="B12" s="101"/>
      <c r="C12" s="101"/>
      <c r="D12" s="101"/>
      <c r="E12" s="99"/>
      <c r="F12" s="104"/>
      <c r="G12" s="106"/>
      <c r="H12" s="99"/>
      <c r="I12" s="106"/>
      <c r="J12" s="99"/>
      <c r="K12" s="101"/>
      <c r="L12" s="99"/>
      <c r="M12" s="101"/>
      <c r="N12" s="99"/>
      <c r="O12" s="101"/>
      <c r="P12" s="99"/>
      <c r="Q12" s="101"/>
      <c r="R12" s="99"/>
      <c r="S12" s="101"/>
      <c r="T12" s="88" t="s">
        <v>14</v>
      </c>
      <c r="U12" s="99" t="s">
        <v>14</v>
      </c>
      <c r="V12" s="104"/>
      <c r="W12" s="10" t="s">
        <v>15</v>
      </c>
      <c r="X12" s="99" t="s">
        <v>15</v>
      </c>
      <c r="Y12" s="104"/>
      <c r="Z12" s="88" t="s">
        <v>14</v>
      </c>
      <c r="AA12" s="10" t="s">
        <v>15</v>
      </c>
      <c r="AB12" s="99" t="s">
        <v>14</v>
      </c>
      <c r="AC12" s="104"/>
      <c r="AD12" s="10" t="s">
        <v>15</v>
      </c>
      <c r="AE12" s="62"/>
    </row>
    <row r="13" spans="1:37" s="67" customFormat="1" ht="117" customHeight="1" x14ac:dyDescent="0.25">
      <c r="A13" s="42">
        <v>1</v>
      </c>
      <c r="B13" s="13" t="s">
        <v>149</v>
      </c>
      <c r="C13" s="90" t="s">
        <v>73</v>
      </c>
      <c r="D13" s="15" t="s">
        <v>150</v>
      </c>
      <c r="E13" s="39">
        <v>100</v>
      </c>
      <c r="F13" s="40" t="s">
        <v>134</v>
      </c>
      <c r="G13" s="45">
        <f>G15+G18+G23+G31+G33+G36</f>
        <v>0</v>
      </c>
      <c r="H13" s="39">
        <v>100</v>
      </c>
      <c r="I13" s="45">
        <f>I15+I18+I23+I31+I33+I36</f>
        <v>3474811258</v>
      </c>
      <c r="J13" s="39">
        <v>100</v>
      </c>
      <c r="K13" s="45">
        <f>K15+K18+K23+K31+K33+K36</f>
        <v>3579939541</v>
      </c>
      <c r="L13" s="39">
        <v>25</v>
      </c>
      <c r="M13" s="45">
        <f>M15+M18+M23+M31+M33+M36</f>
        <v>619609894</v>
      </c>
      <c r="N13" s="39">
        <v>25</v>
      </c>
      <c r="O13" s="45">
        <f>O15+O18+O23+O31+O33+O36</f>
        <v>1437022423</v>
      </c>
      <c r="P13" s="39">
        <v>25</v>
      </c>
      <c r="Q13" s="45">
        <f>Q15+Q18+Q23+Q31+Q33+Q36</f>
        <v>423693578</v>
      </c>
      <c r="R13" s="39">
        <v>25</v>
      </c>
      <c r="S13" s="45">
        <f>S15+S18+S23+S31+S33+S36</f>
        <v>1003952835</v>
      </c>
      <c r="T13" s="56">
        <f>SUM(L13,N13,P13,R13)</f>
        <v>100</v>
      </c>
      <c r="U13" s="56">
        <f>T13/J13*100</f>
        <v>100</v>
      </c>
      <c r="V13" s="59" t="s">
        <v>134</v>
      </c>
      <c r="W13" s="57">
        <f>SUM(M13,O13,Q13,S13)</f>
        <v>3484278730</v>
      </c>
      <c r="X13" s="60">
        <f>W13/K13*100</f>
        <v>97.327865180279588</v>
      </c>
      <c r="Y13" s="42" t="s">
        <v>134</v>
      </c>
      <c r="Z13" s="58">
        <f>SUM(H13,T13)</f>
        <v>200</v>
      </c>
      <c r="AA13" s="57">
        <f>SUM(I13,W13)</f>
        <v>6959089988</v>
      </c>
      <c r="AB13" s="58"/>
      <c r="AC13" s="59" t="s">
        <v>134</v>
      </c>
      <c r="AD13" s="60"/>
      <c r="AE13" s="19" t="s">
        <v>51</v>
      </c>
      <c r="AH13" s="68">
        <f>M13+O13+Q13+S13</f>
        <v>3484278730</v>
      </c>
    </row>
    <row r="14" spans="1:37" s="67" customFormat="1" ht="57" customHeight="1" x14ac:dyDescent="0.25">
      <c r="A14" s="42"/>
      <c r="B14" s="13"/>
      <c r="C14" s="91"/>
      <c r="D14" s="15" t="s">
        <v>151</v>
      </c>
      <c r="E14" s="63">
        <v>86</v>
      </c>
      <c r="F14" s="40" t="s">
        <v>134</v>
      </c>
      <c r="G14" s="73"/>
      <c r="H14" s="63">
        <v>85.5</v>
      </c>
      <c r="I14" s="73"/>
      <c r="J14" s="63">
        <v>85.5</v>
      </c>
      <c r="K14" s="73"/>
      <c r="L14" s="39">
        <v>0</v>
      </c>
      <c r="M14" s="73"/>
      <c r="N14" s="39">
        <v>0</v>
      </c>
      <c r="O14" s="73"/>
      <c r="P14" s="39">
        <v>0</v>
      </c>
      <c r="Q14" s="73"/>
      <c r="R14" s="39">
        <v>0</v>
      </c>
      <c r="S14" s="73"/>
      <c r="T14" s="56"/>
      <c r="U14" s="56"/>
      <c r="V14" s="59"/>
      <c r="W14" s="74"/>
      <c r="X14" s="75"/>
      <c r="Y14" s="76"/>
      <c r="Z14" s="58"/>
      <c r="AA14" s="74"/>
      <c r="AB14" s="58"/>
      <c r="AC14" s="59"/>
      <c r="AD14" s="75"/>
      <c r="AE14" s="19"/>
      <c r="AH14" s="68"/>
    </row>
    <row r="15" spans="1:37" s="67" customFormat="1" ht="147.75" customHeight="1" x14ac:dyDescent="0.25">
      <c r="A15" s="42">
        <v>2</v>
      </c>
      <c r="B15" s="43" t="s">
        <v>152</v>
      </c>
      <c r="C15" s="15" t="s">
        <v>74</v>
      </c>
      <c r="D15" s="15" t="s">
        <v>155</v>
      </c>
      <c r="E15" s="39">
        <v>100</v>
      </c>
      <c r="F15" s="40" t="s">
        <v>134</v>
      </c>
      <c r="G15" s="36">
        <f>SUM(G16:G17)</f>
        <v>0</v>
      </c>
      <c r="H15" s="39">
        <v>100</v>
      </c>
      <c r="I15" s="36">
        <f>SUM(I16:I17)</f>
        <v>9172500</v>
      </c>
      <c r="J15" s="39">
        <f>(J16+J17)/(J16+J17)*100</f>
        <v>100</v>
      </c>
      <c r="K15" s="36">
        <f>SUM(K16:K17)</f>
        <v>8357650</v>
      </c>
      <c r="L15" s="63">
        <f>(L16+L17)/(J16+J17)*100</f>
        <v>6.666666666666667</v>
      </c>
      <c r="M15" s="36">
        <f>SUM(M16:M17)</f>
        <v>2497500</v>
      </c>
      <c r="N15" s="63">
        <f>(N16+N17)/(J16+J17)*100</f>
        <v>26.666666666666668</v>
      </c>
      <c r="O15" s="36">
        <f>SUM(O16:O17)</f>
        <v>0</v>
      </c>
      <c r="P15" s="63">
        <f>(P16+P17)/(J16+J17)*100</f>
        <v>33.333333333333329</v>
      </c>
      <c r="Q15" s="36">
        <f>SUM(Q16:Q17)</f>
        <v>0</v>
      </c>
      <c r="R15" s="63">
        <f>(R16+R17)/(J16+J17)*100</f>
        <v>33.333333333333329</v>
      </c>
      <c r="S15" s="36">
        <f>SUM(S16:S17)</f>
        <v>5853400</v>
      </c>
      <c r="T15" s="58">
        <f>SUM(L15,N15,P15,R15)</f>
        <v>99.999999999999986</v>
      </c>
      <c r="U15" s="58">
        <f t="shared" ref="U15:U51" si="0">T15/J15*100</f>
        <v>99.999999999999986</v>
      </c>
      <c r="V15" s="59" t="s">
        <v>134</v>
      </c>
      <c r="W15" s="61">
        <f t="shared" ref="W15:W23" si="1">SUM(M15,O15,Q15,S15)</f>
        <v>8350900</v>
      </c>
      <c r="X15" s="56">
        <f t="shared" ref="X15:X23" si="2">W15/K15*100</f>
        <v>99.919235670314023</v>
      </c>
      <c r="Y15" s="59" t="s">
        <v>134</v>
      </c>
      <c r="Z15" s="56">
        <f t="shared" ref="Z15:Z46" si="3">SUM(H15,T15)</f>
        <v>200</v>
      </c>
      <c r="AA15" s="61">
        <f t="shared" ref="AA15:AA23" si="4">SUM(I15,W15)</f>
        <v>17523400</v>
      </c>
      <c r="AB15" s="58"/>
      <c r="AC15" s="59" t="s">
        <v>134</v>
      </c>
      <c r="AD15" s="58"/>
      <c r="AE15" s="69"/>
      <c r="AH15" s="68"/>
    </row>
    <row r="16" spans="1:37" ht="75" x14ac:dyDescent="0.2">
      <c r="A16" s="12"/>
      <c r="C16" s="21" t="s">
        <v>75</v>
      </c>
      <c r="D16" s="24" t="s">
        <v>190</v>
      </c>
      <c r="E16" s="16">
        <f>5*3</f>
        <v>15</v>
      </c>
      <c r="F16" s="17" t="s">
        <v>48</v>
      </c>
      <c r="G16" s="18"/>
      <c r="H16" s="16">
        <v>5</v>
      </c>
      <c r="I16" s="18">
        <v>6795000</v>
      </c>
      <c r="J16" s="16">
        <v>5</v>
      </c>
      <c r="K16" s="18">
        <v>6100150</v>
      </c>
      <c r="L16" s="16">
        <v>0</v>
      </c>
      <c r="M16" s="18">
        <v>1500000</v>
      </c>
      <c r="N16" s="16">
        <v>3</v>
      </c>
      <c r="O16" s="18">
        <v>0</v>
      </c>
      <c r="P16" s="16">
        <v>1</v>
      </c>
      <c r="Q16" s="18">
        <v>0</v>
      </c>
      <c r="R16" s="16">
        <v>1</v>
      </c>
      <c r="S16" s="18">
        <v>4593400</v>
      </c>
      <c r="T16" s="47">
        <f>SUM(L16,N16,P16,R16)</f>
        <v>5</v>
      </c>
      <c r="U16" s="47">
        <f t="shared" si="0"/>
        <v>100</v>
      </c>
      <c r="V16" s="30" t="s">
        <v>134</v>
      </c>
      <c r="W16" s="35">
        <f t="shared" si="1"/>
        <v>6093400</v>
      </c>
      <c r="X16" s="47">
        <f t="shared" si="2"/>
        <v>99.889346983270897</v>
      </c>
      <c r="Y16" s="30" t="s">
        <v>134</v>
      </c>
      <c r="Z16" s="47">
        <f t="shared" si="3"/>
        <v>10</v>
      </c>
      <c r="AA16" s="35">
        <f t="shared" si="4"/>
        <v>12888400</v>
      </c>
      <c r="AB16" s="46"/>
      <c r="AC16" s="30" t="s">
        <v>134</v>
      </c>
      <c r="AD16" s="46"/>
      <c r="AE16" s="11"/>
      <c r="AH16" s="20"/>
    </row>
    <row r="17" spans="1:34" ht="90" x14ac:dyDescent="0.2">
      <c r="A17" s="12"/>
      <c r="C17" s="21" t="s">
        <v>76</v>
      </c>
      <c r="D17" s="24" t="s">
        <v>191</v>
      </c>
      <c r="E17" s="16">
        <f>10*3</f>
        <v>30</v>
      </c>
      <c r="F17" s="17" t="s">
        <v>55</v>
      </c>
      <c r="G17" s="18"/>
      <c r="H17" s="16">
        <v>10</v>
      </c>
      <c r="I17" s="18">
        <v>2377500</v>
      </c>
      <c r="J17" s="16">
        <v>10</v>
      </c>
      <c r="K17" s="18">
        <v>2257500</v>
      </c>
      <c r="L17" s="16">
        <v>1</v>
      </c>
      <c r="M17" s="18">
        <v>997500</v>
      </c>
      <c r="N17" s="16">
        <v>1</v>
      </c>
      <c r="O17" s="18">
        <v>0</v>
      </c>
      <c r="P17" s="16">
        <v>4</v>
      </c>
      <c r="Q17" s="18">
        <v>0</v>
      </c>
      <c r="R17" s="16">
        <v>4</v>
      </c>
      <c r="S17" s="18">
        <v>1260000</v>
      </c>
      <c r="T17" s="47">
        <f>SUM(L17,N17,P17,R17)</f>
        <v>10</v>
      </c>
      <c r="U17" s="47">
        <f t="shared" si="0"/>
        <v>100</v>
      </c>
      <c r="V17" s="30" t="s">
        <v>134</v>
      </c>
      <c r="W17" s="35">
        <f t="shared" si="1"/>
        <v>2257500</v>
      </c>
      <c r="X17" s="47">
        <f t="shared" si="2"/>
        <v>100</v>
      </c>
      <c r="Y17" s="30" t="s">
        <v>134</v>
      </c>
      <c r="Z17" s="47">
        <f t="shared" si="3"/>
        <v>20</v>
      </c>
      <c r="AA17" s="35">
        <f t="shared" si="4"/>
        <v>4635000</v>
      </c>
      <c r="AB17" s="46"/>
      <c r="AC17" s="30" t="s">
        <v>134</v>
      </c>
      <c r="AD17" s="46"/>
      <c r="AE17" s="11"/>
      <c r="AH17" s="20"/>
    </row>
    <row r="18" spans="1:34" s="67" customFormat="1" ht="94.5" x14ac:dyDescent="0.25">
      <c r="A18" s="12"/>
      <c r="B18" s="13" t="s">
        <v>153</v>
      </c>
      <c r="C18" s="14" t="s">
        <v>77</v>
      </c>
      <c r="D18" s="15" t="s">
        <v>156</v>
      </c>
      <c r="E18" s="39">
        <v>100</v>
      </c>
      <c r="F18" s="40" t="s">
        <v>134</v>
      </c>
      <c r="G18" s="36">
        <f>SUM(G19:G22)</f>
        <v>0</v>
      </c>
      <c r="H18" s="39">
        <v>100</v>
      </c>
      <c r="I18" s="36">
        <f>SUM(I19:I22)</f>
        <v>2611018019</v>
      </c>
      <c r="J18" s="39">
        <f>(J20+J21+J22)/(J20+J21+J22)*100</f>
        <v>100</v>
      </c>
      <c r="K18" s="36">
        <f>SUM(K19:K22)</f>
        <v>2878868341</v>
      </c>
      <c r="L18" s="39">
        <f>(L20+L21+L22)/(J20+J21+J22)*100</f>
        <v>21.428571428571427</v>
      </c>
      <c r="M18" s="36">
        <f>SUM(M19:M22)</f>
        <v>519021708</v>
      </c>
      <c r="N18" s="39">
        <f>(N20+N21+N22)/(J20+J21+J22)*100</f>
        <v>28.571428571428569</v>
      </c>
      <c r="O18" s="36">
        <f>SUM(O19:O22)</f>
        <v>1284563800</v>
      </c>
      <c r="P18" s="39">
        <f>(P20+P21+P22)/(J20+J21+J22)*100</f>
        <v>21.428571428571427</v>
      </c>
      <c r="Q18" s="36">
        <f>SUM(Q19:Q22)</f>
        <v>384675788</v>
      </c>
      <c r="R18" s="63">
        <f>(R20+R21+R22)/(J20+J21+J22)*100</f>
        <v>28.571428571428569</v>
      </c>
      <c r="S18" s="36">
        <f>SUM(S19:S22)</f>
        <v>666461041</v>
      </c>
      <c r="T18" s="58">
        <f>SUM(L18,N18,P18,R18)</f>
        <v>100</v>
      </c>
      <c r="U18" s="58">
        <f t="shared" si="0"/>
        <v>100</v>
      </c>
      <c r="V18" s="59" t="s">
        <v>134</v>
      </c>
      <c r="W18" s="61">
        <f t="shared" si="1"/>
        <v>2854722337</v>
      </c>
      <c r="X18" s="58">
        <f t="shared" si="2"/>
        <v>99.161267514178405</v>
      </c>
      <c r="Y18" s="59" t="s">
        <v>134</v>
      </c>
      <c r="Z18" s="56">
        <f t="shared" si="3"/>
        <v>200</v>
      </c>
      <c r="AA18" s="61">
        <f t="shared" si="4"/>
        <v>5465740356</v>
      </c>
      <c r="AB18" s="58"/>
      <c r="AC18" s="59" t="s">
        <v>134</v>
      </c>
      <c r="AD18" s="58"/>
      <c r="AE18" s="69"/>
      <c r="AH18" s="68"/>
    </row>
    <row r="19" spans="1:34" ht="90" x14ac:dyDescent="0.2">
      <c r="A19" s="12"/>
      <c r="B19" s="13"/>
      <c r="C19" s="21" t="s">
        <v>78</v>
      </c>
      <c r="D19" s="21" t="s">
        <v>192</v>
      </c>
      <c r="E19" s="16">
        <v>27</v>
      </c>
      <c r="F19" s="41" t="s">
        <v>172</v>
      </c>
      <c r="G19" s="18"/>
      <c r="H19" s="16">
        <v>27</v>
      </c>
      <c r="I19" s="18">
        <v>2606624819</v>
      </c>
      <c r="J19" s="16">
        <v>27</v>
      </c>
      <c r="K19" s="18">
        <v>2874860491</v>
      </c>
      <c r="L19" s="16">
        <v>27</v>
      </c>
      <c r="M19" s="18">
        <v>517421858</v>
      </c>
      <c r="N19" s="16">
        <v>27</v>
      </c>
      <c r="O19" s="18">
        <v>1284563800</v>
      </c>
      <c r="P19" s="16">
        <v>27</v>
      </c>
      <c r="Q19" s="18">
        <v>382869788</v>
      </c>
      <c r="R19" s="16">
        <v>27</v>
      </c>
      <c r="S19" s="18">
        <v>665859041</v>
      </c>
      <c r="T19" s="47">
        <f>AVERAGE(L19,N19,P19,R19)</f>
        <v>27</v>
      </c>
      <c r="U19" s="47">
        <f t="shared" si="0"/>
        <v>100</v>
      </c>
      <c r="V19" s="30" t="s">
        <v>134</v>
      </c>
      <c r="W19" s="35">
        <f t="shared" si="1"/>
        <v>2850714487</v>
      </c>
      <c r="X19" s="46">
        <f t="shared" si="2"/>
        <v>99.160098235180755</v>
      </c>
      <c r="Y19" s="30" t="s">
        <v>134</v>
      </c>
      <c r="Z19" s="47">
        <f t="shared" si="3"/>
        <v>54</v>
      </c>
      <c r="AA19" s="35">
        <f t="shared" si="4"/>
        <v>5457339306</v>
      </c>
      <c r="AB19" s="46"/>
      <c r="AC19" s="30" t="s">
        <v>134</v>
      </c>
      <c r="AD19" s="46"/>
      <c r="AE19" s="11"/>
      <c r="AH19" s="20"/>
    </row>
    <row r="20" spans="1:34" ht="195" x14ac:dyDescent="0.2">
      <c r="A20" s="12"/>
      <c r="B20" s="13"/>
      <c r="C20" s="21" t="s">
        <v>79</v>
      </c>
      <c r="D20" s="24" t="s">
        <v>193</v>
      </c>
      <c r="E20" s="16">
        <f>1*3</f>
        <v>3</v>
      </c>
      <c r="F20" s="17" t="s">
        <v>55</v>
      </c>
      <c r="G20" s="18"/>
      <c r="H20" s="16">
        <v>1</v>
      </c>
      <c r="I20" s="18">
        <v>1897500</v>
      </c>
      <c r="J20" s="16">
        <v>1</v>
      </c>
      <c r="K20" s="18">
        <v>1599850</v>
      </c>
      <c r="L20" s="16">
        <v>0</v>
      </c>
      <c r="M20" s="18">
        <v>1599850</v>
      </c>
      <c r="N20" s="16">
        <v>0</v>
      </c>
      <c r="O20" s="18">
        <v>0</v>
      </c>
      <c r="P20" s="16">
        <v>0</v>
      </c>
      <c r="Q20" s="18">
        <v>0</v>
      </c>
      <c r="R20" s="16">
        <v>1</v>
      </c>
      <c r="S20" s="18">
        <v>0</v>
      </c>
      <c r="T20" s="47">
        <f>SUM(L20,N20,P20,R20)</f>
        <v>1</v>
      </c>
      <c r="U20" s="47">
        <f t="shared" si="0"/>
        <v>100</v>
      </c>
      <c r="V20" s="30" t="s">
        <v>134</v>
      </c>
      <c r="W20" s="35">
        <f t="shared" si="1"/>
        <v>1599850</v>
      </c>
      <c r="X20" s="47">
        <f t="shared" si="2"/>
        <v>100</v>
      </c>
      <c r="Y20" s="30" t="s">
        <v>134</v>
      </c>
      <c r="Z20" s="47">
        <f t="shared" si="3"/>
        <v>2</v>
      </c>
      <c r="AA20" s="35">
        <f t="shared" si="4"/>
        <v>3497350</v>
      </c>
      <c r="AB20" s="46"/>
      <c r="AC20" s="30" t="s">
        <v>134</v>
      </c>
      <c r="AD20" s="46"/>
      <c r="AE20" s="11"/>
      <c r="AH20" s="20"/>
    </row>
    <row r="21" spans="1:34" ht="210" x14ac:dyDescent="0.2">
      <c r="A21" s="12"/>
      <c r="B21" s="13"/>
      <c r="C21" s="21" t="s">
        <v>80</v>
      </c>
      <c r="D21" s="24" t="s">
        <v>194</v>
      </c>
      <c r="E21" s="16">
        <f>12*3</f>
        <v>36</v>
      </c>
      <c r="F21" s="17" t="s">
        <v>55</v>
      </c>
      <c r="G21" s="18"/>
      <c r="H21" s="16">
        <v>12</v>
      </c>
      <c r="I21" s="18">
        <v>1500000</v>
      </c>
      <c r="J21" s="16">
        <v>12</v>
      </c>
      <c r="K21" s="18">
        <v>1204000</v>
      </c>
      <c r="L21" s="16">
        <v>3</v>
      </c>
      <c r="M21" s="18">
        <v>0</v>
      </c>
      <c r="N21" s="16">
        <v>3</v>
      </c>
      <c r="O21" s="18">
        <v>0</v>
      </c>
      <c r="P21" s="16">
        <v>3</v>
      </c>
      <c r="Q21" s="18">
        <v>602000</v>
      </c>
      <c r="R21" s="16">
        <v>3</v>
      </c>
      <c r="S21" s="18">
        <v>602000</v>
      </c>
      <c r="T21" s="47">
        <f>SUM(L21,N21,P21,R21)</f>
        <v>12</v>
      </c>
      <c r="U21" s="47">
        <f t="shared" si="0"/>
        <v>100</v>
      </c>
      <c r="V21" s="30" t="s">
        <v>134</v>
      </c>
      <c r="W21" s="35">
        <f t="shared" si="1"/>
        <v>1204000</v>
      </c>
      <c r="X21" s="47">
        <f t="shared" si="2"/>
        <v>100</v>
      </c>
      <c r="Y21" s="30" t="s">
        <v>134</v>
      </c>
      <c r="Z21" s="47">
        <f t="shared" si="3"/>
        <v>24</v>
      </c>
      <c r="AA21" s="35">
        <f t="shared" si="4"/>
        <v>2704000</v>
      </c>
      <c r="AB21" s="46"/>
      <c r="AC21" s="30" t="s">
        <v>134</v>
      </c>
      <c r="AD21" s="46"/>
      <c r="AE21" s="11"/>
      <c r="AH21" s="20"/>
    </row>
    <row r="22" spans="1:34" ht="105" x14ac:dyDescent="0.2">
      <c r="A22" s="12"/>
      <c r="B22" s="13"/>
      <c r="C22" s="21" t="s">
        <v>81</v>
      </c>
      <c r="D22" s="24" t="s">
        <v>195</v>
      </c>
      <c r="E22" s="16">
        <f>1*3</f>
        <v>3</v>
      </c>
      <c r="F22" s="17" t="s">
        <v>48</v>
      </c>
      <c r="G22" s="18"/>
      <c r="H22" s="16">
        <v>1</v>
      </c>
      <c r="I22" s="18">
        <v>995700</v>
      </c>
      <c r="J22" s="16">
        <v>1</v>
      </c>
      <c r="K22" s="18">
        <v>1204000</v>
      </c>
      <c r="L22" s="16">
        <v>0</v>
      </c>
      <c r="M22" s="18">
        <v>0</v>
      </c>
      <c r="N22" s="16">
        <v>1</v>
      </c>
      <c r="O22" s="18">
        <v>0</v>
      </c>
      <c r="P22" s="16">
        <v>0</v>
      </c>
      <c r="Q22" s="18">
        <v>1204000</v>
      </c>
      <c r="R22" s="16">
        <v>0</v>
      </c>
      <c r="S22" s="18">
        <v>0</v>
      </c>
      <c r="T22" s="47">
        <f>SUM(L22,N22,P22,R22)</f>
        <v>1</v>
      </c>
      <c r="U22" s="47">
        <f t="shared" si="0"/>
        <v>100</v>
      </c>
      <c r="V22" s="30" t="s">
        <v>134</v>
      </c>
      <c r="W22" s="35">
        <f t="shared" si="1"/>
        <v>1204000</v>
      </c>
      <c r="X22" s="47">
        <f t="shared" si="2"/>
        <v>100</v>
      </c>
      <c r="Y22" s="30" t="s">
        <v>134</v>
      </c>
      <c r="Z22" s="47">
        <f t="shared" si="3"/>
        <v>2</v>
      </c>
      <c r="AA22" s="35">
        <f t="shared" si="4"/>
        <v>2199700</v>
      </c>
      <c r="AB22" s="46"/>
      <c r="AC22" s="30" t="s">
        <v>134</v>
      </c>
      <c r="AD22" s="46"/>
      <c r="AE22" s="11"/>
      <c r="AH22" s="20"/>
    </row>
    <row r="23" spans="1:34" s="67" customFormat="1" ht="96.75" customHeight="1" x14ac:dyDescent="0.25">
      <c r="A23" s="12"/>
      <c r="B23" s="13" t="s">
        <v>154</v>
      </c>
      <c r="C23" s="13" t="s">
        <v>82</v>
      </c>
      <c r="D23" s="15" t="s">
        <v>161</v>
      </c>
      <c r="E23" s="65">
        <f>1*3</f>
        <v>3</v>
      </c>
      <c r="F23" s="66" t="s">
        <v>48</v>
      </c>
      <c r="G23" s="45">
        <f>SUM(G26:G30)</f>
        <v>0</v>
      </c>
      <c r="H23" s="65">
        <v>1</v>
      </c>
      <c r="I23" s="45">
        <f>SUM(I26:I30)</f>
        <v>629325134</v>
      </c>
      <c r="J23" s="65">
        <v>1</v>
      </c>
      <c r="K23" s="45">
        <f>SUM(K26:K30)</f>
        <v>505578050</v>
      </c>
      <c r="L23" s="65">
        <v>0</v>
      </c>
      <c r="M23" s="45">
        <f>SUM(M26:M30)</f>
        <v>84185350</v>
      </c>
      <c r="N23" s="65">
        <v>0</v>
      </c>
      <c r="O23" s="45">
        <f>SUM(O26:O30)</f>
        <v>91804240</v>
      </c>
      <c r="P23" s="65">
        <v>0</v>
      </c>
      <c r="Q23" s="45">
        <f>SUM(Q26:Q30)</f>
        <v>15981950</v>
      </c>
      <c r="R23" s="65">
        <v>1</v>
      </c>
      <c r="S23" s="45">
        <f>SUM(S26:S30)</f>
        <v>291097403</v>
      </c>
      <c r="T23" s="56">
        <f>SUM(L23,N23,P23,R23)</f>
        <v>1</v>
      </c>
      <c r="U23" s="56">
        <f t="shared" si="0"/>
        <v>100</v>
      </c>
      <c r="V23" s="59" t="s">
        <v>134</v>
      </c>
      <c r="W23" s="57">
        <f t="shared" si="1"/>
        <v>483068943</v>
      </c>
      <c r="X23" s="60">
        <f t="shared" si="2"/>
        <v>95.547847261169665</v>
      </c>
      <c r="Y23" s="42" t="s">
        <v>134</v>
      </c>
      <c r="Z23" s="56">
        <f t="shared" si="3"/>
        <v>2</v>
      </c>
      <c r="AA23" s="57">
        <f t="shared" si="4"/>
        <v>1112394077</v>
      </c>
      <c r="AB23" s="58"/>
      <c r="AC23" s="59" t="s">
        <v>134</v>
      </c>
      <c r="AD23" s="60"/>
      <c r="AE23" s="69"/>
      <c r="AH23" s="68"/>
    </row>
    <row r="24" spans="1:34" s="67" customFormat="1" ht="96.75" customHeight="1" x14ac:dyDescent="0.25">
      <c r="A24" s="12"/>
      <c r="B24" s="13"/>
      <c r="C24" s="13"/>
      <c r="D24" s="15" t="s">
        <v>160</v>
      </c>
      <c r="E24" s="39">
        <v>100</v>
      </c>
      <c r="F24" s="40" t="s">
        <v>134</v>
      </c>
      <c r="G24" s="78"/>
      <c r="H24" s="39">
        <v>100</v>
      </c>
      <c r="I24" s="78"/>
      <c r="J24" s="39">
        <v>100</v>
      </c>
      <c r="K24" s="78"/>
      <c r="L24" s="39">
        <v>100</v>
      </c>
      <c r="M24" s="78"/>
      <c r="N24" s="39">
        <v>100</v>
      </c>
      <c r="O24" s="78"/>
      <c r="P24" s="39">
        <v>100</v>
      </c>
      <c r="Q24" s="78"/>
      <c r="R24" s="39">
        <v>100</v>
      </c>
      <c r="S24" s="78"/>
      <c r="T24" s="56">
        <f>AVERAGE(L24,N24,P24,R24)</f>
        <v>100</v>
      </c>
      <c r="U24" s="56">
        <f t="shared" si="0"/>
        <v>100</v>
      </c>
      <c r="V24" s="59" t="s">
        <v>134</v>
      </c>
      <c r="W24" s="79"/>
      <c r="X24" s="80"/>
      <c r="Y24" s="12"/>
      <c r="Z24" s="56">
        <f t="shared" si="3"/>
        <v>200</v>
      </c>
      <c r="AA24" s="79"/>
      <c r="AB24" s="58"/>
      <c r="AC24" s="59"/>
      <c r="AD24" s="80"/>
      <c r="AE24" s="69"/>
      <c r="AH24" s="68"/>
    </row>
    <row r="25" spans="1:34" s="67" customFormat="1" ht="96.75" customHeight="1" x14ac:dyDescent="0.25">
      <c r="A25" s="12"/>
      <c r="B25" s="13"/>
      <c r="C25" s="13"/>
      <c r="D25" s="15" t="s">
        <v>167</v>
      </c>
      <c r="E25" s="39">
        <f>1*3</f>
        <v>3</v>
      </c>
      <c r="F25" s="40" t="s">
        <v>48</v>
      </c>
      <c r="G25" s="73"/>
      <c r="H25" s="39">
        <v>1</v>
      </c>
      <c r="I25" s="73"/>
      <c r="J25" s="39">
        <v>1</v>
      </c>
      <c r="K25" s="73"/>
      <c r="L25" s="39">
        <v>0</v>
      </c>
      <c r="M25" s="73"/>
      <c r="N25" s="39">
        <v>0</v>
      </c>
      <c r="O25" s="73"/>
      <c r="P25" s="39">
        <v>0</v>
      </c>
      <c r="Q25" s="73"/>
      <c r="R25" s="39">
        <v>1</v>
      </c>
      <c r="S25" s="73"/>
      <c r="T25" s="56">
        <f t="shared" ref="T25:T51" si="5">SUM(L25,N25,P25,R25)</f>
        <v>1</v>
      </c>
      <c r="U25" s="56">
        <f t="shared" si="0"/>
        <v>100</v>
      </c>
      <c r="V25" s="59" t="s">
        <v>134</v>
      </c>
      <c r="W25" s="74"/>
      <c r="X25" s="75"/>
      <c r="Y25" s="76"/>
      <c r="Z25" s="56">
        <f t="shared" si="3"/>
        <v>2</v>
      </c>
      <c r="AA25" s="74"/>
      <c r="AB25" s="58"/>
      <c r="AC25" s="59"/>
      <c r="AD25" s="75"/>
      <c r="AE25" s="69"/>
      <c r="AH25" s="68"/>
    </row>
    <row r="26" spans="1:34" ht="120" x14ac:dyDescent="0.2">
      <c r="A26" s="12"/>
      <c r="B26" s="13"/>
      <c r="C26" s="24" t="s">
        <v>84</v>
      </c>
      <c r="D26" s="24" t="s">
        <v>196</v>
      </c>
      <c r="E26" s="16">
        <f t="shared" ref="E26:E30" si="6">12*3</f>
        <v>36</v>
      </c>
      <c r="F26" s="17" t="s">
        <v>200</v>
      </c>
      <c r="G26" s="18"/>
      <c r="H26" s="16">
        <v>12</v>
      </c>
      <c r="I26" s="18">
        <v>4622000</v>
      </c>
      <c r="J26" s="16">
        <v>12</v>
      </c>
      <c r="K26" s="18">
        <v>4132300</v>
      </c>
      <c r="L26" s="16">
        <v>3</v>
      </c>
      <c r="M26" s="18">
        <v>1835000</v>
      </c>
      <c r="N26" s="16">
        <v>3</v>
      </c>
      <c r="O26" s="18">
        <v>1278000</v>
      </c>
      <c r="P26" s="16">
        <v>3</v>
      </c>
      <c r="Q26" s="18">
        <v>0</v>
      </c>
      <c r="R26" s="16">
        <v>3</v>
      </c>
      <c r="S26" s="18">
        <v>0</v>
      </c>
      <c r="T26" s="47">
        <f t="shared" si="5"/>
        <v>12</v>
      </c>
      <c r="U26" s="47">
        <f t="shared" si="0"/>
        <v>100</v>
      </c>
      <c r="V26" s="30" t="s">
        <v>134</v>
      </c>
      <c r="W26" s="35">
        <f t="shared" ref="W26:W40" si="7">SUM(M26,O26,Q26,S26)</f>
        <v>3113000</v>
      </c>
      <c r="X26" s="47">
        <f t="shared" ref="X26:X40" si="8">W26/K26*100</f>
        <v>75.333349466398857</v>
      </c>
      <c r="Y26" s="30" t="s">
        <v>134</v>
      </c>
      <c r="Z26" s="47">
        <f t="shared" si="3"/>
        <v>24</v>
      </c>
      <c r="AA26" s="35">
        <f t="shared" ref="AA26:AA40" si="9">SUM(I26,W26)</f>
        <v>7735000</v>
      </c>
      <c r="AB26" s="46"/>
      <c r="AC26" s="30" t="s">
        <v>134</v>
      </c>
      <c r="AD26" s="46"/>
      <c r="AE26" s="11"/>
      <c r="AH26" s="20"/>
    </row>
    <row r="27" spans="1:34" ht="90" x14ac:dyDescent="0.2">
      <c r="A27" s="12"/>
      <c r="B27" s="13"/>
      <c r="C27" s="24" t="s">
        <v>85</v>
      </c>
      <c r="D27" s="24" t="s">
        <v>197</v>
      </c>
      <c r="E27" s="16">
        <f t="shared" si="6"/>
        <v>36</v>
      </c>
      <c r="F27" s="17" t="s">
        <v>200</v>
      </c>
      <c r="G27" s="18"/>
      <c r="H27" s="16">
        <v>12</v>
      </c>
      <c r="I27" s="18">
        <v>369790789</v>
      </c>
      <c r="J27" s="16">
        <v>12</v>
      </c>
      <c r="K27" s="18">
        <v>191131300</v>
      </c>
      <c r="L27" s="16">
        <v>3</v>
      </c>
      <c r="M27" s="18">
        <v>12670750</v>
      </c>
      <c r="N27" s="16">
        <v>3</v>
      </c>
      <c r="O27" s="18">
        <v>11836200</v>
      </c>
      <c r="P27" s="16">
        <v>3</v>
      </c>
      <c r="Q27" s="18">
        <v>11349450</v>
      </c>
      <c r="R27" s="16">
        <v>3</v>
      </c>
      <c r="S27" s="18">
        <v>148144000</v>
      </c>
      <c r="T27" s="47">
        <f t="shared" si="5"/>
        <v>12</v>
      </c>
      <c r="U27" s="47">
        <f t="shared" si="0"/>
        <v>100</v>
      </c>
      <c r="V27" s="30" t="s">
        <v>134</v>
      </c>
      <c r="W27" s="35">
        <f t="shared" si="7"/>
        <v>184000400</v>
      </c>
      <c r="X27" s="46">
        <f t="shared" si="8"/>
        <v>96.26910924584304</v>
      </c>
      <c r="Y27" s="30" t="s">
        <v>134</v>
      </c>
      <c r="Z27" s="47">
        <f t="shared" si="3"/>
        <v>24</v>
      </c>
      <c r="AA27" s="35">
        <f t="shared" si="9"/>
        <v>553791189</v>
      </c>
      <c r="AB27" s="46"/>
      <c r="AC27" s="30" t="s">
        <v>134</v>
      </c>
      <c r="AD27" s="46"/>
      <c r="AE27" s="11"/>
      <c r="AH27" s="20"/>
    </row>
    <row r="28" spans="1:34" ht="75" x14ac:dyDescent="0.2">
      <c r="A28" s="12"/>
      <c r="B28" s="13"/>
      <c r="C28" s="24" t="s">
        <v>86</v>
      </c>
      <c r="D28" s="21" t="s">
        <v>198</v>
      </c>
      <c r="E28" s="16">
        <f t="shared" si="6"/>
        <v>36</v>
      </c>
      <c r="F28" s="17" t="s">
        <v>200</v>
      </c>
      <c r="G28" s="23"/>
      <c r="H28" s="16">
        <v>12</v>
      </c>
      <c r="I28" s="23">
        <v>10500000</v>
      </c>
      <c r="J28" s="16">
        <v>12</v>
      </c>
      <c r="K28" s="18">
        <v>49732250</v>
      </c>
      <c r="L28" s="16">
        <v>3</v>
      </c>
      <c r="M28" s="18">
        <v>0</v>
      </c>
      <c r="N28" s="16">
        <v>3</v>
      </c>
      <c r="O28" s="18">
        <v>2735000</v>
      </c>
      <c r="P28" s="16">
        <v>3</v>
      </c>
      <c r="Q28" s="18">
        <v>1412500</v>
      </c>
      <c r="R28" s="16">
        <v>3</v>
      </c>
      <c r="S28" s="18">
        <v>36675000</v>
      </c>
      <c r="T28" s="47">
        <f t="shared" si="5"/>
        <v>12</v>
      </c>
      <c r="U28" s="47">
        <f t="shared" si="0"/>
        <v>100</v>
      </c>
      <c r="V28" s="30" t="s">
        <v>134</v>
      </c>
      <c r="W28" s="35">
        <f t="shared" si="7"/>
        <v>40822500</v>
      </c>
      <c r="X28" s="46">
        <f t="shared" si="8"/>
        <v>82.084562833975937</v>
      </c>
      <c r="Y28" s="30" t="s">
        <v>134</v>
      </c>
      <c r="Z28" s="47">
        <f t="shared" si="3"/>
        <v>24</v>
      </c>
      <c r="AA28" s="35">
        <f t="shared" si="9"/>
        <v>51322500</v>
      </c>
      <c r="AB28" s="46"/>
      <c r="AC28" s="30" t="s">
        <v>134</v>
      </c>
      <c r="AD28" s="46"/>
      <c r="AE28" s="25"/>
      <c r="AH28" s="20">
        <f>M28+O28+Q28+S28</f>
        <v>40822500</v>
      </c>
    </row>
    <row r="29" spans="1:34" ht="90" x14ac:dyDescent="0.2">
      <c r="A29" s="12"/>
      <c r="B29" s="13"/>
      <c r="C29" s="24" t="s">
        <v>87</v>
      </c>
      <c r="D29" s="21" t="s">
        <v>199</v>
      </c>
      <c r="E29" s="16">
        <f t="shared" si="6"/>
        <v>36</v>
      </c>
      <c r="F29" s="17" t="s">
        <v>200</v>
      </c>
      <c r="G29" s="18"/>
      <c r="H29" s="16">
        <v>12</v>
      </c>
      <c r="I29" s="18">
        <v>31946350</v>
      </c>
      <c r="J29" s="16">
        <v>12</v>
      </c>
      <c r="K29" s="18">
        <v>20582200</v>
      </c>
      <c r="L29" s="16">
        <v>3</v>
      </c>
      <c r="M29" s="18">
        <v>2911800</v>
      </c>
      <c r="N29" s="16">
        <v>3</v>
      </c>
      <c r="O29" s="18">
        <v>6003500</v>
      </c>
      <c r="P29" s="16">
        <v>3</v>
      </c>
      <c r="Q29" s="18">
        <v>2770000</v>
      </c>
      <c r="R29" s="16">
        <v>3</v>
      </c>
      <c r="S29" s="18">
        <v>6415600</v>
      </c>
      <c r="T29" s="47">
        <f t="shared" si="5"/>
        <v>12</v>
      </c>
      <c r="U29" s="47">
        <f t="shared" si="0"/>
        <v>100</v>
      </c>
      <c r="V29" s="30" t="s">
        <v>134</v>
      </c>
      <c r="W29" s="35">
        <f t="shared" si="7"/>
        <v>18100900</v>
      </c>
      <c r="X29" s="46">
        <f t="shared" si="8"/>
        <v>87.94443742651417</v>
      </c>
      <c r="Y29" s="30" t="s">
        <v>134</v>
      </c>
      <c r="Z29" s="47">
        <f t="shared" si="3"/>
        <v>24</v>
      </c>
      <c r="AA29" s="35">
        <f t="shared" si="9"/>
        <v>50047250</v>
      </c>
      <c r="AB29" s="46"/>
      <c r="AC29" s="30" t="s">
        <v>134</v>
      </c>
      <c r="AD29" s="46"/>
      <c r="AE29" s="11"/>
      <c r="AH29" s="20"/>
    </row>
    <row r="30" spans="1:34" ht="120" x14ac:dyDescent="0.2">
      <c r="A30" s="12"/>
      <c r="B30" s="13"/>
      <c r="C30" s="24" t="s">
        <v>88</v>
      </c>
      <c r="D30" s="21" t="s">
        <v>201</v>
      </c>
      <c r="E30" s="16">
        <f t="shared" si="6"/>
        <v>36</v>
      </c>
      <c r="F30" s="17" t="s">
        <v>55</v>
      </c>
      <c r="G30" s="18"/>
      <c r="H30" s="16">
        <v>12</v>
      </c>
      <c r="I30" s="18">
        <v>212465995</v>
      </c>
      <c r="J30" s="16">
        <v>12</v>
      </c>
      <c r="K30" s="18">
        <v>240000000</v>
      </c>
      <c r="L30" s="16">
        <v>3</v>
      </c>
      <c r="M30" s="18">
        <v>66767800</v>
      </c>
      <c r="N30" s="16">
        <v>3</v>
      </c>
      <c r="O30" s="18">
        <v>69951540</v>
      </c>
      <c r="P30" s="16">
        <v>3</v>
      </c>
      <c r="Q30" s="18">
        <v>450000</v>
      </c>
      <c r="R30" s="16">
        <v>3</v>
      </c>
      <c r="S30" s="18">
        <v>99862803</v>
      </c>
      <c r="T30" s="47">
        <f t="shared" si="5"/>
        <v>12</v>
      </c>
      <c r="U30" s="47">
        <f t="shared" si="0"/>
        <v>100</v>
      </c>
      <c r="V30" s="30" t="s">
        <v>134</v>
      </c>
      <c r="W30" s="35">
        <f t="shared" si="7"/>
        <v>237032143</v>
      </c>
      <c r="X30" s="46">
        <f t="shared" si="8"/>
        <v>98.763392916666675</v>
      </c>
      <c r="Y30" s="30" t="s">
        <v>134</v>
      </c>
      <c r="Z30" s="47">
        <f t="shared" si="3"/>
        <v>24</v>
      </c>
      <c r="AA30" s="35">
        <f t="shared" si="9"/>
        <v>449498138</v>
      </c>
      <c r="AB30" s="46"/>
      <c r="AC30" s="30" t="s">
        <v>134</v>
      </c>
      <c r="AD30" s="46"/>
      <c r="AE30" s="11"/>
      <c r="AH30" s="20"/>
    </row>
    <row r="31" spans="1:34" s="67" customFormat="1" ht="123.75" customHeight="1" x14ac:dyDescent="0.25">
      <c r="A31" s="12"/>
      <c r="B31" s="13" t="s">
        <v>154</v>
      </c>
      <c r="C31" s="15" t="s">
        <v>89</v>
      </c>
      <c r="D31" s="15" t="s">
        <v>171</v>
      </c>
      <c r="E31" s="39">
        <v>100</v>
      </c>
      <c r="F31" s="40" t="s">
        <v>134</v>
      </c>
      <c r="G31" s="36">
        <f>SUM(G32)</f>
        <v>0</v>
      </c>
      <c r="H31" s="39">
        <v>100</v>
      </c>
      <c r="I31" s="36">
        <f>SUM(I32)</f>
        <v>7463500</v>
      </c>
      <c r="J31" s="39">
        <v>100</v>
      </c>
      <c r="K31" s="36">
        <f>SUM(K32)</f>
        <v>10117000</v>
      </c>
      <c r="L31" s="39">
        <v>0</v>
      </c>
      <c r="M31" s="36">
        <f>SUM(M32)</f>
        <v>0</v>
      </c>
      <c r="N31" s="39">
        <v>100</v>
      </c>
      <c r="O31" s="36">
        <f>SUM(O32)</f>
        <v>6495000</v>
      </c>
      <c r="P31" s="39">
        <v>0</v>
      </c>
      <c r="Q31" s="36">
        <f>SUM(Q32)</f>
        <v>0</v>
      </c>
      <c r="R31" s="39">
        <v>0</v>
      </c>
      <c r="S31" s="36">
        <f>SUM(S32)</f>
        <v>2994000</v>
      </c>
      <c r="T31" s="56">
        <f t="shared" si="5"/>
        <v>100</v>
      </c>
      <c r="U31" s="56">
        <f t="shared" si="0"/>
        <v>100</v>
      </c>
      <c r="V31" s="59" t="s">
        <v>134</v>
      </c>
      <c r="W31" s="61">
        <f t="shared" si="7"/>
        <v>9489000</v>
      </c>
      <c r="X31" s="56">
        <f t="shared" si="8"/>
        <v>93.792626272610462</v>
      </c>
      <c r="Y31" s="59" t="s">
        <v>134</v>
      </c>
      <c r="Z31" s="56">
        <f t="shared" si="3"/>
        <v>200</v>
      </c>
      <c r="AA31" s="61">
        <f t="shared" si="9"/>
        <v>16952500</v>
      </c>
      <c r="AB31" s="58"/>
      <c r="AC31" s="59" t="s">
        <v>134</v>
      </c>
      <c r="AD31" s="58"/>
      <c r="AE31" s="69"/>
      <c r="AH31" s="68"/>
    </row>
    <row r="32" spans="1:34" ht="45" x14ac:dyDescent="0.2">
      <c r="A32" s="12"/>
      <c r="B32" s="13"/>
      <c r="C32" s="24" t="s">
        <v>90</v>
      </c>
      <c r="D32" s="24" t="s">
        <v>208</v>
      </c>
      <c r="E32" s="16">
        <v>4</v>
      </c>
      <c r="F32" s="17" t="s">
        <v>207</v>
      </c>
      <c r="G32" s="18"/>
      <c r="H32" s="16">
        <v>4</v>
      </c>
      <c r="I32" s="18">
        <v>7463500</v>
      </c>
      <c r="J32" s="16">
        <v>4</v>
      </c>
      <c r="K32" s="18">
        <v>10117000</v>
      </c>
      <c r="L32" s="16">
        <v>0</v>
      </c>
      <c r="M32" s="18">
        <v>0</v>
      </c>
      <c r="N32" s="16">
        <v>2</v>
      </c>
      <c r="O32" s="18">
        <v>6495000</v>
      </c>
      <c r="P32" s="16">
        <v>0</v>
      </c>
      <c r="Q32" s="18">
        <v>0</v>
      </c>
      <c r="R32" s="16">
        <v>2</v>
      </c>
      <c r="S32" s="18">
        <v>2994000</v>
      </c>
      <c r="T32" s="47">
        <f t="shared" si="5"/>
        <v>4</v>
      </c>
      <c r="U32" s="47">
        <f t="shared" si="0"/>
        <v>100</v>
      </c>
      <c r="V32" s="30" t="s">
        <v>134</v>
      </c>
      <c r="W32" s="35">
        <f t="shared" si="7"/>
        <v>9489000</v>
      </c>
      <c r="X32" s="47">
        <f t="shared" si="8"/>
        <v>93.792626272610462</v>
      </c>
      <c r="Y32" s="30" t="s">
        <v>134</v>
      </c>
      <c r="Z32" s="47">
        <f t="shared" si="3"/>
        <v>8</v>
      </c>
      <c r="AA32" s="35">
        <f t="shared" si="9"/>
        <v>16952500</v>
      </c>
      <c r="AB32" s="46"/>
      <c r="AC32" s="30" t="s">
        <v>134</v>
      </c>
      <c r="AD32" s="46"/>
      <c r="AE32" s="11"/>
      <c r="AH32" s="20"/>
    </row>
    <row r="33" spans="1:34" s="67" customFormat="1" ht="123.75" customHeight="1" x14ac:dyDescent="0.25">
      <c r="A33" s="12"/>
      <c r="B33" s="13" t="s">
        <v>154</v>
      </c>
      <c r="C33" s="15" t="s">
        <v>91</v>
      </c>
      <c r="D33" s="15" t="s">
        <v>138</v>
      </c>
      <c r="E33" s="39">
        <v>100</v>
      </c>
      <c r="F33" s="40" t="s">
        <v>134</v>
      </c>
      <c r="G33" s="36">
        <f>SUM(G34:G35)</f>
        <v>0</v>
      </c>
      <c r="H33" s="39">
        <v>100</v>
      </c>
      <c r="I33" s="36">
        <f>SUM(I34:I35)</f>
        <v>100397805</v>
      </c>
      <c r="J33" s="39">
        <v>100</v>
      </c>
      <c r="K33" s="36">
        <f>SUM(K34:K35)</f>
        <v>94213700</v>
      </c>
      <c r="L33" s="39">
        <v>100</v>
      </c>
      <c r="M33" s="36">
        <f>SUM(M34:M35)</f>
        <v>5282836</v>
      </c>
      <c r="N33" s="39">
        <v>100</v>
      </c>
      <c r="O33" s="36">
        <f>SUM(O34:O35)</f>
        <v>25130383</v>
      </c>
      <c r="P33" s="39">
        <v>100</v>
      </c>
      <c r="Q33" s="36">
        <f>SUM(Q34:Q35)</f>
        <v>16925840</v>
      </c>
      <c r="R33" s="39">
        <v>100</v>
      </c>
      <c r="S33" s="36">
        <f>SUM(S34:S35)</f>
        <v>17572413</v>
      </c>
      <c r="T33" s="56">
        <f>AVERAGE(L33,N33,P33,R33)</f>
        <v>100</v>
      </c>
      <c r="U33" s="56">
        <f t="shared" si="0"/>
        <v>100</v>
      </c>
      <c r="V33" s="59" t="s">
        <v>134</v>
      </c>
      <c r="W33" s="61">
        <f t="shared" si="7"/>
        <v>64911472</v>
      </c>
      <c r="X33" s="58">
        <f t="shared" si="8"/>
        <v>68.898124158163824</v>
      </c>
      <c r="Y33" s="59" t="s">
        <v>134</v>
      </c>
      <c r="Z33" s="56">
        <f t="shared" si="3"/>
        <v>200</v>
      </c>
      <c r="AA33" s="61">
        <f t="shared" si="9"/>
        <v>165309277</v>
      </c>
      <c r="AB33" s="58"/>
      <c r="AC33" s="59" t="s">
        <v>134</v>
      </c>
      <c r="AD33" s="58"/>
      <c r="AE33" s="69"/>
      <c r="AH33" s="68"/>
    </row>
    <row r="34" spans="1:34" ht="135" x14ac:dyDescent="0.2">
      <c r="A34" s="12"/>
      <c r="B34" s="13"/>
      <c r="C34" s="24" t="s">
        <v>92</v>
      </c>
      <c r="D34" s="24" t="s">
        <v>202</v>
      </c>
      <c r="E34" s="16">
        <f t="shared" ref="E34:E35" si="10">12*3</f>
        <v>36</v>
      </c>
      <c r="F34" s="17" t="s">
        <v>55</v>
      </c>
      <c r="G34" s="18"/>
      <c r="H34" s="16">
        <v>12</v>
      </c>
      <c r="I34" s="18">
        <v>59807205</v>
      </c>
      <c r="J34" s="16">
        <v>12</v>
      </c>
      <c r="K34" s="18">
        <v>51025700</v>
      </c>
      <c r="L34" s="16">
        <v>3</v>
      </c>
      <c r="M34" s="18">
        <v>4536682</v>
      </c>
      <c r="N34" s="16">
        <v>3</v>
      </c>
      <c r="O34" s="18">
        <v>5484229</v>
      </c>
      <c r="P34" s="16">
        <v>3</v>
      </c>
      <c r="Q34" s="18">
        <v>6579686</v>
      </c>
      <c r="R34" s="16">
        <v>3</v>
      </c>
      <c r="S34" s="18">
        <v>6926259</v>
      </c>
      <c r="T34" s="47">
        <f t="shared" si="5"/>
        <v>12</v>
      </c>
      <c r="U34" s="47">
        <f t="shared" si="0"/>
        <v>100</v>
      </c>
      <c r="V34" s="30" t="s">
        <v>134</v>
      </c>
      <c r="W34" s="35">
        <f t="shared" si="7"/>
        <v>23526856</v>
      </c>
      <c r="X34" s="46">
        <f t="shared" si="8"/>
        <v>46.107855453232389</v>
      </c>
      <c r="Y34" s="30" t="s">
        <v>134</v>
      </c>
      <c r="Z34" s="47">
        <f t="shared" si="3"/>
        <v>24</v>
      </c>
      <c r="AA34" s="35">
        <f t="shared" si="9"/>
        <v>83334061</v>
      </c>
      <c r="AB34" s="46"/>
      <c r="AC34" s="30" t="s">
        <v>134</v>
      </c>
      <c r="AD34" s="46"/>
      <c r="AE34" s="11"/>
      <c r="AH34" s="20">
        <f>M34+O34+Q34+S34</f>
        <v>23526856</v>
      </c>
    </row>
    <row r="35" spans="1:34" ht="93" customHeight="1" x14ac:dyDescent="0.2">
      <c r="A35" s="12"/>
      <c r="B35" s="13"/>
      <c r="C35" s="24" t="s">
        <v>93</v>
      </c>
      <c r="D35" s="24" t="s">
        <v>203</v>
      </c>
      <c r="E35" s="16">
        <f t="shared" si="10"/>
        <v>36</v>
      </c>
      <c r="F35" s="17" t="s">
        <v>55</v>
      </c>
      <c r="G35" s="18"/>
      <c r="H35" s="16">
        <v>12</v>
      </c>
      <c r="I35" s="18">
        <v>40590600</v>
      </c>
      <c r="J35" s="16">
        <v>12</v>
      </c>
      <c r="K35" s="18">
        <v>43188000</v>
      </c>
      <c r="L35" s="16">
        <v>3</v>
      </c>
      <c r="M35" s="18">
        <v>746154</v>
      </c>
      <c r="N35" s="16">
        <v>3</v>
      </c>
      <c r="O35" s="18">
        <v>19646154</v>
      </c>
      <c r="P35" s="16">
        <v>3</v>
      </c>
      <c r="Q35" s="18">
        <v>10346154</v>
      </c>
      <c r="R35" s="16">
        <v>3</v>
      </c>
      <c r="S35" s="18">
        <v>10646154</v>
      </c>
      <c r="T35" s="47">
        <f t="shared" si="5"/>
        <v>12</v>
      </c>
      <c r="U35" s="47">
        <f t="shared" si="0"/>
        <v>100</v>
      </c>
      <c r="V35" s="30" t="s">
        <v>134</v>
      </c>
      <c r="W35" s="35">
        <f t="shared" si="7"/>
        <v>41384616</v>
      </c>
      <c r="X35" s="46">
        <f t="shared" si="8"/>
        <v>95.824340094470685</v>
      </c>
      <c r="Y35" s="30" t="s">
        <v>134</v>
      </c>
      <c r="Z35" s="47">
        <f t="shared" si="3"/>
        <v>24</v>
      </c>
      <c r="AA35" s="35">
        <f t="shared" si="9"/>
        <v>81975216</v>
      </c>
      <c r="AB35" s="46"/>
      <c r="AC35" s="30" t="s">
        <v>134</v>
      </c>
      <c r="AD35" s="46"/>
      <c r="AE35" s="11"/>
      <c r="AH35" s="20">
        <f>M35+O35+Q35+S35</f>
        <v>41384616</v>
      </c>
    </row>
    <row r="36" spans="1:34" s="67" customFormat="1" ht="123.75" customHeight="1" x14ac:dyDescent="0.25">
      <c r="A36" s="12"/>
      <c r="B36" s="13"/>
      <c r="C36" s="15" t="s">
        <v>94</v>
      </c>
      <c r="D36" s="15" t="s">
        <v>138</v>
      </c>
      <c r="E36" s="39">
        <v>100</v>
      </c>
      <c r="F36" s="40" t="s">
        <v>134</v>
      </c>
      <c r="G36" s="36">
        <f>SUM(G37:G39)</f>
        <v>0</v>
      </c>
      <c r="H36" s="39">
        <v>100</v>
      </c>
      <c r="I36" s="36">
        <f>SUM(I37:I39)</f>
        <v>117434300</v>
      </c>
      <c r="J36" s="39">
        <v>100</v>
      </c>
      <c r="K36" s="36">
        <f>SUM(K37:K39)</f>
        <v>82804800</v>
      </c>
      <c r="L36" s="39">
        <v>100</v>
      </c>
      <c r="M36" s="36">
        <f>SUM(M37:M39)</f>
        <v>8622500</v>
      </c>
      <c r="N36" s="39">
        <v>100</v>
      </c>
      <c r="O36" s="36">
        <f>SUM(O37:O39)</f>
        <v>29029000</v>
      </c>
      <c r="P36" s="39">
        <v>100</v>
      </c>
      <c r="Q36" s="36">
        <f>SUM(Q37:Q39)</f>
        <v>6110000</v>
      </c>
      <c r="R36" s="39">
        <v>100</v>
      </c>
      <c r="S36" s="36">
        <f>SUM(S37:S39)</f>
        <v>19974578</v>
      </c>
      <c r="T36" s="56">
        <f>AVERAGE(L36,N36,P36,R36)</f>
        <v>100</v>
      </c>
      <c r="U36" s="56">
        <f t="shared" si="0"/>
        <v>100</v>
      </c>
      <c r="V36" s="59" t="s">
        <v>134</v>
      </c>
      <c r="W36" s="61">
        <f t="shared" si="7"/>
        <v>63736078</v>
      </c>
      <c r="X36" s="58">
        <f t="shared" si="8"/>
        <v>76.971477498888959</v>
      </c>
      <c r="Y36" s="59" t="s">
        <v>134</v>
      </c>
      <c r="Z36" s="56">
        <f t="shared" si="3"/>
        <v>200</v>
      </c>
      <c r="AA36" s="61">
        <f t="shared" si="9"/>
        <v>181170378</v>
      </c>
      <c r="AB36" s="58"/>
      <c r="AC36" s="59" t="s">
        <v>134</v>
      </c>
      <c r="AD36" s="58"/>
      <c r="AE36" s="69"/>
      <c r="AH36" s="68"/>
    </row>
    <row r="37" spans="1:34" ht="182.25" customHeight="1" x14ac:dyDescent="0.2">
      <c r="A37" s="12"/>
      <c r="B37" s="13"/>
      <c r="C37" s="24" t="s">
        <v>95</v>
      </c>
      <c r="D37" s="24" t="s">
        <v>204</v>
      </c>
      <c r="E37" s="16">
        <f t="shared" ref="E37:E39" si="11">12*3</f>
        <v>36</v>
      </c>
      <c r="F37" s="17" t="s">
        <v>207</v>
      </c>
      <c r="G37" s="18"/>
      <c r="H37" s="16">
        <v>12</v>
      </c>
      <c r="I37" s="18">
        <v>22808300</v>
      </c>
      <c r="J37" s="16">
        <v>12</v>
      </c>
      <c r="K37" s="18">
        <v>43304800</v>
      </c>
      <c r="L37" s="16">
        <v>3</v>
      </c>
      <c r="M37" s="18">
        <v>5972500</v>
      </c>
      <c r="N37" s="16">
        <v>3</v>
      </c>
      <c r="O37" s="18">
        <v>17750000</v>
      </c>
      <c r="P37" s="16">
        <v>3</v>
      </c>
      <c r="Q37" s="18">
        <v>0</v>
      </c>
      <c r="R37" s="16">
        <v>3</v>
      </c>
      <c r="S37" s="18">
        <v>12452578</v>
      </c>
      <c r="T37" s="47">
        <f t="shared" si="5"/>
        <v>12</v>
      </c>
      <c r="U37" s="47">
        <f t="shared" si="0"/>
        <v>100</v>
      </c>
      <c r="V37" s="30" t="s">
        <v>134</v>
      </c>
      <c r="W37" s="35">
        <f t="shared" si="7"/>
        <v>36175078</v>
      </c>
      <c r="X37" s="46">
        <f t="shared" si="8"/>
        <v>83.535954443849178</v>
      </c>
      <c r="Y37" s="30" t="s">
        <v>134</v>
      </c>
      <c r="Z37" s="47">
        <f t="shared" si="3"/>
        <v>24</v>
      </c>
      <c r="AA37" s="35">
        <f t="shared" si="9"/>
        <v>58983378</v>
      </c>
      <c r="AB37" s="46"/>
      <c r="AC37" s="30" t="s">
        <v>134</v>
      </c>
      <c r="AD37" s="46"/>
      <c r="AE37" s="11"/>
      <c r="AH37" s="20">
        <f>M37+O37+Q37+S37</f>
        <v>36175078</v>
      </c>
    </row>
    <row r="38" spans="1:34" ht="105" x14ac:dyDescent="0.2">
      <c r="A38" s="12"/>
      <c r="B38" s="13"/>
      <c r="C38" s="21" t="s">
        <v>96</v>
      </c>
      <c r="D38" s="24" t="s">
        <v>206</v>
      </c>
      <c r="E38" s="16">
        <f t="shared" si="11"/>
        <v>36</v>
      </c>
      <c r="F38" s="17" t="s">
        <v>207</v>
      </c>
      <c r="G38" s="18"/>
      <c r="H38" s="16">
        <v>12</v>
      </c>
      <c r="I38" s="18">
        <v>81075000</v>
      </c>
      <c r="J38" s="16">
        <v>12</v>
      </c>
      <c r="K38" s="18">
        <v>20000000</v>
      </c>
      <c r="L38" s="16">
        <v>3</v>
      </c>
      <c r="M38" s="18">
        <v>1750000</v>
      </c>
      <c r="N38" s="16">
        <v>3</v>
      </c>
      <c r="O38" s="18">
        <v>9644000</v>
      </c>
      <c r="P38" s="16">
        <v>3</v>
      </c>
      <c r="Q38" s="18">
        <v>1815000</v>
      </c>
      <c r="R38" s="16">
        <v>3</v>
      </c>
      <c r="S38" s="18">
        <v>2595000</v>
      </c>
      <c r="T38" s="47">
        <f t="shared" si="5"/>
        <v>12</v>
      </c>
      <c r="U38" s="47">
        <f t="shared" si="0"/>
        <v>100</v>
      </c>
      <c r="V38" s="30" t="s">
        <v>134</v>
      </c>
      <c r="W38" s="35">
        <f t="shared" si="7"/>
        <v>15804000</v>
      </c>
      <c r="X38" s="46">
        <f t="shared" si="8"/>
        <v>79.02</v>
      </c>
      <c r="Y38" s="30" t="s">
        <v>134</v>
      </c>
      <c r="Z38" s="47">
        <f t="shared" si="3"/>
        <v>24</v>
      </c>
      <c r="AA38" s="35">
        <f t="shared" si="9"/>
        <v>96879000</v>
      </c>
      <c r="AB38" s="46"/>
      <c r="AC38" s="30" t="s">
        <v>134</v>
      </c>
      <c r="AD38" s="46"/>
      <c r="AE38" s="11"/>
      <c r="AH38" s="20"/>
    </row>
    <row r="39" spans="1:34" ht="135" x14ac:dyDescent="0.2">
      <c r="A39" s="12"/>
      <c r="B39" s="13"/>
      <c r="C39" s="21" t="s">
        <v>97</v>
      </c>
      <c r="D39" s="86" t="s">
        <v>205</v>
      </c>
      <c r="E39" s="16">
        <f t="shared" si="11"/>
        <v>36</v>
      </c>
      <c r="F39" s="17" t="s">
        <v>207</v>
      </c>
      <c r="G39" s="18"/>
      <c r="H39" s="16">
        <v>12</v>
      </c>
      <c r="I39" s="18">
        <v>13551000</v>
      </c>
      <c r="J39" s="16">
        <v>12</v>
      </c>
      <c r="K39" s="18">
        <v>19500000</v>
      </c>
      <c r="L39" s="16">
        <v>3</v>
      </c>
      <c r="M39" s="18">
        <v>900000</v>
      </c>
      <c r="N39" s="16">
        <v>3</v>
      </c>
      <c r="O39" s="18">
        <v>1635000</v>
      </c>
      <c r="P39" s="16">
        <v>3</v>
      </c>
      <c r="Q39" s="18">
        <v>4295000</v>
      </c>
      <c r="R39" s="16">
        <v>3</v>
      </c>
      <c r="S39" s="18">
        <v>4927000</v>
      </c>
      <c r="T39" s="47">
        <f t="shared" si="5"/>
        <v>12</v>
      </c>
      <c r="U39" s="47">
        <f t="shared" si="0"/>
        <v>100</v>
      </c>
      <c r="V39" s="30" t="s">
        <v>134</v>
      </c>
      <c r="W39" s="35">
        <f t="shared" si="7"/>
        <v>11757000</v>
      </c>
      <c r="X39" s="46">
        <f t="shared" si="8"/>
        <v>60.292307692307688</v>
      </c>
      <c r="Y39" s="30" t="s">
        <v>134</v>
      </c>
      <c r="Z39" s="47">
        <f t="shared" si="3"/>
        <v>24</v>
      </c>
      <c r="AA39" s="35">
        <f t="shared" si="9"/>
        <v>25308000</v>
      </c>
      <c r="AB39" s="46"/>
      <c r="AC39" s="30" t="s">
        <v>134</v>
      </c>
      <c r="AD39" s="46"/>
      <c r="AE39" s="11"/>
      <c r="AH39" s="20"/>
    </row>
    <row r="40" spans="1:34" s="67" customFormat="1" ht="126" x14ac:dyDescent="0.25">
      <c r="A40" s="42">
        <v>8</v>
      </c>
      <c r="B40" s="43" t="s">
        <v>157</v>
      </c>
      <c r="C40" s="43" t="s">
        <v>98</v>
      </c>
      <c r="D40" s="15" t="s">
        <v>173</v>
      </c>
      <c r="E40" s="44">
        <v>96</v>
      </c>
      <c r="F40" s="40" t="s">
        <v>134</v>
      </c>
      <c r="G40" s="45">
        <f>G42+G50+G53</f>
        <v>0</v>
      </c>
      <c r="H40" s="44"/>
      <c r="I40" s="45">
        <f>I42+I50+I53</f>
        <v>440272800</v>
      </c>
      <c r="J40" s="44">
        <v>84</v>
      </c>
      <c r="K40" s="45">
        <f>K42+K50+K53</f>
        <v>1113603150</v>
      </c>
      <c r="L40" s="44">
        <v>0</v>
      </c>
      <c r="M40" s="45">
        <f>M42+M50+M53</f>
        <v>94501800</v>
      </c>
      <c r="N40" s="44">
        <v>0</v>
      </c>
      <c r="O40" s="45">
        <f>O42+O50+O53</f>
        <v>98278400</v>
      </c>
      <c r="P40" s="44">
        <v>0</v>
      </c>
      <c r="Q40" s="45">
        <f>Q42+Q50+Q53</f>
        <v>95213600</v>
      </c>
      <c r="R40" s="44">
        <v>100</v>
      </c>
      <c r="S40" s="45">
        <f>S42+S50+S53</f>
        <v>676341916</v>
      </c>
      <c r="T40" s="56">
        <f t="shared" si="5"/>
        <v>100</v>
      </c>
      <c r="U40" s="56">
        <f t="shared" si="0"/>
        <v>119.04761904761905</v>
      </c>
      <c r="V40" s="59" t="s">
        <v>134</v>
      </c>
      <c r="W40" s="57">
        <f t="shared" si="7"/>
        <v>964335716</v>
      </c>
      <c r="X40" s="60">
        <f t="shared" si="8"/>
        <v>86.595993913989915</v>
      </c>
      <c r="Y40" s="42" t="s">
        <v>134</v>
      </c>
      <c r="Z40" s="56">
        <f t="shared" si="3"/>
        <v>100</v>
      </c>
      <c r="AA40" s="57">
        <f t="shared" si="9"/>
        <v>1404608516</v>
      </c>
      <c r="AB40" s="58"/>
      <c r="AC40" s="59" t="s">
        <v>134</v>
      </c>
      <c r="AD40" s="60"/>
      <c r="AE40" s="69"/>
      <c r="AH40" s="68"/>
    </row>
    <row r="41" spans="1:34" s="67" customFormat="1" ht="161.25" customHeight="1" x14ac:dyDescent="0.25">
      <c r="A41" s="12"/>
      <c r="B41" s="43"/>
      <c r="C41" s="43"/>
      <c r="D41" s="15" t="s">
        <v>140</v>
      </c>
      <c r="E41" s="44">
        <v>100</v>
      </c>
      <c r="F41" s="40" t="s">
        <v>134</v>
      </c>
      <c r="G41" s="73"/>
      <c r="H41" s="44"/>
      <c r="I41" s="73"/>
      <c r="J41" s="44">
        <v>100</v>
      </c>
      <c r="K41" s="73"/>
      <c r="L41" s="44">
        <v>100</v>
      </c>
      <c r="M41" s="73"/>
      <c r="N41" s="44">
        <v>0</v>
      </c>
      <c r="O41" s="73"/>
      <c r="P41" s="44">
        <v>0</v>
      </c>
      <c r="Q41" s="73"/>
      <c r="R41" s="44"/>
      <c r="S41" s="73"/>
      <c r="T41" s="56">
        <f t="shared" si="5"/>
        <v>100</v>
      </c>
      <c r="U41" s="56">
        <f t="shared" si="0"/>
        <v>100</v>
      </c>
      <c r="V41" s="59" t="s">
        <v>134</v>
      </c>
      <c r="W41" s="74"/>
      <c r="X41" s="75"/>
      <c r="Y41" s="76"/>
      <c r="Z41" s="56">
        <f t="shared" si="3"/>
        <v>100</v>
      </c>
      <c r="AA41" s="74"/>
      <c r="AB41" s="58"/>
      <c r="AC41" s="59"/>
      <c r="AD41" s="75"/>
      <c r="AE41" s="69"/>
      <c r="AH41" s="68"/>
    </row>
    <row r="42" spans="1:34" s="67" customFormat="1" ht="112.5" customHeight="1" x14ac:dyDescent="0.25">
      <c r="A42" s="12"/>
      <c r="B42" s="13" t="s">
        <v>158</v>
      </c>
      <c r="C42" s="14" t="s">
        <v>99</v>
      </c>
      <c r="D42" s="15" t="s">
        <v>159</v>
      </c>
      <c r="E42" s="39">
        <v>100</v>
      </c>
      <c r="F42" s="40" t="s">
        <v>134</v>
      </c>
      <c r="G42" s="36">
        <f>SUM(G44:G49)</f>
        <v>0</v>
      </c>
      <c r="H42" s="39"/>
      <c r="I42" s="36">
        <f>SUM(I43:I49)</f>
        <v>159272900</v>
      </c>
      <c r="J42" s="39">
        <v>100</v>
      </c>
      <c r="K42" s="36">
        <f>SUM(K43:K49)</f>
        <v>824890650</v>
      </c>
      <c r="L42" s="39">
        <v>100</v>
      </c>
      <c r="M42" s="36">
        <f>SUM(M43:M49)</f>
        <v>86735000</v>
      </c>
      <c r="N42" s="39">
        <v>0</v>
      </c>
      <c r="O42" s="36">
        <f>SUM(O43:O49)</f>
        <v>71472500</v>
      </c>
      <c r="P42" s="39">
        <v>0</v>
      </c>
      <c r="Q42" s="36">
        <f>SUM(Q43:Q49)</f>
        <v>43507500</v>
      </c>
      <c r="R42" s="39">
        <v>0</v>
      </c>
      <c r="S42" s="36">
        <f>SUM(S43:S49)</f>
        <v>477472497</v>
      </c>
      <c r="T42" s="56">
        <f t="shared" si="5"/>
        <v>100</v>
      </c>
      <c r="U42" s="56">
        <f t="shared" si="0"/>
        <v>100</v>
      </c>
      <c r="V42" s="59" t="s">
        <v>134</v>
      </c>
      <c r="W42" s="61">
        <f>SUM(M42,O42,Q42,S42)</f>
        <v>679187497</v>
      </c>
      <c r="X42" s="58">
        <f t="shared" ref="X42:X51" si="12">W42/K42*100</f>
        <v>82.336670563546818</v>
      </c>
      <c r="Y42" s="59" t="s">
        <v>134</v>
      </c>
      <c r="Z42" s="56">
        <f t="shared" si="3"/>
        <v>100</v>
      </c>
      <c r="AA42" s="61">
        <f t="shared" ref="AA42:AA76" si="13">SUM(I42,W42)</f>
        <v>838460397</v>
      </c>
      <c r="AB42" s="58"/>
      <c r="AC42" s="59" t="s">
        <v>134</v>
      </c>
      <c r="AD42" s="58"/>
      <c r="AE42" s="69"/>
      <c r="AH42" s="68"/>
    </row>
    <row r="43" spans="1:34" ht="165" x14ac:dyDescent="0.2">
      <c r="A43" s="12"/>
      <c r="B43" s="13"/>
      <c r="C43" s="21" t="s">
        <v>179</v>
      </c>
      <c r="D43" s="24" t="s">
        <v>209</v>
      </c>
      <c r="E43" s="16"/>
      <c r="F43" s="17" t="s">
        <v>48</v>
      </c>
      <c r="G43" s="18"/>
      <c r="H43" s="16"/>
      <c r="I43" s="18"/>
      <c r="J43" s="16">
        <v>2</v>
      </c>
      <c r="K43" s="18">
        <v>258476000</v>
      </c>
      <c r="L43" s="16">
        <v>0</v>
      </c>
      <c r="M43" s="18">
        <v>6937500</v>
      </c>
      <c r="N43" s="16">
        <v>1</v>
      </c>
      <c r="O43" s="18">
        <v>3937500</v>
      </c>
      <c r="P43" s="16">
        <v>0</v>
      </c>
      <c r="Q43" s="18">
        <v>18242500</v>
      </c>
      <c r="R43" s="16">
        <v>1</v>
      </c>
      <c r="S43" s="18">
        <v>183120609</v>
      </c>
      <c r="T43" s="47">
        <f t="shared" si="5"/>
        <v>2</v>
      </c>
      <c r="U43" s="47">
        <f t="shared" si="0"/>
        <v>100</v>
      </c>
      <c r="V43" s="30" t="s">
        <v>134</v>
      </c>
      <c r="W43" s="35">
        <f t="shared" ref="W43:W51" si="14">SUM(M43,O43,Q43,S43)</f>
        <v>212238109</v>
      </c>
      <c r="X43" s="47">
        <f t="shared" si="12"/>
        <v>82.111340704746283</v>
      </c>
      <c r="Y43" s="30" t="s">
        <v>134</v>
      </c>
      <c r="Z43" s="47">
        <f t="shared" si="3"/>
        <v>2</v>
      </c>
      <c r="AA43" s="35">
        <f t="shared" si="13"/>
        <v>212238109</v>
      </c>
      <c r="AB43" s="46"/>
      <c r="AC43" s="30" t="s">
        <v>134</v>
      </c>
      <c r="AD43" s="46"/>
      <c r="AE43" s="11"/>
      <c r="AH43" s="20"/>
    </row>
    <row r="44" spans="1:34" ht="150" x14ac:dyDescent="0.2">
      <c r="A44" s="12"/>
      <c r="B44" s="13"/>
      <c r="C44" s="21" t="s">
        <v>100</v>
      </c>
      <c r="D44" s="24" t="s">
        <v>210</v>
      </c>
      <c r="E44" s="16"/>
      <c r="F44" s="17" t="s">
        <v>48</v>
      </c>
      <c r="G44" s="18"/>
      <c r="H44" s="16"/>
      <c r="I44" s="18">
        <v>18343900</v>
      </c>
      <c r="J44" s="16">
        <v>2</v>
      </c>
      <c r="K44" s="18">
        <v>66807500</v>
      </c>
      <c r="L44" s="16">
        <v>0</v>
      </c>
      <c r="M44" s="18">
        <v>3000000</v>
      </c>
      <c r="N44" s="16">
        <v>1</v>
      </c>
      <c r="O44" s="18">
        <v>16500000</v>
      </c>
      <c r="P44" s="16">
        <v>0</v>
      </c>
      <c r="Q44" s="18">
        <v>3000000</v>
      </c>
      <c r="R44" s="16">
        <v>1</v>
      </c>
      <c r="S44" s="18">
        <v>22252500</v>
      </c>
      <c r="T44" s="47">
        <f t="shared" si="5"/>
        <v>2</v>
      </c>
      <c r="U44" s="47">
        <f t="shared" si="0"/>
        <v>100</v>
      </c>
      <c r="V44" s="30" t="s">
        <v>134</v>
      </c>
      <c r="W44" s="35">
        <f t="shared" si="14"/>
        <v>44752500</v>
      </c>
      <c r="X44" s="47">
        <f t="shared" si="12"/>
        <v>66.987239456647828</v>
      </c>
      <c r="Y44" s="30" t="s">
        <v>134</v>
      </c>
      <c r="Z44" s="47">
        <f t="shared" si="3"/>
        <v>2</v>
      </c>
      <c r="AA44" s="35">
        <f t="shared" si="13"/>
        <v>63096400</v>
      </c>
      <c r="AB44" s="46"/>
      <c r="AC44" s="30" t="s">
        <v>134</v>
      </c>
      <c r="AD44" s="46"/>
      <c r="AE44" s="11"/>
      <c r="AH44" s="20"/>
    </row>
    <row r="45" spans="1:34" ht="60" x14ac:dyDescent="0.2">
      <c r="A45" s="12"/>
      <c r="B45" s="13"/>
      <c r="C45" s="21" t="s">
        <v>180</v>
      </c>
      <c r="D45" s="24" t="s">
        <v>211</v>
      </c>
      <c r="E45" s="16"/>
      <c r="F45" s="41" t="s">
        <v>212</v>
      </c>
      <c r="G45" s="18"/>
      <c r="H45" s="16"/>
      <c r="I45" s="18"/>
      <c r="J45" s="16">
        <v>1</v>
      </c>
      <c r="K45" s="18">
        <v>11987500</v>
      </c>
      <c r="L45" s="16">
        <v>1</v>
      </c>
      <c r="M45" s="18">
        <v>10450000</v>
      </c>
      <c r="N45" s="16">
        <v>0</v>
      </c>
      <c r="O45" s="18">
        <v>737500</v>
      </c>
      <c r="P45" s="16">
        <v>0</v>
      </c>
      <c r="Q45" s="18">
        <v>0</v>
      </c>
      <c r="R45" s="16">
        <v>0</v>
      </c>
      <c r="S45" s="18">
        <v>0</v>
      </c>
      <c r="T45" s="47">
        <f t="shared" si="5"/>
        <v>1</v>
      </c>
      <c r="U45" s="47">
        <f t="shared" si="0"/>
        <v>100</v>
      </c>
      <c r="V45" s="30" t="s">
        <v>134</v>
      </c>
      <c r="W45" s="35">
        <f t="shared" si="14"/>
        <v>11187500</v>
      </c>
      <c r="X45" s="46">
        <f t="shared" si="12"/>
        <v>93.326381647549525</v>
      </c>
      <c r="Y45" s="30" t="s">
        <v>134</v>
      </c>
      <c r="Z45" s="47">
        <f t="shared" si="3"/>
        <v>1</v>
      </c>
      <c r="AA45" s="35">
        <f t="shared" si="13"/>
        <v>11187500</v>
      </c>
      <c r="AB45" s="46"/>
      <c r="AC45" s="30" t="s">
        <v>134</v>
      </c>
      <c r="AD45" s="46"/>
      <c r="AE45" s="11"/>
      <c r="AH45" s="20"/>
    </row>
    <row r="46" spans="1:34" ht="90" x14ac:dyDescent="0.2">
      <c r="A46" s="12"/>
      <c r="B46" s="13"/>
      <c r="C46" s="21" t="s">
        <v>101</v>
      </c>
      <c r="D46" s="24" t="s">
        <v>213</v>
      </c>
      <c r="E46" s="16"/>
      <c r="F46" s="41" t="s">
        <v>212</v>
      </c>
      <c r="G46" s="18"/>
      <c r="H46" s="16"/>
      <c r="I46" s="18">
        <v>15332700</v>
      </c>
      <c r="J46" s="16">
        <v>1</v>
      </c>
      <c r="K46" s="18">
        <v>14327500</v>
      </c>
      <c r="L46" s="16">
        <v>1</v>
      </c>
      <c r="M46" s="18">
        <v>10600000</v>
      </c>
      <c r="N46" s="16">
        <v>0</v>
      </c>
      <c r="O46" s="18">
        <v>3010000</v>
      </c>
      <c r="P46" s="16">
        <v>0</v>
      </c>
      <c r="Q46" s="18">
        <v>0</v>
      </c>
      <c r="R46" s="16">
        <v>0</v>
      </c>
      <c r="S46" s="18">
        <v>0</v>
      </c>
      <c r="T46" s="47">
        <f t="shared" si="5"/>
        <v>1</v>
      </c>
      <c r="U46" s="47">
        <f t="shared" si="0"/>
        <v>100</v>
      </c>
      <c r="V46" s="30" t="s">
        <v>134</v>
      </c>
      <c r="W46" s="35">
        <f t="shared" si="14"/>
        <v>13610000</v>
      </c>
      <c r="X46" s="46">
        <f t="shared" si="12"/>
        <v>94.992147967195947</v>
      </c>
      <c r="Y46" s="30" t="s">
        <v>134</v>
      </c>
      <c r="Z46" s="47">
        <f t="shared" si="3"/>
        <v>1</v>
      </c>
      <c r="AA46" s="35">
        <f t="shared" si="13"/>
        <v>28942700</v>
      </c>
      <c r="AB46" s="46"/>
      <c r="AC46" s="30" t="s">
        <v>134</v>
      </c>
      <c r="AD46" s="46"/>
      <c r="AE46" s="11"/>
      <c r="AH46" s="20"/>
    </row>
    <row r="47" spans="1:34" ht="75" customHeight="1" x14ac:dyDescent="0.2">
      <c r="A47" s="12"/>
      <c r="B47" s="13"/>
      <c r="C47" s="21" t="s">
        <v>102</v>
      </c>
      <c r="D47" s="24" t="s">
        <v>214</v>
      </c>
      <c r="E47" s="16"/>
      <c r="F47" s="41" t="s">
        <v>212</v>
      </c>
      <c r="G47" s="18"/>
      <c r="H47" s="16"/>
      <c r="I47" s="18">
        <v>42656500</v>
      </c>
      <c r="J47" s="16">
        <v>1</v>
      </c>
      <c r="K47" s="18">
        <v>43991250</v>
      </c>
      <c r="L47" s="16">
        <v>1</v>
      </c>
      <c r="M47" s="18">
        <v>22410000</v>
      </c>
      <c r="N47" s="16">
        <v>0</v>
      </c>
      <c r="O47" s="18">
        <v>21187500</v>
      </c>
      <c r="P47" s="16">
        <v>0</v>
      </c>
      <c r="Q47" s="18">
        <v>0</v>
      </c>
      <c r="R47" s="16">
        <v>0</v>
      </c>
      <c r="S47" s="18">
        <v>0</v>
      </c>
      <c r="T47" s="47">
        <f t="shared" si="5"/>
        <v>1</v>
      </c>
      <c r="U47" s="47">
        <f t="shared" si="0"/>
        <v>100</v>
      </c>
      <c r="V47" s="30" t="s">
        <v>134</v>
      </c>
      <c r="W47" s="35">
        <f t="shared" si="14"/>
        <v>43597500</v>
      </c>
      <c r="X47" s="46">
        <f t="shared" si="12"/>
        <v>99.10493564061035</v>
      </c>
      <c r="Y47" s="30" t="s">
        <v>134</v>
      </c>
      <c r="Z47" s="47">
        <f t="shared" ref="Z47:Z67" si="15">SUM(H47,T47)</f>
        <v>1</v>
      </c>
      <c r="AA47" s="35">
        <f t="shared" si="13"/>
        <v>86254000</v>
      </c>
      <c r="AB47" s="46"/>
      <c r="AC47" s="30" t="s">
        <v>134</v>
      </c>
      <c r="AD47" s="46"/>
      <c r="AE47" s="11"/>
      <c r="AH47" s="20"/>
    </row>
    <row r="48" spans="1:34" ht="75" x14ac:dyDescent="0.2">
      <c r="A48" s="12"/>
      <c r="B48" s="13"/>
      <c r="C48" s="21" t="s">
        <v>181</v>
      </c>
      <c r="D48" s="24" t="s">
        <v>215</v>
      </c>
      <c r="E48" s="16"/>
      <c r="F48" s="17" t="s">
        <v>216</v>
      </c>
      <c r="G48" s="18"/>
      <c r="H48" s="16"/>
      <c r="I48" s="18"/>
      <c r="J48" s="16">
        <v>2</v>
      </c>
      <c r="K48" s="18">
        <v>47610000</v>
      </c>
      <c r="L48" s="16">
        <v>2</v>
      </c>
      <c r="M48" s="18">
        <v>30337500</v>
      </c>
      <c r="N48" s="16">
        <v>0</v>
      </c>
      <c r="O48" s="18">
        <v>5500000</v>
      </c>
      <c r="P48" s="16">
        <v>0</v>
      </c>
      <c r="Q48" s="18">
        <v>0</v>
      </c>
      <c r="R48" s="16">
        <v>0</v>
      </c>
      <c r="S48" s="18">
        <v>0</v>
      </c>
      <c r="T48" s="47">
        <f t="shared" si="5"/>
        <v>2</v>
      </c>
      <c r="U48" s="47">
        <f t="shared" si="0"/>
        <v>100</v>
      </c>
      <c r="V48" s="30" t="s">
        <v>134</v>
      </c>
      <c r="W48" s="35">
        <f t="shared" si="14"/>
        <v>35837500</v>
      </c>
      <c r="X48" s="46">
        <f t="shared" si="12"/>
        <v>75.273051879857178</v>
      </c>
      <c r="Y48" s="30" t="s">
        <v>134</v>
      </c>
      <c r="Z48" s="47">
        <f t="shared" si="15"/>
        <v>2</v>
      </c>
      <c r="AA48" s="35">
        <f t="shared" si="13"/>
        <v>35837500</v>
      </c>
      <c r="AB48" s="46"/>
      <c r="AC48" s="30" t="s">
        <v>134</v>
      </c>
      <c r="AD48" s="46"/>
      <c r="AE48" s="11"/>
      <c r="AH48" s="20"/>
    </row>
    <row r="49" spans="1:34" ht="150" x14ac:dyDescent="0.2">
      <c r="A49" s="12"/>
      <c r="B49" s="13"/>
      <c r="C49" s="21" t="s">
        <v>103</v>
      </c>
      <c r="D49" s="24" t="s">
        <v>217</v>
      </c>
      <c r="E49" s="16"/>
      <c r="F49" s="17" t="s">
        <v>48</v>
      </c>
      <c r="G49" s="18"/>
      <c r="H49" s="16"/>
      <c r="I49" s="18">
        <v>82939800</v>
      </c>
      <c r="J49" s="16">
        <v>2</v>
      </c>
      <c r="K49" s="18">
        <v>381690900</v>
      </c>
      <c r="L49" s="16">
        <v>0</v>
      </c>
      <c r="M49" s="18">
        <v>3000000</v>
      </c>
      <c r="N49" s="16">
        <v>1</v>
      </c>
      <c r="O49" s="18">
        <v>20600000</v>
      </c>
      <c r="P49" s="16">
        <v>0</v>
      </c>
      <c r="Q49" s="18">
        <v>22265000</v>
      </c>
      <c r="R49" s="16">
        <v>1</v>
      </c>
      <c r="S49" s="18">
        <v>272099388</v>
      </c>
      <c r="T49" s="47">
        <f t="shared" si="5"/>
        <v>2</v>
      </c>
      <c r="U49" s="47">
        <f t="shared" si="0"/>
        <v>100</v>
      </c>
      <c r="V49" s="30" t="s">
        <v>134</v>
      </c>
      <c r="W49" s="35">
        <f t="shared" si="14"/>
        <v>317964388</v>
      </c>
      <c r="X49" s="46">
        <f t="shared" si="12"/>
        <v>83.304157369222054</v>
      </c>
      <c r="Y49" s="30" t="s">
        <v>134</v>
      </c>
      <c r="Z49" s="47">
        <f t="shared" si="15"/>
        <v>2</v>
      </c>
      <c r="AA49" s="35">
        <f t="shared" si="13"/>
        <v>400904188</v>
      </c>
      <c r="AB49" s="46"/>
      <c r="AC49" s="30" t="s">
        <v>134</v>
      </c>
      <c r="AD49" s="46"/>
      <c r="AE49" s="11"/>
      <c r="AH49" s="20"/>
    </row>
    <row r="50" spans="1:34" s="67" customFormat="1" ht="162.75" customHeight="1" x14ac:dyDescent="0.25">
      <c r="A50" s="12"/>
      <c r="B50" s="13"/>
      <c r="C50" s="14" t="s">
        <v>108</v>
      </c>
      <c r="D50" s="15" t="s">
        <v>162</v>
      </c>
      <c r="E50" s="39"/>
      <c r="F50" s="40"/>
      <c r="G50" s="36">
        <f>SUM(G51:G52)</f>
        <v>0</v>
      </c>
      <c r="H50" s="39"/>
      <c r="I50" s="36">
        <f>SUM(I51:I52)</f>
        <v>200690700</v>
      </c>
      <c r="J50" s="39">
        <f>J51</f>
        <v>4</v>
      </c>
      <c r="K50" s="36">
        <f>SUM(K51:K52)</f>
        <v>171505000</v>
      </c>
      <c r="L50" s="39">
        <f>L51</f>
        <v>0</v>
      </c>
      <c r="M50" s="36">
        <f>SUM(M51:M52)</f>
        <v>0</v>
      </c>
      <c r="N50" s="39">
        <f>N51</f>
        <v>0</v>
      </c>
      <c r="O50" s="36">
        <f>SUM(O51:O52)</f>
        <v>2250000</v>
      </c>
      <c r="P50" s="39">
        <f>P51</f>
        <v>0</v>
      </c>
      <c r="Q50" s="36">
        <f>SUM(Q51:Q52)</f>
        <v>26867500</v>
      </c>
      <c r="R50" s="39">
        <f>R51</f>
        <v>4</v>
      </c>
      <c r="S50" s="36">
        <f>SUM(S51:S52)</f>
        <v>142042119</v>
      </c>
      <c r="T50" s="56">
        <f t="shared" si="5"/>
        <v>4</v>
      </c>
      <c r="U50" s="56">
        <f t="shared" si="0"/>
        <v>100</v>
      </c>
      <c r="V50" s="59" t="s">
        <v>134</v>
      </c>
      <c r="W50" s="61">
        <f t="shared" si="14"/>
        <v>171159619</v>
      </c>
      <c r="X50" s="58">
        <f t="shared" si="12"/>
        <v>99.798617533016525</v>
      </c>
      <c r="Y50" s="59" t="s">
        <v>134</v>
      </c>
      <c r="Z50" s="56">
        <f t="shared" si="15"/>
        <v>4</v>
      </c>
      <c r="AA50" s="61">
        <f t="shared" si="13"/>
        <v>371850319</v>
      </c>
      <c r="AB50" s="58"/>
      <c r="AC50" s="59" t="s">
        <v>134</v>
      </c>
      <c r="AD50" s="58"/>
      <c r="AE50" s="69"/>
      <c r="AH50" s="68"/>
    </row>
    <row r="51" spans="1:34" ht="195" x14ac:dyDescent="0.2">
      <c r="A51" s="12"/>
      <c r="B51" s="13"/>
      <c r="C51" s="21" t="s">
        <v>109</v>
      </c>
      <c r="D51" s="24" t="s">
        <v>218</v>
      </c>
      <c r="E51" s="16"/>
      <c r="F51" s="41" t="s">
        <v>219</v>
      </c>
      <c r="G51" s="18"/>
      <c r="H51" s="16"/>
      <c r="I51" s="18">
        <v>122050000</v>
      </c>
      <c r="J51" s="16">
        <v>4</v>
      </c>
      <c r="K51" s="18">
        <v>171505000</v>
      </c>
      <c r="L51" s="16">
        <v>0</v>
      </c>
      <c r="M51" s="18">
        <v>0</v>
      </c>
      <c r="N51" s="16">
        <v>0</v>
      </c>
      <c r="O51" s="18">
        <v>2250000</v>
      </c>
      <c r="P51" s="16">
        <v>0</v>
      </c>
      <c r="Q51" s="18">
        <v>26867500</v>
      </c>
      <c r="R51" s="16">
        <v>4</v>
      </c>
      <c r="S51" s="18">
        <v>142042119</v>
      </c>
      <c r="T51" s="47">
        <f t="shared" si="5"/>
        <v>4</v>
      </c>
      <c r="U51" s="47">
        <f t="shared" si="0"/>
        <v>100</v>
      </c>
      <c r="V51" s="30" t="s">
        <v>134</v>
      </c>
      <c r="W51" s="35">
        <f t="shared" si="14"/>
        <v>171159619</v>
      </c>
      <c r="X51" s="47">
        <f t="shared" si="12"/>
        <v>99.798617533016525</v>
      </c>
      <c r="Y51" s="30" t="s">
        <v>134</v>
      </c>
      <c r="Z51" s="47">
        <f t="shared" si="15"/>
        <v>4</v>
      </c>
      <c r="AA51" s="35">
        <f t="shared" si="13"/>
        <v>293209619</v>
      </c>
      <c r="AB51" s="46"/>
      <c r="AC51" s="30" t="s">
        <v>134</v>
      </c>
      <c r="AD51" s="46"/>
      <c r="AE51" s="11"/>
      <c r="AH51" s="20"/>
    </row>
    <row r="52" spans="1:34" ht="120" x14ac:dyDescent="0.2">
      <c r="A52" s="12"/>
      <c r="B52" s="13"/>
      <c r="C52" s="83" t="s">
        <v>110</v>
      </c>
      <c r="D52" s="84" t="s">
        <v>220</v>
      </c>
      <c r="E52" s="16">
        <v>38</v>
      </c>
      <c r="F52" s="17" t="s">
        <v>172</v>
      </c>
      <c r="G52" s="18"/>
      <c r="H52" s="16">
        <v>38</v>
      </c>
      <c r="I52" s="18">
        <v>78640700</v>
      </c>
      <c r="J52" s="16"/>
      <c r="K52" s="18"/>
      <c r="L52" s="16"/>
      <c r="M52" s="18"/>
      <c r="N52" s="16"/>
      <c r="O52" s="18"/>
      <c r="P52" s="16"/>
      <c r="Q52" s="18"/>
      <c r="R52" s="16"/>
      <c r="S52" s="18"/>
      <c r="T52" s="47"/>
      <c r="U52" s="47"/>
      <c r="V52" s="30"/>
      <c r="W52" s="35"/>
      <c r="X52" s="46"/>
      <c r="Y52" s="30"/>
      <c r="Z52" s="47">
        <f t="shared" si="15"/>
        <v>38</v>
      </c>
      <c r="AA52" s="35">
        <f t="shared" si="13"/>
        <v>78640700</v>
      </c>
      <c r="AB52" s="46"/>
      <c r="AC52" s="30" t="s">
        <v>134</v>
      </c>
      <c r="AD52" s="46"/>
      <c r="AE52" s="11"/>
      <c r="AH52" s="20"/>
    </row>
    <row r="53" spans="1:34" s="67" customFormat="1" ht="114" customHeight="1" x14ac:dyDescent="0.25">
      <c r="A53" s="12"/>
      <c r="B53" s="13"/>
      <c r="C53" s="14" t="s">
        <v>111</v>
      </c>
      <c r="D53" s="15" t="s">
        <v>162</v>
      </c>
      <c r="E53" s="39">
        <v>100</v>
      </c>
      <c r="F53" s="40" t="s">
        <v>134</v>
      </c>
      <c r="G53" s="36">
        <f>SUM(G54)</f>
        <v>0</v>
      </c>
      <c r="H53" s="39"/>
      <c r="I53" s="36">
        <f>SUM(I54)</f>
        <v>80309200</v>
      </c>
      <c r="J53" s="39">
        <v>100</v>
      </c>
      <c r="K53" s="36">
        <f>SUM(K54)</f>
        <v>117207500</v>
      </c>
      <c r="L53" s="39">
        <v>0</v>
      </c>
      <c r="M53" s="36">
        <f>SUM(M54)</f>
        <v>7766800</v>
      </c>
      <c r="N53" s="39">
        <v>0</v>
      </c>
      <c r="O53" s="36">
        <f>SUM(O54)</f>
        <v>24555900</v>
      </c>
      <c r="P53" s="39">
        <v>0</v>
      </c>
      <c r="Q53" s="36">
        <f>SUM(Q54)</f>
        <v>24838600</v>
      </c>
      <c r="R53" s="39">
        <v>100</v>
      </c>
      <c r="S53" s="36">
        <f>SUM(S54)</f>
        <v>56827300</v>
      </c>
      <c r="T53" s="56">
        <f t="shared" ref="T53:T58" si="16">SUM(L53,N53,P53,R53)</f>
        <v>100</v>
      </c>
      <c r="U53" s="56">
        <f t="shared" ref="U53:U58" si="17">T53/J53*100</f>
        <v>100</v>
      </c>
      <c r="V53" s="59" t="s">
        <v>134</v>
      </c>
      <c r="W53" s="61">
        <f t="shared" ref="W53:W58" si="18">SUM(M53,O53,Q53,S53)</f>
        <v>113988600</v>
      </c>
      <c r="X53" s="58">
        <f t="shared" ref="X53:X58" si="19">W53/K53*100</f>
        <v>97.253674039630567</v>
      </c>
      <c r="Y53" s="59" t="s">
        <v>134</v>
      </c>
      <c r="Z53" s="56">
        <f t="shared" si="15"/>
        <v>100</v>
      </c>
      <c r="AA53" s="61">
        <f t="shared" si="13"/>
        <v>194297800</v>
      </c>
      <c r="AB53" s="58"/>
      <c r="AC53" s="59" t="s">
        <v>134</v>
      </c>
      <c r="AD53" s="58"/>
      <c r="AE53" s="69"/>
      <c r="AH53" s="68"/>
    </row>
    <row r="54" spans="1:34" ht="150" x14ac:dyDescent="0.2">
      <c r="A54" s="12"/>
      <c r="B54" s="13"/>
      <c r="C54" s="21" t="s">
        <v>112</v>
      </c>
      <c r="D54" s="21" t="s">
        <v>221</v>
      </c>
      <c r="E54" s="16"/>
      <c r="F54" s="17" t="s">
        <v>55</v>
      </c>
      <c r="G54" s="18"/>
      <c r="H54" s="16"/>
      <c r="I54" s="18">
        <v>80309200</v>
      </c>
      <c r="J54" s="16">
        <v>49</v>
      </c>
      <c r="K54" s="18">
        <v>117207500</v>
      </c>
      <c r="L54" s="16">
        <v>49</v>
      </c>
      <c r="M54" s="18">
        <v>7766800</v>
      </c>
      <c r="N54" s="16">
        <v>49</v>
      </c>
      <c r="O54" s="18">
        <v>24555900</v>
      </c>
      <c r="P54" s="16">
        <v>49</v>
      </c>
      <c r="Q54" s="18">
        <v>24838600</v>
      </c>
      <c r="R54" s="16">
        <v>49</v>
      </c>
      <c r="S54" s="18">
        <v>56827300</v>
      </c>
      <c r="T54" s="47">
        <f>AVERAGE(L54,N54,P54,R54)</f>
        <v>49</v>
      </c>
      <c r="U54" s="47">
        <f t="shared" si="17"/>
        <v>100</v>
      </c>
      <c r="V54" s="30" t="s">
        <v>134</v>
      </c>
      <c r="W54" s="35">
        <v>113988600</v>
      </c>
      <c r="X54" s="46">
        <f t="shared" si="19"/>
        <v>97.253674039630567</v>
      </c>
      <c r="Y54" s="30" t="s">
        <v>134</v>
      </c>
      <c r="Z54" s="47">
        <f t="shared" si="15"/>
        <v>49</v>
      </c>
      <c r="AA54" s="35">
        <f t="shared" si="13"/>
        <v>194297800</v>
      </c>
      <c r="AB54" s="46"/>
      <c r="AC54" s="30" t="s">
        <v>134</v>
      </c>
      <c r="AD54" s="46"/>
      <c r="AE54" s="11"/>
      <c r="AH54" s="20"/>
    </row>
    <row r="55" spans="1:34" s="67" customFormat="1" ht="159" customHeight="1" x14ac:dyDescent="0.25">
      <c r="A55" s="12"/>
      <c r="B55" s="13" t="s">
        <v>157</v>
      </c>
      <c r="C55" s="14" t="s">
        <v>114</v>
      </c>
      <c r="D55" s="15" t="s">
        <v>140</v>
      </c>
      <c r="E55" s="39">
        <v>100</v>
      </c>
      <c r="F55" s="40" t="s">
        <v>134</v>
      </c>
      <c r="G55" s="36">
        <f>G56+G62+G66</f>
        <v>0</v>
      </c>
      <c r="H55" s="39"/>
      <c r="I55" s="36">
        <f>I56+I62+I66</f>
        <v>96548802</v>
      </c>
      <c r="J55" s="39">
        <v>100</v>
      </c>
      <c r="K55" s="36">
        <f>K56+K62+K66</f>
        <v>120732500</v>
      </c>
      <c r="L55" s="39">
        <v>100</v>
      </c>
      <c r="M55" s="36">
        <f>M56+M62+M66</f>
        <v>32365500</v>
      </c>
      <c r="N55" s="39">
        <v>0</v>
      </c>
      <c r="O55" s="36">
        <f>O56+O62+O66</f>
        <v>17004200</v>
      </c>
      <c r="P55" s="39">
        <v>0</v>
      </c>
      <c r="Q55" s="36">
        <f>Q56+Q62+Q66</f>
        <v>31710200</v>
      </c>
      <c r="R55" s="39">
        <v>0</v>
      </c>
      <c r="S55" s="36">
        <f>S56+S62+S66</f>
        <v>35992600</v>
      </c>
      <c r="T55" s="56">
        <f t="shared" si="16"/>
        <v>100</v>
      </c>
      <c r="U55" s="56">
        <f t="shared" si="17"/>
        <v>100</v>
      </c>
      <c r="V55" s="59" t="s">
        <v>134</v>
      </c>
      <c r="W55" s="61">
        <f>SUM(M55,O55,Q55,S55)</f>
        <v>117072500</v>
      </c>
      <c r="X55" s="58">
        <f t="shared" si="19"/>
        <v>96.968504752241529</v>
      </c>
      <c r="Y55" s="59" t="s">
        <v>134</v>
      </c>
      <c r="Z55" s="56">
        <f t="shared" si="15"/>
        <v>100</v>
      </c>
      <c r="AA55" s="61">
        <f t="shared" si="13"/>
        <v>213621302</v>
      </c>
      <c r="AB55" s="58"/>
      <c r="AC55" s="59" t="s">
        <v>134</v>
      </c>
      <c r="AD55" s="58"/>
      <c r="AE55" s="69"/>
      <c r="AH55" s="68"/>
    </row>
    <row r="56" spans="1:34" s="67" customFormat="1" ht="126" x14ac:dyDescent="0.25">
      <c r="A56" s="12"/>
      <c r="B56" s="13"/>
      <c r="C56" s="14" t="s">
        <v>115</v>
      </c>
      <c r="D56" s="15" t="s">
        <v>163</v>
      </c>
      <c r="E56" s="39">
        <v>6</v>
      </c>
      <c r="F56" s="77" t="s">
        <v>168</v>
      </c>
      <c r="G56" s="36">
        <f>SUM(G59:G61)</f>
        <v>0</v>
      </c>
      <c r="H56" s="39"/>
      <c r="I56" s="36">
        <f>SUM(I59:I61)</f>
        <v>53210400</v>
      </c>
      <c r="J56" s="39">
        <v>2</v>
      </c>
      <c r="K56" s="36">
        <f>SUM(K57:K58)</f>
        <v>46332500</v>
      </c>
      <c r="L56" s="39">
        <f>L60</f>
        <v>0</v>
      </c>
      <c r="M56" s="36">
        <f>SUM(M57:M58)</f>
        <v>19694200</v>
      </c>
      <c r="N56" s="39">
        <f>N60</f>
        <v>0</v>
      </c>
      <c r="O56" s="36">
        <f>SUM(O57:O58)</f>
        <v>7789500</v>
      </c>
      <c r="P56" s="39">
        <f>P60</f>
        <v>0</v>
      </c>
      <c r="Q56" s="36">
        <f>SUM(Q57:Q58)</f>
        <v>5038800</v>
      </c>
      <c r="R56" s="39">
        <v>2</v>
      </c>
      <c r="S56" s="36">
        <f>SUM(S57:S58)</f>
        <v>13600000</v>
      </c>
      <c r="T56" s="56">
        <f t="shared" si="16"/>
        <v>2</v>
      </c>
      <c r="U56" s="56">
        <f t="shared" si="17"/>
        <v>100</v>
      </c>
      <c r="V56" s="59" t="s">
        <v>134</v>
      </c>
      <c r="W56" s="61">
        <f t="shared" si="18"/>
        <v>46122500</v>
      </c>
      <c r="X56" s="58">
        <f t="shared" si="19"/>
        <v>99.546754438029467</v>
      </c>
      <c r="Y56" s="59" t="s">
        <v>134</v>
      </c>
      <c r="Z56" s="56">
        <f t="shared" si="15"/>
        <v>2</v>
      </c>
      <c r="AA56" s="61">
        <f t="shared" si="13"/>
        <v>99332900</v>
      </c>
      <c r="AB56" s="58"/>
      <c r="AC56" s="59" t="s">
        <v>134</v>
      </c>
      <c r="AD56" s="58"/>
      <c r="AE56" s="69"/>
      <c r="AH56" s="68"/>
    </row>
    <row r="57" spans="1:34" ht="165" x14ac:dyDescent="0.2">
      <c r="A57" s="12"/>
      <c r="B57" s="13"/>
      <c r="C57" s="81" t="s">
        <v>182</v>
      </c>
      <c r="D57" s="24" t="s">
        <v>222</v>
      </c>
      <c r="E57" s="16">
        <v>3</v>
      </c>
      <c r="F57" s="17" t="s">
        <v>55</v>
      </c>
      <c r="G57" s="18"/>
      <c r="H57" s="16"/>
      <c r="I57" s="18"/>
      <c r="J57" s="16">
        <v>1</v>
      </c>
      <c r="K57" s="18">
        <v>20825000</v>
      </c>
      <c r="L57" s="16">
        <v>0</v>
      </c>
      <c r="M57" s="18">
        <v>7203100</v>
      </c>
      <c r="N57" s="16">
        <v>0</v>
      </c>
      <c r="O57" s="18">
        <v>7789500</v>
      </c>
      <c r="P57" s="16">
        <v>0</v>
      </c>
      <c r="Q57" s="18">
        <v>2082400</v>
      </c>
      <c r="R57" s="16">
        <v>1</v>
      </c>
      <c r="S57" s="18">
        <v>3600000</v>
      </c>
      <c r="T57" s="47">
        <f t="shared" si="16"/>
        <v>1</v>
      </c>
      <c r="U57" s="47">
        <f t="shared" si="17"/>
        <v>100</v>
      </c>
      <c r="V57" s="30" t="s">
        <v>134</v>
      </c>
      <c r="W57" s="35">
        <f t="shared" si="18"/>
        <v>20675000</v>
      </c>
      <c r="X57" s="47">
        <f t="shared" si="19"/>
        <v>99.279711884753894</v>
      </c>
      <c r="Y57" s="30" t="s">
        <v>134</v>
      </c>
      <c r="Z57" s="47">
        <f t="shared" si="15"/>
        <v>1</v>
      </c>
      <c r="AA57" s="35">
        <f t="shared" si="13"/>
        <v>20675000</v>
      </c>
      <c r="AB57" s="46"/>
      <c r="AC57" s="30" t="s">
        <v>134</v>
      </c>
      <c r="AD57" s="46"/>
      <c r="AE57" s="11"/>
      <c r="AH57" s="20"/>
    </row>
    <row r="58" spans="1:34" ht="186.75" customHeight="1" x14ac:dyDescent="0.2">
      <c r="A58" s="12"/>
      <c r="B58" s="13"/>
      <c r="C58" s="81" t="s">
        <v>183</v>
      </c>
      <c r="D58" s="24" t="s">
        <v>223</v>
      </c>
      <c r="E58" s="16">
        <v>3</v>
      </c>
      <c r="F58" s="17" t="s">
        <v>55</v>
      </c>
      <c r="G58" s="18"/>
      <c r="H58" s="16"/>
      <c r="I58" s="18"/>
      <c r="J58" s="16">
        <v>1</v>
      </c>
      <c r="K58" s="18">
        <v>25507500</v>
      </c>
      <c r="L58" s="16">
        <v>0</v>
      </c>
      <c r="M58" s="18">
        <v>12491100</v>
      </c>
      <c r="N58" s="16">
        <v>0</v>
      </c>
      <c r="O58" s="18">
        <v>0</v>
      </c>
      <c r="P58" s="16">
        <v>0</v>
      </c>
      <c r="Q58" s="18">
        <v>2956400</v>
      </c>
      <c r="R58" s="16">
        <v>1</v>
      </c>
      <c r="S58" s="18">
        <v>10000000</v>
      </c>
      <c r="T58" s="47">
        <f t="shared" si="16"/>
        <v>1</v>
      </c>
      <c r="U58" s="47">
        <f t="shared" si="17"/>
        <v>100</v>
      </c>
      <c r="V58" s="30" t="s">
        <v>134</v>
      </c>
      <c r="W58" s="35">
        <f t="shared" si="18"/>
        <v>25447500</v>
      </c>
      <c r="X58" s="47">
        <f t="shared" si="19"/>
        <v>99.764775066157014</v>
      </c>
      <c r="Y58" s="30" t="s">
        <v>134</v>
      </c>
      <c r="Z58" s="47">
        <f t="shared" si="15"/>
        <v>1</v>
      </c>
      <c r="AA58" s="35">
        <f t="shared" si="13"/>
        <v>25447500</v>
      </c>
      <c r="AB58" s="46"/>
      <c r="AC58" s="30" t="s">
        <v>134</v>
      </c>
      <c r="AD58" s="46"/>
      <c r="AE58" s="11"/>
      <c r="AH58" s="20"/>
    </row>
    <row r="59" spans="1:34" ht="180" x14ac:dyDescent="0.2">
      <c r="A59" s="12"/>
      <c r="B59" s="13"/>
      <c r="C59" s="85" t="s">
        <v>116</v>
      </c>
      <c r="D59" s="84" t="s">
        <v>226</v>
      </c>
      <c r="E59" s="16"/>
      <c r="F59" s="17" t="s">
        <v>227</v>
      </c>
      <c r="G59" s="18"/>
      <c r="H59" s="16"/>
      <c r="I59" s="18">
        <v>6927000</v>
      </c>
      <c r="J59" s="16"/>
      <c r="K59" s="18"/>
      <c r="L59" s="16"/>
      <c r="M59" s="18"/>
      <c r="N59" s="16"/>
      <c r="O59" s="18"/>
      <c r="P59" s="16"/>
      <c r="Q59" s="18"/>
      <c r="R59" s="16"/>
      <c r="S59" s="18"/>
      <c r="T59" s="47"/>
      <c r="U59" s="47"/>
      <c r="V59" s="30"/>
      <c r="W59" s="35"/>
      <c r="X59" s="47"/>
      <c r="Y59" s="30"/>
      <c r="Z59" s="47">
        <f t="shared" si="15"/>
        <v>0</v>
      </c>
      <c r="AA59" s="35">
        <f t="shared" si="13"/>
        <v>6927000</v>
      </c>
      <c r="AB59" s="46"/>
      <c r="AC59" s="30" t="s">
        <v>134</v>
      </c>
      <c r="AD59" s="46"/>
      <c r="AE59" s="11"/>
      <c r="AH59" s="20"/>
    </row>
    <row r="60" spans="1:34" ht="210" x14ac:dyDescent="0.2">
      <c r="A60" s="12"/>
      <c r="B60" s="13"/>
      <c r="C60" s="85" t="s">
        <v>117</v>
      </c>
      <c r="D60" s="84" t="s">
        <v>224</v>
      </c>
      <c r="E60" s="16"/>
      <c r="F60" s="17" t="s">
        <v>48</v>
      </c>
      <c r="G60" s="18"/>
      <c r="H60" s="16"/>
      <c r="I60" s="18">
        <v>31341100</v>
      </c>
      <c r="J60" s="16"/>
      <c r="K60" s="18"/>
      <c r="L60" s="16"/>
      <c r="M60" s="18"/>
      <c r="N60" s="16"/>
      <c r="O60" s="18"/>
      <c r="P60" s="16"/>
      <c r="Q60" s="18"/>
      <c r="R60" s="16"/>
      <c r="S60" s="18"/>
      <c r="T60" s="47"/>
      <c r="U60" s="47"/>
      <c r="V60" s="30"/>
      <c r="W60" s="35"/>
      <c r="X60" s="47"/>
      <c r="Y60" s="30"/>
      <c r="Z60" s="47">
        <f t="shared" si="15"/>
        <v>0</v>
      </c>
      <c r="AA60" s="35">
        <f t="shared" si="13"/>
        <v>31341100</v>
      </c>
      <c r="AB60" s="46"/>
      <c r="AC60" s="30" t="s">
        <v>134</v>
      </c>
      <c r="AD60" s="46"/>
      <c r="AE60" s="11"/>
      <c r="AH60" s="20"/>
    </row>
    <row r="61" spans="1:34" ht="180" x14ac:dyDescent="0.2">
      <c r="A61" s="12"/>
      <c r="B61" s="13"/>
      <c r="C61" s="85" t="s">
        <v>118</v>
      </c>
      <c r="D61" s="84" t="s">
        <v>225</v>
      </c>
      <c r="E61" s="16"/>
      <c r="F61" s="17" t="s">
        <v>227</v>
      </c>
      <c r="G61" s="18"/>
      <c r="H61" s="16"/>
      <c r="I61" s="18">
        <v>14942300</v>
      </c>
      <c r="J61" s="16"/>
      <c r="K61" s="18"/>
      <c r="L61" s="16"/>
      <c r="M61" s="18"/>
      <c r="N61" s="16"/>
      <c r="O61" s="18"/>
      <c r="P61" s="16"/>
      <c r="Q61" s="18"/>
      <c r="R61" s="16"/>
      <c r="S61" s="18"/>
      <c r="T61" s="47"/>
      <c r="U61" s="47"/>
      <c r="V61" s="30"/>
      <c r="W61" s="35"/>
      <c r="X61" s="46"/>
      <c r="Y61" s="30"/>
      <c r="Z61" s="47">
        <f t="shared" si="15"/>
        <v>0</v>
      </c>
      <c r="AA61" s="35">
        <f t="shared" si="13"/>
        <v>14942300</v>
      </c>
      <c r="AB61" s="46"/>
      <c r="AC61" s="30" t="s">
        <v>134</v>
      </c>
      <c r="AD61" s="46"/>
      <c r="AE61" s="11"/>
      <c r="AH61" s="20"/>
    </row>
    <row r="62" spans="1:34" s="67" customFormat="1" ht="126" x14ac:dyDescent="0.25">
      <c r="A62" s="12"/>
      <c r="B62" s="13"/>
      <c r="C62" s="14" t="s">
        <v>120</v>
      </c>
      <c r="D62" s="15" t="s">
        <v>164</v>
      </c>
      <c r="E62" s="39">
        <v>6</v>
      </c>
      <c r="F62" s="77" t="s">
        <v>168</v>
      </c>
      <c r="G62" s="36">
        <f>SUM(G65)</f>
        <v>0</v>
      </c>
      <c r="H62" s="39"/>
      <c r="I62" s="36">
        <f>SUM(I65)</f>
        <v>7674000</v>
      </c>
      <c r="J62" s="39">
        <v>2</v>
      </c>
      <c r="K62" s="36">
        <f>SUM(K63:K64)</f>
        <v>28900000</v>
      </c>
      <c r="L62" s="39">
        <v>0</v>
      </c>
      <c r="M62" s="36">
        <f>SUM(M63:M64)</f>
        <v>0</v>
      </c>
      <c r="N62" s="39">
        <v>0</v>
      </c>
      <c r="O62" s="36">
        <f>SUM(O63:O64)</f>
        <v>0</v>
      </c>
      <c r="P62" s="39">
        <v>0</v>
      </c>
      <c r="Q62" s="36">
        <f>SUM(Q63:Q64)</f>
        <v>18158100</v>
      </c>
      <c r="R62" s="39">
        <v>2</v>
      </c>
      <c r="S62" s="36">
        <f>SUM(S63:S64)</f>
        <v>10191900</v>
      </c>
      <c r="T62" s="56">
        <f>SUM(L62,N62,P62,R62)</f>
        <v>2</v>
      </c>
      <c r="U62" s="56">
        <f>T62/J62*100</f>
        <v>100</v>
      </c>
      <c r="V62" s="59" t="s">
        <v>134</v>
      </c>
      <c r="W62" s="61">
        <f>SUM(M62,O62,Q62,S62)</f>
        <v>28350000</v>
      </c>
      <c r="X62" s="58">
        <f>W62/K62*100</f>
        <v>98.096885813148788</v>
      </c>
      <c r="Y62" s="59" t="s">
        <v>134</v>
      </c>
      <c r="Z62" s="56">
        <f t="shared" si="15"/>
        <v>2</v>
      </c>
      <c r="AA62" s="61">
        <f t="shared" si="13"/>
        <v>36024000</v>
      </c>
      <c r="AB62" s="58"/>
      <c r="AC62" s="59" t="s">
        <v>134</v>
      </c>
      <c r="AD62" s="58"/>
      <c r="AE62" s="69"/>
      <c r="AH62" s="68"/>
    </row>
    <row r="63" spans="1:34" ht="165" x14ac:dyDescent="0.2">
      <c r="A63" s="12"/>
      <c r="B63" s="13"/>
      <c r="C63" s="81" t="s">
        <v>184</v>
      </c>
      <c r="D63" s="24" t="s">
        <v>228</v>
      </c>
      <c r="E63" s="16">
        <v>3</v>
      </c>
      <c r="F63" s="17" t="s">
        <v>55</v>
      </c>
      <c r="G63" s="18"/>
      <c r="H63" s="16"/>
      <c r="I63" s="18"/>
      <c r="J63" s="16">
        <v>1</v>
      </c>
      <c r="K63" s="18">
        <v>13625000</v>
      </c>
      <c r="L63" s="16">
        <v>0</v>
      </c>
      <c r="M63" s="18">
        <v>0</v>
      </c>
      <c r="N63" s="16">
        <v>0</v>
      </c>
      <c r="O63" s="18">
        <v>0</v>
      </c>
      <c r="P63" s="16">
        <v>0</v>
      </c>
      <c r="Q63" s="18">
        <v>9753000</v>
      </c>
      <c r="R63" s="16">
        <v>1</v>
      </c>
      <c r="S63" s="18">
        <v>3572000</v>
      </c>
      <c r="T63" s="47">
        <f>SUM(L63,N63,P63,R63)</f>
        <v>1</v>
      </c>
      <c r="U63" s="47">
        <f>T63/J63*100</f>
        <v>100</v>
      </c>
      <c r="V63" s="30" t="s">
        <v>134</v>
      </c>
      <c r="W63" s="35">
        <f>SUM(M63,O63,Q63,S63)</f>
        <v>13325000</v>
      </c>
      <c r="X63" s="46">
        <f>W63/K63*100</f>
        <v>97.798165137614674</v>
      </c>
      <c r="Y63" s="30" t="s">
        <v>134</v>
      </c>
      <c r="Z63" s="47">
        <f t="shared" si="15"/>
        <v>1</v>
      </c>
      <c r="AA63" s="35">
        <f t="shared" si="13"/>
        <v>13325000</v>
      </c>
      <c r="AB63" s="46"/>
      <c r="AC63" s="30" t="s">
        <v>134</v>
      </c>
      <c r="AD63" s="46"/>
      <c r="AE63" s="11"/>
      <c r="AH63" s="20"/>
    </row>
    <row r="64" spans="1:34" ht="135" x14ac:dyDescent="0.2">
      <c r="A64" s="12"/>
      <c r="B64" s="13"/>
      <c r="C64" s="81" t="s">
        <v>185</v>
      </c>
      <c r="D64" s="24" t="s">
        <v>229</v>
      </c>
      <c r="E64" s="16">
        <v>3</v>
      </c>
      <c r="F64" s="17" t="s">
        <v>55</v>
      </c>
      <c r="G64" s="18"/>
      <c r="H64" s="16"/>
      <c r="I64" s="18"/>
      <c r="J64" s="16">
        <v>1</v>
      </c>
      <c r="K64" s="18">
        <v>15275000</v>
      </c>
      <c r="L64" s="16">
        <v>0</v>
      </c>
      <c r="M64" s="18">
        <v>0</v>
      </c>
      <c r="N64" s="16">
        <v>0</v>
      </c>
      <c r="O64" s="18">
        <v>0</v>
      </c>
      <c r="P64" s="16">
        <v>0</v>
      </c>
      <c r="Q64" s="18">
        <v>8405100</v>
      </c>
      <c r="R64" s="16">
        <v>1</v>
      </c>
      <c r="S64" s="18">
        <v>6619900</v>
      </c>
      <c r="T64" s="47">
        <f>SUM(L64,N64,P64,R64)</f>
        <v>1</v>
      </c>
      <c r="U64" s="47">
        <f>T64/J64*100</f>
        <v>100</v>
      </c>
      <c r="V64" s="30" t="s">
        <v>134</v>
      </c>
      <c r="W64" s="35">
        <f>SUM(M64,O64,Q64,S64)</f>
        <v>15025000</v>
      </c>
      <c r="X64" s="46">
        <f>W64/K64*100</f>
        <v>98.363338788870706</v>
      </c>
      <c r="Y64" s="30" t="s">
        <v>134</v>
      </c>
      <c r="Z64" s="47">
        <f t="shared" si="15"/>
        <v>1</v>
      </c>
      <c r="AA64" s="35">
        <f t="shared" si="13"/>
        <v>15025000</v>
      </c>
      <c r="AB64" s="46"/>
      <c r="AC64" s="30" t="s">
        <v>134</v>
      </c>
      <c r="AD64" s="46"/>
      <c r="AE64" s="11"/>
      <c r="AH64" s="20"/>
    </row>
    <row r="65" spans="1:34" ht="180" x14ac:dyDescent="0.2">
      <c r="A65" s="12"/>
      <c r="B65" s="13"/>
      <c r="C65" s="85" t="s">
        <v>121</v>
      </c>
      <c r="D65" s="84" t="s">
        <v>230</v>
      </c>
      <c r="E65" s="16"/>
      <c r="F65" s="41" t="s">
        <v>227</v>
      </c>
      <c r="G65" s="18"/>
      <c r="H65" s="16"/>
      <c r="I65" s="18">
        <v>7674000</v>
      </c>
      <c r="J65" s="16"/>
      <c r="K65" s="18"/>
      <c r="L65" s="16"/>
      <c r="M65" s="18"/>
      <c r="N65" s="16"/>
      <c r="O65" s="18"/>
      <c r="P65" s="16"/>
      <c r="Q65" s="18"/>
      <c r="R65" s="16"/>
      <c r="S65" s="18"/>
      <c r="T65" s="47"/>
      <c r="U65" s="47"/>
      <c r="V65" s="30"/>
      <c r="W65" s="35"/>
      <c r="X65" s="46"/>
      <c r="Y65" s="30"/>
      <c r="Z65" s="47">
        <f t="shared" si="15"/>
        <v>0</v>
      </c>
      <c r="AA65" s="35">
        <f t="shared" si="13"/>
        <v>7674000</v>
      </c>
      <c r="AB65" s="46"/>
      <c r="AC65" s="30" t="s">
        <v>134</v>
      </c>
      <c r="AD65" s="46"/>
      <c r="AE65" s="11"/>
      <c r="AH65" s="20"/>
    </row>
    <row r="66" spans="1:34" s="67" customFormat="1" ht="126" x14ac:dyDescent="0.25">
      <c r="A66" s="12"/>
      <c r="B66" s="13"/>
      <c r="C66" s="14" t="s">
        <v>122</v>
      </c>
      <c r="D66" s="15" t="s">
        <v>165</v>
      </c>
      <c r="E66" s="39">
        <v>6</v>
      </c>
      <c r="F66" s="77" t="s">
        <v>168</v>
      </c>
      <c r="G66" s="36">
        <f>SUM(G69:G70)</f>
        <v>0</v>
      </c>
      <c r="H66" s="39"/>
      <c r="I66" s="36">
        <f>SUM(I69:I70)</f>
        <v>35664402</v>
      </c>
      <c r="J66" s="39">
        <v>2</v>
      </c>
      <c r="K66" s="36">
        <f>SUM(K67:K68)</f>
        <v>45500000</v>
      </c>
      <c r="L66" s="39">
        <f>L69</f>
        <v>0</v>
      </c>
      <c r="M66" s="36">
        <f>SUM(M67:M68)</f>
        <v>12671300</v>
      </c>
      <c r="N66" s="39">
        <f>N69</f>
        <v>0</v>
      </c>
      <c r="O66" s="36">
        <f>SUM(O67:O68)</f>
        <v>9214700</v>
      </c>
      <c r="P66" s="39">
        <f>P69</f>
        <v>0</v>
      </c>
      <c r="Q66" s="36">
        <f>SUM(Q67:Q68)</f>
        <v>8513300</v>
      </c>
      <c r="R66" s="39">
        <v>2</v>
      </c>
      <c r="S66" s="36">
        <f>SUM(S67:S68)</f>
        <v>12200700</v>
      </c>
      <c r="T66" s="56">
        <f>SUM(L66,N66,P66,R66)</f>
        <v>2</v>
      </c>
      <c r="U66" s="56">
        <f>T66/J66*100</f>
        <v>100</v>
      </c>
      <c r="V66" s="59" t="s">
        <v>134</v>
      </c>
      <c r="W66" s="61">
        <f>SUM(M66,O66,Q66,S66)</f>
        <v>42600000</v>
      </c>
      <c r="X66" s="58">
        <f>W66/K66*100</f>
        <v>93.626373626373621</v>
      </c>
      <c r="Y66" s="59" t="s">
        <v>134</v>
      </c>
      <c r="Z66" s="56">
        <f t="shared" si="15"/>
        <v>2</v>
      </c>
      <c r="AA66" s="61">
        <f t="shared" si="13"/>
        <v>78264402</v>
      </c>
      <c r="AB66" s="58"/>
      <c r="AC66" s="59" t="s">
        <v>134</v>
      </c>
      <c r="AD66" s="58"/>
      <c r="AE66" s="69"/>
      <c r="AH66" s="68"/>
    </row>
    <row r="67" spans="1:34" ht="150" x14ac:dyDescent="0.2">
      <c r="A67" s="12"/>
      <c r="B67" s="13"/>
      <c r="C67" s="81" t="s">
        <v>186</v>
      </c>
      <c r="D67" s="24" t="s">
        <v>231</v>
      </c>
      <c r="E67" s="16">
        <v>3</v>
      </c>
      <c r="F67" s="17" t="s">
        <v>55</v>
      </c>
      <c r="G67" s="18"/>
      <c r="H67" s="16"/>
      <c r="I67" s="18"/>
      <c r="J67" s="16">
        <f>J68</f>
        <v>1</v>
      </c>
      <c r="K67" s="18">
        <v>22175000</v>
      </c>
      <c r="L67" s="16">
        <f>L68</f>
        <v>0</v>
      </c>
      <c r="M67" s="18">
        <v>7386100</v>
      </c>
      <c r="N67" s="16">
        <f>N68</f>
        <v>0</v>
      </c>
      <c r="O67" s="18">
        <v>0</v>
      </c>
      <c r="P67" s="16">
        <f>P68</f>
        <v>0</v>
      </c>
      <c r="Q67" s="18">
        <v>6825700</v>
      </c>
      <c r="R67" s="16">
        <v>1</v>
      </c>
      <c r="S67" s="18">
        <v>7713200</v>
      </c>
      <c r="T67" s="47">
        <f>SUM(L67,N67,P67,R67)</f>
        <v>1</v>
      </c>
      <c r="U67" s="47">
        <f>T67/J67*100</f>
        <v>100</v>
      </c>
      <c r="V67" s="30" t="s">
        <v>134</v>
      </c>
      <c r="W67" s="35">
        <f>SUM(M67,O67,Q67,S67)</f>
        <v>21925000</v>
      </c>
      <c r="X67" s="47">
        <f>W67/K67*100</f>
        <v>98.872604284103716</v>
      </c>
      <c r="Y67" s="30" t="s">
        <v>134</v>
      </c>
      <c r="Z67" s="47">
        <f t="shared" si="15"/>
        <v>1</v>
      </c>
      <c r="AA67" s="35">
        <f t="shared" si="13"/>
        <v>21925000</v>
      </c>
      <c r="AB67" s="46"/>
      <c r="AC67" s="30" t="s">
        <v>134</v>
      </c>
      <c r="AD67" s="46"/>
      <c r="AE67" s="11"/>
      <c r="AH67" s="20"/>
    </row>
    <row r="68" spans="1:34" ht="150" x14ac:dyDescent="0.2">
      <c r="A68" s="12"/>
      <c r="B68" s="13"/>
      <c r="C68" s="81" t="s">
        <v>187</v>
      </c>
      <c r="D68" s="24" t="s">
        <v>232</v>
      </c>
      <c r="E68" s="16">
        <v>3</v>
      </c>
      <c r="F68" s="17" t="s">
        <v>55</v>
      </c>
      <c r="G68" s="18"/>
      <c r="H68" s="16"/>
      <c r="I68" s="18"/>
      <c r="J68" s="16">
        <v>1</v>
      </c>
      <c r="K68" s="18">
        <v>23325000</v>
      </c>
      <c r="L68" s="16">
        <v>0</v>
      </c>
      <c r="M68" s="18">
        <v>5285200</v>
      </c>
      <c r="N68" s="16">
        <v>0</v>
      </c>
      <c r="O68" s="18">
        <v>9214700</v>
      </c>
      <c r="P68" s="16">
        <v>0</v>
      </c>
      <c r="Q68" s="18">
        <v>1687600</v>
      </c>
      <c r="R68" s="16">
        <v>1</v>
      </c>
      <c r="S68" s="18">
        <v>4487500</v>
      </c>
      <c r="T68" s="16">
        <v>1</v>
      </c>
      <c r="U68" s="47">
        <f>T68/J68*100</f>
        <v>100</v>
      </c>
      <c r="V68" s="30" t="s">
        <v>134</v>
      </c>
      <c r="W68" s="35">
        <f>SUM(M68,O68,Q68,S68)</f>
        <v>20675000</v>
      </c>
      <c r="X68" s="46">
        <f>W68/K68*100</f>
        <v>88.638799571275456</v>
      </c>
      <c r="Y68" s="30" t="s">
        <v>134</v>
      </c>
      <c r="Z68" s="16">
        <v>1</v>
      </c>
      <c r="AA68" s="35">
        <f t="shared" si="13"/>
        <v>20675000</v>
      </c>
      <c r="AB68" s="46"/>
      <c r="AC68" s="30" t="s">
        <v>134</v>
      </c>
      <c r="AD68" s="46"/>
      <c r="AE68" s="11"/>
      <c r="AH68" s="20"/>
    </row>
    <row r="69" spans="1:34" ht="195" x14ac:dyDescent="0.2">
      <c r="A69" s="12"/>
      <c r="B69" s="13"/>
      <c r="C69" s="85" t="s">
        <v>123</v>
      </c>
      <c r="D69" s="84" t="s">
        <v>233</v>
      </c>
      <c r="E69" s="16"/>
      <c r="F69" s="41" t="s">
        <v>48</v>
      </c>
      <c r="G69" s="18"/>
      <c r="H69" s="16"/>
      <c r="I69" s="18">
        <v>30190602</v>
      </c>
      <c r="J69" s="16"/>
      <c r="K69" s="18"/>
      <c r="L69" s="16"/>
      <c r="M69" s="18"/>
      <c r="N69" s="16"/>
      <c r="O69" s="18"/>
      <c r="P69" s="16"/>
      <c r="Q69" s="18"/>
      <c r="R69" s="16"/>
      <c r="S69" s="18"/>
      <c r="T69" s="47"/>
      <c r="U69" s="47"/>
      <c r="V69" s="30"/>
      <c r="W69" s="35"/>
      <c r="X69" s="47"/>
      <c r="Y69" s="30"/>
      <c r="Z69" s="47">
        <f>SUM(H69,T69)</f>
        <v>0</v>
      </c>
      <c r="AA69" s="35">
        <f t="shared" si="13"/>
        <v>30190602</v>
      </c>
      <c r="AB69" s="46"/>
      <c r="AC69" s="30" t="s">
        <v>134</v>
      </c>
      <c r="AD69" s="46"/>
      <c r="AE69" s="11"/>
      <c r="AH69" s="20"/>
    </row>
    <row r="70" spans="1:34" ht="180" x14ac:dyDescent="0.2">
      <c r="A70" s="12"/>
      <c r="B70" s="13"/>
      <c r="C70" s="85" t="s">
        <v>124</v>
      </c>
      <c r="D70" s="84" t="s">
        <v>230</v>
      </c>
      <c r="E70" s="16"/>
      <c r="F70" s="41" t="s">
        <v>227</v>
      </c>
      <c r="G70" s="18"/>
      <c r="H70" s="16"/>
      <c r="I70" s="18">
        <v>5473800</v>
      </c>
      <c r="J70" s="16"/>
      <c r="K70" s="18"/>
      <c r="L70" s="16"/>
      <c r="M70" s="18"/>
      <c r="N70" s="16"/>
      <c r="O70" s="18"/>
      <c r="P70" s="16"/>
      <c r="Q70" s="18"/>
      <c r="R70" s="16"/>
      <c r="S70" s="18"/>
      <c r="T70" s="16"/>
      <c r="U70" s="47"/>
      <c r="V70" s="30"/>
      <c r="W70" s="35"/>
      <c r="X70" s="46"/>
      <c r="Y70" s="30"/>
      <c r="Z70" s="16">
        <v>1</v>
      </c>
      <c r="AA70" s="35">
        <f t="shared" si="13"/>
        <v>5473800</v>
      </c>
      <c r="AB70" s="46"/>
      <c r="AC70" s="30" t="s">
        <v>134</v>
      </c>
      <c r="AD70" s="46"/>
      <c r="AE70" s="11"/>
      <c r="AH70" s="20"/>
    </row>
    <row r="71" spans="1:34" s="67" customFormat="1" ht="115.5" customHeight="1" x14ac:dyDescent="0.25">
      <c r="A71" s="12"/>
      <c r="B71" s="13" t="s">
        <v>166</v>
      </c>
      <c r="C71" s="14" t="s">
        <v>125</v>
      </c>
      <c r="D71" s="15" t="s">
        <v>174</v>
      </c>
      <c r="E71" s="89">
        <v>64.89</v>
      </c>
      <c r="F71" s="77" t="s">
        <v>169</v>
      </c>
      <c r="G71" s="36">
        <f>G74</f>
        <v>0</v>
      </c>
      <c r="H71" s="39">
        <v>61.83</v>
      </c>
      <c r="I71" s="36">
        <f>I74</f>
        <v>263221900</v>
      </c>
      <c r="J71" s="89">
        <v>62.47</v>
      </c>
      <c r="K71" s="36">
        <f>K72+K74</f>
        <v>322077350</v>
      </c>
      <c r="L71" s="39">
        <v>0</v>
      </c>
      <c r="M71" s="36">
        <f>M72+M74</f>
        <v>70402300</v>
      </c>
      <c r="N71" s="39">
        <v>0</v>
      </c>
      <c r="O71" s="36">
        <f>O72+O74</f>
        <v>168896850</v>
      </c>
      <c r="P71" s="39">
        <v>0</v>
      </c>
      <c r="Q71" s="36">
        <f>Q72+Q74</f>
        <v>34895400</v>
      </c>
      <c r="R71" s="39">
        <v>0</v>
      </c>
      <c r="S71" s="36">
        <f>S72+S74</f>
        <v>45205900</v>
      </c>
      <c r="T71" s="56">
        <f t="shared" ref="T71:T76" si="20">SUM(L71,N71,P71,R71)</f>
        <v>0</v>
      </c>
      <c r="U71" s="56">
        <f t="shared" ref="U71:U76" si="21">T71/J71*100</f>
        <v>0</v>
      </c>
      <c r="V71" s="59" t="s">
        <v>134</v>
      </c>
      <c r="W71" s="61">
        <f t="shared" ref="W71:W76" si="22">SUM(M71,O71,Q71,S71)</f>
        <v>319400450</v>
      </c>
      <c r="X71" s="58">
        <f t="shared" ref="X71:X76" si="23">W71/K71*100</f>
        <v>99.16886424953509</v>
      </c>
      <c r="Y71" s="59" t="s">
        <v>134</v>
      </c>
      <c r="Z71" s="56">
        <f t="shared" ref="Z71:Z76" si="24">SUM(H71,T71)</f>
        <v>61.83</v>
      </c>
      <c r="AA71" s="61">
        <f t="shared" si="13"/>
        <v>582622350</v>
      </c>
      <c r="AB71" s="58"/>
      <c r="AC71" s="59" t="s">
        <v>134</v>
      </c>
      <c r="AD71" s="58"/>
      <c r="AE71" s="69"/>
      <c r="AH71" s="68"/>
    </row>
    <row r="72" spans="1:34" s="67" customFormat="1" ht="165" customHeight="1" x14ac:dyDescent="0.25">
      <c r="A72" s="12"/>
      <c r="B72" s="13"/>
      <c r="C72" s="14" t="s">
        <v>188</v>
      </c>
      <c r="D72" s="15"/>
      <c r="E72" s="39"/>
      <c r="F72" s="40"/>
      <c r="G72" s="36">
        <f>SUM(G73:G74)</f>
        <v>0</v>
      </c>
      <c r="H72" s="39"/>
      <c r="I72" s="36">
        <f>SUM(I73:I74)</f>
        <v>263221900</v>
      </c>
      <c r="J72" s="39">
        <f>J74</f>
        <v>1</v>
      </c>
      <c r="K72" s="36">
        <f>SUM(K73)</f>
        <v>28886550</v>
      </c>
      <c r="L72" s="39">
        <f>L74</f>
        <v>0</v>
      </c>
      <c r="M72" s="36">
        <f>SUM(M73)</f>
        <v>0</v>
      </c>
      <c r="N72" s="39">
        <f>N74</f>
        <v>0</v>
      </c>
      <c r="O72" s="36">
        <f>SUM(O73)</f>
        <v>4442500</v>
      </c>
      <c r="P72" s="39">
        <f>P74</f>
        <v>0</v>
      </c>
      <c r="Q72" s="36">
        <f>SUM(Q73)</f>
        <v>7350200</v>
      </c>
      <c r="R72" s="39">
        <v>1</v>
      </c>
      <c r="S72" s="36">
        <f>SUM(S73)</f>
        <v>16746000</v>
      </c>
      <c r="T72" s="56">
        <f t="shared" si="20"/>
        <v>1</v>
      </c>
      <c r="U72" s="56">
        <f t="shared" si="21"/>
        <v>100</v>
      </c>
      <c r="V72" s="59" t="s">
        <v>134</v>
      </c>
      <c r="W72" s="61">
        <f>SUM(M72,O72,Q72,S72)</f>
        <v>28538700</v>
      </c>
      <c r="X72" s="58">
        <f>W72/K72*100</f>
        <v>98.795806352783572</v>
      </c>
      <c r="Y72" s="59" t="s">
        <v>134</v>
      </c>
      <c r="Z72" s="56">
        <f t="shared" si="24"/>
        <v>1</v>
      </c>
      <c r="AA72" s="61">
        <f t="shared" si="13"/>
        <v>291760600</v>
      </c>
      <c r="AB72" s="58"/>
      <c r="AC72" s="59" t="s">
        <v>134</v>
      </c>
      <c r="AD72" s="58"/>
      <c r="AE72" s="69"/>
      <c r="AH72" s="68"/>
    </row>
    <row r="73" spans="1:34" ht="105" x14ac:dyDescent="0.2">
      <c r="A73" s="12"/>
      <c r="B73" s="13" t="s">
        <v>170</v>
      </c>
      <c r="C73" s="21" t="s">
        <v>189</v>
      </c>
      <c r="D73" s="24" t="s">
        <v>234</v>
      </c>
      <c r="E73" s="16"/>
      <c r="F73" s="17" t="s">
        <v>55</v>
      </c>
      <c r="G73" s="18"/>
      <c r="H73" s="16"/>
      <c r="I73" s="18"/>
      <c r="J73" s="16">
        <v>1</v>
      </c>
      <c r="K73" s="18">
        <v>28886550</v>
      </c>
      <c r="L73" s="16">
        <v>0</v>
      </c>
      <c r="M73" s="18">
        <v>0</v>
      </c>
      <c r="N73" s="16">
        <v>0</v>
      </c>
      <c r="O73" s="18">
        <v>4442500</v>
      </c>
      <c r="P73" s="16">
        <v>0</v>
      </c>
      <c r="Q73" s="18">
        <v>7350200</v>
      </c>
      <c r="R73" s="16">
        <v>1</v>
      </c>
      <c r="S73" s="18">
        <v>16746000</v>
      </c>
      <c r="T73" s="47">
        <f t="shared" si="20"/>
        <v>1</v>
      </c>
      <c r="U73" s="47">
        <f t="shared" si="21"/>
        <v>100</v>
      </c>
      <c r="V73" s="30" t="s">
        <v>134</v>
      </c>
      <c r="W73" s="35">
        <f t="shared" si="22"/>
        <v>28538700</v>
      </c>
      <c r="X73" s="46">
        <f t="shared" si="23"/>
        <v>98.795806352783572</v>
      </c>
      <c r="Y73" s="30" t="s">
        <v>134</v>
      </c>
      <c r="Z73" s="47">
        <f t="shared" si="24"/>
        <v>1</v>
      </c>
      <c r="AA73" s="35">
        <f t="shared" si="13"/>
        <v>28538700</v>
      </c>
      <c r="AB73" s="46"/>
      <c r="AC73" s="30" t="s">
        <v>134</v>
      </c>
      <c r="AD73" s="46"/>
      <c r="AE73" s="11"/>
      <c r="AH73" s="20"/>
    </row>
    <row r="74" spans="1:34" s="67" customFormat="1" ht="63" x14ac:dyDescent="0.25">
      <c r="A74" s="12"/>
      <c r="B74" s="13"/>
      <c r="C74" s="14" t="s">
        <v>126</v>
      </c>
      <c r="D74" s="15" t="s">
        <v>129</v>
      </c>
      <c r="E74" s="39"/>
      <c r="F74" s="40"/>
      <c r="G74" s="36">
        <f>SUM(G75:G76)</f>
        <v>0</v>
      </c>
      <c r="H74" s="39"/>
      <c r="I74" s="36">
        <f>SUM(I75:I76)</f>
        <v>263221900</v>
      </c>
      <c r="J74" s="39">
        <v>1</v>
      </c>
      <c r="K74" s="36">
        <f>SUM(K75:K76)</f>
        <v>293190800</v>
      </c>
      <c r="L74" s="39">
        <f>L76</f>
        <v>0</v>
      </c>
      <c r="M74" s="36">
        <f>SUM(M75:M76)</f>
        <v>70402300</v>
      </c>
      <c r="N74" s="39">
        <f>N76</f>
        <v>0</v>
      </c>
      <c r="O74" s="36">
        <f>SUM(O75:O76)</f>
        <v>164454350</v>
      </c>
      <c r="P74" s="39">
        <f>P76</f>
        <v>0</v>
      </c>
      <c r="Q74" s="36">
        <f>SUM(Q75:Q76)</f>
        <v>27545200</v>
      </c>
      <c r="R74" s="39">
        <v>1</v>
      </c>
      <c r="S74" s="36">
        <f>SUM(S75:S76)</f>
        <v>28459900</v>
      </c>
      <c r="T74" s="56">
        <f t="shared" si="20"/>
        <v>1</v>
      </c>
      <c r="U74" s="56">
        <f t="shared" si="21"/>
        <v>100</v>
      </c>
      <c r="V74" s="59" t="s">
        <v>134</v>
      </c>
      <c r="W74" s="61">
        <f t="shared" si="22"/>
        <v>290861750</v>
      </c>
      <c r="X74" s="58">
        <f t="shared" si="23"/>
        <v>99.205619685201583</v>
      </c>
      <c r="Y74" s="59" t="s">
        <v>134</v>
      </c>
      <c r="Z74" s="56">
        <f t="shared" si="24"/>
        <v>1</v>
      </c>
      <c r="AA74" s="61">
        <f t="shared" si="13"/>
        <v>554083650</v>
      </c>
      <c r="AB74" s="58"/>
      <c r="AC74" s="59" t="s">
        <v>134</v>
      </c>
      <c r="AD74" s="58"/>
      <c r="AE74" s="69"/>
      <c r="AH74" s="68"/>
    </row>
    <row r="75" spans="1:34" ht="210" x14ac:dyDescent="0.2">
      <c r="A75" s="12"/>
      <c r="B75" s="13" t="s">
        <v>170</v>
      </c>
      <c r="C75" s="21" t="s">
        <v>127</v>
      </c>
      <c r="D75" s="24" t="s">
        <v>235</v>
      </c>
      <c r="E75" s="16"/>
      <c r="F75" s="17" t="s">
        <v>55</v>
      </c>
      <c r="G75" s="18"/>
      <c r="H75" s="16"/>
      <c r="I75" s="18">
        <v>239922900</v>
      </c>
      <c r="J75" s="16">
        <v>1</v>
      </c>
      <c r="K75" s="18">
        <v>271892200</v>
      </c>
      <c r="L75" s="16">
        <v>0</v>
      </c>
      <c r="M75" s="18">
        <v>64227300</v>
      </c>
      <c r="N75" s="16">
        <v>0</v>
      </c>
      <c r="O75" s="18">
        <v>164454350</v>
      </c>
      <c r="P75" s="16">
        <v>0</v>
      </c>
      <c r="Q75" s="18">
        <v>15904600</v>
      </c>
      <c r="R75" s="16">
        <v>1</v>
      </c>
      <c r="S75" s="18">
        <v>25479900</v>
      </c>
      <c r="T75" s="47">
        <f t="shared" si="20"/>
        <v>1</v>
      </c>
      <c r="U75" s="47">
        <f t="shared" si="21"/>
        <v>100</v>
      </c>
      <c r="V75" s="30" t="s">
        <v>134</v>
      </c>
      <c r="W75" s="35">
        <f t="shared" si="22"/>
        <v>270066150</v>
      </c>
      <c r="X75" s="46">
        <f t="shared" si="23"/>
        <v>99.328391914148327</v>
      </c>
      <c r="Y75" s="30" t="s">
        <v>134</v>
      </c>
      <c r="Z75" s="47">
        <f t="shared" si="24"/>
        <v>1</v>
      </c>
      <c r="AA75" s="35">
        <f t="shared" si="13"/>
        <v>509989050</v>
      </c>
      <c r="AB75" s="46"/>
      <c r="AC75" s="30" t="s">
        <v>134</v>
      </c>
      <c r="AD75" s="46"/>
      <c r="AE75" s="11"/>
      <c r="AH75" s="20"/>
    </row>
    <row r="76" spans="1:34" ht="90" x14ac:dyDescent="0.2">
      <c r="A76" s="12"/>
      <c r="B76" s="13"/>
      <c r="C76" s="21" t="s">
        <v>128</v>
      </c>
      <c r="D76" s="24" t="s">
        <v>236</v>
      </c>
      <c r="E76" s="16"/>
      <c r="F76" s="17" t="s">
        <v>55</v>
      </c>
      <c r="G76" s="18"/>
      <c r="H76" s="16"/>
      <c r="I76" s="18">
        <v>23299000</v>
      </c>
      <c r="J76" s="16">
        <v>1</v>
      </c>
      <c r="K76" s="18">
        <v>21298600</v>
      </c>
      <c r="L76" s="16">
        <v>0</v>
      </c>
      <c r="M76" s="18">
        <v>6175000</v>
      </c>
      <c r="N76" s="16">
        <v>0</v>
      </c>
      <c r="O76" s="18">
        <v>0</v>
      </c>
      <c r="P76" s="16">
        <v>0</v>
      </c>
      <c r="Q76" s="18">
        <v>11640600</v>
      </c>
      <c r="R76" s="16">
        <v>1</v>
      </c>
      <c r="S76" s="18">
        <v>2980000</v>
      </c>
      <c r="T76" s="47">
        <f t="shared" si="20"/>
        <v>1</v>
      </c>
      <c r="U76" s="47">
        <f t="shared" si="21"/>
        <v>100</v>
      </c>
      <c r="V76" s="30" t="s">
        <v>134</v>
      </c>
      <c r="W76" s="35">
        <f t="shared" si="22"/>
        <v>20795600</v>
      </c>
      <c r="X76" s="46">
        <f t="shared" si="23"/>
        <v>97.638342426262753</v>
      </c>
      <c r="Y76" s="30" t="s">
        <v>134</v>
      </c>
      <c r="Z76" s="47">
        <f t="shared" si="24"/>
        <v>1</v>
      </c>
      <c r="AA76" s="35">
        <f t="shared" si="13"/>
        <v>44094600</v>
      </c>
      <c r="AB76" s="46"/>
      <c r="AC76" s="30" t="s">
        <v>134</v>
      </c>
      <c r="AD76" s="46"/>
      <c r="AE76" s="11"/>
      <c r="AH76" s="20"/>
    </row>
    <row r="77" spans="1:34" ht="15" x14ac:dyDescent="0.2">
      <c r="A77" s="94" t="s">
        <v>24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64">
        <f>AVERAGE(U13:U76)</f>
        <v>98.554421768707485</v>
      </c>
      <c r="V77" s="50"/>
      <c r="W77" s="48"/>
      <c r="X77" s="64">
        <f>AVERAGE(X13,X40,X55,X71)</f>
        <v>95.015307024011534</v>
      </c>
      <c r="Y77" s="50"/>
      <c r="Z77" s="49"/>
      <c r="AA77" s="49"/>
      <c r="AB77" s="49"/>
      <c r="AC77" s="50"/>
      <c r="AD77" s="51"/>
      <c r="AE77" s="11"/>
    </row>
    <row r="78" spans="1:34" ht="15" x14ac:dyDescent="0.2">
      <c r="A78" s="94" t="s">
        <v>25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26" t="str">
        <f>IF(U77&gt;=91,"Sangat Tinggi",IF(U77&gt;=76,"Tinggi",IF(U77&gt;=66,"Sedang",IF(U77&gt;=51,"Rendah",IF(U77&lt;=50,"Sangat Rendah")))))</f>
        <v>Sangat Tinggi</v>
      </c>
      <c r="V78" s="50"/>
      <c r="W78" s="52"/>
      <c r="X78" s="70" t="str">
        <f>IF(X77&gt;=91,"Sangat Tinggi",IF(X77&gt;=76,"Tinggi",IF(X77&gt;=66,"Sedang",IF(X77&gt;=51,"Rendah",IF(X77&lt;=50,"Sangat Rendah")))))</f>
        <v>Sangat Tinggi</v>
      </c>
      <c r="Y78" s="50"/>
      <c r="Z78" s="53"/>
      <c r="AA78" s="54"/>
      <c r="AB78" s="53"/>
      <c r="AC78" s="50"/>
      <c r="AD78" s="55"/>
      <c r="AE78" s="11"/>
    </row>
    <row r="79" spans="1:34" ht="15" x14ac:dyDescent="0.2">
      <c r="A79" s="96" t="s">
        <v>26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11"/>
    </row>
    <row r="80" spans="1:34" ht="15" x14ac:dyDescent="0.2">
      <c r="A80" s="96" t="s">
        <v>27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11"/>
    </row>
    <row r="81" spans="1:31" ht="15" x14ac:dyDescent="0.2">
      <c r="A81" s="96" t="s">
        <v>28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11"/>
    </row>
    <row r="82" spans="1:31" ht="15" x14ac:dyDescent="0.2">
      <c r="A82" s="96" t="s">
        <v>29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27"/>
    </row>
    <row r="83" spans="1:31" ht="15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82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9"/>
      <c r="W83" s="28"/>
      <c r="X83" s="71"/>
      <c r="Y83" s="29"/>
      <c r="Z83" s="28"/>
      <c r="AA83" s="28"/>
      <c r="AB83" s="28"/>
      <c r="AC83" s="29"/>
      <c r="AD83" s="28"/>
    </row>
    <row r="84" spans="1:31" ht="15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92" t="s">
        <v>68</v>
      </c>
      <c r="U84" s="92"/>
      <c r="V84" s="92"/>
      <c r="W84" s="92"/>
      <c r="X84" s="92"/>
      <c r="Y84" s="29"/>
      <c r="Z84" s="28"/>
      <c r="AA84" s="92"/>
      <c r="AB84" s="92"/>
      <c r="AC84" s="92"/>
      <c r="AD84" s="92"/>
      <c r="AE84" s="92"/>
    </row>
    <row r="85" spans="1:31" ht="15.75" x14ac:dyDescent="0.25">
      <c r="A85" s="34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92" t="s">
        <v>238</v>
      </c>
      <c r="U85" s="92"/>
      <c r="V85" s="92"/>
      <c r="W85" s="92"/>
      <c r="X85" s="92"/>
      <c r="Y85" s="29"/>
      <c r="Z85" s="28"/>
      <c r="AA85" s="92"/>
      <c r="AB85" s="92"/>
      <c r="AC85" s="92"/>
      <c r="AD85" s="92"/>
      <c r="AE85" s="92"/>
    </row>
    <row r="86" spans="1:31" ht="15" x14ac:dyDescent="0.2">
      <c r="T86" s="92" t="s">
        <v>66</v>
      </c>
      <c r="U86" s="92"/>
      <c r="V86" s="92"/>
      <c r="W86" s="92"/>
      <c r="X86" s="92"/>
      <c r="AA86" s="92"/>
      <c r="AB86" s="92"/>
      <c r="AC86" s="92"/>
      <c r="AD86" s="92"/>
      <c r="AE86" s="92"/>
    </row>
    <row r="87" spans="1:31" ht="15" x14ac:dyDescent="0.2">
      <c r="T87" s="92" t="s">
        <v>65</v>
      </c>
      <c r="U87" s="92"/>
      <c r="V87" s="92"/>
      <c r="W87" s="92"/>
      <c r="X87" s="92"/>
      <c r="AA87" s="92"/>
      <c r="AB87" s="92"/>
      <c r="AC87" s="92"/>
      <c r="AD87" s="92"/>
      <c r="AE87" s="92"/>
    </row>
    <row r="88" spans="1:31" ht="51" x14ac:dyDescent="0.2">
      <c r="A88" s="31" t="s">
        <v>30</v>
      </c>
      <c r="B88" s="31" t="s">
        <v>31</v>
      </c>
      <c r="C88" s="31" t="s">
        <v>32</v>
      </c>
      <c r="T88" s="28"/>
      <c r="U88" s="28"/>
      <c r="V88" s="29"/>
      <c r="W88" s="28"/>
      <c r="AA88" s="29"/>
      <c r="AB88" s="28"/>
      <c r="AC88" s="29"/>
      <c r="AD88" s="28"/>
    </row>
    <row r="89" spans="1:31" ht="25.5" x14ac:dyDescent="0.25">
      <c r="A89" s="32" t="s">
        <v>33</v>
      </c>
      <c r="B89" s="32" t="s">
        <v>34</v>
      </c>
      <c r="C89" s="32" t="s">
        <v>35</v>
      </c>
      <c r="T89" s="93" t="s">
        <v>64</v>
      </c>
      <c r="U89" s="93"/>
      <c r="V89" s="93"/>
      <c r="W89" s="93"/>
      <c r="X89" s="93"/>
      <c r="AA89" s="93"/>
      <c r="AB89" s="93"/>
      <c r="AC89" s="93"/>
      <c r="AD89" s="93"/>
      <c r="AE89" s="93"/>
    </row>
    <row r="90" spans="1:31" ht="25.5" x14ac:dyDescent="0.2">
      <c r="A90" s="32" t="s">
        <v>36</v>
      </c>
      <c r="B90" s="32" t="s">
        <v>37</v>
      </c>
      <c r="C90" s="32" t="s">
        <v>38</v>
      </c>
      <c r="T90" s="97" t="s">
        <v>63</v>
      </c>
      <c r="U90" s="97"/>
      <c r="V90" s="97"/>
      <c r="W90" s="97"/>
      <c r="X90" s="97"/>
      <c r="AA90" s="97"/>
      <c r="AB90" s="97"/>
      <c r="AC90" s="97"/>
      <c r="AD90" s="97"/>
      <c r="AE90" s="97"/>
    </row>
    <row r="91" spans="1:31" ht="25.5" x14ac:dyDescent="0.2">
      <c r="A91" s="32" t="s">
        <v>39</v>
      </c>
      <c r="B91" s="32" t="s">
        <v>40</v>
      </c>
      <c r="C91" s="32" t="s">
        <v>41</v>
      </c>
    </row>
    <row r="92" spans="1:31" ht="25.5" x14ac:dyDescent="0.2">
      <c r="A92" s="32" t="s">
        <v>42</v>
      </c>
      <c r="B92" s="32" t="s">
        <v>43</v>
      </c>
      <c r="C92" s="32" t="s">
        <v>44</v>
      </c>
    </row>
    <row r="93" spans="1:31" ht="25.5" x14ac:dyDescent="0.2">
      <c r="A93" s="32" t="s">
        <v>45</v>
      </c>
      <c r="B93" s="33" t="s">
        <v>46</v>
      </c>
      <c r="C93" s="32" t="s">
        <v>47</v>
      </c>
    </row>
  </sheetData>
  <mergeCells count="79">
    <mergeCell ref="A6:AD6"/>
    <mergeCell ref="A1:AD1"/>
    <mergeCell ref="A2:AD2"/>
    <mergeCell ref="A3:AD3"/>
    <mergeCell ref="A4:AD4"/>
    <mergeCell ref="A5:AD5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N10:O10"/>
    <mergeCell ref="P10:Q10"/>
    <mergeCell ref="R10:S10"/>
    <mergeCell ref="T10:Y10"/>
    <mergeCell ref="Z10:AA10"/>
    <mergeCell ref="Q11:Q12"/>
    <mergeCell ref="E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U11:V11"/>
    <mergeCell ref="X11:Y11"/>
    <mergeCell ref="AB11:AC11"/>
    <mergeCell ref="U12:V12"/>
    <mergeCell ref="X12:Y12"/>
    <mergeCell ref="AB12:AC12"/>
    <mergeCell ref="T90:X90"/>
    <mergeCell ref="AA90:AE90"/>
    <mergeCell ref="T84:X84"/>
    <mergeCell ref="AA84:AE84"/>
    <mergeCell ref="T85:X85"/>
    <mergeCell ref="AA85:AE85"/>
    <mergeCell ref="T86:X86"/>
    <mergeCell ref="AA86:AE86"/>
    <mergeCell ref="C13:C14"/>
    <mergeCell ref="T87:X87"/>
    <mergeCell ref="AA87:AE87"/>
    <mergeCell ref="T89:X89"/>
    <mergeCell ref="AA89:AE89"/>
    <mergeCell ref="A77:T77"/>
    <mergeCell ref="A78:T78"/>
    <mergeCell ref="A79:AD79"/>
    <mergeCell ref="A80:AD80"/>
    <mergeCell ref="A81:AD81"/>
    <mergeCell ref="A82:AD82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S79"/>
  <sheetViews>
    <sheetView showRuler="0" view="pageBreakPreview" zoomScale="70" zoomScaleNormal="40" zoomScaleSheetLayoutView="70" zoomScalePageLayoutView="55" workbookViewId="0">
      <selection activeCell="A10" sqref="A10:A1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hidden="1" customWidth="1"/>
    <col min="21" max="21" width="8" style="2" hidden="1" customWidth="1"/>
    <col min="22" max="22" width="18.28515625" style="2" hidden="1" customWidth="1"/>
    <col min="23" max="23" width="9" style="2" hidden="1" customWidth="1"/>
    <col min="24" max="24" width="7.5703125" style="2" hidden="1" customWidth="1"/>
    <col min="25" max="25" width="17.85546875" style="2" hidden="1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9" style="2" customWidth="1"/>
    <col min="31" max="31" width="8" style="72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10.85546875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"/>
    </row>
    <row r="2" spans="1:45" ht="23.25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3"/>
    </row>
    <row r="3" spans="1:45" ht="23.25" x14ac:dyDescent="0.35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3"/>
    </row>
    <row r="4" spans="1:45" ht="23.25" x14ac:dyDescent="0.35">
      <c r="A4" s="134" t="s">
        <v>144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"/>
    </row>
    <row r="5" spans="1:45" ht="18" x14ac:dyDescent="0.2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</row>
    <row r="6" spans="1:45" ht="18" x14ac:dyDescent="0.25">
      <c r="A6" s="132" t="s">
        <v>50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45" ht="81" customHeight="1" x14ac:dyDescent="0.2">
      <c r="A7" s="125" t="s">
        <v>3</v>
      </c>
      <c r="B7" s="125" t="s">
        <v>4</v>
      </c>
      <c r="C7" s="126" t="s">
        <v>5</v>
      </c>
      <c r="D7" s="126" t="s">
        <v>6</v>
      </c>
      <c r="E7" s="119" t="s">
        <v>7</v>
      </c>
      <c r="F7" s="120"/>
      <c r="G7" s="127"/>
      <c r="H7" s="119" t="s">
        <v>69</v>
      </c>
      <c r="I7" s="120"/>
      <c r="J7" s="127"/>
      <c r="K7" s="119" t="s">
        <v>70</v>
      </c>
      <c r="L7" s="120"/>
      <c r="M7" s="120"/>
      <c r="N7" s="119" t="s">
        <v>8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7"/>
      <c r="Z7" s="119" t="s">
        <v>60</v>
      </c>
      <c r="AA7" s="120"/>
      <c r="AB7" s="120"/>
      <c r="AC7" s="120"/>
      <c r="AD7" s="120"/>
      <c r="AE7" s="120"/>
      <c r="AF7" s="127"/>
      <c r="AG7" s="119" t="s">
        <v>71</v>
      </c>
      <c r="AH7" s="120"/>
      <c r="AI7" s="127"/>
      <c r="AJ7" s="119" t="s">
        <v>72</v>
      </c>
      <c r="AK7" s="120"/>
      <c r="AL7" s="120"/>
      <c r="AM7" s="123" t="s">
        <v>9</v>
      </c>
      <c r="AO7" s="4"/>
      <c r="AP7" s="4"/>
      <c r="AQ7" s="4"/>
      <c r="AR7" s="4"/>
      <c r="AS7" s="4"/>
    </row>
    <row r="8" spans="1:45" ht="18" customHeight="1" x14ac:dyDescent="0.2">
      <c r="A8" s="125"/>
      <c r="B8" s="125"/>
      <c r="C8" s="126"/>
      <c r="D8" s="126"/>
      <c r="E8" s="128"/>
      <c r="F8" s="129"/>
      <c r="G8" s="130"/>
      <c r="H8" s="128"/>
      <c r="I8" s="129"/>
      <c r="J8" s="130"/>
      <c r="K8" s="121"/>
      <c r="L8" s="122"/>
      <c r="M8" s="122"/>
      <c r="N8" s="121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31"/>
      <c r="Z8" s="121"/>
      <c r="AA8" s="122"/>
      <c r="AB8" s="122"/>
      <c r="AC8" s="122"/>
      <c r="AD8" s="122"/>
      <c r="AE8" s="122"/>
      <c r="AF8" s="131"/>
      <c r="AG8" s="121"/>
      <c r="AH8" s="122"/>
      <c r="AI8" s="131"/>
      <c r="AJ8" s="121"/>
      <c r="AK8" s="122"/>
      <c r="AL8" s="122"/>
      <c r="AM8" s="124"/>
    </row>
    <row r="9" spans="1:45" ht="15.75" customHeight="1" x14ac:dyDescent="0.2">
      <c r="A9" s="125"/>
      <c r="B9" s="125"/>
      <c r="C9" s="126"/>
      <c r="D9" s="126"/>
      <c r="E9" s="121"/>
      <c r="F9" s="122"/>
      <c r="G9" s="131"/>
      <c r="H9" s="121"/>
      <c r="I9" s="122"/>
      <c r="J9" s="131"/>
      <c r="K9" s="117">
        <v>2021</v>
      </c>
      <c r="L9" s="138"/>
      <c r="M9" s="118"/>
      <c r="N9" s="112" t="s">
        <v>10</v>
      </c>
      <c r="O9" s="114"/>
      <c r="P9" s="113"/>
      <c r="Q9" s="112" t="s">
        <v>11</v>
      </c>
      <c r="R9" s="114"/>
      <c r="S9" s="113"/>
      <c r="T9" s="112" t="s">
        <v>12</v>
      </c>
      <c r="U9" s="114"/>
      <c r="V9" s="113"/>
      <c r="W9" s="112" t="s">
        <v>13</v>
      </c>
      <c r="X9" s="114"/>
      <c r="Y9" s="113"/>
      <c r="Z9" s="112">
        <v>2021</v>
      </c>
      <c r="AA9" s="114"/>
      <c r="AB9" s="114"/>
      <c r="AC9" s="114"/>
      <c r="AD9" s="114"/>
      <c r="AE9" s="114"/>
      <c r="AF9" s="113"/>
      <c r="AG9" s="112">
        <v>2021</v>
      </c>
      <c r="AH9" s="114"/>
      <c r="AI9" s="113"/>
      <c r="AJ9" s="112">
        <v>2021</v>
      </c>
      <c r="AK9" s="114"/>
      <c r="AL9" s="113"/>
      <c r="AM9" s="5"/>
    </row>
    <row r="10" spans="1:45" s="7" customFormat="1" ht="15.75" x14ac:dyDescent="0.25">
      <c r="A10" s="100">
        <v>1</v>
      </c>
      <c r="B10" s="100">
        <v>2</v>
      </c>
      <c r="C10" s="100">
        <v>3</v>
      </c>
      <c r="D10" s="100">
        <v>4</v>
      </c>
      <c r="E10" s="102">
        <v>5</v>
      </c>
      <c r="F10" s="116"/>
      <c r="G10" s="103"/>
      <c r="H10" s="102">
        <v>6</v>
      </c>
      <c r="I10" s="116"/>
      <c r="J10" s="103"/>
      <c r="K10" s="107">
        <v>7</v>
      </c>
      <c r="L10" s="137"/>
      <c r="M10" s="108"/>
      <c r="N10" s="107">
        <v>8</v>
      </c>
      <c r="O10" s="137"/>
      <c r="P10" s="108"/>
      <c r="Q10" s="107">
        <v>9</v>
      </c>
      <c r="R10" s="137"/>
      <c r="S10" s="108"/>
      <c r="T10" s="107">
        <v>10</v>
      </c>
      <c r="U10" s="137"/>
      <c r="V10" s="108"/>
      <c r="W10" s="107">
        <v>11</v>
      </c>
      <c r="X10" s="137"/>
      <c r="Y10" s="108"/>
      <c r="Z10" s="109">
        <v>12</v>
      </c>
      <c r="AA10" s="110"/>
      <c r="AB10" s="110"/>
      <c r="AC10" s="110"/>
      <c r="AD10" s="110"/>
      <c r="AE10" s="110"/>
      <c r="AF10" s="111"/>
      <c r="AG10" s="109">
        <v>13</v>
      </c>
      <c r="AH10" s="110"/>
      <c r="AI10" s="111"/>
      <c r="AJ10" s="109">
        <v>14</v>
      </c>
      <c r="AK10" s="110"/>
      <c r="AL10" s="111"/>
      <c r="AM10" s="6">
        <v>15</v>
      </c>
    </row>
    <row r="11" spans="1:45" s="7" customFormat="1" ht="87" customHeight="1" x14ac:dyDescent="0.2">
      <c r="A11" s="115"/>
      <c r="B11" s="115"/>
      <c r="C11" s="115"/>
      <c r="D11" s="115"/>
      <c r="E11" s="98" t="s">
        <v>14</v>
      </c>
      <c r="F11" s="105"/>
      <c r="G11" s="101" t="s">
        <v>15</v>
      </c>
      <c r="H11" s="98" t="s">
        <v>14</v>
      </c>
      <c r="I11" s="105"/>
      <c r="J11" s="101" t="s">
        <v>15</v>
      </c>
      <c r="K11" s="98" t="s">
        <v>14</v>
      </c>
      <c r="L11" s="105"/>
      <c r="M11" s="100" t="s">
        <v>15</v>
      </c>
      <c r="N11" s="98" t="s">
        <v>14</v>
      </c>
      <c r="O11" s="105"/>
      <c r="P11" s="100" t="s">
        <v>15</v>
      </c>
      <c r="Q11" s="98" t="s">
        <v>14</v>
      </c>
      <c r="R11" s="105"/>
      <c r="S11" s="100" t="s">
        <v>15</v>
      </c>
      <c r="T11" s="98" t="s">
        <v>14</v>
      </c>
      <c r="U11" s="105"/>
      <c r="V11" s="100" t="s">
        <v>15</v>
      </c>
      <c r="W11" s="98" t="s">
        <v>14</v>
      </c>
      <c r="X11" s="105"/>
      <c r="Y11" s="100" t="s">
        <v>15</v>
      </c>
      <c r="Z11" s="102" t="s">
        <v>16</v>
      </c>
      <c r="AA11" s="103"/>
      <c r="AB11" s="102" t="s">
        <v>61</v>
      </c>
      <c r="AC11" s="103"/>
      <c r="AD11" s="8" t="s">
        <v>17</v>
      </c>
      <c r="AE11" s="102" t="s">
        <v>62</v>
      </c>
      <c r="AF11" s="103"/>
      <c r="AG11" s="102" t="s">
        <v>18</v>
      </c>
      <c r="AH11" s="103"/>
      <c r="AI11" s="8" t="s">
        <v>19</v>
      </c>
      <c r="AJ11" s="102" t="s">
        <v>20</v>
      </c>
      <c r="AK11" s="103"/>
      <c r="AL11" s="8" t="s">
        <v>21</v>
      </c>
      <c r="AM11" s="9"/>
    </row>
    <row r="12" spans="1:45" s="7" customFormat="1" ht="15.75" x14ac:dyDescent="0.2">
      <c r="A12" s="101"/>
      <c r="B12" s="101"/>
      <c r="C12" s="101"/>
      <c r="D12" s="101"/>
      <c r="E12" s="99"/>
      <c r="F12" s="104"/>
      <c r="G12" s="106"/>
      <c r="H12" s="99"/>
      <c r="I12" s="104"/>
      <c r="J12" s="106"/>
      <c r="K12" s="99"/>
      <c r="L12" s="104"/>
      <c r="M12" s="101"/>
      <c r="N12" s="99"/>
      <c r="O12" s="104"/>
      <c r="P12" s="101"/>
      <c r="Q12" s="99"/>
      <c r="R12" s="104"/>
      <c r="S12" s="101"/>
      <c r="T12" s="99"/>
      <c r="U12" s="104"/>
      <c r="V12" s="101"/>
      <c r="W12" s="99"/>
      <c r="X12" s="104"/>
      <c r="Y12" s="101"/>
      <c r="Z12" s="99" t="s">
        <v>14</v>
      </c>
      <c r="AA12" s="104"/>
      <c r="AB12" s="99" t="s">
        <v>14</v>
      </c>
      <c r="AC12" s="104"/>
      <c r="AD12" s="10" t="s">
        <v>15</v>
      </c>
      <c r="AE12" s="99" t="s">
        <v>15</v>
      </c>
      <c r="AF12" s="104"/>
      <c r="AG12" s="99" t="s">
        <v>14</v>
      </c>
      <c r="AH12" s="104"/>
      <c r="AI12" s="10" t="s">
        <v>15</v>
      </c>
      <c r="AJ12" s="99" t="s">
        <v>14</v>
      </c>
      <c r="AK12" s="104"/>
      <c r="AL12" s="10" t="s">
        <v>15</v>
      </c>
      <c r="AM12" s="62"/>
    </row>
    <row r="13" spans="1:45" s="67" customFormat="1" ht="139.5" customHeight="1" x14ac:dyDescent="0.25">
      <c r="A13" s="42">
        <v>1</v>
      </c>
      <c r="B13" s="13" t="s">
        <v>22</v>
      </c>
      <c r="C13" s="43" t="s">
        <v>73</v>
      </c>
      <c r="D13" s="15" t="s">
        <v>139</v>
      </c>
      <c r="E13" s="39"/>
      <c r="F13" s="40"/>
      <c r="G13" s="45"/>
      <c r="H13" s="39"/>
      <c r="I13" s="40"/>
      <c r="J13" s="45"/>
      <c r="K13" s="39">
        <v>100</v>
      </c>
      <c r="L13" s="40" t="s">
        <v>134</v>
      </c>
      <c r="M13" s="45">
        <f>M14+M17+M22+M28+M30+M33</f>
        <v>4752508796</v>
      </c>
      <c r="N13" s="39">
        <v>25</v>
      </c>
      <c r="O13" s="40" t="s">
        <v>134</v>
      </c>
      <c r="P13" s="45">
        <f>P14+P17+P22+P28+P30+P33</f>
        <v>713470233</v>
      </c>
      <c r="Q13" s="39">
        <v>25</v>
      </c>
      <c r="R13" s="40" t="s">
        <v>134</v>
      </c>
      <c r="S13" s="45">
        <f>S14+S17+S22+S28+S30+S33</f>
        <v>1053919017</v>
      </c>
      <c r="T13" s="63"/>
      <c r="U13" s="40"/>
      <c r="V13" s="45"/>
      <c r="W13" s="63"/>
      <c r="X13" s="40"/>
      <c r="Y13" s="45"/>
      <c r="Z13" s="56">
        <f>SUM(N13,Q13,T13,W13)</f>
        <v>50</v>
      </c>
      <c r="AA13" s="40" t="str">
        <f>L13</f>
        <v>%</v>
      </c>
      <c r="AB13" s="56">
        <f>Z13/K13*100</f>
        <v>50</v>
      </c>
      <c r="AC13" s="59" t="s">
        <v>134</v>
      </c>
      <c r="AD13" s="57">
        <f>SUM(P13,S13,V13,Y13)</f>
        <v>1767389250</v>
      </c>
      <c r="AE13" s="60">
        <f>AD13/M13*100</f>
        <v>37.188552948866551</v>
      </c>
      <c r="AF13" s="42" t="s">
        <v>134</v>
      </c>
      <c r="AG13" s="58">
        <f>SUM(H13,Z13)</f>
        <v>50</v>
      </c>
      <c r="AH13" s="40" t="str">
        <f>O13</f>
        <v>%</v>
      </c>
      <c r="AI13" s="57">
        <f>SUM(J13,AD13)</f>
        <v>1767389250</v>
      </c>
      <c r="AJ13" s="58"/>
      <c r="AK13" s="59" t="s">
        <v>134</v>
      </c>
      <c r="AL13" s="60"/>
      <c r="AM13" s="19" t="s">
        <v>51</v>
      </c>
      <c r="AP13" s="68">
        <f>P13+S13+V13+Y13</f>
        <v>1767389250</v>
      </c>
    </row>
    <row r="14" spans="1:45" s="67" customFormat="1" ht="147.75" customHeight="1" x14ac:dyDescent="0.25">
      <c r="A14" s="42">
        <v>2</v>
      </c>
      <c r="B14" s="43" t="s">
        <v>23</v>
      </c>
      <c r="C14" s="15" t="s">
        <v>74</v>
      </c>
      <c r="D14" s="15" t="s">
        <v>135</v>
      </c>
      <c r="E14" s="39"/>
      <c r="F14" s="40"/>
      <c r="G14" s="36"/>
      <c r="H14" s="39"/>
      <c r="I14" s="40"/>
      <c r="J14" s="36"/>
      <c r="K14" s="39">
        <f>SUM(K15:K16)</f>
        <v>8</v>
      </c>
      <c r="L14" s="40" t="s">
        <v>48</v>
      </c>
      <c r="M14" s="36">
        <f>SUM(M15:M16)</f>
        <v>9500000</v>
      </c>
      <c r="N14" s="39">
        <f>SUM(N15:N16)</f>
        <v>1</v>
      </c>
      <c r="O14" s="40" t="s">
        <v>48</v>
      </c>
      <c r="P14" s="36">
        <f>SUM(P15:P16)</f>
        <v>0</v>
      </c>
      <c r="Q14" s="39">
        <f>SUM(Q15:Q16)</f>
        <v>1</v>
      </c>
      <c r="R14" s="40" t="s">
        <v>48</v>
      </c>
      <c r="S14" s="36">
        <f>SUM(S15:S16)</f>
        <v>1939500</v>
      </c>
      <c r="T14" s="39"/>
      <c r="U14" s="40"/>
      <c r="V14" s="36"/>
      <c r="W14" s="39"/>
      <c r="X14" s="40"/>
      <c r="Y14" s="36"/>
      <c r="Z14" s="56">
        <f t="shared" ref="Z14:Z62" si="0">SUM(N14,Q14,T14,W14)</f>
        <v>2</v>
      </c>
      <c r="AA14" s="40" t="str">
        <f t="shared" ref="AA14:AA62" si="1">L14</f>
        <v>Dok</v>
      </c>
      <c r="AB14" s="56">
        <f>Z14/K14*100</f>
        <v>25</v>
      </c>
      <c r="AC14" s="59" t="s">
        <v>134</v>
      </c>
      <c r="AD14" s="61">
        <f t="shared" ref="AD14:AD62" si="2">SUM(P14,S14,V14,Y14)</f>
        <v>1939500</v>
      </c>
      <c r="AE14" s="56">
        <f t="shared" ref="AE14:AE62" si="3">AD14/M14*100</f>
        <v>20.41578947368421</v>
      </c>
      <c r="AF14" s="59" t="s">
        <v>134</v>
      </c>
      <c r="AG14" s="56">
        <f t="shared" ref="AG14:AG62" si="4">SUM(H14,Z14)</f>
        <v>2</v>
      </c>
      <c r="AH14" s="40" t="str">
        <f t="shared" ref="AH14:AH62" si="5">O14</f>
        <v>Dok</v>
      </c>
      <c r="AI14" s="61">
        <f t="shared" ref="AI14:AI62" si="6">SUM(J14,AD14)</f>
        <v>1939500</v>
      </c>
      <c r="AJ14" s="58"/>
      <c r="AK14" s="59" t="s">
        <v>134</v>
      </c>
      <c r="AL14" s="58"/>
      <c r="AM14" s="69"/>
      <c r="AP14" s="68"/>
    </row>
    <row r="15" spans="1:45" ht="90" x14ac:dyDescent="0.2">
      <c r="A15" s="12"/>
      <c r="B15" s="13"/>
      <c r="C15" s="21" t="s">
        <v>75</v>
      </c>
      <c r="D15" s="24" t="s">
        <v>146</v>
      </c>
      <c r="E15" s="16"/>
      <c r="F15" s="17"/>
      <c r="G15" s="18"/>
      <c r="H15" s="16"/>
      <c r="I15" s="17"/>
      <c r="J15" s="18"/>
      <c r="K15" s="16">
        <v>4</v>
      </c>
      <c r="L15" s="17" t="s">
        <v>48</v>
      </c>
      <c r="M15" s="18">
        <v>7000000</v>
      </c>
      <c r="N15" s="16">
        <v>0</v>
      </c>
      <c r="O15" s="17" t="s">
        <v>48</v>
      </c>
      <c r="P15" s="18">
        <v>0</v>
      </c>
      <c r="Q15" s="16">
        <v>0</v>
      </c>
      <c r="R15" s="17" t="s">
        <v>48</v>
      </c>
      <c r="S15" s="18">
        <v>1939500</v>
      </c>
      <c r="T15" s="16"/>
      <c r="U15" s="17"/>
      <c r="V15" s="18"/>
      <c r="W15" s="16"/>
      <c r="X15" s="17"/>
      <c r="Y15" s="18"/>
      <c r="Z15" s="47">
        <f t="shared" si="0"/>
        <v>0</v>
      </c>
      <c r="AA15" s="17" t="str">
        <f t="shared" si="1"/>
        <v>Dok</v>
      </c>
      <c r="AB15" s="47">
        <f>Z15/K15*100</f>
        <v>0</v>
      </c>
      <c r="AC15" s="30" t="s">
        <v>134</v>
      </c>
      <c r="AD15" s="35">
        <f t="shared" si="2"/>
        <v>1939500</v>
      </c>
      <c r="AE15" s="47">
        <f t="shared" si="3"/>
        <v>27.707142857142859</v>
      </c>
      <c r="AF15" s="30" t="s">
        <v>134</v>
      </c>
      <c r="AG15" s="47">
        <f t="shared" si="4"/>
        <v>0</v>
      </c>
      <c r="AH15" s="17" t="str">
        <f t="shared" si="5"/>
        <v>Dok</v>
      </c>
      <c r="AI15" s="35">
        <f t="shared" si="6"/>
        <v>1939500</v>
      </c>
      <c r="AJ15" s="46"/>
      <c r="AK15" s="30" t="s">
        <v>134</v>
      </c>
      <c r="AL15" s="46"/>
      <c r="AM15" s="11"/>
      <c r="AP15" s="20"/>
    </row>
    <row r="16" spans="1:45" ht="90" x14ac:dyDescent="0.2">
      <c r="A16" s="12"/>
      <c r="B16" s="13"/>
      <c r="C16" s="21" t="s">
        <v>76</v>
      </c>
      <c r="D16" s="24" t="s">
        <v>147</v>
      </c>
      <c r="E16" s="16"/>
      <c r="F16" s="17"/>
      <c r="G16" s="18"/>
      <c r="H16" s="16"/>
      <c r="I16" s="17"/>
      <c r="J16" s="18"/>
      <c r="K16" s="16">
        <v>4</v>
      </c>
      <c r="L16" s="17" t="s">
        <v>48</v>
      </c>
      <c r="M16" s="18">
        <v>2500000</v>
      </c>
      <c r="N16" s="16">
        <v>1</v>
      </c>
      <c r="O16" s="17" t="s">
        <v>48</v>
      </c>
      <c r="P16" s="18">
        <v>0</v>
      </c>
      <c r="Q16" s="16">
        <v>1</v>
      </c>
      <c r="R16" s="17" t="s">
        <v>48</v>
      </c>
      <c r="S16" s="18">
        <v>0</v>
      </c>
      <c r="T16" s="16"/>
      <c r="U16" s="17"/>
      <c r="V16" s="18"/>
      <c r="W16" s="16"/>
      <c r="X16" s="17"/>
      <c r="Y16" s="18"/>
      <c r="Z16" s="47">
        <f t="shared" si="0"/>
        <v>2</v>
      </c>
      <c r="AA16" s="17" t="str">
        <f t="shared" si="1"/>
        <v>Dok</v>
      </c>
      <c r="AB16" s="47">
        <f>Z16/K16*100</f>
        <v>50</v>
      </c>
      <c r="AC16" s="30" t="s">
        <v>134</v>
      </c>
      <c r="AD16" s="35">
        <f t="shared" si="2"/>
        <v>0</v>
      </c>
      <c r="AE16" s="47">
        <f t="shared" si="3"/>
        <v>0</v>
      </c>
      <c r="AF16" s="30" t="s">
        <v>134</v>
      </c>
      <c r="AG16" s="47">
        <f t="shared" si="4"/>
        <v>2</v>
      </c>
      <c r="AH16" s="17" t="str">
        <f t="shared" si="5"/>
        <v>Dok</v>
      </c>
      <c r="AI16" s="35">
        <f t="shared" si="6"/>
        <v>0</v>
      </c>
      <c r="AJ16" s="46"/>
      <c r="AK16" s="30" t="s">
        <v>134</v>
      </c>
      <c r="AL16" s="46"/>
      <c r="AM16" s="11"/>
      <c r="AP16" s="20"/>
    </row>
    <row r="17" spans="1:42" s="67" customFormat="1" ht="94.5" x14ac:dyDescent="0.25">
      <c r="A17" s="12"/>
      <c r="B17" s="13"/>
      <c r="C17" s="14" t="s">
        <v>77</v>
      </c>
      <c r="D17" s="15" t="s">
        <v>136</v>
      </c>
      <c r="E17" s="39"/>
      <c r="F17" s="40"/>
      <c r="G17" s="36"/>
      <c r="H17" s="39"/>
      <c r="I17" s="40"/>
      <c r="J17" s="36"/>
      <c r="K17" s="65">
        <f>SUM(K19:K21)</f>
        <v>14</v>
      </c>
      <c r="L17" s="66" t="s">
        <v>48</v>
      </c>
      <c r="M17" s="36">
        <f>SUM(M18:M21)</f>
        <v>4018397000</v>
      </c>
      <c r="N17" s="65">
        <f>SUM(N19:N21)</f>
        <v>3</v>
      </c>
      <c r="O17" s="66" t="s">
        <v>48</v>
      </c>
      <c r="P17" s="36">
        <f>SUM(P18:P21)</f>
        <v>620199117</v>
      </c>
      <c r="Q17" s="65">
        <f>SUM(Q19:Q21)</f>
        <v>3</v>
      </c>
      <c r="R17" s="66" t="s">
        <v>48</v>
      </c>
      <c r="S17" s="36">
        <f>SUM(S18:S21)</f>
        <v>895503782</v>
      </c>
      <c r="T17" s="39"/>
      <c r="U17" s="40"/>
      <c r="V17" s="36"/>
      <c r="W17" s="39"/>
      <c r="X17" s="40"/>
      <c r="Y17" s="36"/>
      <c r="Z17" s="56">
        <f t="shared" si="0"/>
        <v>6</v>
      </c>
      <c r="AA17" s="40" t="str">
        <f t="shared" si="1"/>
        <v>Dok</v>
      </c>
      <c r="AB17" s="58">
        <f>Z17/K17*100</f>
        <v>42.857142857142854</v>
      </c>
      <c r="AC17" s="59" t="s">
        <v>134</v>
      </c>
      <c r="AD17" s="61">
        <f t="shared" si="2"/>
        <v>1515702899</v>
      </c>
      <c r="AE17" s="58">
        <f t="shared" si="3"/>
        <v>37.71909293681037</v>
      </c>
      <c r="AF17" s="59" t="s">
        <v>134</v>
      </c>
      <c r="AG17" s="56">
        <f t="shared" si="4"/>
        <v>6</v>
      </c>
      <c r="AH17" s="40" t="str">
        <f t="shared" si="5"/>
        <v>Dok</v>
      </c>
      <c r="AI17" s="61">
        <f t="shared" si="6"/>
        <v>1515702899</v>
      </c>
      <c r="AJ17" s="58"/>
      <c r="AK17" s="59" t="s">
        <v>134</v>
      </c>
      <c r="AL17" s="58"/>
      <c r="AM17" s="69"/>
      <c r="AP17" s="68"/>
    </row>
    <row r="18" spans="1:42" ht="60" x14ac:dyDescent="0.2">
      <c r="A18" s="12"/>
      <c r="B18" s="13"/>
      <c r="C18" s="21" t="s">
        <v>78</v>
      </c>
      <c r="D18" s="21" t="s">
        <v>53</v>
      </c>
      <c r="E18" s="16"/>
      <c r="F18" s="17"/>
      <c r="G18" s="18"/>
      <c r="H18" s="16"/>
      <c r="I18" s="17"/>
      <c r="J18" s="18"/>
      <c r="K18" s="16">
        <v>12</v>
      </c>
      <c r="L18" s="17" t="s">
        <v>49</v>
      </c>
      <c r="M18" s="18">
        <v>4013397000</v>
      </c>
      <c r="N18" s="16">
        <v>3</v>
      </c>
      <c r="O18" s="17" t="s">
        <v>49</v>
      </c>
      <c r="P18" s="18">
        <v>620199117</v>
      </c>
      <c r="Q18" s="16">
        <v>3</v>
      </c>
      <c r="R18" s="17" t="s">
        <v>49</v>
      </c>
      <c r="S18" s="18">
        <v>893606282</v>
      </c>
      <c r="T18" s="16"/>
      <c r="U18" s="17"/>
      <c r="V18" s="18"/>
      <c r="W18" s="16"/>
      <c r="X18" s="17"/>
      <c r="Y18" s="18"/>
      <c r="Z18" s="47">
        <f t="shared" si="0"/>
        <v>6</v>
      </c>
      <c r="AA18" s="17" t="str">
        <f t="shared" si="1"/>
        <v>Bln</v>
      </c>
      <c r="AB18" s="47">
        <f t="shared" ref="AB18:AB62" si="7">Z18/K18*100</f>
        <v>50</v>
      </c>
      <c r="AC18" s="30" t="s">
        <v>134</v>
      </c>
      <c r="AD18" s="35">
        <f t="shared" si="2"/>
        <v>1513805399</v>
      </c>
      <c r="AE18" s="46">
        <f t="shared" si="3"/>
        <v>37.718805266461302</v>
      </c>
      <c r="AF18" s="30" t="s">
        <v>134</v>
      </c>
      <c r="AG18" s="47">
        <f t="shared" si="4"/>
        <v>6</v>
      </c>
      <c r="AH18" s="17" t="str">
        <f t="shared" si="5"/>
        <v>Bln</v>
      </c>
      <c r="AI18" s="35">
        <f t="shared" si="6"/>
        <v>1513805399</v>
      </c>
      <c r="AJ18" s="46"/>
      <c r="AK18" s="30" t="s">
        <v>134</v>
      </c>
      <c r="AL18" s="46"/>
      <c r="AM18" s="11"/>
      <c r="AP18" s="20"/>
    </row>
    <row r="19" spans="1:42" ht="105" x14ac:dyDescent="0.2">
      <c r="A19" s="12"/>
      <c r="B19" s="13"/>
      <c r="C19" s="21" t="s">
        <v>79</v>
      </c>
      <c r="D19" s="24" t="s">
        <v>52</v>
      </c>
      <c r="E19" s="16"/>
      <c r="F19" s="17"/>
      <c r="G19" s="18"/>
      <c r="H19" s="16"/>
      <c r="I19" s="17"/>
      <c r="J19" s="18"/>
      <c r="K19" s="16">
        <v>1</v>
      </c>
      <c r="L19" s="17" t="s">
        <v>48</v>
      </c>
      <c r="M19" s="18">
        <v>2000000</v>
      </c>
      <c r="N19" s="16">
        <v>0</v>
      </c>
      <c r="O19" s="17" t="s">
        <v>48</v>
      </c>
      <c r="P19" s="18">
        <v>0</v>
      </c>
      <c r="Q19" s="16">
        <v>0</v>
      </c>
      <c r="R19" s="17" t="s">
        <v>48</v>
      </c>
      <c r="S19" s="18">
        <v>1897500</v>
      </c>
      <c r="T19" s="16"/>
      <c r="U19" s="17"/>
      <c r="V19" s="18"/>
      <c r="W19" s="16"/>
      <c r="X19" s="17"/>
      <c r="Y19" s="18"/>
      <c r="Z19" s="47">
        <f t="shared" si="0"/>
        <v>0</v>
      </c>
      <c r="AA19" s="17" t="str">
        <f t="shared" si="1"/>
        <v>Dok</v>
      </c>
      <c r="AB19" s="47">
        <f t="shared" si="7"/>
        <v>0</v>
      </c>
      <c r="AC19" s="30" t="s">
        <v>134</v>
      </c>
      <c r="AD19" s="35">
        <f t="shared" si="2"/>
        <v>1897500</v>
      </c>
      <c r="AE19" s="47">
        <f t="shared" si="3"/>
        <v>94.875</v>
      </c>
      <c r="AF19" s="30" t="s">
        <v>134</v>
      </c>
      <c r="AG19" s="47">
        <f t="shared" si="4"/>
        <v>0</v>
      </c>
      <c r="AH19" s="17" t="str">
        <f t="shared" si="5"/>
        <v>Dok</v>
      </c>
      <c r="AI19" s="35">
        <f t="shared" si="6"/>
        <v>1897500</v>
      </c>
      <c r="AJ19" s="46"/>
      <c r="AK19" s="30" t="s">
        <v>134</v>
      </c>
      <c r="AL19" s="46"/>
      <c r="AM19" s="11"/>
      <c r="AP19" s="20"/>
    </row>
    <row r="20" spans="1:42" ht="120" x14ac:dyDescent="0.2">
      <c r="A20" s="12"/>
      <c r="B20" s="13"/>
      <c r="C20" s="21" t="s">
        <v>80</v>
      </c>
      <c r="D20" s="24" t="s">
        <v>52</v>
      </c>
      <c r="E20" s="16"/>
      <c r="F20" s="17"/>
      <c r="G20" s="18"/>
      <c r="H20" s="16"/>
      <c r="I20" s="17"/>
      <c r="J20" s="18"/>
      <c r="K20" s="16">
        <v>12</v>
      </c>
      <c r="L20" s="17" t="s">
        <v>48</v>
      </c>
      <c r="M20" s="18">
        <v>1500000</v>
      </c>
      <c r="N20" s="16">
        <v>3</v>
      </c>
      <c r="O20" s="17" t="s">
        <v>48</v>
      </c>
      <c r="P20" s="18">
        <v>0</v>
      </c>
      <c r="Q20" s="16">
        <v>3</v>
      </c>
      <c r="R20" s="17" t="s">
        <v>48</v>
      </c>
      <c r="S20" s="18">
        <v>0</v>
      </c>
      <c r="T20" s="16"/>
      <c r="U20" s="17"/>
      <c r="V20" s="18"/>
      <c r="W20" s="16"/>
      <c r="X20" s="17"/>
      <c r="Y20" s="18"/>
      <c r="Z20" s="47">
        <f t="shared" si="0"/>
        <v>6</v>
      </c>
      <c r="AA20" s="17" t="str">
        <f t="shared" si="1"/>
        <v>Dok</v>
      </c>
      <c r="AB20" s="47">
        <f t="shared" si="7"/>
        <v>50</v>
      </c>
      <c r="AC20" s="30" t="s">
        <v>134</v>
      </c>
      <c r="AD20" s="35">
        <f t="shared" si="2"/>
        <v>0</v>
      </c>
      <c r="AE20" s="47">
        <f t="shared" si="3"/>
        <v>0</v>
      </c>
      <c r="AF20" s="30" t="s">
        <v>134</v>
      </c>
      <c r="AG20" s="47">
        <f t="shared" si="4"/>
        <v>6</v>
      </c>
      <c r="AH20" s="17" t="str">
        <f t="shared" si="5"/>
        <v>Dok</v>
      </c>
      <c r="AI20" s="35">
        <f t="shared" si="6"/>
        <v>0</v>
      </c>
      <c r="AJ20" s="46"/>
      <c r="AK20" s="30" t="s">
        <v>134</v>
      </c>
      <c r="AL20" s="46"/>
      <c r="AM20" s="11"/>
      <c r="AP20" s="20"/>
    </row>
    <row r="21" spans="1:42" ht="90" x14ac:dyDescent="0.2">
      <c r="A21" s="12"/>
      <c r="B21" s="13"/>
      <c r="C21" s="21" t="s">
        <v>81</v>
      </c>
      <c r="D21" s="24" t="s">
        <v>52</v>
      </c>
      <c r="E21" s="16"/>
      <c r="F21" s="17"/>
      <c r="G21" s="18"/>
      <c r="H21" s="16"/>
      <c r="I21" s="17"/>
      <c r="J21" s="18"/>
      <c r="K21" s="16">
        <v>1</v>
      </c>
      <c r="L21" s="17" t="s">
        <v>48</v>
      </c>
      <c r="M21" s="18">
        <v>1500000</v>
      </c>
      <c r="N21" s="16">
        <v>0</v>
      </c>
      <c r="O21" s="17" t="s">
        <v>48</v>
      </c>
      <c r="P21" s="18">
        <v>0</v>
      </c>
      <c r="Q21" s="16">
        <v>0</v>
      </c>
      <c r="R21" s="17" t="s">
        <v>48</v>
      </c>
      <c r="S21" s="18">
        <v>0</v>
      </c>
      <c r="T21" s="16"/>
      <c r="U21" s="17"/>
      <c r="V21" s="18"/>
      <c r="W21" s="16"/>
      <c r="X21" s="17"/>
      <c r="Y21" s="18"/>
      <c r="Z21" s="47">
        <f t="shared" si="0"/>
        <v>0</v>
      </c>
      <c r="AA21" s="17" t="str">
        <f t="shared" si="1"/>
        <v>Dok</v>
      </c>
      <c r="AB21" s="47">
        <f t="shared" si="7"/>
        <v>0</v>
      </c>
      <c r="AC21" s="30" t="s">
        <v>134</v>
      </c>
      <c r="AD21" s="35">
        <f t="shared" si="2"/>
        <v>0</v>
      </c>
      <c r="AE21" s="47">
        <f t="shared" si="3"/>
        <v>0</v>
      </c>
      <c r="AF21" s="30" t="s">
        <v>134</v>
      </c>
      <c r="AG21" s="47">
        <f t="shared" si="4"/>
        <v>0</v>
      </c>
      <c r="AH21" s="17" t="str">
        <f t="shared" si="5"/>
        <v>Dok</v>
      </c>
      <c r="AI21" s="35">
        <f t="shared" si="6"/>
        <v>0</v>
      </c>
      <c r="AJ21" s="46"/>
      <c r="AK21" s="30" t="s">
        <v>134</v>
      </c>
      <c r="AL21" s="46"/>
      <c r="AM21" s="11"/>
      <c r="AP21" s="20"/>
    </row>
    <row r="22" spans="1:42" s="67" customFormat="1" ht="96.75" customHeight="1" x14ac:dyDescent="0.25">
      <c r="A22" s="12"/>
      <c r="B22" s="13"/>
      <c r="C22" s="13" t="s">
        <v>82</v>
      </c>
      <c r="D22" s="15" t="s">
        <v>137</v>
      </c>
      <c r="E22" s="39"/>
      <c r="F22" s="40"/>
      <c r="G22" s="36"/>
      <c r="H22" s="39"/>
      <c r="I22" s="40"/>
      <c r="J22" s="36"/>
      <c r="K22" s="65">
        <v>1</v>
      </c>
      <c r="L22" s="66" t="s">
        <v>48</v>
      </c>
      <c r="M22" s="36">
        <f>SUM(M23:M27)</f>
        <v>409473796</v>
      </c>
      <c r="N22" s="65">
        <v>0</v>
      </c>
      <c r="O22" s="66" t="s">
        <v>48</v>
      </c>
      <c r="P22" s="36">
        <f>SUM(P23:P27)</f>
        <v>50051091</v>
      </c>
      <c r="Q22" s="65">
        <v>0</v>
      </c>
      <c r="R22" s="66" t="s">
        <v>48</v>
      </c>
      <c r="S22" s="36">
        <f>SUM(S23:S27)</f>
        <v>113934744</v>
      </c>
      <c r="T22" s="39"/>
      <c r="U22" s="40"/>
      <c r="V22" s="36"/>
      <c r="W22" s="39"/>
      <c r="X22" s="40"/>
      <c r="Y22" s="36"/>
      <c r="Z22" s="56">
        <f t="shared" si="0"/>
        <v>0</v>
      </c>
      <c r="AA22" s="40" t="str">
        <f t="shared" si="1"/>
        <v>Dok</v>
      </c>
      <c r="AB22" s="56">
        <f t="shared" si="7"/>
        <v>0</v>
      </c>
      <c r="AC22" s="59" t="s">
        <v>134</v>
      </c>
      <c r="AD22" s="61">
        <f t="shared" si="2"/>
        <v>163985835</v>
      </c>
      <c r="AE22" s="58">
        <f t="shared" si="3"/>
        <v>40.047943629584545</v>
      </c>
      <c r="AF22" s="59" t="s">
        <v>134</v>
      </c>
      <c r="AG22" s="56">
        <f t="shared" si="4"/>
        <v>0</v>
      </c>
      <c r="AH22" s="40" t="str">
        <f t="shared" si="5"/>
        <v>Dok</v>
      </c>
      <c r="AI22" s="61">
        <f t="shared" si="6"/>
        <v>163985835</v>
      </c>
      <c r="AJ22" s="58"/>
      <c r="AK22" s="59" t="s">
        <v>134</v>
      </c>
      <c r="AL22" s="58"/>
      <c r="AM22" s="69"/>
      <c r="AP22" s="68"/>
    </row>
    <row r="23" spans="1:42" ht="106.5" customHeight="1" x14ac:dyDescent="0.2">
      <c r="A23" s="12"/>
      <c r="B23" s="13"/>
      <c r="C23" s="24" t="s">
        <v>84</v>
      </c>
      <c r="D23" s="24" t="s">
        <v>83</v>
      </c>
      <c r="E23" s="16"/>
      <c r="F23" s="17"/>
      <c r="G23" s="18"/>
      <c r="H23" s="38"/>
      <c r="I23" s="17"/>
      <c r="J23" s="18"/>
      <c r="K23" s="16">
        <v>12</v>
      </c>
      <c r="L23" s="17" t="s">
        <v>49</v>
      </c>
      <c r="M23" s="18">
        <v>7344890</v>
      </c>
      <c r="N23" s="16">
        <v>3</v>
      </c>
      <c r="O23" s="17" t="s">
        <v>49</v>
      </c>
      <c r="P23" s="18">
        <v>0</v>
      </c>
      <c r="Q23" s="16">
        <v>3</v>
      </c>
      <c r="R23" s="17" t="s">
        <v>49</v>
      </c>
      <c r="S23" s="18">
        <v>4622000</v>
      </c>
      <c r="T23" s="38"/>
      <c r="U23" s="17"/>
      <c r="V23" s="18"/>
      <c r="W23" s="38"/>
      <c r="X23" s="17"/>
      <c r="Y23" s="18"/>
      <c r="Z23" s="47">
        <f t="shared" si="0"/>
        <v>6</v>
      </c>
      <c r="AA23" s="17" t="str">
        <f t="shared" si="1"/>
        <v>Bln</v>
      </c>
      <c r="AB23" s="47">
        <f t="shared" si="7"/>
        <v>50</v>
      </c>
      <c r="AC23" s="30" t="s">
        <v>134</v>
      </c>
      <c r="AD23" s="35">
        <f t="shared" si="2"/>
        <v>4622000</v>
      </c>
      <c r="AE23" s="47">
        <f t="shared" si="3"/>
        <v>62.928103756489207</v>
      </c>
      <c r="AF23" s="30" t="s">
        <v>134</v>
      </c>
      <c r="AG23" s="47">
        <f t="shared" si="4"/>
        <v>6</v>
      </c>
      <c r="AH23" s="17" t="str">
        <f t="shared" si="5"/>
        <v>Bln</v>
      </c>
      <c r="AI23" s="35">
        <f t="shared" si="6"/>
        <v>4622000</v>
      </c>
      <c r="AJ23" s="46"/>
      <c r="AK23" s="30" t="s">
        <v>134</v>
      </c>
      <c r="AL23" s="46"/>
      <c r="AM23" s="11"/>
      <c r="AP23" s="20"/>
    </row>
    <row r="24" spans="1:42" ht="60.75" customHeight="1" x14ac:dyDescent="0.2">
      <c r="A24" s="12"/>
      <c r="B24" s="13"/>
      <c r="C24" s="24" t="s">
        <v>85</v>
      </c>
      <c r="D24" s="24" t="s">
        <v>83</v>
      </c>
      <c r="E24" s="16"/>
      <c r="F24" s="17"/>
      <c r="G24" s="18"/>
      <c r="H24" s="38"/>
      <c r="I24" s="17"/>
      <c r="J24" s="18"/>
      <c r="K24" s="16">
        <v>12</v>
      </c>
      <c r="L24" s="17" t="s">
        <v>49</v>
      </c>
      <c r="M24" s="18">
        <v>121398906</v>
      </c>
      <c r="N24" s="16">
        <v>3</v>
      </c>
      <c r="O24" s="17" t="s">
        <v>49</v>
      </c>
      <c r="P24" s="18">
        <v>13953691</v>
      </c>
      <c r="Q24" s="16">
        <v>3</v>
      </c>
      <c r="R24" s="17" t="s">
        <v>49</v>
      </c>
      <c r="S24" s="18">
        <v>78565304</v>
      </c>
      <c r="T24" s="38"/>
      <c r="U24" s="17"/>
      <c r="V24" s="18"/>
      <c r="W24" s="38"/>
      <c r="X24" s="17"/>
      <c r="Y24" s="18"/>
      <c r="Z24" s="47">
        <f t="shared" si="0"/>
        <v>6</v>
      </c>
      <c r="AA24" s="17" t="str">
        <f t="shared" si="1"/>
        <v>Bln</v>
      </c>
      <c r="AB24" s="47">
        <f t="shared" si="7"/>
        <v>50</v>
      </c>
      <c r="AC24" s="30" t="s">
        <v>134</v>
      </c>
      <c r="AD24" s="35">
        <f t="shared" si="2"/>
        <v>92518995</v>
      </c>
      <c r="AE24" s="46">
        <f t="shared" si="3"/>
        <v>76.210732080238017</v>
      </c>
      <c r="AF24" s="30" t="s">
        <v>134</v>
      </c>
      <c r="AG24" s="47">
        <f t="shared" si="4"/>
        <v>6</v>
      </c>
      <c r="AH24" s="17" t="str">
        <f t="shared" si="5"/>
        <v>Bln</v>
      </c>
      <c r="AI24" s="35">
        <f t="shared" si="6"/>
        <v>92518995</v>
      </c>
      <c r="AJ24" s="46"/>
      <c r="AK24" s="30" t="s">
        <v>134</v>
      </c>
      <c r="AL24" s="46"/>
      <c r="AM24" s="11"/>
      <c r="AP24" s="20"/>
    </row>
    <row r="25" spans="1:42" ht="60" x14ac:dyDescent="0.2">
      <c r="A25" s="12"/>
      <c r="B25" s="13"/>
      <c r="C25" s="24" t="s">
        <v>86</v>
      </c>
      <c r="D25" s="21" t="s">
        <v>53</v>
      </c>
      <c r="E25" s="16"/>
      <c r="F25" s="22"/>
      <c r="G25" s="23"/>
      <c r="H25" s="37"/>
      <c r="I25" s="22"/>
      <c r="J25" s="23"/>
      <c r="K25" s="16">
        <v>12</v>
      </c>
      <c r="L25" s="17" t="s">
        <v>49</v>
      </c>
      <c r="M25" s="18">
        <v>33475000</v>
      </c>
      <c r="N25" s="16">
        <v>3</v>
      </c>
      <c r="O25" s="17" t="s">
        <v>49</v>
      </c>
      <c r="P25" s="18">
        <v>375000</v>
      </c>
      <c r="Q25" s="16">
        <v>3</v>
      </c>
      <c r="R25" s="17" t="s">
        <v>49</v>
      </c>
      <c r="S25" s="18">
        <v>3500000</v>
      </c>
      <c r="T25" s="38"/>
      <c r="U25" s="17"/>
      <c r="V25" s="18"/>
      <c r="W25" s="38"/>
      <c r="X25" s="17"/>
      <c r="Y25" s="18"/>
      <c r="Z25" s="47">
        <f t="shared" si="0"/>
        <v>6</v>
      </c>
      <c r="AA25" s="17" t="str">
        <f t="shared" si="1"/>
        <v>Bln</v>
      </c>
      <c r="AB25" s="47">
        <f t="shared" si="7"/>
        <v>50</v>
      </c>
      <c r="AC25" s="30" t="s">
        <v>134</v>
      </c>
      <c r="AD25" s="35">
        <f t="shared" si="2"/>
        <v>3875000</v>
      </c>
      <c r="AE25" s="46">
        <f t="shared" si="3"/>
        <v>11.57580283793876</v>
      </c>
      <c r="AF25" s="30" t="s">
        <v>134</v>
      </c>
      <c r="AG25" s="47">
        <f t="shared" si="4"/>
        <v>6</v>
      </c>
      <c r="AH25" s="17" t="str">
        <f t="shared" si="5"/>
        <v>Bln</v>
      </c>
      <c r="AI25" s="35">
        <f t="shared" si="6"/>
        <v>3875000</v>
      </c>
      <c r="AJ25" s="46"/>
      <c r="AK25" s="30" t="s">
        <v>134</v>
      </c>
      <c r="AL25" s="46"/>
      <c r="AM25" s="25"/>
      <c r="AP25" s="20">
        <f>P25+S25+V25+Y25</f>
        <v>3875000</v>
      </c>
    </row>
    <row r="26" spans="1:42" ht="65.25" customHeight="1" x14ac:dyDescent="0.2">
      <c r="A26" s="12"/>
      <c r="B26" s="13"/>
      <c r="C26" s="24" t="s">
        <v>87</v>
      </c>
      <c r="D26" s="21" t="s">
        <v>53</v>
      </c>
      <c r="E26" s="16"/>
      <c r="F26" s="17"/>
      <c r="G26" s="18"/>
      <c r="H26" s="38"/>
      <c r="I26" s="17"/>
      <c r="J26" s="18"/>
      <c r="K26" s="16">
        <v>12</v>
      </c>
      <c r="L26" s="17" t="s">
        <v>49</v>
      </c>
      <c r="M26" s="18">
        <v>32255000</v>
      </c>
      <c r="N26" s="16">
        <v>3</v>
      </c>
      <c r="O26" s="17" t="s">
        <v>49</v>
      </c>
      <c r="P26" s="18">
        <v>6761400</v>
      </c>
      <c r="Q26" s="16">
        <v>3</v>
      </c>
      <c r="R26" s="17" t="s">
        <v>49</v>
      </c>
      <c r="S26" s="18">
        <v>3957050</v>
      </c>
      <c r="T26" s="38"/>
      <c r="U26" s="17"/>
      <c r="V26" s="18"/>
      <c r="W26" s="38"/>
      <c r="X26" s="17"/>
      <c r="Y26" s="18"/>
      <c r="Z26" s="47">
        <f t="shared" si="0"/>
        <v>6</v>
      </c>
      <c r="AA26" s="17" t="str">
        <f t="shared" si="1"/>
        <v>Bln</v>
      </c>
      <c r="AB26" s="47">
        <f t="shared" si="7"/>
        <v>50</v>
      </c>
      <c r="AC26" s="30" t="s">
        <v>134</v>
      </c>
      <c r="AD26" s="35">
        <f t="shared" si="2"/>
        <v>10718450</v>
      </c>
      <c r="AE26" s="46">
        <f t="shared" si="3"/>
        <v>33.230351883428924</v>
      </c>
      <c r="AF26" s="30" t="s">
        <v>134</v>
      </c>
      <c r="AG26" s="47">
        <f t="shared" si="4"/>
        <v>6</v>
      </c>
      <c r="AH26" s="17" t="str">
        <f t="shared" si="5"/>
        <v>Bln</v>
      </c>
      <c r="AI26" s="35">
        <f t="shared" si="6"/>
        <v>10718450</v>
      </c>
      <c r="AJ26" s="46"/>
      <c r="AK26" s="30" t="s">
        <v>134</v>
      </c>
      <c r="AL26" s="46"/>
      <c r="AM26" s="11"/>
      <c r="AP26" s="20"/>
    </row>
    <row r="27" spans="1:42" ht="97.5" customHeight="1" x14ac:dyDescent="0.2">
      <c r="A27" s="12"/>
      <c r="B27" s="13"/>
      <c r="C27" s="24" t="s">
        <v>88</v>
      </c>
      <c r="D27" s="21" t="s">
        <v>53</v>
      </c>
      <c r="E27" s="16"/>
      <c r="F27" s="17"/>
      <c r="G27" s="18"/>
      <c r="H27" s="38"/>
      <c r="I27" s="17"/>
      <c r="J27" s="18"/>
      <c r="K27" s="16">
        <v>12</v>
      </c>
      <c r="L27" s="17" t="s">
        <v>49</v>
      </c>
      <c r="M27" s="18">
        <v>215000000</v>
      </c>
      <c r="N27" s="16">
        <v>3</v>
      </c>
      <c r="O27" s="17" t="s">
        <v>49</v>
      </c>
      <c r="P27" s="18">
        <v>28961000</v>
      </c>
      <c r="Q27" s="16">
        <v>3</v>
      </c>
      <c r="R27" s="17" t="s">
        <v>49</v>
      </c>
      <c r="S27" s="18">
        <v>23290390</v>
      </c>
      <c r="T27" s="38"/>
      <c r="U27" s="17"/>
      <c r="V27" s="18"/>
      <c r="W27" s="38"/>
      <c r="X27" s="17"/>
      <c r="Y27" s="18"/>
      <c r="Z27" s="47">
        <f t="shared" si="0"/>
        <v>6</v>
      </c>
      <c r="AA27" s="17" t="str">
        <f t="shared" si="1"/>
        <v>Bln</v>
      </c>
      <c r="AB27" s="47">
        <f t="shared" si="7"/>
        <v>50</v>
      </c>
      <c r="AC27" s="30" t="s">
        <v>134</v>
      </c>
      <c r="AD27" s="35">
        <f t="shared" si="2"/>
        <v>52251390</v>
      </c>
      <c r="AE27" s="46">
        <f t="shared" si="3"/>
        <v>24.302972093023257</v>
      </c>
      <c r="AF27" s="30" t="s">
        <v>134</v>
      </c>
      <c r="AG27" s="47">
        <f t="shared" si="4"/>
        <v>6</v>
      </c>
      <c r="AH27" s="17" t="str">
        <f t="shared" si="5"/>
        <v>Bln</v>
      </c>
      <c r="AI27" s="35">
        <f t="shared" si="6"/>
        <v>52251390</v>
      </c>
      <c r="AJ27" s="46"/>
      <c r="AK27" s="30" t="s">
        <v>134</v>
      </c>
      <c r="AL27" s="46"/>
      <c r="AM27" s="11"/>
      <c r="AP27" s="20"/>
    </row>
    <row r="28" spans="1:42" s="67" customFormat="1" ht="123.75" customHeight="1" x14ac:dyDescent="0.25">
      <c r="A28" s="12"/>
      <c r="B28" s="13"/>
      <c r="C28" s="15" t="s">
        <v>89</v>
      </c>
      <c r="D28" s="15" t="s">
        <v>138</v>
      </c>
      <c r="E28" s="39"/>
      <c r="F28" s="40"/>
      <c r="G28" s="36"/>
      <c r="H28" s="39"/>
      <c r="I28" s="40"/>
      <c r="J28" s="36"/>
      <c r="K28" s="39">
        <v>100</v>
      </c>
      <c r="L28" s="40" t="s">
        <v>134</v>
      </c>
      <c r="M28" s="36">
        <f>SUM(M29)</f>
        <v>11700000</v>
      </c>
      <c r="N28" s="39">
        <v>25</v>
      </c>
      <c r="O28" s="40" t="s">
        <v>134</v>
      </c>
      <c r="P28" s="36">
        <f>SUM(P29)</f>
        <v>0</v>
      </c>
      <c r="Q28" s="39">
        <v>25</v>
      </c>
      <c r="R28" s="40" t="s">
        <v>134</v>
      </c>
      <c r="S28" s="36">
        <f>SUM(S29)</f>
        <v>7463500</v>
      </c>
      <c r="T28" s="44"/>
      <c r="U28" s="40"/>
      <c r="V28" s="36"/>
      <c r="W28" s="44"/>
      <c r="X28" s="40"/>
      <c r="Y28" s="36"/>
      <c r="Z28" s="56">
        <f t="shared" si="0"/>
        <v>50</v>
      </c>
      <c r="AA28" s="40" t="str">
        <f t="shared" si="1"/>
        <v>%</v>
      </c>
      <c r="AB28" s="56">
        <f t="shared" si="7"/>
        <v>50</v>
      </c>
      <c r="AC28" s="59" t="s">
        <v>134</v>
      </c>
      <c r="AD28" s="61">
        <f t="shared" si="2"/>
        <v>7463500</v>
      </c>
      <c r="AE28" s="56">
        <f t="shared" si="3"/>
        <v>63.79059829059829</v>
      </c>
      <c r="AF28" s="59" t="s">
        <v>134</v>
      </c>
      <c r="AG28" s="56">
        <f t="shared" si="4"/>
        <v>50</v>
      </c>
      <c r="AH28" s="40" t="str">
        <f t="shared" si="5"/>
        <v>%</v>
      </c>
      <c r="AI28" s="61">
        <f t="shared" si="6"/>
        <v>7463500</v>
      </c>
      <c r="AJ28" s="58"/>
      <c r="AK28" s="59" t="s">
        <v>134</v>
      </c>
      <c r="AL28" s="58"/>
      <c r="AM28" s="69"/>
      <c r="AP28" s="68"/>
    </row>
    <row r="29" spans="1:42" ht="106.5" customHeight="1" x14ac:dyDescent="0.2">
      <c r="A29" s="12"/>
      <c r="B29" s="13"/>
      <c r="C29" s="24" t="s">
        <v>90</v>
      </c>
      <c r="D29" s="24" t="s">
        <v>83</v>
      </c>
      <c r="E29" s="16"/>
      <c r="F29" s="17"/>
      <c r="G29" s="18"/>
      <c r="H29" s="38"/>
      <c r="I29" s="17"/>
      <c r="J29" s="18"/>
      <c r="K29" s="16">
        <v>12</v>
      </c>
      <c r="L29" s="17" t="s">
        <v>49</v>
      </c>
      <c r="M29" s="18">
        <v>11700000</v>
      </c>
      <c r="N29" s="16">
        <v>3</v>
      </c>
      <c r="O29" s="17" t="s">
        <v>49</v>
      </c>
      <c r="P29" s="18">
        <v>0</v>
      </c>
      <c r="Q29" s="16">
        <v>3</v>
      </c>
      <c r="R29" s="17" t="s">
        <v>49</v>
      </c>
      <c r="S29" s="18">
        <v>7463500</v>
      </c>
      <c r="T29" s="38"/>
      <c r="U29" s="17"/>
      <c r="V29" s="18"/>
      <c r="W29" s="38"/>
      <c r="X29" s="17"/>
      <c r="Y29" s="18"/>
      <c r="Z29" s="47">
        <f t="shared" si="0"/>
        <v>6</v>
      </c>
      <c r="AA29" s="17" t="str">
        <f t="shared" si="1"/>
        <v>Bln</v>
      </c>
      <c r="AB29" s="47">
        <f t="shared" si="7"/>
        <v>50</v>
      </c>
      <c r="AC29" s="30" t="s">
        <v>134</v>
      </c>
      <c r="AD29" s="35">
        <f t="shared" si="2"/>
        <v>7463500</v>
      </c>
      <c r="AE29" s="47">
        <f t="shared" si="3"/>
        <v>63.79059829059829</v>
      </c>
      <c r="AF29" s="30" t="s">
        <v>134</v>
      </c>
      <c r="AG29" s="47">
        <f t="shared" si="4"/>
        <v>6</v>
      </c>
      <c r="AH29" s="17" t="str">
        <f t="shared" si="5"/>
        <v>Bln</v>
      </c>
      <c r="AI29" s="35">
        <f t="shared" si="6"/>
        <v>7463500</v>
      </c>
      <c r="AJ29" s="46"/>
      <c r="AK29" s="30" t="s">
        <v>134</v>
      </c>
      <c r="AL29" s="46"/>
      <c r="AM29" s="11"/>
      <c r="AP29" s="20"/>
    </row>
    <row r="30" spans="1:42" s="67" customFormat="1" ht="123.75" customHeight="1" x14ac:dyDescent="0.25">
      <c r="A30" s="12"/>
      <c r="B30" s="13"/>
      <c r="C30" s="15" t="s">
        <v>91</v>
      </c>
      <c r="D30" s="15" t="s">
        <v>138</v>
      </c>
      <c r="E30" s="39"/>
      <c r="F30" s="40"/>
      <c r="G30" s="36"/>
      <c r="H30" s="39"/>
      <c r="I30" s="40"/>
      <c r="J30" s="36"/>
      <c r="K30" s="39">
        <v>100</v>
      </c>
      <c r="L30" s="40" t="s">
        <v>134</v>
      </c>
      <c r="M30" s="36">
        <f>SUM(M31:M32)</f>
        <v>168888000</v>
      </c>
      <c r="N30" s="39">
        <v>25</v>
      </c>
      <c r="O30" s="40" t="s">
        <v>134</v>
      </c>
      <c r="P30" s="36">
        <f>SUM(P31:P32)</f>
        <v>30735025</v>
      </c>
      <c r="Q30" s="39">
        <v>25</v>
      </c>
      <c r="R30" s="40" t="s">
        <v>134</v>
      </c>
      <c r="S30" s="36">
        <f>SUM(S31:S32)</f>
        <v>28396491</v>
      </c>
      <c r="T30" s="44"/>
      <c r="U30" s="40"/>
      <c r="V30" s="36"/>
      <c r="W30" s="44"/>
      <c r="X30" s="40"/>
      <c r="Y30" s="36"/>
      <c r="Z30" s="56">
        <f t="shared" si="0"/>
        <v>50</v>
      </c>
      <c r="AA30" s="40" t="str">
        <f t="shared" si="1"/>
        <v>%</v>
      </c>
      <c r="AB30" s="56">
        <f>Z30/K30*100</f>
        <v>50</v>
      </c>
      <c r="AC30" s="59" t="s">
        <v>134</v>
      </c>
      <c r="AD30" s="61">
        <f t="shared" si="2"/>
        <v>59131516</v>
      </c>
      <c r="AE30" s="58">
        <f t="shared" si="3"/>
        <v>35.012266117190087</v>
      </c>
      <c r="AF30" s="59" t="s">
        <v>134</v>
      </c>
      <c r="AG30" s="56">
        <f t="shared" si="4"/>
        <v>50</v>
      </c>
      <c r="AH30" s="40" t="str">
        <f t="shared" si="5"/>
        <v>%</v>
      </c>
      <c r="AI30" s="61">
        <f t="shared" si="6"/>
        <v>59131516</v>
      </c>
      <c r="AJ30" s="58"/>
      <c r="AK30" s="59" t="s">
        <v>134</v>
      </c>
      <c r="AL30" s="58"/>
      <c r="AM30" s="69"/>
      <c r="AP30" s="68"/>
    </row>
    <row r="31" spans="1:42" ht="93" customHeight="1" x14ac:dyDescent="0.2">
      <c r="A31" s="12"/>
      <c r="B31" s="13"/>
      <c r="C31" s="24" t="s">
        <v>92</v>
      </c>
      <c r="D31" s="24" t="s">
        <v>53</v>
      </c>
      <c r="E31" s="16"/>
      <c r="F31" s="17"/>
      <c r="G31" s="18"/>
      <c r="H31" s="38"/>
      <c r="I31" s="17"/>
      <c r="J31" s="18"/>
      <c r="K31" s="16">
        <v>12</v>
      </c>
      <c r="L31" s="17" t="s">
        <v>49</v>
      </c>
      <c r="M31" s="18">
        <v>124200000</v>
      </c>
      <c r="N31" s="16">
        <v>3</v>
      </c>
      <c r="O31" s="17" t="s">
        <v>49</v>
      </c>
      <c r="P31" s="18">
        <v>20762025</v>
      </c>
      <c r="Q31" s="16">
        <v>3</v>
      </c>
      <c r="R31" s="17" t="s">
        <v>49</v>
      </c>
      <c r="S31" s="18">
        <v>14903691</v>
      </c>
      <c r="T31" s="38"/>
      <c r="U31" s="17"/>
      <c r="V31" s="18"/>
      <c r="W31" s="38"/>
      <c r="X31" s="17"/>
      <c r="Y31" s="18"/>
      <c r="Z31" s="47">
        <f t="shared" si="0"/>
        <v>6</v>
      </c>
      <c r="AA31" s="17" t="str">
        <f t="shared" si="1"/>
        <v>Bln</v>
      </c>
      <c r="AB31" s="47">
        <f t="shared" si="7"/>
        <v>50</v>
      </c>
      <c r="AC31" s="30" t="s">
        <v>134</v>
      </c>
      <c r="AD31" s="35">
        <f t="shared" si="2"/>
        <v>35665716</v>
      </c>
      <c r="AE31" s="46">
        <f t="shared" si="3"/>
        <v>28.716357487922707</v>
      </c>
      <c r="AF31" s="30" t="s">
        <v>134</v>
      </c>
      <c r="AG31" s="47">
        <f t="shared" si="4"/>
        <v>6</v>
      </c>
      <c r="AH31" s="17" t="str">
        <f t="shared" si="5"/>
        <v>Bln</v>
      </c>
      <c r="AI31" s="35">
        <f t="shared" si="6"/>
        <v>35665716</v>
      </c>
      <c r="AJ31" s="46"/>
      <c r="AK31" s="30" t="s">
        <v>134</v>
      </c>
      <c r="AL31" s="46"/>
      <c r="AM31" s="11"/>
      <c r="AP31" s="20">
        <f t="shared" ref="AP31:AP34" si="8">P31+S31+V31+Y31</f>
        <v>35665716</v>
      </c>
    </row>
    <row r="32" spans="1:42" ht="93" customHeight="1" x14ac:dyDescent="0.2">
      <c r="A32" s="12"/>
      <c r="B32" s="13"/>
      <c r="C32" s="24" t="s">
        <v>93</v>
      </c>
      <c r="D32" s="24" t="s">
        <v>53</v>
      </c>
      <c r="E32" s="16"/>
      <c r="F32" s="17"/>
      <c r="G32" s="18"/>
      <c r="H32" s="38"/>
      <c r="I32" s="17"/>
      <c r="J32" s="18"/>
      <c r="K32" s="16">
        <v>12</v>
      </c>
      <c r="L32" s="17" t="s">
        <v>49</v>
      </c>
      <c r="M32" s="18">
        <v>44688000</v>
      </c>
      <c r="N32" s="16">
        <v>3</v>
      </c>
      <c r="O32" s="17" t="s">
        <v>49</v>
      </c>
      <c r="P32" s="18">
        <v>9973000</v>
      </c>
      <c r="Q32" s="16">
        <v>3</v>
      </c>
      <c r="R32" s="17" t="s">
        <v>49</v>
      </c>
      <c r="S32" s="18">
        <v>13492800</v>
      </c>
      <c r="T32" s="38"/>
      <c r="U32" s="17"/>
      <c r="V32" s="18"/>
      <c r="W32" s="38"/>
      <c r="X32" s="17"/>
      <c r="Y32" s="18"/>
      <c r="Z32" s="47">
        <f t="shared" si="0"/>
        <v>6</v>
      </c>
      <c r="AA32" s="17" t="str">
        <f t="shared" si="1"/>
        <v>Bln</v>
      </c>
      <c r="AB32" s="47">
        <f t="shared" si="7"/>
        <v>50</v>
      </c>
      <c r="AC32" s="30" t="s">
        <v>134</v>
      </c>
      <c r="AD32" s="35">
        <f t="shared" si="2"/>
        <v>23465800</v>
      </c>
      <c r="AE32" s="46">
        <f t="shared" si="3"/>
        <v>52.510293591120657</v>
      </c>
      <c r="AF32" s="30" t="s">
        <v>134</v>
      </c>
      <c r="AG32" s="47">
        <f t="shared" si="4"/>
        <v>6</v>
      </c>
      <c r="AH32" s="17" t="str">
        <f t="shared" si="5"/>
        <v>Bln</v>
      </c>
      <c r="AI32" s="35">
        <f t="shared" si="6"/>
        <v>23465800</v>
      </c>
      <c r="AJ32" s="46"/>
      <c r="AK32" s="30" t="s">
        <v>134</v>
      </c>
      <c r="AL32" s="46"/>
      <c r="AM32" s="11"/>
      <c r="AP32" s="20">
        <f t="shared" si="8"/>
        <v>23465800</v>
      </c>
    </row>
    <row r="33" spans="1:42" s="67" customFormat="1" ht="123.75" customHeight="1" x14ac:dyDescent="0.25">
      <c r="A33" s="12"/>
      <c r="B33" s="13"/>
      <c r="C33" s="15" t="s">
        <v>94</v>
      </c>
      <c r="D33" s="15" t="s">
        <v>138</v>
      </c>
      <c r="E33" s="39"/>
      <c r="F33" s="40"/>
      <c r="G33" s="36"/>
      <c r="H33" s="39"/>
      <c r="I33" s="40"/>
      <c r="J33" s="36"/>
      <c r="K33" s="39">
        <v>100</v>
      </c>
      <c r="L33" s="40" t="s">
        <v>134</v>
      </c>
      <c r="M33" s="36">
        <f>SUM(M34:M36)</f>
        <v>134550000</v>
      </c>
      <c r="N33" s="39">
        <v>25</v>
      </c>
      <c r="O33" s="40" t="s">
        <v>134</v>
      </c>
      <c r="P33" s="36">
        <f>SUM(P34:P36)</f>
        <v>12485000</v>
      </c>
      <c r="Q33" s="39">
        <v>25</v>
      </c>
      <c r="R33" s="40" t="s">
        <v>134</v>
      </c>
      <c r="S33" s="36">
        <f>SUM(S34:S36)</f>
        <v>6681000</v>
      </c>
      <c r="T33" s="44"/>
      <c r="U33" s="40"/>
      <c r="V33" s="36"/>
      <c r="W33" s="44"/>
      <c r="X33" s="40"/>
      <c r="Y33" s="36"/>
      <c r="Z33" s="56">
        <f t="shared" si="0"/>
        <v>50</v>
      </c>
      <c r="AA33" s="40" t="str">
        <f t="shared" si="1"/>
        <v>%</v>
      </c>
      <c r="AB33" s="56">
        <f>Z33/K33*100</f>
        <v>50</v>
      </c>
      <c r="AC33" s="59" t="s">
        <v>134</v>
      </c>
      <c r="AD33" s="61">
        <f t="shared" si="2"/>
        <v>19166000</v>
      </c>
      <c r="AE33" s="58">
        <f t="shared" si="3"/>
        <v>14.244518766257897</v>
      </c>
      <c r="AF33" s="59" t="s">
        <v>134</v>
      </c>
      <c r="AG33" s="56">
        <f t="shared" si="4"/>
        <v>50</v>
      </c>
      <c r="AH33" s="40" t="str">
        <f t="shared" si="5"/>
        <v>%</v>
      </c>
      <c r="AI33" s="61">
        <f t="shared" si="6"/>
        <v>19166000</v>
      </c>
      <c r="AJ33" s="58"/>
      <c r="AK33" s="59" t="s">
        <v>134</v>
      </c>
      <c r="AL33" s="58"/>
      <c r="AM33" s="69"/>
      <c r="AP33" s="68"/>
    </row>
    <row r="34" spans="1:42" ht="182.25" customHeight="1" x14ac:dyDescent="0.2">
      <c r="A34" s="12"/>
      <c r="B34" s="13"/>
      <c r="C34" s="24" t="s">
        <v>95</v>
      </c>
      <c r="D34" s="24" t="s">
        <v>131</v>
      </c>
      <c r="E34" s="16"/>
      <c r="F34" s="17"/>
      <c r="G34" s="18"/>
      <c r="H34" s="38"/>
      <c r="I34" s="17"/>
      <c r="J34" s="18"/>
      <c r="K34" s="16">
        <v>12</v>
      </c>
      <c r="L34" s="17" t="s">
        <v>49</v>
      </c>
      <c r="M34" s="18">
        <v>31550000</v>
      </c>
      <c r="N34" s="16">
        <v>3</v>
      </c>
      <c r="O34" s="17" t="s">
        <v>49</v>
      </c>
      <c r="P34" s="18">
        <v>5646500</v>
      </c>
      <c r="Q34" s="16">
        <v>3</v>
      </c>
      <c r="R34" s="17" t="s">
        <v>49</v>
      </c>
      <c r="S34" s="18">
        <v>1796000</v>
      </c>
      <c r="T34" s="38"/>
      <c r="U34" s="17"/>
      <c r="V34" s="18"/>
      <c r="W34" s="38"/>
      <c r="X34" s="17"/>
      <c r="Y34" s="18"/>
      <c r="Z34" s="47">
        <f t="shared" si="0"/>
        <v>6</v>
      </c>
      <c r="AA34" s="17" t="str">
        <f t="shared" si="1"/>
        <v>Bln</v>
      </c>
      <c r="AB34" s="47">
        <f t="shared" si="7"/>
        <v>50</v>
      </c>
      <c r="AC34" s="30" t="s">
        <v>134</v>
      </c>
      <c r="AD34" s="35">
        <f t="shared" si="2"/>
        <v>7442500</v>
      </c>
      <c r="AE34" s="46">
        <f t="shared" si="3"/>
        <v>23.589540412044375</v>
      </c>
      <c r="AF34" s="30" t="s">
        <v>134</v>
      </c>
      <c r="AG34" s="47">
        <f t="shared" si="4"/>
        <v>6</v>
      </c>
      <c r="AH34" s="17" t="str">
        <f t="shared" si="5"/>
        <v>Bln</v>
      </c>
      <c r="AI34" s="35">
        <f t="shared" si="6"/>
        <v>7442500</v>
      </c>
      <c r="AJ34" s="46"/>
      <c r="AK34" s="30" t="s">
        <v>134</v>
      </c>
      <c r="AL34" s="46"/>
      <c r="AM34" s="11"/>
      <c r="AP34" s="20">
        <f t="shared" si="8"/>
        <v>7442500</v>
      </c>
    </row>
    <row r="35" spans="1:42" ht="99.75" customHeight="1" x14ac:dyDescent="0.2">
      <c r="A35" s="12"/>
      <c r="B35" s="13"/>
      <c r="C35" s="21" t="s">
        <v>96</v>
      </c>
      <c r="D35" s="24" t="s">
        <v>130</v>
      </c>
      <c r="E35" s="16"/>
      <c r="F35" s="17"/>
      <c r="G35" s="18"/>
      <c r="H35" s="38"/>
      <c r="I35" s="17"/>
      <c r="J35" s="18"/>
      <c r="K35" s="16">
        <v>12</v>
      </c>
      <c r="L35" s="17" t="s">
        <v>49</v>
      </c>
      <c r="M35" s="18">
        <v>85000000</v>
      </c>
      <c r="N35" s="16">
        <v>3</v>
      </c>
      <c r="O35" s="17" t="s">
        <v>49</v>
      </c>
      <c r="P35" s="18">
        <v>2610500</v>
      </c>
      <c r="Q35" s="16">
        <v>3</v>
      </c>
      <c r="R35" s="17" t="s">
        <v>49</v>
      </c>
      <c r="S35" s="18">
        <v>3405000</v>
      </c>
      <c r="T35" s="38"/>
      <c r="U35" s="17"/>
      <c r="V35" s="18"/>
      <c r="W35" s="38"/>
      <c r="X35" s="17"/>
      <c r="Y35" s="18"/>
      <c r="Z35" s="47">
        <f t="shared" si="0"/>
        <v>6</v>
      </c>
      <c r="AA35" s="17" t="str">
        <f t="shared" si="1"/>
        <v>Bln</v>
      </c>
      <c r="AB35" s="47">
        <f t="shared" si="7"/>
        <v>50</v>
      </c>
      <c r="AC35" s="30" t="s">
        <v>134</v>
      </c>
      <c r="AD35" s="35">
        <f t="shared" si="2"/>
        <v>6015500</v>
      </c>
      <c r="AE35" s="46">
        <f t="shared" si="3"/>
        <v>7.077058823529411</v>
      </c>
      <c r="AF35" s="30" t="s">
        <v>134</v>
      </c>
      <c r="AG35" s="47">
        <f t="shared" si="4"/>
        <v>6</v>
      </c>
      <c r="AH35" s="17" t="str">
        <f t="shared" si="5"/>
        <v>Bln</v>
      </c>
      <c r="AI35" s="35">
        <f t="shared" si="6"/>
        <v>6015500</v>
      </c>
      <c r="AJ35" s="46"/>
      <c r="AK35" s="30" t="s">
        <v>134</v>
      </c>
      <c r="AL35" s="46"/>
      <c r="AM35" s="11"/>
      <c r="AP35" s="20"/>
    </row>
    <row r="36" spans="1:42" ht="129" customHeight="1" x14ac:dyDescent="0.2">
      <c r="A36" s="12"/>
      <c r="B36" s="13"/>
      <c r="C36" s="21" t="s">
        <v>97</v>
      </c>
      <c r="D36" s="24" t="s">
        <v>132</v>
      </c>
      <c r="E36" s="16"/>
      <c r="F36" s="17"/>
      <c r="G36" s="18"/>
      <c r="H36" s="16"/>
      <c r="I36" s="17"/>
      <c r="J36" s="18"/>
      <c r="K36" s="16">
        <v>12</v>
      </c>
      <c r="L36" s="17" t="s">
        <v>49</v>
      </c>
      <c r="M36" s="18">
        <v>18000000</v>
      </c>
      <c r="N36" s="16">
        <v>3</v>
      </c>
      <c r="O36" s="17" t="s">
        <v>49</v>
      </c>
      <c r="P36" s="18">
        <v>4228000</v>
      </c>
      <c r="Q36" s="16">
        <v>3</v>
      </c>
      <c r="R36" s="17" t="s">
        <v>49</v>
      </c>
      <c r="S36" s="18">
        <v>1480000</v>
      </c>
      <c r="T36" s="16"/>
      <c r="U36" s="17"/>
      <c r="V36" s="18"/>
      <c r="W36" s="16"/>
      <c r="X36" s="17"/>
      <c r="Y36" s="18"/>
      <c r="Z36" s="47">
        <f t="shared" si="0"/>
        <v>6</v>
      </c>
      <c r="AA36" s="17" t="str">
        <f t="shared" si="1"/>
        <v>Bln</v>
      </c>
      <c r="AB36" s="47">
        <f t="shared" si="7"/>
        <v>50</v>
      </c>
      <c r="AC36" s="30" t="s">
        <v>134</v>
      </c>
      <c r="AD36" s="35">
        <f t="shared" si="2"/>
        <v>5708000</v>
      </c>
      <c r="AE36" s="46">
        <f t="shared" si="3"/>
        <v>31.711111111111112</v>
      </c>
      <c r="AF36" s="30" t="s">
        <v>134</v>
      </c>
      <c r="AG36" s="47">
        <f t="shared" si="4"/>
        <v>6</v>
      </c>
      <c r="AH36" s="17" t="str">
        <f t="shared" si="5"/>
        <v>Bln</v>
      </c>
      <c r="AI36" s="35">
        <f t="shared" si="6"/>
        <v>5708000</v>
      </c>
      <c r="AJ36" s="46"/>
      <c r="AK36" s="30" t="s">
        <v>134</v>
      </c>
      <c r="AL36" s="46"/>
      <c r="AM36" s="11"/>
      <c r="AP36" s="20"/>
    </row>
    <row r="37" spans="1:42" s="67" customFormat="1" ht="168" customHeight="1" x14ac:dyDescent="0.25">
      <c r="A37" s="42">
        <v>8</v>
      </c>
      <c r="B37" s="43" t="s">
        <v>23</v>
      </c>
      <c r="C37" s="43" t="s">
        <v>98</v>
      </c>
      <c r="D37" s="15" t="s">
        <v>140</v>
      </c>
      <c r="E37" s="44"/>
      <c r="F37" s="40"/>
      <c r="G37" s="45"/>
      <c r="H37" s="44"/>
      <c r="I37" s="40"/>
      <c r="J37" s="45"/>
      <c r="K37" s="44">
        <v>100</v>
      </c>
      <c r="L37" s="40" t="s">
        <v>134</v>
      </c>
      <c r="M37" s="45">
        <f>M39+M44+M47</f>
        <v>549602250</v>
      </c>
      <c r="N37" s="44">
        <v>100</v>
      </c>
      <c r="O37" s="40" t="s">
        <v>134</v>
      </c>
      <c r="P37" s="45">
        <f>P39+P44+P47</f>
        <v>90086000</v>
      </c>
      <c r="Q37" s="44">
        <v>0</v>
      </c>
      <c r="R37" s="40" t="s">
        <v>134</v>
      </c>
      <c r="S37" s="45">
        <f>S39+S44+S47</f>
        <v>30415500</v>
      </c>
      <c r="T37" s="44"/>
      <c r="U37" s="40"/>
      <c r="V37" s="36"/>
      <c r="W37" s="44"/>
      <c r="X37" s="40"/>
      <c r="Y37" s="36"/>
      <c r="Z37" s="56">
        <f t="shared" si="0"/>
        <v>100</v>
      </c>
      <c r="AA37" s="40" t="str">
        <f t="shared" si="1"/>
        <v>%</v>
      </c>
      <c r="AB37" s="56">
        <f t="shared" si="7"/>
        <v>100</v>
      </c>
      <c r="AC37" s="59" t="s">
        <v>134</v>
      </c>
      <c r="AD37" s="57">
        <f t="shared" si="2"/>
        <v>120501500</v>
      </c>
      <c r="AE37" s="60">
        <f t="shared" si="3"/>
        <v>21.925219556506544</v>
      </c>
      <c r="AF37" s="42" t="s">
        <v>134</v>
      </c>
      <c r="AG37" s="56">
        <f>SUM(H37,Z37)</f>
        <v>100</v>
      </c>
      <c r="AH37" s="40" t="str">
        <f t="shared" si="5"/>
        <v>%</v>
      </c>
      <c r="AI37" s="57">
        <f>SUM(J37,AD37)</f>
        <v>120501500</v>
      </c>
      <c r="AJ37" s="58"/>
      <c r="AK37" s="59" t="s">
        <v>134</v>
      </c>
      <c r="AL37" s="58"/>
      <c r="AM37" s="69"/>
      <c r="AP37" s="68"/>
    </row>
    <row r="38" spans="1:42" s="67" customFormat="1" ht="90.75" customHeight="1" x14ac:dyDescent="0.25">
      <c r="A38" s="12"/>
      <c r="B38" s="13"/>
      <c r="C38" s="14"/>
      <c r="D38" s="15" t="s">
        <v>141</v>
      </c>
      <c r="E38" s="44"/>
      <c r="F38" s="40"/>
      <c r="G38" s="73"/>
      <c r="H38" s="44"/>
      <c r="I38" s="40"/>
      <c r="J38" s="73"/>
      <c r="K38" s="44">
        <v>100</v>
      </c>
      <c r="L38" s="40" t="s">
        <v>134</v>
      </c>
      <c r="M38" s="73"/>
      <c r="N38" s="44">
        <v>100</v>
      </c>
      <c r="O38" s="40" t="s">
        <v>134</v>
      </c>
      <c r="P38" s="73"/>
      <c r="Q38" s="44">
        <v>0</v>
      </c>
      <c r="R38" s="40" t="s">
        <v>134</v>
      </c>
      <c r="S38" s="73"/>
      <c r="T38" s="44"/>
      <c r="U38" s="40"/>
      <c r="V38" s="36"/>
      <c r="W38" s="44"/>
      <c r="X38" s="40"/>
      <c r="Y38" s="36"/>
      <c r="Z38" s="56">
        <f t="shared" si="0"/>
        <v>100</v>
      </c>
      <c r="AA38" s="40" t="str">
        <f>L38</f>
        <v>%</v>
      </c>
      <c r="AB38" s="56">
        <f t="shared" si="7"/>
        <v>100</v>
      </c>
      <c r="AC38" s="59" t="s">
        <v>134</v>
      </c>
      <c r="AD38" s="74"/>
      <c r="AE38" s="75"/>
      <c r="AF38" s="76"/>
      <c r="AG38" s="56">
        <f>SUM(H38,Z38)</f>
        <v>100</v>
      </c>
      <c r="AH38" s="40" t="s">
        <v>134</v>
      </c>
      <c r="AI38" s="74"/>
      <c r="AJ38" s="58"/>
      <c r="AK38" s="59"/>
      <c r="AL38" s="58"/>
      <c r="AM38" s="69"/>
      <c r="AP38" s="68"/>
    </row>
    <row r="39" spans="1:42" s="67" customFormat="1" ht="78.75" x14ac:dyDescent="0.25">
      <c r="A39" s="12"/>
      <c r="B39" s="13"/>
      <c r="C39" s="14" t="s">
        <v>99</v>
      </c>
      <c r="D39" s="15" t="s">
        <v>104</v>
      </c>
      <c r="E39" s="39"/>
      <c r="F39" s="40"/>
      <c r="G39" s="36"/>
      <c r="H39" s="39"/>
      <c r="I39" s="40"/>
      <c r="J39" s="36"/>
      <c r="K39" s="39">
        <f>K40</f>
        <v>2</v>
      </c>
      <c r="L39" s="40" t="s">
        <v>48</v>
      </c>
      <c r="M39" s="36">
        <f>SUM(M40:M43)</f>
        <v>184674750</v>
      </c>
      <c r="N39" s="39">
        <f>N40</f>
        <v>0</v>
      </c>
      <c r="O39" s="40" t="s">
        <v>48</v>
      </c>
      <c r="P39" s="36">
        <f>SUM(P40:P43)</f>
        <v>67787500</v>
      </c>
      <c r="Q39" s="39">
        <f>Q40</f>
        <v>0</v>
      </c>
      <c r="R39" s="40" t="s">
        <v>48</v>
      </c>
      <c r="S39" s="36">
        <f>SUM(S40:S43)</f>
        <v>9117000</v>
      </c>
      <c r="T39" s="39"/>
      <c r="U39" s="40"/>
      <c r="V39" s="36"/>
      <c r="W39" s="39"/>
      <c r="X39" s="40"/>
      <c r="Y39" s="36"/>
      <c r="Z39" s="56">
        <f t="shared" si="0"/>
        <v>0</v>
      </c>
      <c r="AA39" s="40" t="str">
        <f t="shared" si="1"/>
        <v>Dok</v>
      </c>
      <c r="AB39" s="56">
        <f t="shared" si="7"/>
        <v>0</v>
      </c>
      <c r="AC39" s="59" t="s">
        <v>134</v>
      </c>
      <c r="AD39" s="61">
        <f t="shared" si="2"/>
        <v>76904500</v>
      </c>
      <c r="AE39" s="58">
        <f t="shared" si="3"/>
        <v>41.643213270899246</v>
      </c>
      <c r="AF39" s="59" t="s">
        <v>134</v>
      </c>
      <c r="AG39" s="56">
        <f t="shared" si="4"/>
        <v>0</v>
      </c>
      <c r="AH39" s="40" t="str">
        <f t="shared" si="5"/>
        <v>Dok</v>
      </c>
      <c r="AI39" s="61">
        <f t="shared" si="6"/>
        <v>76904500</v>
      </c>
      <c r="AJ39" s="58"/>
      <c r="AK39" s="59" t="s">
        <v>134</v>
      </c>
      <c r="AL39" s="58"/>
      <c r="AM39" s="69"/>
      <c r="AP39" s="68"/>
    </row>
    <row r="40" spans="1:42" ht="150" x14ac:dyDescent="0.2">
      <c r="A40" s="12"/>
      <c r="B40" s="13"/>
      <c r="C40" s="21" t="s">
        <v>100</v>
      </c>
      <c r="D40" s="24" t="s">
        <v>104</v>
      </c>
      <c r="E40" s="16"/>
      <c r="F40" s="17"/>
      <c r="G40" s="18"/>
      <c r="H40" s="16"/>
      <c r="I40" s="17"/>
      <c r="J40" s="18"/>
      <c r="K40" s="16">
        <v>2</v>
      </c>
      <c r="L40" s="17" t="s">
        <v>48</v>
      </c>
      <c r="M40" s="18">
        <v>20250000</v>
      </c>
      <c r="N40" s="16">
        <v>0</v>
      </c>
      <c r="O40" s="17" t="s">
        <v>48</v>
      </c>
      <c r="P40" s="18">
        <v>0</v>
      </c>
      <c r="Q40" s="16">
        <v>0</v>
      </c>
      <c r="R40" s="17" t="s">
        <v>48</v>
      </c>
      <c r="S40" s="18">
        <v>0</v>
      </c>
      <c r="T40" s="16"/>
      <c r="U40" s="17"/>
      <c r="V40" s="18"/>
      <c r="W40" s="16"/>
      <c r="X40" s="17"/>
      <c r="Y40" s="18"/>
      <c r="Z40" s="47">
        <f t="shared" si="0"/>
        <v>0</v>
      </c>
      <c r="AA40" s="17" t="str">
        <f t="shared" si="1"/>
        <v>Dok</v>
      </c>
      <c r="AB40" s="47">
        <f t="shared" si="7"/>
        <v>0</v>
      </c>
      <c r="AC40" s="30" t="s">
        <v>134</v>
      </c>
      <c r="AD40" s="35">
        <f t="shared" si="2"/>
        <v>0</v>
      </c>
      <c r="AE40" s="47">
        <f t="shared" si="3"/>
        <v>0</v>
      </c>
      <c r="AF40" s="30" t="s">
        <v>134</v>
      </c>
      <c r="AG40" s="47">
        <f t="shared" si="4"/>
        <v>0</v>
      </c>
      <c r="AH40" s="17" t="str">
        <f t="shared" si="5"/>
        <v>Dok</v>
      </c>
      <c r="AI40" s="35">
        <f t="shared" si="6"/>
        <v>0</v>
      </c>
      <c r="AJ40" s="46"/>
      <c r="AK40" s="30" t="s">
        <v>134</v>
      </c>
      <c r="AL40" s="46"/>
      <c r="AM40" s="11"/>
      <c r="AP40" s="20"/>
    </row>
    <row r="41" spans="1:42" ht="75" x14ac:dyDescent="0.2">
      <c r="A41" s="12"/>
      <c r="B41" s="13"/>
      <c r="C41" s="21" t="s">
        <v>101</v>
      </c>
      <c r="D41" s="24" t="s">
        <v>105</v>
      </c>
      <c r="E41" s="16"/>
      <c r="F41" s="17"/>
      <c r="G41" s="18"/>
      <c r="H41" s="16"/>
      <c r="I41" s="17"/>
      <c r="J41" s="18"/>
      <c r="K41" s="16">
        <v>4</v>
      </c>
      <c r="L41" s="17" t="s">
        <v>48</v>
      </c>
      <c r="M41" s="18">
        <v>18912500</v>
      </c>
      <c r="N41" s="16">
        <v>0</v>
      </c>
      <c r="O41" s="17" t="s">
        <v>48</v>
      </c>
      <c r="P41" s="18">
        <v>12187500</v>
      </c>
      <c r="Q41" s="16">
        <v>1</v>
      </c>
      <c r="R41" s="17" t="s">
        <v>48</v>
      </c>
      <c r="S41" s="18">
        <v>1800000</v>
      </c>
      <c r="T41" s="16"/>
      <c r="U41" s="17"/>
      <c r="V41" s="18"/>
      <c r="W41" s="16"/>
      <c r="X41" s="17"/>
      <c r="Y41" s="18"/>
      <c r="Z41" s="47">
        <f t="shared" si="0"/>
        <v>1</v>
      </c>
      <c r="AA41" s="17" t="str">
        <f t="shared" si="1"/>
        <v>Dok</v>
      </c>
      <c r="AB41" s="47">
        <f t="shared" si="7"/>
        <v>25</v>
      </c>
      <c r="AC41" s="30" t="s">
        <v>134</v>
      </c>
      <c r="AD41" s="35">
        <f t="shared" si="2"/>
        <v>13987500</v>
      </c>
      <c r="AE41" s="46">
        <f t="shared" si="3"/>
        <v>73.959021810971578</v>
      </c>
      <c r="AF41" s="30" t="s">
        <v>134</v>
      </c>
      <c r="AG41" s="47">
        <f t="shared" si="4"/>
        <v>1</v>
      </c>
      <c r="AH41" s="17" t="str">
        <f t="shared" si="5"/>
        <v>Dok</v>
      </c>
      <c r="AI41" s="35">
        <f t="shared" si="6"/>
        <v>13987500</v>
      </c>
      <c r="AJ41" s="46"/>
      <c r="AK41" s="30" t="s">
        <v>134</v>
      </c>
      <c r="AL41" s="46"/>
      <c r="AM41" s="11"/>
      <c r="AP41" s="20"/>
    </row>
    <row r="42" spans="1:42" ht="75" customHeight="1" x14ac:dyDescent="0.2">
      <c r="A42" s="12"/>
      <c r="B42" s="13"/>
      <c r="C42" s="21" t="s">
        <v>102</v>
      </c>
      <c r="D42" s="24" t="s">
        <v>106</v>
      </c>
      <c r="E42" s="16"/>
      <c r="F42" s="17"/>
      <c r="G42" s="18"/>
      <c r="H42" s="16"/>
      <c r="I42" s="17"/>
      <c r="J42" s="18"/>
      <c r="K42" s="16">
        <v>12</v>
      </c>
      <c r="L42" s="17" t="s">
        <v>55</v>
      </c>
      <c r="M42" s="18">
        <v>53887250</v>
      </c>
      <c r="N42" s="16">
        <v>0</v>
      </c>
      <c r="O42" s="17" t="s">
        <v>55</v>
      </c>
      <c r="P42" s="18">
        <v>36025000</v>
      </c>
      <c r="Q42" s="16">
        <v>12</v>
      </c>
      <c r="R42" s="17" t="s">
        <v>55</v>
      </c>
      <c r="S42" s="18">
        <v>4625000</v>
      </c>
      <c r="T42" s="16"/>
      <c r="U42" s="17"/>
      <c r="V42" s="18"/>
      <c r="W42" s="16"/>
      <c r="X42" s="17"/>
      <c r="Y42" s="18"/>
      <c r="Z42" s="47">
        <f t="shared" si="0"/>
        <v>12</v>
      </c>
      <c r="AA42" s="17" t="str">
        <f t="shared" si="1"/>
        <v>Lap</v>
      </c>
      <c r="AB42" s="47">
        <f t="shared" si="7"/>
        <v>100</v>
      </c>
      <c r="AC42" s="30" t="s">
        <v>134</v>
      </c>
      <c r="AD42" s="35">
        <f t="shared" si="2"/>
        <v>40650000</v>
      </c>
      <c r="AE42" s="46">
        <f t="shared" si="3"/>
        <v>75.435283856570905</v>
      </c>
      <c r="AF42" s="30" t="s">
        <v>134</v>
      </c>
      <c r="AG42" s="47">
        <f t="shared" si="4"/>
        <v>12</v>
      </c>
      <c r="AH42" s="17" t="str">
        <f t="shared" si="5"/>
        <v>Lap</v>
      </c>
      <c r="AI42" s="35">
        <f t="shared" si="6"/>
        <v>40650000</v>
      </c>
      <c r="AJ42" s="46"/>
      <c r="AK42" s="30" t="s">
        <v>134</v>
      </c>
      <c r="AL42" s="46"/>
      <c r="AM42" s="11"/>
      <c r="AP42" s="20"/>
    </row>
    <row r="43" spans="1:42" ht="150" x14ac:dyDescent="0.2">
      <c r="A43" s="12"/>
      <c r="B43" s="13"/>
      <c r="C43" s="21" t="s">
        <v>103</v>
      </c>
      <c r="D43" s="24" t="s">
        <v>107</v>
      </c>
      <c r="E43" s="16"/>
      <c r="F43" s="17"/>
      <c r="G43" s="18"/>
      <c r="H43" s="16"/>
      <c r="I43" s="17"/>
      <c r="J43" s="18"/>
      <c r="K43" s="16">
        <v>4</v>
      </c>
      <c r="L43" s="17" t="s">
        <v>48</v>
      </c>
      <c r="M43" s="18">
        <v>91625000</v>
      </c>
      <c r="N43" s="16">
        <v>0</v>
      </c>
      <c r="O43" s="17" t="s">
        <v>48</v>
      </c>
      <c r="P43" s="18">
        <v>19575000</v>
      </c>
      <c r="Q43" s="16">
        <v>1</v>
      </c>
      <c r="R43" s="17" t="s">
        <v>48</v>
      </c>
      <c r="S43" s="18">
        <v>2692000</v>
      </c>
      <c r="T43" s="16"/>
      <c r="U43" s="17"/>
      <c r="V43" s="18"/>
      <c r="W43" s="16"/>
      <c r="X43" s="17"/>
      <c r="Y43" s="18"/>
      <c r="Z43" s="47">
        <f t="shared" si="0"/>
        <v>1</v>
      </c>
      <c r="AA43" s="17" t="str">
        <f t="shared" si="1"/>
        <v>Dok</v>
      </c>
      <c r="AB43" s="47">
        <f t="shared" si="7"/>
        <v>25</v>
      </c>
      <c r="AC43" s="30" t="s">
        <v>134</v>
      </c>
      <c r="AD43" s="35">
        <f t="shared" si="2"/>
        <v>22267000</v>
      </c>
      <c r="AE43" s="46">
        <f t="shared" si="3"/>
        <v>24.30231923601637</v>
      </c>
      <c r="AF43" s="30" t="s">
        <v>134</v>
      </c>
      <c r="AG43" s="47">
        <f t="shared" si="4"/>
        <v>1</v>
      </c>
      <c r="AH43" s="17" t="str">
        <f t="shared" si="5"/>
        <v>Dok</v>
      </c>
      <c r="AI43" s="35">
        <f t="shared" si="6"/>
        <v>22267000</v>
      </c>
      <c r="AJ43" s="46"/>
      <c r="AK43" s="30" t="s">
        <v>134</v>
      </c>
      <c r="AL43" s="46"/>
      <c r="AM43" s="11"/>
      <c r="AP43" s="20"/>
    </row>
    <row r="44" spans="1:42" s="67" customFormat="1" ht="162.75" customHeight="1" x14ac:dyDescent="0.25">
      <c r="A44" s="12"/>
      <c r="B44" s="13"/>
      <c r="C44" s="14" t="s">
        <v>108</v>
      </c>
      <c r="D44" s="15" t="s">
        <v>56</v>
      </c>
      <c r="E44" s="39"/>
      <c r="F44" s="40"/>
      <c r="G44" s="36"/>
      <c r="H44" s="39"/>
      <c r="I44" s="40"/>
      <c r="J44" s="36"/>
      <c r="K44" s="39">
        <f>K45</f>
        <v>4</v>
      </c>
      <c r="L44" s="40" t="s">
        <v>57</v>
      </c>
      <c r="M44" s="36">
        <f>SUM(M45:M46)</f>
        <v>278667500</v>
      </c>
      <c r="N44" s="39">
        <f>N45</f>
        <v>0</v>
      </c>
      <c r="O44" s="40" t="s">
        <v>57</v>
      </c>
      <c r="P44" s="36">
        <f>SUM(P45:P46)</f>
        <v>12864400</v>
      </c>
      <c r="Q44" s="39">
        <f>Q45</f>
        <v>0</v>
      </c>
      <c r="R44" s="40" t="s">
        <v>57</v>
      </c>
      <c r="S44" s="36">
        <f>SUM(S45:S46)</f>
        <v>16798500</v>
      </c>
      <c r="T44" s="39"/>
      <c r="U44" s="40"/>
      <c r="V44" s="36"/>
      <c r="W44" s="39"/>
      <c r="X44" s="40"/>
      <c r="Y44" s="36"/>
      <c r="Z44" s="56">
        <f t="shared" si="0"/>
        <v>0</v>
      </c>
      <c r="AA44" s="40" t="str">
        <f t="shared" si="1"/>
        <v>Buku</v>
      </c>
      <c r="AB44" s="56">
        <f t="shared" si="7"/>
        <v>0</v>
      </c>
      <c r="AC44" s="59" t="s">
        <v>134</v>
      </c>
      <c r="AD44" s="61">
        <f t="shared" si="2"/>
        <v>29662900</v>
      </c>
      <c r="AE44" s="58">
        <f t="shared" si="3"/>
        <v>10.644549507926113</v>
      </c>
      <c r="AF44" s="59" t="s">
        <v>134</v>
      </c>
      <c r="AG44" s="56">
        <f t="shared" si="4"/>
        <v>0</v>
      </c>
      <c r="AH44" s="40" t="str">
        <f t="shared" si="5"/>
        <v>Buku</v>
      </c>
      <c r="AI44" s="61">
        <f t="shared" si="6"/>
        <v>29662900</v>
      </c>
      <c r="AJ44" s="58"/>
      <c r="AK44" s="59" t="s">
        <v>134</v>
      </c>
      <c r="AL44" s="58"/>
      <c r="AM44" s="69"/>
      <c r="AP44" s="68"/>
    </row>
    <row r="45" spans="1:42" ht="75" x14ac:dyDescent="0.2">
      <c r="A45" s="12"/>
      <c r="B45" s="13"/>
      <c r="C45" s="21" t="s">
        <v>109</v>
      </c>
      <c r="D45" s="24" t="s">
        <v>56</v>
      </c>
      <c r="E45" s="16"/>
      <c r="F45" s="17"/>
      <c r="G45" s="18"/>
      <c r="H45" s="16"/>
      <c r="I45" s="17"/>
      <c r="J45" s="18"/>
      <c r="K45" s="16">
        <v>4</v>
      </c>
      <c r="L45" s="17" t="s">
        <v>57</v>
      </c>
      <c r="M45" s="18">
        <v>129300000</v>
      </c>
      <c r="N45" s="16">
        <v>0</v>
      </c>
      <c r="O45" s="17" t="s">
        <v>57</v>
      </c>
      <c r="P45" s="18">
        <v>0</v>
      </c>
      <c r="Q45" s="16">
        <v>0</v>
      </c>
      <c r="R45" s="17" t="s">
        <v>57</v>
      </c>
      <c r="S45" s="18">
        <v>0</v>
      </c>
      <c r="T45" s="16"/>
      <c r="U45" s="17"/>
      <c r="V45" s="18"/>
      <c r="W45" s="16"/>
      <c r="X45" s="17"/>
      <c r="Y45" s="18"/>
      <c r="Z45" s="47">
        <f t="shared" si="0"/>
        <v>0</v>
      </c>
      <c r="AA45" s="17" t="str">
        <f t="shared" si="1"/>
        <v>Buku</v>
      </c>
      <c r="AB45" s="47">
        <f t="shared" si="7"/>
        <v>0</v>
      </c>
      <c r="AC45" s="30" t="s">
        <v>134</v>
      </c>
      <c r="AD45" s="35">
        <f t="shared" si="2"/>
        <v>0</v>
      </c>
      <c r="AE45" s="47">
        <f t="shared" si="3"/>
        <v>0</v>
      </c>
      <c r="AF45" s="30" t="s">
        <v>134</v>
      </c>
      <c r="AG45" s="47">
        <f t="shared" si="4"/>
        <v>0</v>
      </c>
      <c r="AH45" s="17" t="str">
        <f t="shared" si="5"/>
        <v>Buku</v>
      </c>
      <c r="AI45" s="35">
        <f t="shared" si="6"/>
        <v>0</v>
      </c>
      <c r="AJ45" s="46"/>
      <c r="AK45" s="30" t="s">
        <v>134</v>
      </c>
      <c r="AL45" s="46"/>
      <c r="AM45" s="11"/>
      <c r="AP45" s="20"/>
    </row>
    <row r="46" spans="1:42" ht="120" x14ac:dyDescent="0.2">
      <c r="A46" s="12"/>
      <c r="B46" s="13"/>
      <c r="C46" s="21" t="s">
        <v>110</v>
      </c>
      <c r="D46" s="24" t="s">
        <v>54</v>
      </c>
      <c r="E46" s="16"/>
      <c r="F46" s="17"/>
      <c r="G46" s="18"/>
      <c r="H46" s="16"/>
      <c r="I46" s="17"/>
      <c r="J46" s="18"/>
      <c r="K46" s="16">
        <v>3</v>
      </c>
      <c r="L46" s="17" t="s">
        <v>55</v>
      </c>
      <c r="M46" s="18">
        <v>149367500</v>
      </c>
      <c r="N46" s="16">
        <v>0</v>
      </c>
      <c r="O46" s="17" t="s">
        <v>55</v>
      </c>
      <c r="P46" s="18">
        <v>12864400</v>
      </c>
      <c r="Q46" s="16">
        <v>3</v>
      </c>
      <c r="R46" s="17" t="s">
        <v>55</v>
      </c>
      <c r="S46" s="18">
        <f>29662900-P46</f>
        <v>16798500</v>
      </c>
      <c r="T46" s="16"/>
      <c r="U46" s="17"/>
      <c r="V46" s="18"/>
      <c r="W46" s="16"/>
      <c r="X46" s="17"/>
      <c r="Y46" s="18"/>
      <c r="Z46" s="47">
        <f t="shared" si="0"/>
        <v>3</v>
      </c>
      <c r="AA46" s="17" t="str">
        <f t="shared" si="1"/>
        <v>Lap</v>
      </c>
      <c r="AB46" s="47">
        <f t="shared" si="7"/>
        <v>100</v>
      </c>
      <c r="AC46" s="30" t="s">
        <v>134</v>
      </c>
      <c r="AD46" s="35">
        <f t="shared" si="2"/>
        <v>29662900</v>
      </c>
      <c r="AE46" s="46">
        <f t="shared" si="3"/>
        <v>19.859005473078145</v>
      </c>
      <c r="AF46" s="30" t="s">
        <v>134</v>
      </c>
      <c r="AG46" s="47">
        <f t="shared" si="4"/>
        <v>3</v>
      </c>
      <c r="AH46" s="17" t="str">
        <f t="shared" si="5"/>
        <v>Lap</v>
      </c>
      <c r="AI46" s="35">
        <f t="shared" si="6"/>
        <v>29662900</v>
      </c>
      <c r="AJ46" s="46"/>
      <c r="AK46" s="30" t="s">
        <v>134</v>
      </c>
      <c r="AL46" s="46"/>
      <c r="AM46" s="11"/>
      <c r="AP46" s="20"/>
    </row>
    <row r="47" spans="1:42" s="67" customFormat="1" ht="114" customHeight="1" x14ac:dyDescent="0.25">
      <c r="A47" s="12"/>
      <c r="B47" s="13"/>
      <c r="C47" s="14" t="s">
        <v>111</v>
      </c>
      <c r="D47" s="15" t="s">
        <v>113</v>
      </c>
      <c r="E47" s="39"/>
      <c r="F47" s="40"/>
      <c r="G47" s="36"/>
      <c r="H47" s="39"/>
      <c r="I47" s="40"/>
      <c r="J47" s="36"/>
      <c r="K47" s="39">
        <f>K48</f>
        <v>38</v>
      </c>
      <c r="L47" s="40" t="s">
        <v>133</v>
      </c>
      <c r="M47" s="36">
        <f>SUM(M48)</f>
        <v>86260000</v>
      </c>
      <c r="N47" s="39">
        <f>N48</f>
        <v>0</v>
      </c>
      <c r="O47" s="40" t="s">
        <v>133</v>
      </c>
      <c r="P47" s="36">
        <f>SUM(P48)</f>
        <v>9434100</v>
      </c>
      <c r="Q47" s="39">
        <f>Q48</f>
        <v>0</v>
      </c>
      <c r="R47" s="40" t="s">
        <v>133</v>
      </c>
      <c r="S47" s="36">
        <f>SUM(S48)</f>
        <v>4500000</v>
      </c>
      <c r="T47" s="39"/>
      <c r="U47" s="40"/>
      <c r="V47" s="36"/>
      <c r="W47" s="39"/>
      <c r="X47" s="40"/>
      <c r="Y47" s="36"/>
      <c r="Z47" s="56">
        <f t="shared" si="0"/>
        <v>0</v>
      </c>
      <c r="AA47" s="40" t="str">
        <f t="shared" si="1"/>
        <v>OPD</v>
      </c>
      <c r="AB47" s="56">
        <f t="shared" si="7"/>
        <v>0</v>
      </c>
      <c r="AC47" s="59" t="s">
        <v>134</v>
      </c>
      <c r="AD47" s="61">
        <f t="shared" si="2"/>
        <v>13934100</v>
      </c>
      <c r="AE47" s="58">
        <f t="shared" si="3"/>
        <v>16.153605379086482</v>
      </c>
      <c r="AF47" s="59" t="s">
        <v>134</v>
      </c>
      <c r="AG47" s="56">
        <f t="shared" si="4"/>
        <v>0</v>
      </c>
      <c r="AH47" s="40" t="str">
        <f t="shared" si="5"/>
        <v>OPD</v>
      </c>
      <c r="AI47" s="61">
        <f t="shared" si="6"/>
        <v>13934100</v>
      </c>
      <c r="AJ47" s="58"/>
      <c r="AK47" s="59" t="s">
        <v>134</v>
      </c>
      <c r="AL47" s="58"/>
      <c r="AM47" s="69"/>
      <c r="AP47" s="68"/>
    </row>
    <row r="48" spans="1:42" ht="150" x14ac:dyDescent="0.2">
      <c r="A48" s="12"/>
      <c r="B48" s="13"/>
      <c r="C48" s="21" t="s">
        <v>112</v>
      </c>
      <c r="D48" s="24" t="s">
        <v>113</v>
      </c>
      <c r="E48" s="16"/>
      <c r="F48" s="17"/>
      <c r="G48" s="18"/>
      <c r="H48" s="16"/>
      <c r="I48" s="17"/>
      <c r="J48" s="18"/>
      <c r="K48" s="16">
        <v>38</v>
      </c>
      <c r="L48" s="17" t="s">
        <v>133</v>
      </c>
      <c r="M48" s="18">
        <v>86260000</v>
      </c>
      <c r="N48" s="16">
        <v>0</v>
      </c>
      <c r="O48" s="17" t="s">
        <v>133</v>
      </c>
      <c r="P48" s="18">
        <v>9434100</v>
      </c>
      <c r="Q48" s="16">
        <v>0</v>
      </c>
      <c r="R48" s="17" t="s">
        <v>133</v>
      </c>
      <c r="S48" s="18">
        <f>13934100-P48</f>
        <v>4500000</v>
      </c>
      <c r="T48" s="16"/>
      <c r="U48" s="17"/>
      <c r="V48" s="18"/>
      <c r="W48" s="16"/>
      <c r="X48" s="17"/>
      <c r="Y48" s="18"/>
      <c r="Z48" s="47">
        <f t="shared" si="0"/>
        <v>0</v>
      </c>
      <c r="AA48" s="17" t="str">
        <f t="shared" si="1"/>
        <v>OPD</v>
      </c>
      <c r="AB48" s="47">
        <f t="shared" si="7"/>
        <v>0</v>
      </c>
      <c r="AC48" s="30" t="s">
        <v>134</v>
      </c>
      <c r="AD48" s="35">
        <f t="shared" si="2"/>
        <v>13934100</v>
      </c>
      <c r="AE48" s="46">
        <f t="shared" si="3"/>
        <v>16.153605379086482</v>
      </c>
      <c r="AF48" s="30" t="s">
        <v>134</v>
      </c>
      <c r="AG48" s="47">
        <f t="shared" si="4"/>
        <v>0</v>
      </c>
      <c r="AH48" s="17" t="str">
        <f t="shared" si="5"/>
        <v>OPD</v>
      </c>
      <c r="AI48" s="35">
        <f t="shared" si="6"/>
        <v>13934100</v>
      </c>
      <c r="AJ48" s="46"/>
      <c r="AK48" s="30" t="s">
        <v>134</v>
      </c>
      <c r="AL48" s="46"/>
      <c r="AM48" s="11"/>
      <c r="AP48" s="20"/>
    </row>
    <row r="49" spans="1:42" s="67" customFormat="1" ht="148.5" customHeight="1" x14ac:dyDescent="0.25">
      <c r="A49" s="12"/>
      <c r="B49" s="13"/>
      <c r="C49" s="14" t="s">
        <v>114</v>
      </c>
      <c r="D49" s="15" t="s">
        <v>142</v>
      </c>
      <c r="E49" s="39"/>
      <c r="F49" s="40"/>
      <c r="G49" s="36"/>
      <c r="H49" s="39"/>
      <c r="I49" s="40"/>
      <c r="J49" s="36"/>
      <c r="K49" s="39">
        <v>100</v>
      </c>
      <c r="L49" s="40" t="s">
        <v>134</v>
      </c>
      <c r="M49" s="36">
        <f>M50+M54+M56</f>
        <v>239439800</v>
      </c>
      <c r="N49" s="39">
        <v>100</v>
      </c>
      <c r="O49" s="40" t="s">
        <v>134</v>
      </c>
      <c r="P49" s="36">
        <f>P50+P54+P56</f>
        <v>8404500</v>
      </c>
      <c r="Q49" s="39">
        <v>0</v>
      </c>
      <c r="R49" s="40" t="s">
        <v>134</v>
      </c>
      <c r="S49" s="36">
        <f>S50+S54+S56</f>
        <v>15000000</v>
      </c>
      <c r="T49" s="39"/>
      <c r="U49" s="40"/>
      <c r="V49" s="36"/>
      <c r="W49" s="39"/>
      <c r="X49" s="40"/>
      <c r="Y49" s="36"/>
      <c r="Z49" s="56">
        <f t="shared" si="0"/>
        <v>100</v>
      </c>
      <c r="AA49" s="40" t="str">
        <f t="shared" si="1"/>
        <v>%</v>
      </c>
      <c r="AB49" s="56">
        <f t="shared" si="7"/>
        <v>100</v>
      </c>
      <c r="AC49" s="59" t="s">
        <v>134</v>
      </c>
      <c r="AD49" s="61">
        <f t="shared" si="2"/>
        <v>23404500</v>
      </c>
      <c r="AE49" s="58">
        <f t="shared" si="3"/>
        <v>9.7746907573427642</v>
      </c>
      <c r="AF49" s="59" t="s">
        <v>134</v>
      </c>
      <c r="AG49" s="56">
        <f t="shared" si="4"/>
        <v>100</v>
      </c>
      <c r="AH49" s="40" t="str">
        <f t="shared" si="5"/>
        <v>%</v>
      </c>
      <c r="AI49" s="61">
        <f t="shared" si="6"/>
        <v>23404500</v>
      </c>
      <c r="AJ49" s="58"/>
      <c r="AK49" s="59" t="s">
        <v>134</v>
      </c>
      <c r="AL49" s="58"/>
      <c r="AM49" s="69"/>
      <c r="AP49" s="68"/>
    </row>
    <row r="50" spans="1:42" s="67" customFormat="1" ht="117.75" customHeight="1" x14ac:dyDescent="0.25">
      <c r="A50" s="12"/>
      <c r="B50" s="13"/>
      <c r="C50" s="14" t="s">
        <v>115</v>
      </c>
      <c r="D50" s="15" t="s">
        <v>119</v>
      </c>
      <c r="E50" s="39"/>
      <c r="F50" s="40"/>
      <c r="G50" s="36"/>
      <c r="H50" s="39"/>
      <c r="I50" s="40"/>
      <c r="J50" s="36"/>
      <c r="K50" s="39">
        <f>K52</f>
        <v>2</v>
      </c>
      <c r="L50" s="40" t="s">
        <v>48</v>
      </c>
      <c r="M50" s="36">
        <f>SUM(M51:M53)</f>
        <v>71897300</v>
      </c>
      <c r="N50" s="39">
        <f>N52</f>
        <v>0</v>
      </c>
      <c r="O50" s="40" t="s">
        <v>48</v>
      </c>
      <c r="P50" s="36">
        <f>SUM(P51:P53)</f>
        <v>1562100</v>
      </c>
      <c r="Q50" s="39">
        <f>Q52</f>
        <v>0</v>
      </c>
      <c r="R50" s="40" t="s">
        <v>48</v>
      </c>
      <c r="S50" s="36">
        <f>SUM(S51:S53)</f>
        <v>10200000</v>
      </c>
      <c r="T50" s="39"/>
      <c r="U50" s="40"/>
      <c r="V50" s="36"/>
      <c r="W50" s="39"/>
      <c r="X50" s="40"/>
      <c r="Y50" s="36"/>
      <c r="Z50" s="56">
        <f t="shared" si="0"/>
        <v>0</v>
      </c>
      <c r="AA50" s="40" t="str">
        <f t="shared" si="1"/>
        <v>Dok</v>
      </c>
      <c r="AB50" s="56">
        <f t="shared" si="7"/>
        <v>0</v>
      </c>
      <c r="AC50" s="59" t="s">
        <v>134</v>
      </c>
      <c r="AD50" s="61">
        <f t="shared" si="2"/>
        <v>11762100</v>
      </c>
      <c r="AE50" s="58">
        <f t="shared" si="3"/>
        <v>16.359585130456917</v>
      </c>
      <c r="AF50" s="59" t="s">
        <v>134</v>
      </c>
      <c r="AG50" s="56">
        <f t="shared" si="4"/>
        <v>0</v>
      </c>
      <c r="AH50" s="40" t="str">
        <f t="shared" si="5"/>
        <v>Dok</v>
      </c>
      <c r="AI50" s="61">
        <f t="shared" si="6"/>
        <v>11762100</v>
      </c>
      <c r="AJ50" s="58"/>
      <c r="AK50" s="59" t="s">
        <v>134</v>
      </c>
      <c r="AL50" s="58"/>
      <c r="AM50" s="69"/>
      <c r="AP50" s="68"/>
    </row>
    <row r="51" spans="1:42" ht="180" x14ac:dyDescent="0.2">
      <c r="A51" s="12"/>
      <c r="B51" s="13"/>
      <c r="C51" s="21" t="s">
        <v>116</v>
      </c>
      <c r="D51" s="24" t="s">
        <v>58</v>
      </c>
      <c r="E51" s="16"/>
      <c r="F51" s="17"/>
      <c r="G51" s="18"/>
      <c r="H51" s="16"/>
      <c r="I51" s="17"/>
      <c r="J51" s="18"/>
      <c r="K51" s="16">
        <v>6</v>
      </c>
      <c r="L51" s="17" t="s">
        <v>55</v>
      </c>
      <c r="M51" s="18">
        <v>10942500</v>
      </c>
      <c r="N51" s="16">
        <v>0</v>
      </c>
      <c r="O51" s="17" t="s">
        <v>55</v>
      </c>
      <c r="P51" s="18">
        <v>0</v>
      </c>
      <c r="Q51" s="16">
        <v>4</v>
      </c>
      <c r="R51" s="17" t="s">
        <v>55</v>
      </c>
      <c r="S51" s="18">
        <v>2175000</v>
      </c>
      <c r="T51" s="16"/>
      <c r="U51" s="17"/>
      <c r="V51" s="18"/>
      <c r="W51" s="16"/>
      <c r="X51" s="17"/>
      <c r="Y51" s="18"/>
      <c r="Z51" s="47">
        <f t="shared" si="0"/>
        <v>4</v>
      </c>
      <c r="AA51" s="17" t="str">
        <f t="shared" si="1"/>
        <v>Lap</v>
      </c>
      <c r="AB51" s="47">
        <f t="shared" si="7"/>
        <v>66.666666666666657</v>
      </c>
      <c r="AC51" s="30" t="s">
        <v>134</v>
      </c>
      <c r="AD51" s="35">
        <f t="shared" si="2"/>
        <v>2175000</v>
      </c>
      <c r="AE51" s="47">
        <f t="shared" si="3"/>
        <v>19.876627827278959</v>
      </c>
      <c r="AF51" s="30" t="s">
        <v>134</v>
      </c>
      <c r="AG51" s="47">
        <f t="shared" si="4"/>
        <v>4</v>
      </c>
      <c r="AH51" s="17" t="str">
        <f t="shared" si="5"/>
        <v>Lap</v>
      </c>
      <c r="AI51" s="35">
        <f t="shared" si="6"/>
        <v>2175000</v>
      </c>
      <c r="AJ51" s="46"/>
      <c r="AK51" s="30" t="s">
        <v>134</v>
      </c>
      <c r="AL51" s="46"/>
      <c r="AM51" s="11"/>
      <c r="AP51" s="20"/>
    </row>
    <row r="52" spans="1:42" ht="186.75" customHeight="1" x14ac:dyDescent="0.2">
      <c r="A52" s="12"/>
      <c r="B52" s="13"/>
      <c r="C52" s="21" t="s">
        <v>117</v>
      </c>
      <c r="D52" s="24" t="s">
        <v>119</v>
      </c>
      <c r="E52" s="16"/>
      <c r="F52" s="17"/>
      <c r="G52" s="18"/>
      <c r="H52" s="16"/>
      <c r="I52" s="17"/>
      <c r="J52" s="18"/>
      <c r="K52" s="16">
        <v>2</v>
      </c>
      <c r="L52" s="17" t="s">
        <v>48</v>
      </c>
      <c r="M52" s="18">
        <v>41750000</v>
      </c>
      <c r="N52" s="16">
        <v>0</v>
      </c>
      <c r="O52" s="17" t="s">
        <v>48</v>
      </c>
      <c r="P52" s="18">
        <v>0</v>
      </c>
      <c r="Q52" s="16">
        <v>0</v>
      </c>
      <c r="R52" s="17" t="s">
        <v>48</v>
      </c>
      <c r="S52" s="18">
        <v>562500</v>
      </c>
      <c r="T52" s="16"/>
      <c r="U52" s="17"/>
      <c r="V52" s="18"/>
      <c r="W52" s="16"/>
      <c r="X52" s="17"/>
      <c r="Y52" s="18"/>
      <c r="Z52" s="47">
        <f t="shared" si="0"/>
        <v>0</v>
      </c>
      <c r="AA52" s="17" t="str">
        <f t="shared" si="1"/>
        <v>Dok</v>
      </c>
      <c r="AB52" s="47">
        <f t="shared" si="7"/>
        <v>0</v>
      </c>
      <c r="AC52" s="30" t="s">
        <v>134</v>
      </c>
      <c r="AD52" s="35">
        <f t="shared" si="2"/>
        <v>562500</v>
      </c>
      <c r="AE52" s="47">
        <f t="shared" si="3"/>
        <v>1.347305389221557</v>
      </c>
      <c r="AF52" s="30" t="s">
        <v>134</v>
      </c>
      <c r="AG52" s="47">
        <f t="shared" si="4"/>
        <v>0</v>
      </c>
      <c r="AH52" s="17" t="str">
        <f t="shared" si="5"/>
        <v>Dok</v>
      </c>
      <c r="AI52" s="35">
        <f t="shared" si="6"/>
        <v>562500</v>
      </c>
      <c r="AJ52" s="46"/>
      <c r="AK52" s="30" t="s">
        <v>134</v>
      </c>
      <c r="AL52" s="46"/>
      <c r="AM52" s="11"/>
      <c r="AP52" s="20"/>
    </row>
    <row r="53" spans="1:42" ht="180" x14ac:dyDescent="0.2">
      <c r="A53" s="12"/>
      <c r="B53" s="13"/>
      <c r="C53" s="21" t="s">
        <v>118</v>
      </c>
      <c r="D53" s="24" t="s">
        <v>58</v>
      </c>
      <c r="E53" s="16"/>
      <c r="F53" s="17"/>
      <c r="G53" s="18"/>
      <c r="H53" s="16"/>
      <c r="I53" s="17"/>
      <c r="J53" s="18"/>
      <c r="K53" s="16">
        <v>6</v>
      </c>
      <c r="L53" s="17" t="s">
        <v>55</v>
      </c>
      <c r="M53" s="18">
        <v>19204800</v>
      </c>
      <c r="N53" s="16">
        <v>0</v>
      </c>
      <c r="O53" s="17" t="s">
        <v>55</v>
      </c>
      <c r="P53" s="18">
        <v>1562100</v>
      </c>
      <c r="Q53" s="16">
        <v>4</v>
      </c>
      <c r="R53" s="17" t="s">
        <v>55</v>
      </c>
      <c r="S53" s="18">
        <v>7462500</v>
      </c>
      <c r="T53" s="16"/>
      <c r="U53" s="17"/>
      <c r="V53" s="18"/>
      <c r="W53" s="16"/>
      <c r="X53" s="17"/>
      <c r="Y53" s="18"/>
      <c r="Z53" s="47">
        <f t="shared" si="0"/>
        <v>4</v>
      </c>
      <c r="AA53" s="17" t="str">
        <f t="shared" si="1"/>
        <v>Lap</v>
      </c>
      <c r="AB53" s="47">
        <f t="shared" si="7"/>
        <v>66.666666666666657</v>
      </c>
      <c r="AC53" s="30" t="s">
        <v>134</v>
      </c>
      <c r="AD53" s="35">
        <f t="shared" si="2"/>
        <v>9024600</v>
      </c>
      <c r="AE53" s="46">
        <f t="shared" si="3"/>
        <v>46.991377155711071</v>
      </c>
      <c r="AF53" s="30" t="s">
        <v>134</v>
      </c>
      <c r="AG53" s="47">
        <f t="shared" si="4"/>
        <v>4</v>
      </c>
      <c r="AH53" s="17" t="str">
        <f t="shared" si="5"/>
        <v>Lap</v>
      </c>
      <c r="AI53" s="35">
        <f t="shared" si="6"/>
        <v>9024600</v>
      </c>
      <c r="AJ53" s="46"/>
      <c r="AK53" s="30" t="s">
        <v>134</v>
      </c>
      <c r="AL53" s="46"/>
      <c r="AM53" s="11"/>
      <c r="AP53" s="20"/>
    </row>
    <row r="54" spans="1:42" s="67" customFormat="1" ht="110.25" x14ac:dyDescent="0.25">
      <c r="A54" s="12"/>
      <c r="B54" s="13"/>
      <c r="C54" s="14" t="s">
        <v>120</v>
      </c>
      <c r="D54" s="15" t="s">
        <v>119</v>
      </c>
      <c r="E54" s="39"/>
      <c r="F54" s="40"/>
      <c r="G54" s="36"/>
      <c r="H54" s="39"/>
      <c r="I54" s="40"/>
      <c r="J54" s="36"/>
      <c r="K54" s="39">
        <f>K50</f>
        <v>2</v>
      </c>
      <c r="L54" s="40" t="s">
        <v>48</v>
      </c>
      <c r="M54" s="36">
        <f>SUM(M55:M58)</f>
        <v>115030000</v>
      </c>
      <c r="N54" s="39">
        <f>N50</f>
        <v>0</v>
      </c>
      <c r="O54" s="40" t="s">
        <v>48</v>
      </c>
      <c r="P54" s="36">
        <f>SUM(P55:P58)</f>
        <v>5019600</v>
      </c>
      <c r="Q54" s="39">
        <f>Q50</f>
        <v>0</v>
      </c>
      <c r="R54" s="40" t="s">
        <v>48</v>
      </c>
      <c r="S54" s="36">
        <f>SUM(S55:S58)</f>
        <v>4275000</v>
      </c>
      <c r="T54" s="39"/>
      <c r="U54" s="40"/>
      <c r="V54" s="36"/>
      <c r="W54" s="39"/>
      <c r="X54" s="40"/>
      <c r="Y54" s="36"/>
      <c r="Z54" s="56">
        <f t="shared" si="0"/>
        <v>0</v>
      </c>
      <c r="AA54" s="40" t="str">
        <f t="shared" si="1"/>
        <v>Dok</v>
      </c>
      <c r="AB54" s="56">
        <f t="shared" si="7"/>
        <v>0</v>
      </c>
      <c r="AC54" s="59" t="s">
        <v>134</v>
      </c>
      <c r="AD54" s="61">
        <f t="shared" si="2"/>
        <v>9294600</v>
      </c>
      <c r="AE54" s="58">
        <f t="shared" si="3"/>
        <v>8.0801530035642877</v>
      </c>
      <c r="AF54" s="59" t="s">
        <v>134</v>
      </c>
      <c r="AG54" s="56">
        <f t="shared" si="4"/>
        <v>0</v>
      </c>
      <c r="AH54" s="40" t="str">
        <f t="shared" si="5"/>
        <v>Dok</v>
      </c>
      <c r="AI54" s="61">
        <f t="shared" si="6"/>
        <v>9294600</v>
      </c>
      <c r="AJ54" s="58"/>
      <c r="AK54" s="59" t="s">
        <v>134</v>
      </c>
      <c r="AL54" s="58"/>
      <c r="AM54" s="69"/>
      <c r="AP54" s="68"/>
    </row>
    <row r="55" spans="1:42" ht="180" x14ac:dyDescent="0.2">
      <c r="A55" s="12"/>
      <c r="B55" s="13"/>
      <c r="C55" s="21" t="s">
        <v>121</v>
      </c>
      <c r="D55" s="24" t="s">
        <v>58</v>
      </c>
      <c r="E55" s="16"/>
      <c r="F55" s="41"/>
      <c r="G55" s="18"/>
      <c r="H55" s="16"/>
      <c r="I55" s="41"/>
      <c r="J55" s="18"/>
      <c r="K55" s="16">
        <v>6</v>
      </c>
      <c r="L55" s="17" t="s">
        <v>55</v>
      </c>
      <c r="M55" s="18">
        <v>10005000</v>
      </c>
      <c r="N55" s="16">
        <v>0</v>
      </c>
      <c r="O55" s="17" t="s">
        <v>55</v>
      </c>
      <c r="P55" s="18">
        <v>1374000</v>
      </c>
      <c r="Q55" s="16">
        <v>4</v>
      </c>
      <c r="R55" s="17" t="s">
        <v>55</v>
      </c>
      <c r="S55" s="18">
        <v>3225000</v>
      </c>
      <c r="T55" s="16"/>
      <c r="U55" s="41"/>
      <c r="V55" s="18"/>
      <c r="W55" s="16"/>
      <c r="X55" s="41"/>
      <c r="Y55" s="18"/>
      <c r="Z55" s="47">
        <f t="shared" si="0"/>
        <v>4</v>
      </c>
      <c r="AA55" s="41" t="str">
        <f t="shared" si="1"/>
        <v>Lap</v>
      </c>
      <c r="AB55" s="47">
        <f t="shared" si="7"/>
        <v>66.666666666666657</v>
      </c>
      <c r="AC55" s="30" t="s">
        <v>134</v>
      </c>
      <c r="AD55" s="35">
        <f t="shared" si="2"/>
        <v>4599000</v>
      </c>
      <c r="AE55" s="46">
        <f t="shared" si="3"/>
        <v>45.967016491754123</v>
      </c>
      <c r="AF55" s="30" t="s">
        <v>134</v>
      </c>
      <c r="AG55" s="47">
        <f t="shared" si="4"/>
        <v>4</v>
      </c>
      <c r="AH55" s="41" t="str">
        <f t="shared" si="5"/>
        <v>Lap</v>
      </c>
      <c r="AI55" s="35">
        <f t="shared" si="6"/>
        <v>4599000</v>
      </c>
      <c r="AJ55" s="46"/>
      <c r="AK55" s="30" t="s">
        <v>134</v>
      </c>
      <c r="AL55" s="46"/>
      <c r="AM55" s="11"/>
      <c r="AP55" s="20"/>
    </row>
    <row r="56" spans="1:42" s="67" customFormat="1" ht="110.25" x14ac:dyDescent="0.25">
      <c r="A56" s="12"/>
      <c r="B56" s="13"/>
      <c r="C56" s="14" t="s">
        <v>122</v>
      </c>
      <c r="D56" s="15" t="s">
        <v>119</v>
      </c>
      <c r="E56" s="39"/>
      <c r="F56" s="40"/>
      <c r="G56" s="36"/>
      <c r="H56" s="39"/>
      <c r="I56" s="40"/>
      <c r="J56" s="36"/>
      <c r="K56" s="39">
        <f>K54</f>
        <v>2</v>
      </c>
      <c r="L56" s="40" t="s">
        <v>48</v>
      </c>
      <c r="M56" s="36">
        <f>SUM(M57:M58)</f>
        <v>52512500</v>
      </c>
      <c r="N56" s="39">
        <f>N54</f>
        <v>0</v>
      </c>
      <c r="O56" s="40" t="s">
        <v>48</v>
      </c>
      <c r="P56" s="36">
        <f>SUM(P57:P58)</f>
        <v>1822800</v>
      </c>
      <c r="Q56" s="39">
        <f>Q54</f>
        <v>0</v>
      </c>
      <c r="R56" s="40" t="s">
        <v>48</v>
      </c>
      <c r="S56" s="36">
        <f>SUM(S57:S58)</f>
        <v>525000</v>
      </c>
      <c r="T56" s="39"/>
      <c r="U56" s="40"/>
      <c r="V56" s="36"/>
      <c r="W56" s="39"/>
      <c r="X56" s="40"/>
      <c r="Y56" s="36"/>
      <c r="Z56" s="56">
        <f t="shared" si="0"/>
        <v>0</v>
      </c>
      <c r="AA56" s="40" t="str">
        <f t="shared" si="1"/>
        <v>Dok</v>
      </c>
      <c r="AB56" s="56">
        <f t="shared" si="7"/>
        <v>0</v>
      </c>
      <c r="AC56" s="59" t="s">
        <v>134</v>
      </c>
      <c r="AD56" s="61">
        <f t="shared" si="2"/>
        <v>2347800</v>
      </c>
      <c r="AE56" s="58">
        <f t="shared" si="3"/>
        <v>4.4709354915496311</v>
      </c>
      <c r="AF56" s="59" t="s">
        <v>134</v>
      </c>
      <c r="AG56" s="56">
        <f t="shared" si="4"/>
        <v>0</v>
      </c>
      <c r="AH56" s="40" t="str">
        <f t="shared" si="5"/>
        <v>Dok</v>
      </c>
      <c r="AI56" s="61">
        <f t="shared" si="6"/>
        <v>2347800</v>
      </c>
      <c r="AJ56" s="58"/>
      <c r="AK56" s="59" t="s">
        <v>134</v>
      </c>
      <c r="AL56" s="58"/>
      <c r="AM56" s="69"/>
      <c r="AP56" s="68"/>
    </row>
    <row r="57" spans="1:42" ht="165" x14ac:dyDescent="0.2">
      <c r="A57" s="12"/>
      <c r="B57" s="13"/>
      <c r="C57" s="21" t="s">
        <v>123</v>
      </c>
      <c r="D57" s="24" t="s">
        <v>119</v>
      </c>
      <c r="E57" s="16"/>
      <c r="F57" s="41"/>
      <c r="G57" s="18"/>
      <c r="H57" s="16"/>
      <c r="I57" s="41"/>
      <c r="J57" s="18"/>
      <c r="K57" s="16">
        <v>2</v>
      </c>
      <c r="L57" s="41" t="s">
        <v>48</v>
      </c>
      <c r="M57" s="18">
        <v>42500000</v>
      </c>
      <c r="N57" s="16">
        <v>0</v>
      </c>
      <c r="O57" s="41" t="s">
        <v>48</v>
      </c>
      <c r="P57" s="18">
        <v>0</v>
      </c>
      <c r="Q57" s="16">
        <v>0</v>
      </c>
      <c r="R57" s="41" t="s">
        <v>48</v>
      </c>
      <c r="S57" s="18">
        <v>0</v>
      </c>
      <c r="T57" s="16"/>
      <c r="U57" s="41"/>
      <c r="V57" s="18"/>
      <c r="W57" s="16"/>
      <c r="X57" s="41"/>
      <c r="Y57" s="18"/>
      <c r="Z57" s="47">
        <f t="shared" si="0"/>
        <v>0</v>
      </c>
      <c r="AA57" s="41" t="str">
        <f t="shared" si="1"/>
        <v>Dok</v>
      </c>
      <c r="AB57" s="47">
        <f t="shared" si="7"/>
        <v>0</v>
      </c>
      <c r="AC57" s="30" t="s">
        <v>134</v>
      </c>
      <c r="AD57" s="35">
        <f t="shared" si="2"/>
        <v>0</v>
      </c>
      <c r="AE57" s="47">
        <f t="shared" si="3"/>
        <v>0</v>
      </c>
      <c r="AF57" s="30" t="s">
        <v>134</v>
      </c>
      <c r="AG57" s="47">
        <f t="shared" si="4"/>
        <v>0</v>
      </c>
      <c r="AH57" s="41" t="str">
        <f t="shared" si="5"/>
        <v>Dok</v>
      </c>
      <c r="AI57" s="35">
        <f t="shared" si="6"/>
        <v>0</v>
      </c>
      <c r="AJ57" s="46"/>
      <c r="AK57" s="30" t="s">
        <v>134</v>
      </c>
      <c r="AL57" s="46"/>
      <c r="AM57" s="11"/>
      <c r="AP57" s="20"/>
    </row>
    <row r="58" spans="1:42" ht="165" x14ac:dyDescent="0.2">
      <c r="A58" s="12"/>
      <c r="B58" s="13"/>
      <c r="C58" s="21" t="s">
        <v>124</v>
      </c>
      <c r="D58" s="24" t="s">
        <v>58</v>
      </c>
      <c r="E58" s="16"/>
      <c r="F58" s="41"/>
      <c r="G58" s="18"/>
      <c r="H58" s="16"/>
      <c r="I58" s="41"/>
      <c r="J58" s="18"/>
      <c r="K58" s="16">
        <v>6</v>
      </c>
      <c r="L58" s="17" t="s">
        <v>55</v>
      </c>
      <c r="M58" s="18">
        <v>10012500</v>
      </c>
      <c r="N58" s="16">
        <v>0</v>
      </c>
      <c r="O58" s="17" t="s">
        <v>55</v>
      </c>
      <c r="P58" s="18">
        <v>1822800</v>
      </c>
      <c r="Q58" s="16">
        <v>4</v>
      </c>
      <c r="R58" s="17" t="s">
        <v>55</v>
      </c>
      <c r="S58" s="18">
        <v>525000</v>
      </c>
      <c r="T58" s="16"/>
      <c r="U58" s="41"/>
      <c r="V58" s="18"/>
      <c r="W58" s="16"/>
      <c r="X58" s="41"/>
      <c r="Y58" s="18"/>
      <c r="Z58" s="47">
        <f t="shared" si="0"/>
        <v>4</v>
      </c>
      <c r="AA58" s="41" t="str">
        <f t="shared" si="1"/>
        <v>Lap</v>
      </c>
      <c r="AB58" s="47">
        <f t="shared" si="7"/>
        <v>66.666666666666657</v>
      </c>
      <c r="AC58" s="30" t="s">
        <v>134</v>
      </c>
      <c r="AD58" s="35">
        <f t="shared" si="2"/>
        <v>2347800</v>
      </c>
      <c r="AE58" s="46">
        <f t="shared" si="3"/>
        <v>23.448689138576778</v>
      </c>
      <c r="AF58" s="30" t="s">
        <v>134</v>
      </c>
      <c r="AG58" s="47">
        <f t="shared" si="4"/>
        <v>4</v>
      </c>
      <c r="AH58" s="41" t="str">
        <f t="shared" si="5"/>
        <v>Lap</v>
      </c>
      <c r="AI58" s="35">
        <f t="shared" si="6"/>
        <v>2347800</v>
      </c>
      <c r="AJ58" s="46"/>
      <c r="AK58" s="30" t="s">
        <v>134</v>
      </c>
      <c r="AL58" s="46"/>
      <c r="AM58" s="11"/>
      <c r="AP58" s="20"/>
    </row>
    <row r="59" spans="1:42" s="67" customFormat="1" ht="115.5" customHeight="1" x14ac:dyDescent="0.25">
      <c r="A59" s="12"/>
      <c r="B59" s="13"/>
      <c r="C59" s="14" t="s">
        <v>125</v>
      </c>
      <c r="D59" s="15" t="s">
        <v>143</v>
      </c>
      <c r="E59" s="39"/>
      <c r="F59" s="40"/>
      <c r="G59" s="36"/>
      <c r="H59" s="39"/>
      <c r="I59" s="40"/>
      <c r="J59" s="36"/>
      <c r="K59" s="39">
        <v>11.288</v>
      </c>
      <c r="L59" s="40" t="s">
        <v>134</v>
      </c>
      <c r="M59" s="36">
        <f>M60</f>
        <v>269161500</v>
      </c>
      <c r="N59" s="39"/>
      <c r="O59" s="40" t="s">
        <v>134</v>
      </c>
      <c r="P59" s="36">
        <f>P60</f>
        <v>16230000</v>
      </c>
      <c r="Q59" s="39"/>
      <c r="R59" s="40" t="s">
        <v>134</v>
      </c>
      <c r="S59" s="36">
        <f>S60</f>
        <v>112458500</v>
      </c>
      <c r="T59" s="39"/>
      <c r="U59" s="40"/>
      <c r="V59" s="36"/>
      <c r="W59" s="39"/>
      <c r="X59" s="40"/>
      <c r="Y59" s="36"/>
      <c r="Z59" s="56">
        <f t="shared" si="0"/>
        <v>0</v>
      </c>
      <c r="AA59" s="40" t="str">
        <f t="shared" si="1"/>
        <v>%</v>
      </c>
      <c r="AB59" s="56">
        <f t="shared" si="7"/>
        <v>0</v>
      </c>
      <c r="AC59" s="59" t="s">
        <v>134</v>
      </c>
      <c r="AD59" s="61">
        <f t="shared" si="2"/>
        <v>128688500</v>
      </c>
      <c r="AE59" s="58">
        <f t="shared" si="3"/>
        <v>47.810886772439595</v>
      </c>
      <c r="AF59" s="59" t="s">
        <v>134</v>
      </c>
      <c r="AG59" s="56">
        <f t="shared" si="4"/>
        <v>0</v>
      </c>
      <c r="AH59" s="40" t="str">
        <f t="shared" si="5"/>
        <v>%</v>
      </c>
      <c r="AI59" s="61">
        <f t="shared" si="6"/>
        <v>128688500</v>
      </c>
      <c r="AJ59" s="58"/>
      <c r="AK59" s="59" t="s">
        <v>134</v>
      </c>
      <c r="AL59" s="58"/>
      <c r="AM59" s="69"/>
      <c r="AP59" s="68"/>
    </row>
    <row r="60" spans="1:42" s="67" customFormat="1" ht="113.25" customHeight="1" x14ac:dyDescent="0.25">
      <c r="A60" s="12"/>
      <c r="B60" s="13"/>
      <c r="C60" s="14" t="s">
        <v>126</v>
      </c>
      <c r="D60" s="15" t="s">
        <v>129</v>
      </c>
      <c r="E60" s="39"/>
      <c r="F60" s="40"/>
      <c r="G60" s="36"/>
      <c r="H60" s="39"/>
      <c r="I60" s="40"/>
      <c r="J60" s="36"/>
      <c r="K60" s="39">
        <f>K62</f>
        <v>2</v>
      </c>
      <c r="L60" s="40" t="s">
        <v>48</v>
      </c>
      <c r="M60" s="36">
        <f>SUM(M61:M62)</f>
        <v>269161500</v>
      </c>
      <c r="N60" s="39">
        <f>N62</f>
        <v>0</v>
      </c>
      <c r="O60" s="40" t="s">
        <v>48</v>
      </c>
      <c r="P60" s="36">
        <f>SUM(P61:P62)</f>
        <v>16230000</v>
      </c>
      <c r="Q60" s="39">
        <f>Q62</f>
        <v>1</v>
      </c>
      <c r="R60" s="40" t="s">
        <v>48</v>
      </c>
      <c r="S60" s="36">
        <f>SUM(S61:S62)</f>
        <v>112458500</v>
      </c>
      <c r="T60" s="39"/>
      <c r="U60" s="40"/>
      <c r="V60" s="36"/>
      <c r="W60" s="39"/>
      <c r="X60" s="40"/>
      <c r="Y60" s="36"/>
      <c r="Z60" s="56">
        <f t="shared" si="0"/>
        <v>1</v>
      </c>
      <c r="AA60" s="40" t="str">
        <f t="shared" si="1"/>
        <v>Dok</v>
      </c>
      <c r="AB60" s="56">
        <f t="shared" si="7"/>
        <v>50</v>
      </c>
      <c r="AC60" s="59" t="s">
        <v>134</v>
      </c>
      <c r="AD60" s="61">
        <f t="shared" si="2"/>
        <v>128688500</v>
      </c>
      <c r="AE60" s="58">
        <f t="shared" si="3"/>
        <v>47.810886772439595</v>
      </c>
      <c r="AF60" s="59" t="s">
        <v>134</v>
      </c>
      <c r="AG60" s="56">
        <f t="shared" si="4"/>
        <v>1</v>
      </c>
      <c r="AH60" s="40" t="str">
        <f t="shared" si="5"/>
        <v>Dok</v>
      </c>
      <c r="AI60" s="61">
        <f t="shared" si="6"/>
        <v>128688500</v>
      </c>
      <c r="AJ60" s="58"/>
      <c r="AK60" s="59" t="s">
        <v>134</v>
      </c>
      <c r="AL60" s="58"/>
      <c r="AM60" s="69"/>
      <c r="AP60" s="68"/>
    </row>
    <row r="61" spans="1:42" ht="150" x14ac:dyDescent="0.2">
      <c r="A61" s="12"/>
      <c r="B61" s="13"/>
      <c r="C61" s="21" t="s">
        <v>127</v>
      </c>
      <c r="D61" s="24" t="s">
        <v>59</v>
      </c>
      <c r="E61" s="16"/>
      <c r="F61" s="17"/>
      <c r="G61" s="18"/>
      <c r="H61" s="16"/>
      <c r="I61" s="17"/>
      <c r="J61" s="18"/>
      <c r="K61" s="16">
        <v>2</v>
      </c>
      <c r="L61" s="17" t="s">
        <v>55</v>
      </c>
      <c r="M61" s="18">
        <v>245862500</v>
      </c>
      <c r="N61" s="16">
        <v>0</v>
      </c>
      <c r="O61" s="17" t="s">
        <v>55</v>
      </c>
      <c r="P61" s="18">
        <v>16230000</v>
      </c>
      <c r="Q61" s="16">
        <v>1</v>
      </c>
      <c r="R61" s="17" t="s">
        <v>55</v>
      </c>
      <c r="S61" s="18">
        <v>112458500</v>
      </c>
      <c r="T61" s="16"/>
      <c r="U61" s="17"/>
      <c r="V61" s="18"/>
      <c r="W61" s="16"/>
      <c r="X61" s="17"/>
      <c r="Y61" s="18"/>
      <c r="Z61" s="47">
        <f t="shared" si="0"/>
        <v>1</v>
      </c>
      <c r="AA61" s="17" t="str">
        <f t="shared" si="1"/>
        <v>Lap</v>
      </c>
      <c r="AB61" s="47">
        <f t="shared" si="7"/>
        <v>50</v>
      </c>
      <c r="AC61" s="30" t="s">
        <v>134</v>
      </c>
      <c r="AD61" s="35">
        <f t="shared" si="2"/>
        <v>128688500</v>
      </c>
      <c r="AE61" s="46">
        <f t="shared" si="3"/>
        <v>52.34165437998881</v>
      </c>
      <c r="AF61" s="30" t="s">
        <v>134</v>
      </c>
      <c r="AG61" s="47">
        <f t="shared" si="4"/>
        <v>1</v>
      </c>
      <c r="AH61" s="17" t="str">
        <f t="shared" si="5"/>
        <v>Lap</v>
      </c>
      <c r="AI61" s="35">
        <f t="shared" si="6"/>
        <v>128688500</v>
      </c>
      <c r="AJ61" s="46"/>
      <c r="AK61" s="30" t="s">
        <v>134</v>
      </c>
      <c r="AL61" s="46"/>
      <c r="AM61" s="11"/>
      <c r="AP61" s="20"/>
    </row>
    <row r="62" spans="1:42" ht="52.5" customHeight="1" x14ac:dyDescent="0.2">
      <c r="A62" s="12"/>
      <c r="B62" s="13"/>
      <c r="C62" s="21" t="s">
        <v>128</v>
      </c>
      <c r="D62" s="24" t="s">
        <v>129</v>
      </c>
      <c r="E62" s="16"/>
      <c r="F62" s="17"/>
      <c r="G62" s="18"/>
      <c r="H62" s="16"/>
      <c r="I62" s="17"/>
      <c r="J62" s="18"/>
      <c r="K62" s="16">
        <v>2</v>
      </c>
      <c r="L62" s="17" t="s">
        <v>48</v>
      </c>
      <c r="M62" s="18">
        <v>23299000</v>
      </c>
      <c r="N62" s="16">
        <v>0</v>
      </c>
      <c r="O62" s="17" t="s">
        <v>48</v>
      </c>
      <c r="P62" s="18">
        <v>0</v>
      </c>
      <c r="Q62" s="16">
        <v>1</v>
      </c>
      <c r="R62" s="17" t="s">
        <v>48</v>
      </c>
      <c r="S62" s="18">
        <v>0</v>
      </c>
      <c r="T62" s="16"/>
      <c r="U62" s="17"/>
      <c r="V62" s="18"/>
      <c r="W62" s="16"/>
      <c r="X62" s="17"/>
      <c r="Y62" s="18"/>
      <c r="Z62" s="47">
        <f t="shared" si="0"/>
        <v>1</v>
      </c>
      <c r="AA62" s="17" t="str">
        <f t="shared" si="1"/>
        <v>Dok</v>
      </c>
      <c r="AB62" s="47">
        <f t="shared" si="7"/>
        <v>50</v>
      </c>
      <c r="AC62" s="30" t="s">
        <v>134</v>
      </c>
      <c r="AD62" s="35">
        <f t="shared" si="2"/>
        <v>0</v>
      </c>
      <c r="AE62" s="46">
        <f t="shared" si="3"/>
        <v>0</v>
      </c>
      <c r="AF62" s="30" t="s">
        <v>134</v>
      </c>
      <c r="AG62" s="47">
        <f t="shared" si="4"/>
        <v>1</v>
      </c>
      <c r="AH62" s="17" t="str">
        <f t="shared" si="5"/>
        <v>Dok</v>
      </c>
      <c r="AI62" s="35">
        <f t="shared" si="6"/>
        <v>0</v>
      </c>
      <c r="AJ62" s="46"/>
      <c r="AK62" s="30" t="s">
        <v>134</v>
      </c>
      <c r="AL62" s="46"/>
      <c r="AM62" s="11"/>
      <c r="AP62" s="20"/>
    </row>
    <row r="63" spans="1:42" ht="15" x14ac:dyDescent="0.2">
      <c r="A63" s="94" t="s">
        <v>24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136"/>
      <c r="AB63" s="64">
        <f>AVERAGE(AB13:AB62)</f>
        <v>38.690476190476197</v>
      </c>
      <c r="AC63" s="50"/>
      <c r="AD63" s="48"/>
      <c r="AE63" s="64">
        <f>AVERAGE(AE13,AE37,AE49,AE59)</f>
        <v>29.174837508788862</v>
      </c>
      <c r="AF63" s="50"/>
      <c r="AG63" s="49"/>
      <c r="AH63" s="50"/>
      <c r="AI63" s="49"/>
      <c r="AJ63" s="49"/>
      <c r="AK63" s="50"/>
      <c r="AL63" s="51"/>
      <c r="AM63" s="11"/>
    </row>
    <row r="64" spans="1:42" ht="15" x14ac:dyDescent="0.2">
      <c r="A64" s="94" t="s">
        <v>25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136"/>
      <c r="AB64" s="26" t="str">
        <f>IF(AB63&gt;=91,"Sangat Tinggi",IF(AB63&gt;=76,"Tinggi",IF(AB63&gt;=66,"Sedang",IF(AB63&gt;=51,"Rendah",IF(AB63&lt;=50,"Sangat Rendah")))))</f>
        <v>Sangat Rendah</v>
      </c>
      <c r="AC64" s="50"/>
      <c r="AD64" s="52"/>
      <c r="AE64" s="70" t="str">
        <f>IF(AE63&gt;=91,"Sangat Tinggi",IF(AE63&gt;=76,"Tinggi",IF(AE63&gt;=66,"Sedang",IF(AE63&gt;=51,"Rendah",IF(AE63&lt;=50,"Sangat Rendah")))))</f>
        <v>Sangat Rendah</v>
      </c>
      <c r="AF64" s="50"/>
      <c r="AG64" s="53"/>
      <c r="AH64" s="50"/>
      <c r="AI64" s="54"/>
      <c r="AJ64" s="53"/>
      <c r="AK64" s="50"/>
      <c r="AL64" s="55"/>
      <c r="AM64" s="11"/>
    </row>
    <row r="65" spans="1:39" ht="15" x14ac:dyDescent="0.2">
      <c r="A65" s="96" t="s">
        <v>26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11"/>
    </row>
    <row r="66" spans="1:39" ht="15" x14ac:dyDescent="0.2">
      <c r="A66" s="96" t="s">
        <v>27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11"/>
    </row>
    <row r="67" spans="1:39" ht="15" x14ac:dyDescent="0.2">
      <c r="A67" s="96" t="s">
        <v>28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11"/>
    </row>
    <row r="68" spans="1:39" ht="15" x14ac:dyDescent="0.2">
      <c r="A68" s="96" t="s">
        <v>29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27"/>
    </row>
    <row r="69" spans="1:39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9"/>
      <c r="AB69" s="28"/>
      <c r="AC69" s="29"/>
      <c r="AD69" s="28"/>
      <c r="AE69" s="71"/>
      <c r="AF69" s="29"/>
      <c r="AG69" s="28"/>
      <c r="AH69" s="29"/>
      <c r="AI69" s="28"/>
      <c r="AJ69" s="28"/>
      <c r="AK69" s="29"/>
      <c r="AL69" s="28"/>
    </row>
    <row r="70" spans="1:39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92" t="s">
        <v>68</v>
      </c>
      <c r="AA70" s="92"/>
      <c r="AB70" s="92"/>
      <c r="AC70" s="92"/>
      <c r="AD70" s="92"/>
      <c r="AE70" s="92"/>
      <c r="AF70" s="29"/>
      <c r="AG70" s="28"/>
      <c r="AH70" s="92" t="s">
        <v>67</v>
      </c>
      <c r="AI70" s="92"/>
      <c r="AJ70" s="92"/>
      <c r="AK70" s="92"/>
      <c r="AL70" s="92"/>
      <c r="AM70" s="92"/>
    </row>
    <row r="71" spans="1:39" ht="15.75" x14ac:dyDescent="0.25">
      <c r="A71" s="34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92" t="s">
        <v>145</v>
      </c>
      <c r="AA71" s="92"/>
      <c r="AB71" s="92"/>
      <c r="AC71" s="92"/>
      <c r="AD71" s="92"/>
      <c r="AE71" s="92"/>
      <c r="AF71" s="29"/>
      <c r="AG71" s="28"/>
      <c r="AH71" s="92" t="s">
        <v>145</v>
      </c>
      <c r="AI71" s="92"/>
      <c r="AJ71" s="92"/>
      <c r="AK71" s="92"/>
      <c r="AL71" s="92"/>
      <c r="AM71" s="92"/>
    </row>
    <row r="72" spans="1:39" ht="15" x14ac:dyDescent="0.2">
      <c r="Z72" s="92" t="s">
        <v>66</v>
      </c>
      <c r="AA72" s="92"/>
      <c r="AB72" s="92"/>
      <c r="AC72" s="92"/>
      <c r="AD72" s="92"/>
      <c r="AE72" s="92"/>
      <c r="AH72" s="92" t="s">
        <v>66</v>
      </c>
      <c r="AI72" s="92"/>
      <c r="AJ72" s="92"/>
      <c r="AK72" s="92"/>
      <c r="AL72" s="92"/>
      <c r="AM72" s="92"/>
    </row>
    <row r="73" spans="1:39" ht="15" x14ac:dyDescent="0.2">
      <c r="Z73" s="92" t="s">
        <v>65</v>
      </c>
      <c r="AA73" s="92"/>
      <c r="AB73" s="92"/>
      <c r="AC73" s="92"/>
      <c r="AD73" s="92"/>
      <c r="AE73" s="92"/>
      <c r="AH73" s="92" t="s">
        <v>65</v>
      </c>
      <c r="AI73" s="92"/>
      <c r="AJ73" s="92"/>
      <c r="AK73" s="92"/>
      <c r="AL73" s="92"/>
      <c r="AM73" s="92"/>
    </row>
    <row r="74" spans="1:39" ht="51" x14ac:dyDescent="0.2">
      <c r="A74" s="31" t="s">
        <v>30</v>
      </c>
      <c r="B74" s="31" t="s">
        <v>31</v>
      </c>
      <c r="C74" s="31" t="s">
        <v>32</v>
      </c>
      <c r="Z74" s="28"/>
      <c r="AA74" s="29"/>
      <c r="AB74" s="28"/>
      <c r="AC74" s="29"/>
      <c r="AD74" s="28"/>
      <c r="AH74" s="28"/>
      <c r="AI74" s="29"/>
      <c r="AJ74" s="28"/>
      <c r="AK74" s="29"/>
      <c r="AL74" s="28"/>
    </row>
    <row r="75" spans="1:39" ht="25.5" x14ac:dyDescent="0.25">
      <c r="A75" s="32" t="s">
        <v>33</v>
      </c>
      <c r="B75" s="32" t="s">
        <v>34</v>
      </c>
      <c r="C75" s="32" t="s">
        <v>35</v>
      </c>
      <c r="Z75" s="93" t="s">
        <v>64</v>
      </c>
      <c r="AA75" s="93"/>
      <c r="AB75" s="93"/>
      <c r="AC75" s="93"/>
      <c r="AD75" s="93"/>
      <c r="AE75" s="93"/>
      <c r="AH75" s="93" t="s">
        <v>64</v>
      </c>
      <c r="AI75" s="93"/>
      <c r="AJ75" s="93"/>
      <c r="AK75" s="93"/>
      <c r="AL75" s="93"/>
      <c r="AM75" s="93"/>
    </row>
    <row r="76" spans="1:39" ht="25.5" x14ac:dyDescent="0.2">
      <c r="A76" s="32" t="s">
        <v>36</v>
      </c>
      <c r="B76" s="32" t="s">
        <v>37</v>
      </c>
      <c r="C76" s="32" t="s">
        <v>38</v>
      </c>
      <c r="Z76" s="97" t="s">
        <v>63</v>
      </c>
      <c r="AA76" s="97"/>
      <c r="AB76" s="97"/>
      <c r="AC76" s="97"/>
      <c r="AD76" s="97"/>
      <c r="AE76" s="97"/>
      <c r="AH76" s="97" t="s">
        <v>63</v>
      </c>
      <c r="AI76" s="97"/>
      <c r="AJ76" s="97"/>
      <c r="AK76" s="97"/>
      <c r="AL76" s="97"/>
      <c r="AM76" s="97"/>
    </row>
    <row r="77" spans="1:39" ht="25.5" x14ac:dyDescent="0.2">
      <c r="A77" s="32" t="s">
        <v>39</v>
      </c>
      <c r="B77" s="32" t="s">
        <v>40</v>
      </c>
      <c r="C77" s="32" t="s">
        <v>41</v>
      </c>
    </row>
    <row r="78" spans="1:39" ht="25.5" x14ac:dyDescent="0.2">
      <c r="A78" s="32" t="s">
        <v>42</v>
      </c>
      <c r="B78" s="32" t="s">
        <v>43</v>
      </c>
      <c r="C78" s="32" t="s">
        <v>44</v>
      </c>
    </row>
    <row r="79" spans="1:39" ht="25.5" x14ac:dyDescent="0.2">
      <c r="A79" s="32" t="s">
        <v>45</v>
      </c>
      <c r="B79" s="33" t="s">
        <v>46</v>
      </c>
      <c r="C79" s="32" t="s">
        <v>47</v>
      </c>
    </row>
  </sheetData>
  <mergeCells count="82">
    <mergeCell ref="A6:AL6"/>
    <mergeCell ref="A1:AL1"/>
    <mergeCell ref="A2:AL2"/>
    <mergeCell ref="A3:AL3"/>
    <mergeCell ref="A4:AL4"/>
    <mergeCell ref="A5:AL5"/>
    <mergeCell ref="AJ7:AL8"/>
    <mergeCell ref="AM7:AM8"/>
    <mergeCell ref="A7:A9"/>
    <mergeCell ref="B7:B9"/>
    <mergeCell ref="C7:C9"/>
    <mergeCell ref="D7:D9"/>
    <mergeCell ref="E7:G9"/>
    <mergeCell ref="H7:J9"/>
    <mergeCell ref="Z9:AF9"/>
    <mergeCell ref="K7:M8"/>
    <mergeCell ref="N7:Y8"/>
    <mergeCell ref="Z7:AF8"/>
    <mergeCell ref="AG7:AI8"/>
    <mergeCell ref="AJ10:AL10"/>
    <mergeCell ref="AG9:AI9"/>
    <mergeCell ref="AJ9:AL9"/>
    <mergeCell ref="A10:A12"/>
    <mergeCell ref="B10:B12"/>
    <mergeCell ref="C10:C12"/>
    <mergeCell ref="D10:D12"/>
    <mergeCell ref="E10:G10"/>
    <mergeCell ref="H10:J10"/>
    <mergeCell ref="K10:M10"/>
    <mergeCell ref="N10:P10"/>
    <mergeCell ref="K9:M9"/>
    <mergeCell ref="N9:P9"/>
    <mergeCell ref="Q9:S9"/>
    <mergeCell ref="T9:V9"/>
    <mergeCell ref="W9:Y9"/>
    <mergeCell ref="Q10:S10"/>
    <mergeCell ref="T10:V10"/>
    <mergeCell ref="W10:Y10"/>
    <mergeCell ref="Z10:AF10"/>
    <mergeCell ref="AG10:AI10"/>
    <mergeCell ref="S11:S12"/>
    <mergeCell ref="T11:U12"/>
    <mergeCell ref="V11:V12"/>
    <mergeCell ref="E11:F12"/>
    <mergeCell ref="G11:G12"/>
    <mergeCell ref="H11:I12"/>
    <mergeCell ref="J11:J12"/>
    <mergeCell ref="K11:L12"/>
    <mergeCell ref="M11:M12"/>
    <mergeCell ref="A68:AL68"/>
    <mergeCell ref="AJ11:AK11"/>
    <mergeCell ref="Z12:AA12"/>
    <mergeCell ref="AB12:AC12"/>
    <mergeCell ref="AE12:AF12"/>
    <mergeCell ref="AG12:AH12"/>
    <mergeCell ref="AJ12:AK12"/>
    <mergeCell ref="W11:X12"/>
    <mergeCell ref="Y11:Y12"/>
    <mergeCell ref="Z11:AA11"/>
    <mergeCell ref="AB11:AC11"/>
    <mergeCell ref="AE11:AF11"/>
    <mergeCell ref="AG11:AH11"/>
    <mergeCell ref="N11:O12"/>
    <mergeCell ref="P11:P12"/>
    <mergeCell ref="Q11:R12"/>
    <mergeCell ref="A63:AA63"/>
    <mergeCell ref="A64:AA64"/>
    <mergeCell ref="A65:AL65"/>
    <mergeCell ref="A66:AL66"/>
    <mergeCell ref="A67:AL67"/>
    <mergeCell ref="Z70:AE70"/>
    <mergeCell ref="AH70:AM70"/>
    <mergeCell ref="Z71:AE71"/>
    <mergeCell ref="AH71:AM71"/>
    <mergeCell ref="Z72:AE72"/>
    <mergeCell ref="AH72:AM72"/>
    <mergeCell ref="Z73:AE73"/>
    <mergeCell ref="AH73:AM73"/>
    <mergeCell ref="Z75:AE75"/>
    <mergeCell ref="AH75:AM75"/>
    <mergeCell ref="Z76:AE76"/>
    <mergeCell ref="AH76:AM76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S79"/>
  <sheetViews>
    <sheetView showRuler="0" view="pageBreakPreview" topLeftCell="B61" zoomScale="60" zoomScaleNormal="40" zoomScalePageLayoutView="55" workbookViewId="0">
      <selection activeCell="J76" sqref="J7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hidden="1" customWidth="1"/>
    <col min="21" max="21" width="8" style="2" hidden="1" customWidth="1"/>
    <col min="22" max="22" width="18.28515625" style="2" hidden="1" customWidth="1"/>
    <col min="23" max="23" width="9" style="2" hidden="1" customWidth="1"/>
    <col min="24" max="24" width="7.5703125" style="2" hidden="1" customWidth="1"/>
    <col min="25" max="25" width="17.85546875" style="2" hidden="1" customWidth="1"/>
    <col min="26" max="26" width="8" style="2" customWidth="1"/>
    <col min="27" max="27" width="5.5703125" style="4" customWidth="1"/>
    <col min="28" max="28" width="11.42578125" style="2" customWidth="1"/>
    <col min="29" max="29" width="5.5703125" style="4" customWidth="1"/>
    <col min="30" max="30" width="19" style="2" customWidth="1"/>
    <col min="31" max="31" width="8" style="72" customWidth="1"/>
    <col min="32" max="32" width="5.5703125" style="4" customWidth="1"/>
    <col min="33" max="33" width="8" style="2" customWidth="1"/>
    <col min="34" max="34" width="5.5703125" style="4" customWidth="1"/>
    <col min="35" max="35" width="17" style="2" customWidth="1"/>
    <col min="36" max="36" width="10.85546875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"/>
    </row>
    <row r="2" spans="1:45" ht="23.25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3"/>
    </row>
    <row r="3" spans="1:45" ht="23.25" x14ac:dyDescent="0.35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3"/>
    </row>
    <row r="4" spans="1:45" ht="23.25" x14ac:dyDescent="0.35">
      <c r="A4" s="134" t="s">
        <v>148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"/>
    </row>
    <row r="5" spans="1:45" ht="18" x14ac:dyDescent="0.2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</row>
    <row r="6" spans="1:45" ht="18" x14ac:dyDescent="0.25">
      <c r="A6" s="132" t="s">
        <v>50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45" ht="81" customHeight="1" x14ac:dyDescent="0.2">
      <c r="A7" s="125" t="s">
        <v>3</v>
      </c>
      <c r="B7" s="125" t="s">
        <v>4</v>
      </c>
      <c r="C7" s="126" t="s">
        <v>5</v>
      </c>
      <c r="D7" s="126" t="s">
        <v>6</v>
      </c>
      <c r="E7" s="119" t="s">
        <v>7</v>
      </c>
      <c r="F7" s="120"/>
      <c r="G7" s="127"/>
      <c r="H7" s="119" t="s">
        <v>69</v>
      </c>
      <c r="I7" s="120"/>
      <c r="J7" s="127"/>
      <c r="K7" s="119" t="s">
        <v>70</v>
      </c>
      <c r="L7" s="120"/>
      <c r="M7" s="120"/>
      <c r="N7" s="119" t="s">
        <v>8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7"/>
      <c r="Z7" s="119" t="s">
        <v>60</v>
      </c>
      <c r="AA7" s="120"/>
      <c r="AB7" s="120"/>
      <c r="AC7" s="120"/>
      <c r="AD7" s="120"/>
      <c r="AE7" s="120"/>
      <c r="AF7" s="127"/>
      <c r="AG7" s="119" t="s">
        <v>71</v>
      </c>
      <c r="AH7" s="120"/>
      <c r="AI7" s="127"/>
      <c r="AJ7" s="119" t="s">
        <v>72</v>
      </c>
      <c r="AK7" s="120"/>
      <c r="AL7" s="120"/>
      <c r="AM7" s="123" t="s">
        <v>9</v>
      </c>
      <c r="AO7" s="4"/>
      <c r="AP7" s="4"/>
      <c r="AQ7" s="4"/>
      <c r="AR7" s="4"/>
      <c r="AS7" s="4"/>
    </row>
    <row r="8" spans="1:45" ht="18" customHeight="1" x14ac:dyDescent="0.2">
      <c r="A8" s="125"/>
      <c r="B8" s="125"/>
      <c r="C8" s="126"/>
      <c r="D8" s="126"/>
      <c r="E8" s="128"/>
      <c r="F8" s="129"/>
      <c r="G8" s="130"/>
      <c r="H8" s="128"/>
      <c r="I8" s="129"/>
      <c r="J8" s="130"/>
      <c r="K8" s="121"/>
      <c r="L8" s="122"/>
      <c r="M8" s="122"/>
      <c r="N8" s="121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31"/>
      <c r="Z8" s="121"/>
      <c r="AA8" s="122"/>
      <c r="AB8" s="122"/>
      <c r="AC8" s="122"/>
      <c r="AD8" s="122"/>
      <c r="AE8" s="122"/>
      <c r="AF8" s="131"/>
      <c r="AG8" s="121"/>
      <c r="AH8" s="122"/>
      <c r="AI8" s="131"/>
      <c r="AJ8" s="121"/>
      <c r="AK8" s="122"/>
      <c r="AL8" s="122"/>
      <c r="AM8" s="124"/>
    </row>
    <row r="9" spans="1:45" ht="15.75" customHeight="1" x14ac:dyDescent="0.2">
      <c r="A9" s="125"/>
      <c r="B9" s="125"/>
      <c r="C9" s="126"/>
      <c r="D9" s="126"/>
      <c r="E9" s="121"/>
      <c r="F9" s="122"/>
      <c r="G9" s="131"/>
      <c r="H9" s="121"/>
      <c r="I9" s="122"/>
      <c r="J9" s="131"/>
      <c r="K9" s="117">
        <v>2021</v>
      </c>
      <c r="L9" s="138"/>
      <c r="M9" s="118"/>
      <c r="N9" s="112" t="s">
        <v>10</v>
      </c>
      <c r="O9" s="114"/>
      <c r="P9" s="113"/>
      <c r="Q9" s="112" t="s">
        <v>11</v>
      </c>
      <c r="R9" s="114"/>
      <c r="S9" s="113"/>
      <c r="T9" s="112" t="s">
        <v>12</v>
      </c>
      <c r="U9" s="114"/>
      <c r="V9" s="113"/>
      <c r="W9" s="112" t="s">
        <v>13</v>
      </c>
      <c r="X9" s="114"/>
      <c r="Y9" s="113"/>
      <c r="Z9" s="112">
        <v>2021</v>
      </c>
      <c r="AA9" s="114"/>
      <c r="AB9" s="114"/>
      <c r="AC9" s="114"/>
      <c r="AD9" s="114"/>
      <c r="AE9" s="114"/>
      <c r="AF9" s="113"/>
      <c r="AG9" s="112">
        <v>2021</v>
      </c>
      <c r="AH9" s="114"/>
      <c r="AI9" s="113"/>
      <c r="AJ9" s="112">
        <v>2021</v>
      </c>
      <c r="AK9" s="114"/>
      <c r="AL9" s="113"/>
      <c r="AM9" s="5"/>
    </row>
    <row r="10" spans="1:45" s="7" customFormat="1" ht="15.75" x14ac:dyDescent="0.25">
      <c r="A10" s="100">
        <v>1</v>
      </c>
      <c r="B10" s="100">
        <v>2</v>
      </c>
      <c r="C10" s="100">
        <v>3</v>
      </c>
      <c r="D10" s="100">
        <v>4</v>
      </c>
      <c r="E10" s="102">
        <v>5</v>
      </c>
      <c r="F10" s="116"/>
      <c r="G10" s="103"/>
      <c r="H10" s="102">
        <v>6</v>
      </c>
      <c r="I10" s="116"/>
      <c r="J10" s="103"/>
      <c r="K10" s="107">
        <v>7</v>
      </c>
      <c r="L10" s="137"/>
      <c r="M10" s="108"/>
      <c r="N10" s="107">
        <v>8</v>
      </c>
      <c r="O10" s="137"/>
      <c r="P10" s="108"/>
      <c r="Q10" s="107">
        <v>9</v>
      </c>
      <c r="R10" s="137"/>
      <c r="S10" s="108"/>
      <c r="T10" s="107">
        <v>10</v>
      </c>
      <c r="U10" s="137"/>
      <c r="V10" s="108"/>
      <c r="W10" s="107">
        <v>11</v>
      </c>
      <c r="X10" s="137"/>
      <c r="Y10" s="108"/>
      <c r="Z10" s="109">
        <v>12</v>
      </c>
      <c r="AA10" s="110"/>
      <c r="AB10" s="110"/>
      <c r="AC10" s="110"/>
      <c r="AD10" s="110"/>
      <c r="AE10" s="110"/>
      <c r="AF10" s="111"/>
      <c r="AG10" s="109">
        <v>13</v>
      </c>
      <c r="AH10" s="110"/>
      <c r="AI10" s="111"/>
      <c r="AJ10" s="109">
        <v>14</v>
      </c>
      <c r="AK10" s="110"/>
      <c r="AL10" s="111"/>
      <c r="AM10" s="6">
        <v>15</v>
      </c>
    </row>
    <row r="11" spans="1:45" s="7" customFormat="1" ht="87" customHeight="1" x14ac:dyDescent="0.2">
      <c r="A11" s="115"/>
      <c r="B11" s="115"/>
      <c r="C11" s="115"/>
      <c r="D11" s="115"/>
      <c r="E11" s="98" t="s">
        <v>14</v>
      </c>
      <c r="F11" s="105"/>
      <c r="G11" s="101" t="s">
        <v>15</v>
      </c>
      <c r="H11" s="98" t="s">
        <v>14</v>
      </c>
      <c r="I11" s="105"/>
      <c r="J11" s="101" t="s">
        <v>15</v>
      </c>
      <c r="K11" s="98" t="s">
        <v>14</v>
      </c>
      <c r="L11" s="105"/>
      <c r="M11" s="100" t="s">
        <v>15</v>
      </c>
      <c r="N11" s="98" t="s">
        <v>14</v>
      </c>
      <c r="O11" s="105"/>
      <c r="P11" s="100" t="s">
        <v>15</v>
      </c>
      <c r="Q11" s="98" t="s">
        <v>14</v>
      </c>
      <c r="R11" s="105"/>
      <c r="S11" s="100" t="s">
        <v>15</v>
      </c>
      <c r="T11" s="98" t="s">
        <v>14</v>
      </c>
      <c r="U11" s="105"/>
      <c r="V11" s="100" t="s">
        <v>15</v>
      </c>
      <c r="W11" s="98" t="s">
        <v>14</v>
      </c>
      <c r="X11" s="105"/>
      <c r="Y11" s="100" t="s">
        <v>15</v>
      </c>
      <c r="Z11" s="102" t="s">
        <v>16</v>
      </c>
      <c r="AA11" s="103"/>
      <c r="AB11" s="102" t="s">
        <v>61</v>
      </c>
      <c r="AC11" s="103"/>
      <c r="AD11" s="8" t="s">
        <v>17</v>
      </c>
      <c r="AE11" s="102" t="s">
        <v>62</v>
      </c>
      <c r="AF11" s="103"/>
      <c r="AG11" s="102" t="s">
        <v>18</v>
      </c>
      <c r="AH11" s="103"/>
      <c r="AI11" s="8" t="s">
        <v>19</v>
      </c>
      <c r="AJ11" s="102" t="s">
        <v>20</v>
      </c>
      <c r="AK11" s="103"/>
      <c r="AL11" s="8" t="s">
        <v>21</v>
      </c>
      <c r="AM11" s="9"/>
    </row>
    <row r="12" spans="1:45" s="7" customFormat="1" ht="15.75" x14ac:dyDescent="0.2">
      <c r="A12" s="101"/>
      <c r="B12" s="101"/>
      <c r="C12" s="101"/>
      <c r="D12" s="101"/>
      <c r="E12" s="99"/>
      <c r="F12" s="104"/>
      <c r="G12" s="106"/>
      <c r="H12" s="99"/>
      <c r="I12" s="104"/>
      <c r="J12" s="106"/>
      <c r="K12" s="99"/>
      <c r="L12" s="104"/>
      <c r="M12" s="101"/>
      <c r="N12" s="99"/>
      <c r="O12" s="104"/>
      <c r="P12" s="101"/>
      <c r="Q12" s="99"/>
      <c r="R12" s="104"/>
      <c r="S12" s="101"/>
      <c r="T12" s="99"/>
      <c r="U12" s="104"/>
      <c r="V12" s="101"/>
      <c r="W12" s="99"/>
      <c r="X12" s="104"/>
      <c r="Y12" s="101"/>
      <c r="Z12" s="99" t="s">
        <v>14</v>
      </c>
      <c r="AA12" s="104"/>
      <c r="AB12" s="99" t="s">
        <v>14</v>
      </c>
      <c r="AC12" s="104"/>
      <c r="AD12" s="10" t="s">
        <v>15</v>
      </c>
      <c r="AE12" s="99" t="s">
        <v>15</v>
      </c>
      <c r="AF12" s="104"/>
      <c r="AG12" s="99" t="s">
        <v>14</v>
      </c>
      <c r="AH12" s="104"/>
      <c r="AI12" s="10" t="s">
        <v>15</v>
      </c>
      <c r="AJ12" s="99" t="s">
        <v>14</v>
      </c>
      <c r="AK12" s="104"/>
      <c r="AL12" s="10" t="s">
        <v>15</v>
      </c>
      <c r="AM12" s="62"/>
    </row>
    <row r="13" spans="1:45" s="67" customFormat="1" ht="139.5" customHeight="1" x14ac:dyDescent="0.25">
      <c r="A13" s="42">
        <v>1</v>
      </c>
      <c r="B13" s="13" t="s">
        <v>22</v>
      </c>
      <c r="C13" s="43" t="s">
        <v>73</v>
      </c>
      <c r="D13" s="15" t="s">
        <v>139</v>
      </c>
      <c r="E13" s="39"/>
      <c r="F13" s="40"/>
      <c r="G13" s="45"/>
      <c r="H13" s="39"/>
      <c r="I13" s="40"/>
      <c r="J13" s="45"/>
      <c r="K13" s="39">
        <v>100</v>
      </c>
      <c r="L13" s="40" t="s">
        <v>134</v>
      </c>
      <c r="M13" s="45">
        <f>M14+M17+M22+M28+M30+M33</f>
        <v>4752508796</v>
      </c>
      <c r="N13" s="39">
        <v>25</v>
      </c>
      <c r="O13" s="40" t="s">
        <v>134</v>
      </c>
      <c r="P13" s="45">
        <f>P14+P17+P22+P28+P30+P33</f>
        <v>713470233</v>
      </c>
      <c r="Q13" s="39"/>
      <c r="R13" s="40"/>
      <c r="S13" s="45"/>
      <c r="T13" s="63"/>
      <c r="U13" s="40"/>
      <c r="V13" s="45"/>
      <c r="W13" s="63"/>
      <c r="X13" s="40"/>
      <c r="Y13" s="45"/>
      <c r="Z13" s="56">
        <f>SUM(N13,Q13,T13,W13)</f>
        <v>25</v>
      </c>
      <c r="AA13" s="40" t="str">
        <f>L13</f>
        <v>%</v>
      </c>
      <c r="AB13" s="56">
        <f>Z13/K13*100</f>
        <v>25</v>
      </c>
      <c r="AC13" s="59" t="s">
        <v>134</v>
      </c>
      <c r="AD13" s="57">
        <f>SUM(P13,S13,V13,Y13)</f>
        <v>713470233</v>
      </c>
      <c r="AE13" s="60">
        <f>AD13/M13*100</f>
        <v>15.012496843782802</v>
      </c>
      <c r="AF13" s="42" t="s">
        <v>134</v>
      </c>
      <c r="AG13" s="58">
        <f>SUM(H13,Z13)</f>
        <v>25</v>
      </c>
      <c r="AH13" s="40" t="str">
        <f>O13</f>
        <v>%</v>
      </c>
      <c r="AI13" s="57">
        <f>SUM(J13,AD13)</f>
        <v>713470233</v>
      </c>
      <c r="AJ13" s="58"/>
      <c r="AK13" s="59" t="s">
        <v>134</v>
      </c>
      <c r="AL13" s="60"/>
      <c r="AM13" s="19" t="s">
        <v>51</v>
      </c>
      <c r="AP13" s="68">
        <f>P13+S13+V13+Y13</f>
        <v>713470233</v>
      </c>
    </row>
    <row r="14" spans="1:45" s="67" customFormat="1" ht="147.75" customHeight="1" x14ac:dyDescent="0.25">
      <c r="A14" s="42">
        <v>2</v>
      </c>
      <c r="B14" s="43" t="s">
        <v>23</v>
      </c>
      <c r="C14" s="15" t="s">
        <v>74</v>
      </c>
      <c r="D14" s="15" t="s">
        <v>135</v>
      </c>
      <c r="E14" s="39"/>
      <c r="F14" s="40"/>
      <c r="G14" s="36"/>
      <c r="H14" s="39"/>
      <c r="I14" s="40"/>
      <c r="J14" s="36"/>
      <c r="K14" s="39">
        <f>SUM(K15:K16)</f>
        <v>8</v>
      </c>
      <c r="L14" s="40" t="s">
        <v>48</v>
      </c>
      <c r="M14" s="36">
        <f>SUM(M15:M16)</f>
        <v>9500000</v>
      </c>
      <c r="N14" s="39">
        <f>SUM(N15:N16)</f>
        <v>1</v>
      </c>
      <c r="O14" s="40" t="s">
        <v>48</v>
      </c>
      <c r="P14" s="36">
        <f>SUM(P15:P16)</f>
        <v>0</v>
      </c>
      <c r="Q14" s="39"/>
      <c r="R14" s="40"/>
      <c r="S14" s="36"/>
      <c r="T14" s="39"/>
      <c r="U14" s="40"/>
      <c r="V14" s="36"/>
      <c r="W14" s="39"/>
      <c r="X14" s="40"/>
      <c r="Y14" s="36"/>
      <c r="Z14" s="56">
        <f t="shared" ref="Z14:Z62" si="0">SUM(N14,Q14,T14,W14)</f>
        <v>1</v>
      </c>
      <c r="AA14" s="40" t="str">
        <f t="shared" ref="AA14:AA62" si="1">L14</f>
        <v>Dok</v>
      </c>
      <c r="AB14" s="56">
        <f>Z14/K14*100</f>
        <v>12.5</v>
      </c>
      <c r="AC14" s="59" t="s">
        <v>134</v>
      </c>
      <c r="AD14" s="61">
        <f t="shared" ref="AD14:AD62" si="2">SUM(P14,S14,V14,Y14)</f>
        <v>0</v>
      </c>
      <c r="AE14" s="56">
        <f t="shared" ref="AE14:AE62" si="3">AD14/M14*100</f>
        <v>0</v>
      </c>
      <c r="AF14" s="59" t="s">
        <v>134</v>
      </c>
      <c r="AG14" s="56">
        <f t="shared" ref="AG14:AG62" si="4">SUM(H14,Z14)</f>
        <v>1</v>
      </c>
      <c r="AH14" s="40" t="str">
        <f t="shared" ref="AH14:AH62" si="5">O14</f>
        <v>Dok</v>
      </c>
      <c r="AI14" s="61">
        <f t="shared" ref="AI14:AI62" si="6">SUM(J14,AD14)</f>
        <v>0</v>
      </c>
      <c r="AJ14" s="58"/>
      <c r="AK14" s="59" t="s">
        <v>134</v>
      </c>
      <c r="AL14" s="58"/>
      <c r="AM14" s="69"/>
      <c r="AP14" s="68"/>
    </row>
    <row r="15" spans="1:45" ht="90" x14ac:dyDescent="0.2">
      <c r="A15" s="12"/>
      <c r="B15" s="13"/>
      <c r="C15" s="21" t="s">
        <v>75</v>
      </c>
      <c r="D15" s="24" t="s">
        <v>146</v>
      </c>
      <c r="E15" s="16"/>
      <c r="F15" s="17"/>
      <c r="G15" s="18"/>
      <c r="H15" s="16"/>
      <c r="I15" s="17"/>
      <c r="J15" s="18"/>
      <c r="K15" s="16">
        <v>4</v>
      </c>
      <c r="L15" s="17" t="s">
        <v>48</v>
      </c>
      <c r="M15" s="18">
        <v>7000000</v>
      </c>
      <c r="N15" s="16">
        <v>0</v>
      </c>
      <c r="O15" s="17" t="s">
        <v>48</v>
      </c>
      <c r="P15" s="18">
        <v>0</v>
      </c>
      <c r="Q15" s="16"/>
      <c r="R15" s="17"/>
      <c r="S15" s="18"/>
      <c r="T15" s="16"/>
      <c r="U15" s="17"/>
      <c r="V15" s="18"/>
      <c r="W15" s="16"/>
      <c r="X15" s="17"/>
      <c r="Y15" s="18"/>
      <c r="Z15" s="47">
        <f t="shared" si="0"/>
        <v>0</v>
      </c>
      <c r="AA15" s="17" t="str">
        <f t="shared" si="1"/>
        <v>Dok</v>
      </c>
      <c r="AB15" s="47">
        <f>Z15/K15*100</f>
        <v>0</v>
      </c>
      <c r="AC15" s="30" t="s">
        <v>134</v>
      </c>
      <c r="AD15" s="35">
        <f t="shared" si="2"/>
        <v>0</v>
      </c>
      <c r="AE15" s="47">
        <f t="shared" si="3"/>
        <v>0</v>
      </c>
      <c r="AF15" s="30" t="s">
        <v>134</v>
      </c>
      <c r="AG15" s="47">
        <f t="shared" si="4"/>
        <v>0</v>
      </c>
      <c r="AH15" s="17" t="str">
        <f t="shared" si="5"/>
        <v>Dok</v>
      </c>
      <c r="AI15" s="35">
        <f t="shared" si="6"/>
        <v>0</v>
      </c>
      <c r="AJ15" s="46"/>
      <c r="AK15" s="30" t="s">
        <v>134</v>
      </c>
      <c r="AL15" s="46"/>
      <c r="AM15" s="11"/>
      <c r="AP15" s="20"/>
    </row>
    <row r="16" spans="1:45" ht="90" x14ac:dyDescent="0.2">
      <c r="A16" s="12"/>
      <c r="B16" s="13"/>
      <c r="C16" s="21" t="s">
        <v>76</v>
      </c>
      <c r="D16" s="24" t="s">
        <v>147</v>
      </c>
      <c r="E16" s="16"/>
      <c r="F16" s="17"/>
      <c r="G16" s="18"/>
      <c r="H16" s="16"/>
      <c r="I16" s="17"/>
      <c r="J16" s="18"/>
      <c r="K16" s="16">
        <v>4</v>
      </c>
      <c r="L16" s="17" t="s">
        <v>48</v>
      </c>
      <c r="M16" s="18">
        <v>2500000</v>
      </c>
      <c r="N16" s="16">
        <v>1</v>
      </c>
      <c r="O16" s="17" t="s">
        <v>48</v>
      </c>
      <c r="P16" s="18">
        <v>0</v>
      </c>
      <c r="Q16" s="16"/>
      <c r="R16" s="17"/>
      <c r="S16" s="18"/>
      <c r="T16" s="16"/>
      <c r="U16" s="17"/>
      <c r="V16" s="18"/>
      <c r="W16" s="16"/>
      <c r="X16" s="17"/>
      <c r="Y16" s="18"/>
      <c r="Z16" s="47">
        <f t="shared" si="0"/>
        <v>1</v>
      </c>
      <c r="AA16" s="17" t="str">
        <f t="shared" si="1"/>
        <v>Dok</v>
      </c>
      <c r="AB16" s="47">
        <f>Z16/K16*100</f>
        <v>25</v>
      </c>
      <c r="AC16" s="30" t="s">
        <v>134</v>
      </c>
      <c r="AD16" s="35">
        <f t="shared" si="2"/>
        <v>0</v>
      </c>
      <c r="AE16" s="47">
        <f t="shared" si="3"/>
        <v>0</v>
      </c>
      <c r="AF16" s="30" t="s">
        <v>134</v>
      </c>
      <c r="AG16" s="47">
        <f t="shared" si="4"/>
        <v>1</v>
      </c>
      <c r="AH16" s="17" t="str">
        <f t="shared" si="5"/>
        <v>Dok</v>
      </c>
      <c r="AI16" s="35">
        <f t="shared" si="6"/>
        <v>0</v>
      </c>
      <c r="AJ16" s="46"/>
      <c r="AK16" s="30" t="s">
        <v>134</v>
      </c>
      <c r="AL16" s="46"/>
      <c r="AM16" s="11"/>
      <c r="AP16" s="20"/>
    </row>
    <row r="17" spans="1:42" s="67" customFormat="1" ht="94.5" x14ac:dyDescent="0.25">
      <c r="A17" s="12"/>
      <c r="B17" s="13"/>
      <c r="C17" s="14" t="s">
        <v>77</v>
      </c>
      <c r="D17" s="15" t="s">
        <v>136</v>
      </c>
      <c r="E17" s="39"/>
      <c r="F17" s="40"/>
      <c r="G17" s="36"/>
      <c r="H17" s="39"/>
      <c r="I17" s="40"/>
      <c r="J17" s="36"/>
      <c r="K17" s="65">
        <f>SUM(K19:K21)</f>
        <v>14</v>
      </c>
      <c r="L17" s="66" t="s">
        <v>48</v>
      </c>
      <c r="M17" s="36">
        <f>SUM(M18:M21)</f>
        <v>4018397000</v>
      </c>
      <c r="N17" s="65">
        <f>SUM(N19:N21)</f>
        <v>3</v>
      </c>
      <c r="O17" s="66" t="s">
        <v>48</v>
      </c>
      <c r="P17" s="36">
        <f>SUM(P18:P21)</f>
        <v>620199117</v>
      </c>
      <c r="Q17" s="65"/>
      <c r="R17" s="66"/>
      <c r="S17" s="36"/>
      <c r="T17" s="39"/>
      <c r="U17" s="40"/>
      <c r="V17" s="36"/>
      <c r="W17" s="39"/>
      <c r="X17" s="40"/>
      <c r="Y17" s="36"/>
      <c r="Z17" s="56">
        <f t="shared" si="0"/>
        <v>3</v>
      </c>
      <c r="AA17" s="40" t="str">
        <f t="shared" si="1"/>
        <v>Dok</v>
      </c>
      <c r="AB17" s="58">
        <f>Z17/K17*100</f>
        <v>21.428571428571427</v>
      </c>
      <c r="AC17" s="59" t="s">
        <v>134</v>
      </c>
      <c r="AD17" s="61">
        <f t="shared" si="2"/>
        <v>620199117</v>
      </c>
      <c r="AE17" s="58">
        <f t="shared" si="3"/>
        <v>15.433993132087249</v>
      </c>
      <c r="AF17" s="59" t="s">
        <v>134</v>
      </c>
      <c r="AG17" s="56">
        <f t="shared" si="4"/>
        <v>3</v>
      </c>
      <c r="AH17" s="40" t="str">
        <f t="shared" si="5"/>
        <v>Dok</v>
      </c>
      <c r="AI17" s="61">
        <f t="shared" si="6"/>
        <v>620199117</v>
      </c>
      <c r="AJ17" s="58"/>
      <c r="AK17" s="59" t="s">
        <v>134</v>
      </c>
      <c r="AL17" s="58"/>
      <c r="AM17" s="69"/>
      <c r="AP17" s="68"/>
    </row>
    <row r="18" spans="1:42" ht="60" x14ac:dyDescent="0.2">
      <c r="A18" s="12"/>
      <c r="B18" s="13"/>
      <c r="C18" s="21" t="s">
        <v>78</v>
      </c>
      <c r="D18" s="21" t="s">
        <v>53</v>
      </c>
      <c r="E18" s="16"/>
      <c r="F18" s="17"/>
      <c r="G18" s="18"/>
      <c r="H18" s="16"/>
      <c r="I18" s="17"/>
      <c r="J18" s="18"/>
      <c r="K18" s="16">
        <v>12</v>
      </c>
      <c r="L18" s="17" t="s">
        <v>49</v>
      </c>
      <c r="M18" s="18">
        <v>4013397000</v>
      </c>
      <c r="N18" s="16">
        <v>3</v>
      </c>
      <c r="O18" s="17" t="s">
        <v>49</v>
      </c>
      <c r="P18" s="18">
        <v>620199117</v>
      </c>
      <c r="Q18" s="16"/>
      <c r="R18" s="17"/>
      <c r="S18" s="18"/>
      <c r="T18" s="16"/>
      <c r="U18" s="17"/>
      <c r="V18" s="18"/>
      <c r="W18" s="16"/>
      <c r="X18" s="17"/>
      <c r="Y18" s="18"/>
      <c r="Z18" s="47">
        <f t="shared" si="0"/>
        <v>3</v>
      </c>
      <c r="AA18" s="17" t="str">
        <f t="shared" si="1"/>
        <v>Bln</v>
      </c>
      <c r="AB18" s="47">
        <f t="shared" ref="AB18:AB62" si="7">Z18/K18*100</f>
        <v>25</v>
      </c>
      <c r="AC18" s="30" t="s">
        <v>134</v>
      </c>
      <c r="AD18" s="35">
        <f t="shared" si="2"/>
        <v>620199117</v>
      </c>
      <c r="AE18" s="46">
        <f t="shared" si="3"/>
        <v>15.453221223816133</v>
      </c>
      <c r="AF18" s="30" t="s">
        <v>134</v>
      </c>
      <c r="AG18" s="47">
        <f t="shared" si="4"/>
        <v>3</v>
      </c>
      <c r="AH18" s="17" t="str">
        <f t="shared" si="5"/>
        <v>Bln</v>
      </c>
      <c r="AI18" s="35">
        <f t="shared" si="6"/>
        <v>620199117</v>
      </c>
      <c r="AJ18" s="46"/>
      <c r="AK18" s="30" t="s">
        <v>134</v>
      </c>
      <c r="AL18" s="46"/>
      <c r="AM18" s="11"/>
      <c r="AP18" s="20"/>
    </row>
    <row r="19" spans="1:42" ht="105" x14ac:dyDescent="0.2">
      <c r="A19" s="12"/>
      <c r="B19" s="13"/>
      <c r="C19" s="21" t="s">
        <v>79</v>
      </c>
      <c r="D19" s="24" t="s">
        <v>52</v>
      </c>
      <c r="E19" s="16"/>
      <c r="F19" s="17"/>
      <c r="G19" s="18"/>
      <c r="H19" s="16"/>
      <c r="I19" s="17"/>
      <c r="J19" s="18"/>
      <c r="K19" s="16">
        <v>1</v>
      </c>
      <c r="L19" s="17" t="s">
        <v>48</v>
      </c>
      <c r="M19" s="18">
        <v>2000000</v>
      </c>
      <c r="N19" s="16">
        <v>0</v>
      </c>
      <c r="O19" s="17" t="s">
        <v>48</v>
      </c>
      <c r="P19" s="18">
        <v>0</v>
      </c>
      <c r="Q19" s="16"/>
      <c r="R19" s="17"/>
      <c r="S19" s="18"/>
      <c r="T19" s="16"/>
      <c r="U19" s="17"/>
      <c r="V19" s="18"/>
      <c r="W19" s="16"/>
      <c r="X19" s="17"/>
      <c r="Y19" s="18"/>
      <c r="Z19" s="47">
        <f t="shared" si="0"/>
        <v>0</v>
      </c>
      <c r="AA19" s="17" t="str">
        <f t="shared" si="1"/>
        <v>Dok</v>
      </c>
      <c r="AB19" s="47">
        <f t="shared" si="7"/>
        <v>0</v>
      </c>
      <c r="AC19" s="30" t="s">
        <v>134</v>
      </c>
      <c r="AD19" s="35">
        <f t="shared" si="2"/>
        <v>0</v>
      </c>
      <c r="AE19" s="47">
        <f t="shared" si="3"/>
        <v>0</v>
      </c>
      <c r="AF19" s="30" t="s">
        <v>134</v>
      </c>
      <c r="AG19" s="47">
        <f t="shared" si="4"/>
        <v>0</v>
      </c>
      <c r="AH19" s="17" t="str">
        <f t="shared" si="5"/>
        <v>Dok</v>
      </c>
      <c r="AI19" s="35">
        <f t="shared" si="6"/>
        <v>0</v>
      </c>
      <c r="AJ19" s="46"/>
      <c r="AK19" s="30" t="s">
        <v>134</v>
      </c>
      <c r="AL19" s="46"/>
      <c r="AM19" s="11"/>
      <c r="AP19" s="20"/>
    </row>
    <row r="20" spans="1:42" ht="120" x14ac:dyDescent="0.2">
      <c r="A20" s="12"/>
      <c r="B20" s="13"/>
      <c r="C20" s="21" t="s">
        <v>80</v>
      </c>
      <c r="D20" s="24" t="s">
        <v>52</v>
      </c>
      <c r="E20" s="16"/>
      <c r="F20" s="17"/>
      <c r="G20" s="18"/>
      <c r="H20" s="16"/>
      <c r="I20" s="17"/>
      <c r="J20" s="18"/>
      <c r="K20" s="16">
        <v>12</v>
      </c>
      <c r="L20" s="17" t="s">
        <v>48</v>
      </c>
      <c r="M20" s="18">
        <v>1500000</v>
      </c>
      <c r="N20" s="16">
        <v>3</v>
      </c>
      <c r="O20" s="17" t="s">
        <v>48</v>
      </c>
      <c r="P20" s="18">
        <v>0</v>
      </c>
      <c r="Q20" s="16"/>
      <c r="R20" s="17"/>
      <c r="S20" s="18"/>
      <c r="T20" s="16"/>
      <c r="U20" s="17"/>
      <c r="V20" s="18"/>
      <c r="W20" s="16"/>
      <c r="X20" s="17"/>
      <c r="Y20" s="18"/>
      <c r="Z20" s="47">
        <f t="shared" si="0"/>
        <v>3</v>
      </c>
      <c r="AA20" s="17" t="str">
        <f t="shared" si="1"/>
        <v>Dok</v>
      </c>
      <c r="AB20" s="47">
        <f t="shared" ref="AB20:AB28" si="8">Z20/K20*100</f>
        <v>25</v>
      </c>
      <c r="AC20" s="30" t="s">
        <v>134</v>
      </c>
      <c r="AD20" s="35">
        <f t="shared" si="2"/>
        <v>0</v>
      </c>
      <c r="AE20" s="47">
        <f t="shared" si="3"/>
        <v>0</v>
      </c>
      <c r="AF20" s="30" t="s">
        <v>134</v>
      </c>
      <c r="AG20" s="47">
        <f t="shared" si="4"/>
        <v>3</v>
      </c>
      <c r="AH20" s="17" t="str">
        <f t="shared" si="5"/>
        <v>Dok</v>
      </c>
      <c r="AI20" s="35">
        <f t="shared" si="6"/>
        <v>0</v>
      </c>
      <c r="AJ20" s="46"/>
      <c r="AK20" s="30" t="s">
        <v>134</v>
      </c>
      <c r="AL20" s="46"/>
      <c r="AM20" s="11"/>
      <c r="AP20" s="20"/>
    </row>
    <row r="21" spans="1:42" ht="90" x14ac:dyDescent="0.2">
      <c r="A21" s="12"/>
      <c r="B21" s="13"/>
      <c r="C21" s="21" t="s">
        <v>81</v>
      </c>
      <c r="D21" s="24" t="s">
        <v>52</v>
      </c>
      <c r="E21" s="16"/>
      <c r="F21" s="17"/>
      <c r="G21" s="18"/>
      <c r="H21" s="16"/>
      <c r="I21" s="17"/>
      <c r="J21" s="18"/>
      <c r="K21" s="16">
        <v>1</v>
      </c>
      <c r="L21" s="17" t="s">
        <v>48</v>
      </c>
      <c r="M21" s="18">
        <v>1500000</v>
      </c>
      <c r="N21" s="16">
        <v>0</v>
      </c>
      <c r="O21" s="17" t="s">
        <v>48</v>
      </c>
      <c r="P21" s="18">
        <v>0</v>
      </c>
      <c r="Q21" s="16"/>
      <c r="R21" s="17"/>
      <c r="S21" s="18"/>
      <c r="T21" s="16"/>
      <c r="U21" s="17"/>
      <c r="V21" s="18"/>
      <c r="W21" s="16"/>
      <c r="X21" s="17"/>
      <c r="Y21" s="18"/>
      <c r="Z21" s="47">
        <f t="shared" si="0"/>
        <v>0</v>
      </c>
      <c r="AA21" s="17" t="str">
        <f t="shared" si="1"/>
        <v>Dok</v>
      </c>
      <c r="AB21" s="47">
        <f t="shared" si="8"/>
        <v>0</v>
      </c>
      <c r="AC21" s="30" t="s">
        <v>134</v>
      </c>
      <c r="AD21" s="35">
        <f t="shared" si="2"/>
        <v>0</v>
      </c>
      <c r="AE21" s="47">
        <f t="shared" si="3"/>
        <v>0</v>
      </c>
      <c r="AF21" s="30" t="s">
        <v>134</v>
      </c>
      <c r="AG21" s="47">
        <f t="shared" si="4"/>
        <v>0</v>
      </c>
      <c r="AH21" s="17" t="str">
        <f t="shared" si="5"/>
        <v>Dok</v>
      </c>
      <c r="AI21" s="35">
        <f t="shared" si="6"/>
        <v>0</v>
      </c>
      <c r="AJ21" s="46"/>
      <c r="AK21" s="30" t="s">
        <v>134</v>
      </c>
      <c r="AL21" s="46"/>
      <c r="AM21" s="11"/>
      <c r="AP21" s="20"/>
    </row>
    <row r="22" spans="1:42" s="67" customFormat="1" ht="96.75" customHeight="1" x14ac:dyDescent="0.25">
      <c r="A22" s="12"/>
      <c r="B22" s="13"/>
      <c r="C22" s="13" t="s">
        <v>82</v>
      </c>
      <c r="D22" s="15" t="s">
        <v>137</v>
      </c>
      <c r="E22" s="39"/>
      <c r="F22" s="40"/>
      <c r="G22" s="36"/>
      <c r="H22" s="39"/>
      <c r="I22" s="40"/>
      <c r="J22" s="36"/>
      <c r="K22" s="65">
        <v>1</v>
      </c>
      <c r="L22" s="66" t="s">
        <v>48</v>
      </c>
      <c r="M22" s="36">
        <f>SUM(M23:M27)</f>
        <v>409473796</v>
      </c>
      <c r="N22" s="65">
        <v>0</v>
      </c>
      <c r="O22" s="66" t="s">
        <v>48</v>
      </c>
      <c r="P22" s="36">
        <f>SUM(P23:P27)</f>
        <v>50051091</v>
      </c>
      <c r="Q22" s="65"/>
      <c r="R22" s="66"/>
      <c r="S22" s="36"/>
      <c r="T22" s="39"/>
      <c r="U22" s="40"/>
      <c r="V22" s="36"/>
      <c r="W22" s="39"/>
      <c r="X22" s="40"/>
      <c r="Y22" s="36"/>
      <c r="Z22" s="56">
        <f t="shared" si="0"/>
        <v>0</v>
      </c>
      <c r="AA22" s="40" t="str">
        <f t="shared" si="1"/>
        <v>Dok</v>
      </c>
      <c r="AB22" s="56">
        <f t="shared" si="8"/>
        <v>0</v>
      </c>
      <c r="AC22" s="59" t="s">
        <v>134</v>
      </c>
      <c r="AD22" s="61">
        <f t="shared" si="2"/>
        <v>50051091</v>
      </c>
      <c r="AE22" s="58">
        <f t="shared" si="3"/>
        <v>12.223270814623751</v>
      </c>
      <c r="AF22" s="59" t="s">
        <v>134</v>
      </c>
      <c r="AG22" s="56">
        <f t="shared" si="4"/>
        <v>0</v>
      </c>
      <c r="AH22" s="40" t="str">
        <f t="shared" si="5"/>
        <v>Dok</v>
      </c>
      <c r="AI22" s="61">
        <f t="shared" si="6"/>
        <v>50051091</v>
      </c>
      <c r="AJ22" s="58"/>
      <c r="AK22" s="59" t="s">
        <v>134</v>
      </c>
      <c r="AL22" s="58"/>
      <c r="AM22" s="69"/>
      <c r="AP22" s="68"/>
    </row>
    <row r="23" spans="1:42" ht="106.5" customHeight="1" x14ac:dyDescent="0.2">
      <c r="A23" s="12"/>
      <c r="B23" s="13"/>
      <c r="C23" s="24" t="s">
        <v>84</v>
      </c>
      <c r="D23" s="24" t="s">
        <v>83</v>
      </c>
      <c r="E23" s="16"/>
      <c r="F23" s="17"/>
      <c r="G23" s="18"/>
      <c r="H23" s="38"/>
      <c r="I23" s="17"/>
      <c r="J23" s="18"/>
      <c r="K23" s="16">
        <v>12</v>
      </c>
      <c r="L23" s="17" t="s">
        <v>49</v>
      </c>
      <c r="M23" s="18">
        <v>7344890</v>
      </c>
      <c r="N23" s="16">
        <v>3</v>
      </c>
      <c r="O23" s="17" t="s">
        <v>49</v>
      </c>
      <c r="P23" s="18">
        <v>0</v>
      </c>
      <c r="Q23" s="16"/>
      <c r="R23" s="17"/>
      <c r="S23" s="18"/>
      <c r="T23" s="38"/>
      <c r="U23" s="17"/>
      <c r="V23" s="18"/>
      <c r="W23" s="38"/>
      <c r="X23" s="17"/>
      <c r="Y23" s="18"/>
      <c r="Z23" s="47">
        <f t="shared" si="0"/>
        <v>3</v>
      </c>
      <c r="AA23" s="17" t="str">
        <f t="shared" si="1"/>
        <v>Bln</v>
      </c>
      <c r="AB23" s="47">
        <f t="shared" si="8"/>
        <v>25</v>
      </c>
      <c r="AC23" s="30" t="s">
        <v>134</v>
      </c>
      <c r="AD23" s="35">
        <f t="shared" si="2"/>
        <v>0</v>
      </c>
      <c r="AE23" s="47">
        <f t="shared" si="3"/>
        <v>0</v>
      </c>
      <c r="AF23" s="30" t="s">
        <v>134</v>
      </c>
      <c r="AG23" s="47">
        <f t="shared" si="4"/>
        <v>3</v>
      </c>
      <c r="AH23" s="17" t="str">
        <f t="shared" si="5"/>
        <v>Bln</v>
      </c>
      <c r="AI23" s="35">
        <f t="shared" si="6"/>
        <v>0</v>
      </c>
      <c r="AJ23" s="46"/>
      <c r="AK23" s="30" t="s">
        <v>134</v>
      </c>
      <c r="AL23" s="46"/>
      <c r="AM23" s="11"/>
      <c r="AP23" s="20"/>
    </row>
    <row r="24" spans="1:42" ht="60.75" customHeight="1" x14ac:dyDescent="0.2">
      <c r="A24" s="12"/>
      <c r="B24" s="13"/>
      <c r="C24" s="24" t="s">
        <v>85</v>
      </c>
      <c r="D24" s="24" t="s">
        <v>83</v>
      </c>
      <c r="E24" s="16"/>
      <c r="F24" s="17"/>
      <c r="G24" s="18"/>
      <c r="H24" s="38"/>
      <c r="I24" s="17"/>
      <c r="J24" s="18"/>
      <c r="K24" s="16">
        <v>12</v>
      </c>
      <c r="L24" s="17" t="s">
        <v>49</v>
      </c>
      <c r="M24" s="18">
        <v>121398906</v>
      </c>
      <c r="N24" s="16">
        <v>3</v>
      </c>
      <c r="O24" s="17" t="s">
        <v>49</v>
      </c>
      <c r="P24" s="18">
        <v>13953691</v>
      </c>
      <c r="Q24" s="16"/>
      <c r="R24" s="17"/>
      <c r="S24" s="18"/>
      <c r="T24" s="38"/>
      <c r="U24" s="17"/>
      <c r="V24" s="18"/>
      <c r="W24" s="38"/>
      <c r="X24" s="17"/>
      <c r="Y24" s="18"/>
      <c r="Z24" s="47">
        <f t="shared" si="0"/>
        <v>3</v>
      </c>
      <c r="AA24" s="17" t="str">
        <f t="shared" si="1"/>
        <v>Bln</v>
      </c>
      <c r="AB24" s="47">
        <f t="shared" si="8"/>
        <v>25</v>
      </c>
      <c r="AC24" s="30" t="s">
        <v>134</v>
      </c>
      <c r="AD24" s="35">
        <f t="shared" si="2"/>
        <v>13953691</v>
      </c>
      <c r="AE24" s="46">
        <f t="shared" si="3"/>
        <v>11.494082986217355</v>
      </c>
      <c r="AF24" s="30" t="s">
        <v>134</v>
      </c>
      <c r="AG24" s="47">
        <f t="shared" si="4"/>
        <v>3</v>
      </c>
      <c r="AH24" s="17" t="str">
        <f t="shared" si="5"/>
        <v>Bln</v>
      </c>
      <c r="AI24" s="35">
        <f t="shared" si="6"/>
        <v>13953691</v>
      </c>
      <c r="AJ24" s="46"/>
      <c r="AK24" s="30" t="s">
        <v>134</v>
      </c>
      <c r="AL24" s="46"/>
      <c r="AM24" s="11"/>
      <c r="AP24" s="20"/>
    </row>
    <row r="25" spans="1:42" ht="60" x14ac:dyDescent="0.2">
      <c r="A25" s="12"/>
      <c r="B25" s="13"/>
      <c r="C25" s="24" t="s">
        <v>86</v>
      </c>
      <c r="D25" s="21" t="s">
        <v>53</v>
      </c>
      <c r="E25" s="16"/>
      <c r="F25" s="22"/>
      <c r="G25" s="23"/>
      <c r="H25" s="37"/>
      <c r="I25" s="22"/>
      <c r="J25" s="23"/>
      <c r="K25" s="16">
        <v>12</v>
      </c>
      <c r="L25" s="17" t="s">
        <v>49</v>
      </c>
      <c r="M25" s="18">
        <v>33475000</v>
      </c>
      <c r="N25" s="16">
        <v>3</v>
      </c>
      <c r="O25" s="17" t="s">
        <v>49</v>
      </c>
      <c r="P25" s="18">
        <v>375000</v>
      </c>
      <c r="Q25" s="16"/>
      <c r="R25" s="17"/>
      <c r="S25" s="18"/>
      <c r="T25" s="38"/>
      <c r="U25" s="17"/>
      <c r="V25" s="18"/>
      <c r="W25" s="38"/>
      <c r="X25" s="17"/>
      <c r="Y25" s="18"/>
      <c r="Z25" s="47">
        <f t="shared" si="0"/>
        <v>3</v>
      </c>
      <c r="AA25" s="17" t="str">
        <f t="shared" si="1"/>
        <v>Bln</v>
      </c>
      <c r="AB25" s="47">
        <f t="shared" si="8"/>
        <v>25</v>
      </c>
      <c r="AC25" s="30" t="s">
        <v>134</v>
      </c>
      <c r="AD25" s="35">
        <f t="shared" si="2"/>
        <v>375000</v>
      </c>
      <c r="AE25" s="46">
        <f t="shared" si="3"/>
        <v>1.1202389843166543</v>
      </c>
      <c r="AF25" s="30" t="s">
        <v>134</v>
      </c>
      <c r="AG25" s="47">
        <f t="shared" si="4"/>
        <v>3</v>
      </c>
      <c r="AH25" s="17" t="str">
        <f t="shared" si="5"/>
        <v>Bln</v>
      </c>
      <c r="AI25" s="35">
        <f t="shared" si="6"/>
        <v>375000</v>
      </c>
      <c r="AJ25" s="46"/>
      <c r="AK25" s="30" t="s">
        <v>134</v>
      </c>
      <c r="AL25" s="46"/>
      <c r="AM25" s="25"/>
      <c r="AP25" s="20">
        <f>P25+S25+V25+Y25</f>
        <v>375000</v>
      </c>
    </row>
    <row r="26" spans="1:42" ht="65.25" customHeight="1" x14ac:dyDescent="0.2">
      <c r="A26" s="12"/>
      <c r="B26" s="13"/>
      <c r="C26" s="24" t="s">
        <v>87</v>
      </c>
      <c r="D26" s="21" t="s">
        <v>53</v>
      </c>
      <c r="E26" s="16"/>
      <c r="F26" s="17"/>
      <c r="G26" s="18"/>
      <c r="H26" s="38"/>
      <c r="I26" s="17"/>
      <c r="J26" s="18"/>
      <c r="K26" s="16">
        <v>12</v>
      </c>
      <c r="L26" s="17" t="s">
        <v>49</v>
      </c>
      <c r="M26" s="18">
        <v>32255000</v>
      </c>
      <c r="N26" s="16">
        <v>3</v>
      </c>
      <c r="O26" s="17" t="s">
        <v>49</v>
      </c>
      <c r="P26" s="18">
        <v>6761400</v>
      </c>
      <c r="Q26" s="16"/>
      <c r="R26" s="17"/>
      <c r="S26" s="18"/>
      <c r="T26" s="38"/>
      <c r="U26" s="17"/>
      <c r="V26" s="18"/>
      <c r="W26" s="38"/>
      <c r="X26" s="17"/>
      <c r="Y26" s="18"/>
      <c r="Z26" s="47">
        <f t="shared" si="0"/>
        <v>3</v>
      </c>
      <c r="AA26" s="17" t="str">
        <f t="shared" si="1"/>
        <v>Bln</v>
      </c>
      <c r="AB26" s="47">
        <f t="shared" si="8"/>
        <v>25</v>
      </c>
      <c r="AC26" s="30" t="s">
        <v>134</v>
      </c>
      <c r="AD26" s="35">
        <f t="shared" si="2"/>
        <v>6761400</v>
      </c>
      <c r="AE26" s="46">
        <f t="shared" si="3"/>
        <v>20.962331421485043</v>
      </c>
      <c r="AF26" s="30" t="s">
        <v>134</v>
      </c>
      <c r="AG26" s="47">
        <f t="shared" si="4"/>
        <v>3</v>
      </c>
      <c r="AH26" s="17" t="str">
        <f t="shared" si="5"/>
        <v>Bln</v>
      </c>
      <c r="AI26" s="35">
        <f t="shared" si="6"/>
        <v>6761400</v>
      </c>
      <c r="AJ26" s="46"/>
      <c r="AK26" s="30" t="s">
        <v>134</v>
      </c>
      <c r="AL26" s="46"/>
      <c r="AM26" s="11"/>
      <c r="AP26" s="20"/>
    </row>
    <row r="27" spans="1:42" ht="97.5" customHeight="1" x14ac:dyDescent="0.2">
      <c r="A27" s="12"/>
      <c r="B27" s="13"/>
      <c r="C27" s="24" t="s">
        <v>88</v>
      </c>
      <c r="D27" s="21" t="s">
        <v>53</v>
      </c>
      <c r="E27" s="16"/>
      <c r="F27" s="17"/>
      <c r="G27" s="18"/>
      <c r="H27" s="38"/>
      <c r="I27" s="17"/>
      <c r="J27" s="18"/>
      <c r="K27" s="16">
        <v>12</v>
      </c>
      <c r="L27" s="17" t="s">
        <v>49</v>
      </c>
      <c r="M27" s="18">
        <v>215000000</v>
      </c>
      <c r="N27" s="16">
        <v>3</v>
      </c>
      <c r="O27" s="17" t="s">
        <v>49</v>
      </c>
      <c r="P27" s="18">
        <v>28961000</v>
      </c>
      <c r="Q27" s="16"/>
      <c r="R27" s="17"/>
      <c r="S27" s="18"/>
      <c r="T27" s="38"/>
      <c r="U27" s="17"/>
      <c r="V27" s="18"/>
      <c r="W27" s="38"/>
      <c r="X27" s="17"/>
      <c r="Y27" s="18"/>
      <c r="Z27" s="47">
        <f t="shared" si="0"/>
        <v>3</v>
      </c>
      <c r="AA27" s="17" t="str">
        <f t="shared" si="1"/>
        <v>Bln</v>
      </c>
      <c r="AB27" s="47">
        <f t="shared" si="8"/>
        <v>25</v>
      </c>
      <c r="AC27" s="30" t="s">
        <v>134</v>
      </c>
      <c r="AD27" s="35">
        <f t="shared" si="2"/>
        <v>28961000</v>
      </c>
      <c r="AE27" s="46">
        <f t="shared" si="3"/>
        <v>13.470232558139536</v>
      </c>
      <c r="AF27" s="30" t="s">
        <v>134</v>
      </c>
      <c r="AG27" s="47">
        <f t="shared" si="4"/>
        <v>3</v>
      </c>
      <c r="AH27" s="17" t="str">
        <f t="shared" si="5"/>
        <v>Bln</v>
      </c>
      <c r="AI27" s="35">
        <f t="shared" si="6"/>
        <v>28961000</v>
      </c>
      <c r="AJ27" s="46"/>
      <c r="AK27" s="30" t="s">
        <v>134</v>
      </c>
      <c r="AL27" s="46"/>
      <c r="AM27" s="11"/>
      <c r="AP27" s="20"/>
    </row>
    <row r="28" spans="1:42" s="67" customFormat="1" ht="123.75" customHeight="1" x14ac:dyDescent="0.25">
      <c r="A28" s="12"/>
      <c r="B28" s="13"/>
      <c r="C28" s="15" t="s">
        <v>89</v>
      </c>
      <c r="D28" s="15" t="s">
        <v>138</v>
      </c>
      <c r="E28" s="39"/>
      <c r="F28" s="40"/>
      <c r="G28" s="36"/>
      <c r="H28" s="39"/>
      <c r="I28" s="40"/>
      <c r="J28" s="36"/>
      <c r="K28" s="39">
        <v>100</v>
      </c>
      <c r="L28" s="40" t="s">
        <v>134</v>
      </c>
      <c r="M28" s="36">
        <f>SUM(M29)</f>
        <v>11700000</v>
      </c>
      <c r="N28" s="39">
        <v>25</v>
      </c>
      <c r="O28" s="40" t="s">
        <v>134</v>
      </c>
      <c r="P28" s="36">
        <f>SUM(P29)</f>
        <v>0</v>
      </c>
      <c r="Q28" s="39"/>
      <c r="R28" s="40"/>
      <c r="S28" s="36"/>
      <c r="T28" s="44"/>
      <c r="U28" s="40"/>
      <c r="V28" s="36"/>
      <c r="W28" s="44"/>
      <c r="X28" s="40"/>
      <c r="Y28" s="36"/>
      <c r="Z28" s="56">
        <f t="shared" si="0"/>
        <v>25</v>
      </c>
      <c r="AA28" s="40" t="str">
        <f t="shared" si="1"/>
        <v>%</v>
      </c>
      <c r="AB28" s="56">
        <f t="shared" si="8"/>
        <v>25</v>
      </c>
      <c r="AC28" s="59" t="s">
        <v>134</v>
      </c>
      <c r="AD28" s="61">
        <f t="shared" si="2"/>
        <v>0</v>
      </c>
      <c r="AE28" s="56">
        <f t="shared" si="3"/>
        <v>0</v>
      </c>
      <c r="AF28" s="59" t="s">
        <v>134</v>
      </c>
      <c r="AG28" s="56">
        <f t="shared" si="4"/>
        <v>25</v>
      </c>
      <c r="AH28" s="40" t="str">
        <f t="shared" si="5"/>
        <v>%</v>
      </c>
      <c r="AI28" s="61">
        <f t="shared" si="6"/>
        <v>0</v>
      </c>
      <c r="AJ28" s="58"/>
      <c r="AK28" s="59" t="s">
        <v>134</v>
      </c>
      <c r="AL28" s="58"/>
      <c r="AM28" s="69"/>
      <c r="AP28" s="68"/>
    </row>
    <row r="29" spans="1:42" ht="106.5" customHeight="1" x14ac:dyDescent="0.2">
      <c r="A29" s="12"/>
      <c r="B29" s="13"/>
      <c r="C29" s="24" t="s">
        <v>90</v>
      </c>
      <c r="D29" s="24" t="s">
        <v>83</v>
      </c>
      <c r="E29" s="16"/>
      <c r="F29" s="17"/>
      <c r="G29" s="18"/>
      <c r="H29" s="38"/>
      <c r="I29" s="17"/>
      <c r="J29" s="18"/>
      <c r="K29" s="16">
        <v>12</v>
      </c>
      <c r="L29" s="17" t="s">
        <v>49</v>
      </c>
      <c r="M29" s="18">
        <v>11700000</v>
      </c>
      <c r="N29" s="16">
        <v>3</v>
      </c>
      <c r="O29" s="17" t="s">
        <v>49</v>
      </c>
      <c r="P29" s="18">
        <v>0</v>
      </c>
      <c r="Q29" s="16"/>
      <c r="R29" s="17"/>
      <c r="S29" s="18"/>
      <c r="T29" s="38"/>
      <c r="U29" s="17"/>
      <c r="V29" s="18"/>
      <c r="W29" s="38"/>
      <c r="X29" s="17"/>
      <c r="Y29" s="18"/>
      <c r="Z29" s="47">
        <f t="shared" si="0"/>
        <v>3</v>
      </c>
      <c r="AA29" s="17" t="str">
        <f t="shared" si="1"/>
        <v>Bln</v>
      </c>
      <c r="AB29" s="47">
        <f t="shared" si="7"/>
        <v>25</v>
      </c>
      <c r="AC29" s="30" t="s">
        <v>134</v>
      </c>
      <c r="AD29" s="35">
        <f t="shared" si="2"/>
        <v>0</v>
      </c>
      <c r="AE29" s="47">
        <f t="shared" si="3"/>
        <v>0</v>
      </c>
      <c r="AF29" s="30" t="s">
        <v>134</v>
      </c>
      <c r="AG29" s="47">
        <f t="shared" si="4"/>
        <v>3</v>
      </c>
      <c r="AH29" s="17" t="str">
        <f t="shared" si="5"/>
        <v>Bln</v>
      </c>
      <c r="AI29" s="35">
        <f t="shared" si="6"/>
        <v>0</v>
      </c>
      <c r="AJ29" s="46"/>
      <c r="AK29" s="30" t="s">
        <v>134</v>
      </c>
      <c r="AL29" s="46"/>
      <c r="AM29" s="11"/>
      <c r="AP29" s="20"/>
    </row>
    <row r="30" spans="1:42" s="67" customFormat="1" ht="123.75" customHeight="1" x14ac:dyDescent="0.25">
      <c r="A30" s="12"/>
      <c r="B30" s="13"/>
      <c r="C30" s="15" t="s">
        <v>91</v>
      </c>
      <c r="D30" s="15" t="s">
        <v>138</v>
      </c>
      <c r="E30" s="39"/>
      <c r="F30" s="40"/>
      <c r="G30" s="36"/>
      <c r="H30" s="39"/>
      <c r="I30" s="40"/>
      <c r="J30" s="36"/>
      <c r="K30" s="39">
        <v>100</v>
      </c>
      <c r="L30" s="40" t="s">
        <v>134</v>
      </c>
      <c r="M30" s="36">
        <f>SUM(M31:M32)</f>
        <v>168888000</v>
      </c>
      <c r="N30" s="39">
        <v>25</v>
      </c>
      <c r="O30" s="40" t="s">
        <v>134</v>
      </c>
      <c r="P30" s="36">
        <f>SUM(P31:P32)</f>
        <v>30735025</v>
      </c>
      <c r="Q30" s="39"/>
      <c r="R30" s="40"/>
      <c r="S30" s="36"/>
      <c r="T30" s="44"/>
      <c r="U30" s="40"/>
      <c r="V30" s="36"/>
      <c r="W30" s="44"/>
      <c r="X30" s="40"/>
      <c r="Y30" s="36"/>
      <c r="Z30" s="56">
        <f t="shared" si="0"/>
        <v>25</v>
      </c>
      <c r="AA30" s="40" t="str">
        <f t="shared" si="1"/>
        <v>%</v>
      </c>
      <c r="AB30" s="56">
        <f>Z30/K30*100</f>
        <v>25</v>
      </c>
      <c r="AC30" s="59" t="s">
        <v>134</v>
      </c>
      <c r="AD30" s="61">
        <f t="shared" si="2"/>
        <v>30735025</v>
      </c>
      <c r="AE30" s="58">
        <f t="shared" si="3"/>
        <v>18.198465847188668</v>
      </c>
      <c r="AF30" s="59" t="s">
        <v>134</v>
      </c>
      <c r="AG30" s="56">
        <f t="shared" si="4"/>
        <v>25</v>
      </c>
      <c r="AH30" s="40" t="str">
        <f t="shared" si="5"/>
        <v>%</v>
      </c>
      <c r="AI30" s="61">
        <f t="shared" si="6"/>
        <v>30735025</v>
      </c>
      <c r="AJ30" s="58"/>
      <c r="AK30" s="59" t="s">
        <v>134</v>
      </c>
      <c r="AL30" s="58"/>
      <c r="AM30" s="69"/>
      <c r="AP30" s="68"/>
    </row>
    <row r="31" spans="1:42" ht="93" customHeight="1" x14ac:dyDescent="0.2">
      <c r="A31" s="12"/>
      <c r="B31" s="13"/>
      <c r="C31" s="24" t="s">
        <v>92</v>
      </c>
      <c r="D31" s="24" t="s">
        <v>53</v>
      </c>
      <c r="E31" s="16"/>
      <c r="F31" s="17"/>
      <c r="G31" s="18"/>
      <c r="H31" s="38"/>
      <c r="I31" s="17"/>
      <c r="J31" s="18"/>
      <c r="K31" s="16">
        <v>12</v>
      </c>
      <c r="L31" s="17" t="s">
        <v>49</v>
      </c>
      <c r="M31" s="18">
        <v>124200000</v>
      </c>
      <c r="N31" s="16">
        <v>3</v>
      </c>
      <c r="O31" s="17" t="s">
        <v>49</v>
      </c>
      <c r="P31" s="18">
        <v>20762025</v>
      </c>
      <c r="Q31" s="16"/>
      <c r="R31" s="17"/>
      <c r="S31" s="18"/>
      <c r="T31" s="38"/>
      <c r="U31" s="17"/>
      <c r="V31" s="18"/>
      <c r="W31" s="38"/>
      <c r="X31" s="17"/>
      <c r="Y31" s="18"/>
      <c r="Z31" s="47">
        <f t="shared" si="0"/>
        <v>3</v>
      </c>
      <c r="AA31" s="17" t="str">
        <f t="shared" si="1"/>
        <v>Bln</v>
      </c>
      <c r="AB31" s="47">
        <f t="shared" si="7"/>
        <v>25</v>
      </c>
      <c r="AC31" s="30" t="s">
        <v>134</v>
      </c>
      <c r="AD31" s="35">
        <f t="shared" si="2"/>
        <v>20762025</v>
      </c>
      <c r="AE31" s="46">
        <f t="shared" si="3"/>
        <v>16.716606280193236</v>
      </c>
      <c r="AF31" s="30" t="s">
        <v>134</v>
      </c>
      <c r="AG31" s="47">
        <f t="shared" si="4"/>
        <v>3</v>
      </c>
      <c r="AH31" s="17" t="str">
        <f t="shared" si="5"/>
        <v>Bln</v>
      </c>
      <c r="AI31" s="35">
        <f t="shared" si="6"/>
        <v>20762025</v>
      </c>
      <c r="AJ31" s="46"/>
      <c r="AK31" s="30" t="s">
        <v>134</v>
      </c>
      <c r="AL31" s="46"/>
      <c r="AM31" s="11"/>
      <c r="AP31" s="20">
        <f t="shared" ref="AP31:AP34" si="9">P31+S31+V31+Y31</f>
        <v>20762025</v>
      </c>
    </row>
    <row r="32" spans="1:42" ht="93" customHeight="1" x14ac:dyDescent="0.2">
      <c r="A32" s="12"/>
      <c r="B32" s="13"/>
      <c r="C32" s="24" t="s">
        <v>93</v>
      </c>
      <c r="D32" s="24" t="s">
        <v>53</v>
      </c>
      <c r="E32" s="16"/>
      <c r="F32" s="17"/>
      <c r="G32" s="18"/>
      <c r="H32" s="38"/>
      <c r="I32" s="17"/>
      <c r="J32" s="18"/>
      <c r="K32" s="16">
        <v>12</v>
      </c>
      <c r="L32" s="17" t="s">
        <v>49</v>
      </c>
      <c r="M32" s="18">
        <v>44688000</v>
      </c>
      <c r="N32" s="16">
        <v>3</v>
      </c>
      <c r="O32" s="17" t="s">
        <v>49</v>
      </c>
      <c r="P32" s="18">
        <v>9973000</v>
      </c>
      <c r="Q32" s="16"/>
      <c r="R32" s="17"/>
      <c r="S32" s="18"/>
      <c r="T32" s="38"/>
      <c r="U32" s="17"/>
      <c r="V32" s="18"/>
      <c r="W32" s="38"/>
      <c r="X32" s="17"/>
      <c r="Y32" s="18"/>
      <c r="Z32" s="47">
        <f t="shared" si="0"/>
        <v>3</v>
      </c>
      <c r="AA32" s="17" t="str">
        <f t="shared" si="1"/>
        <v>Bln</v>
      </c>
      <c r="AB32" s="47">
        <f t="shared" si="7"/>
        <v>25</v>
      </c>
      <c r="AC32" s="30" t="s">
        <v>134</v>
      </c>
      <c r="AD32" s="35">
        <f t="shared" si="2"/>
        <v>9973000</v>
      </c>
      <c r="AE32" s="46">
        <f t="shared" si="3"/>
        <v>22.316953097028286</v>
      </c>
      <c r="AF32" s="30" t="s">
        <v>134</v>
      </c>
      <c r="AG32" s="47">
        <f t="shared" si="4"/>
        <v>3</v>
      </c>
      <c r="AH32" s="17" t="str">
        <f t="shared" si="5"/>
        <v>Bln</v>
      </c>
      <c r="AI32" s="35">
        <f t="shared" si="6"/>
        <v>9973000</v>
      </c>
      <c r="AJ32" s="46"/>
      <c r="AK32" s="30" t="s">
        <v>134</v>
      </c>
      <c r="AL32" s="46"/>
      <c r="AM32" s="11"/>
      <c r="AP32" s="20">
        <f t="shared" ref="AP32" si="10">P32+S32+V32+Y32</f>
        <v>9973000</v>
      </c>
    </row>
    <row r="33" spans="1:42" s="67" customFormat="1" ht="123.75" customHeight="1" x14ac:dyDescent="0.25">
      <c r="A33" s="12"/>
      <c r="B33" s="13"/>
      <c r="C33" s="15" t="s">
        <v>94</v>
      </c>
      <c r="D33" s="15" t="s">
        <v>138</v>
      </c>
      <c r="E33" s="39"/>
      <c r="F33" s="40"/>
      <c r="G33" s="36"/>
      <c r="H33" s="39"/>
      <c r="I33" s="40"/>
      <c r="J33" s="36"/>
      <c r="K33" s="39">
        <v>100</v>
      </c>
      <c r="L33" s="40" t="s">
        <v>134</v>
      </c>
      <c r="M33" s="36">
        <f>SUM(M34:M36)</f>
        <v>134550000</v>
      </c>
      <c r="N33" s="39">
        <v>25</v>
      </c>
      <c r="O33" s="40" t="s">
        <v>134</v>
      </c>
      <c r="P33" s="36">
        <f>SUM(P34:P36)</f>
        <v>12485000</v>
      </c>
      <c r="Q33" s="39"/>
      <c r="R33" s="40"/>
      <c r="S33" s="36"/>
      <c r="T33" s="44"/>
      <c r="U33" s="40"/>
      <c r="V33" s="36"/>
      <c r="W33" s="44"/>
      <c r="X33" s="40"/>
      <c r="Y33" s="36"/>
      <c r="Z33" s="56">
        <f t="shared" si="0"/>
        <v>25</v>
      </c>
      <c r="AA33" s="40" t="str">
        <f t="shared" si="1"/>
        <v>%</v>
      </c>
      <c r="AB33" s="56">
        <f>Z33/K33*100</f>
        <v>25</v>
      </c>
      <c r="AC33" s="59" t="s">
        <v>134</v>
      </c>
      <c r="AD33" s="61">
        <f t="shared" si="2"/>
        <v>12485000</v>
      </c>
      <c r="AE33" s="58">
        <f t="shared" si="3"/>
        <v>9.2790784095131915</v>
      </c>
      <c r="AF33" s="59" t="s">
        <v>134</v>
      </c>
      <c r="AG33" s="56">
        <f t="shared" si="4"/>
        <v>25</v>
      </c>
      <c r="AH33" s="40" t="str">
        <f t="shared" si="5"/>
        <v>%</v>
      </c>
      <c r="AI33" s="61">
        <f t="shared" si="6"/>
        <v>12485000</v>
      </c>
      <c r="AJ33" s="58"/>
      <c r="AK33" s="59" t="s">
        <v>134</v>
      </c>
      <c r="AL33" s="58"/>
      <c r="AM33" s="69"/>
      <c r="AP33" s="68"/>
    </row>
    <row r="34" spans="1:42" ht="182.25" customHeight="1" x14ac:dyDescent="0.2">
      <c r="A34" s="12"/>
      <c r="B34" s="13"/>
      <c r="C34" s="24" t="s">
        <v>95</v>
      </c>
      <c r="D34" s="24" t="s">
        <v>131</v>
      </c>
      <c r="E34" s="16"/>
      <c r="F34" s="17"/>
      <c r="G34" s="18"/>
      <c r="H34" s="38"/>
      <c r="I34" s="17"/>
      <c r="J34" s="18"/>
      <c r="K34" s="16">
        <v>12</v>
      </c>
      <c r="L34" s="17" t="s">
        <v>49</v>
      </c>
      <c r="M34" s="18">
        <v>31550000</v>
      </c>
      <c r="N34" s="16">
        <v>3</v>
      </c>
      <c r="O34" s="17" t="s">
        <v>49</v>
      </c>
      <c r="P34" s="18">
        <v>5646500</v>
      </c>
      <c r="Q34" s="16"/>
      <c r="R34" s="17"/>
      <c r="S34" s="18"/>
      <c r="T34" s="38"/>
      <c r="U34" s="17"/>
      <c r="V34" s="18"/>
      <c r="W34" s="38"/>
      <c r="X34" s="17"/>
      <c r="Y34" s="18"/>
      <c r="Z34" s="47">
        <f t="shared" si="0"/>
        <v>3</v>
      </c>
      <c r="AA34" s="17" t="str">
        <f t="shared" si="1"/>
        <v>Bln</v>
      </c>
      <c r="AB34" s="47">
        <f t="shared" si="7"/>
        <v>25</v>
      </c>
      <c r="AC34" s="30" t="s">
        <v>134</v>
      </c>
      <c r="AD34" s="35">
        <f t="shared" si="2"/>
        <v>5646500</v>
      </c>
      <c r="AE34" s="46">
        <f t="shared" si="3"/>
        <v>17.896988906497626</v>
      </c>
      <c r="AF34" s="30" t="s">
        <v>134</v>
      </c>
      <c r="AG34" s="47">
        <f t="shared" si="4"/>
        <v>3</v>
      </c>
      <c r="AH34" s="17" t="str">
        <f t="shared" si="5"/>
        <v>Bln</v>
      </c>
      <c r="AI34" s="35">
        <f t="shared" si="6"/>
        <v>5646500</v>
      </c>
      <c r="AJ34" s="46"/>
      <c r="AK34" s="30" t="s">
        <v>134</v>
      </c>
      <c r="AL34" s="46"/>
      <c r="AM34" s="11"/>
      <c r="AP34" s="20">
        <f t="shared" si="9"/>
        <v>5646500</v>
      </c>
    </row>
    <row r="35" spans="1:42" ht="99.75" customHeight="1" x14ac:dyDescent="0.2">
      <c r="A35" s="12"/>
      <c r="B35" s="13"/>
      <c r="C35" s="21" t="s">
        <v>96</v>
      </c>
      <c r="D35" s="24" t="s">
        <v>130</v>
      </c>
      <c r="E35" s="16"/>
      <c r="F35" s="17"/>
      <c r="G35" s="18"/>
      <c r="H35" s="38"/>
      <c r="I35" s="17"/>
      <c r="J35" s="18"/>
      <c r="K35" s="16">
        <v>12</v>
      </c>
      <c r="L35" s="17" t="s">
        <v>49</v>
      </c>
      <c r="M35" s="18">
        <v>85000000</v>
      </c>
      <c r="N35" s="16">
        <v>3</v>
      </c>
      <c r="O35" s="17" t="s">
        <v>49</v>
      </c>
      <c r="P35" s="18">
        <v>2610500</v>
      </c>
      <c r="Q35" s="16"/>
      <c r="R35" s="17"/>
      <c r="S35" s="18"/>
      <c r="T35" s="38"/>
      <c r="U35" s="17"/>
      <c r="V35" s="18"/>
      <c r="W35" s="38"/>
      <c r="X35" s="17"/>
      <c r="Y35" s="18"/>
      <c r="Z35" s="47">
        <f t="shared" si="0"/>
        <v>3</v>
      </c>
      <c r="AA35" s="17" t="str">
        <f t="shared" si="1"/>
        <v>Bln</v>
      </c>
      <c r="AB35" s="47">
        <f t="shared" si="7"/>
        <v>25</v>
      </c>
      <c r="AC35" s="30" t="s">
        <v>134</v>
      </c>
      <c r="AD35" s="35">
        <f t="shared" si="2"/>
        <v>2610500</v>
      </c>
      <c r="AE35" s="46">
        <f t="shared" si="3"/>
        <v>3.071176470588235</v>
      </c>
      <c r="AF35" s="30" t="s">
        <v>134</v>
      </c>
      <c r="AG35" s="47">
        <f t="shared" si="4"/>
        <v>3</v>
      </c>
      <c r="AH35" s="17" t="str">
        <f t="shared" si="5"/>
        <v>Bln</v>
      </c>
      <c r="AI35" s="35">
        <f t="shared" si="6"/>
        <v>2610500</v>
      </c>
      <c r="AJ35" s="46"/>
      <c r="AK35" s="30" t="s">
        <v>134</v>
      </c>
      <c r="AL35" s="46"/>
      <c r="AM35" s="11"/>
      <c r="AP35" s="20"/>
    </row>
    <row r="36" spans="1:42" ht="129" customHeight="1" x14ac:dyDescent="0.2">
      <c r="A36" s="12"/>
      <c r="B36" s="13"/>
      <c r="C36" s="21" t="s">
        <v>97</v>
      </c>
      <c r="D36" s="24" t="s">
        <v>132</v>
      </c>
      <c r="E36" s="16"/>
      <c r="F36" s="17"/>
      <c r="G36" s="18"/>
      <c r="H36" s="16"/>
      <c r="I36" s="17"/>
      <c r="J36" s="18"/>
      <c r="K36" s="16">
        <v>12</v>
      </c>
      <c r="L36" s="17" t="s">
        <v>49</v>
      </c>
      <c r="M36" s="18">
        <v>18000000</v>
      </c>
      <c r="N36" s="16">
        <v>3</v>
      </c>
      <c r="O36" s="17" t="s">
        <v>49</v>
      </c>
      <c r="P36" s="18">
        <v>4228000</v>
      </c>
      <c r="Q36" s="16"/>
      <c r="R36" s="17"/>
      <c r="S36" s="18"/>
      <c r="T36" s="16"/>
      <c r="U36" s="17"/>
      <c r="V36" s="18"/>
      <c r="W36" s="16"/>
      <c r="X36" s="17"/>
      <c r="Y36" s="18"/>
      <c r="Z36" s="47">
        <f t="shared" si="0"/>
        <v>3</v>
      </c>
      <c r="AA36" s="17" t="str">
        <f t="shared" si="1"/>
        <v>Bln</v>
      </c>
      <c r="AB36" s="47">
        <f t="shared" si="7"/>
        <v>25</v>
      </c>
      <c r="AC36" s="30" t="s">
        <v>134</v>
      </c>
      <c r="AD36" s="35">
        <f t="shared" si="2"/>
        <v>4228000</v>
      </c>
      <c r="AE36" s="46">
        <f t="shared" si="3"/>
        <v>23.488888888888891</v>
      </c>
      <c r="AF36" s="30" t="s">
        <v>134</v>
      </c>
      <c r="AG36" s="47">
        <f t="shared" si="4"/>
        <v>3</v>
      </c>
      <c r="AH36" s="17" t="str">
        <f t="shared" si="5"/>
        <v>Bln</v>
      </c>
      <c r="AI36" s="35">
        <f t="shared" si="6"/>
        <v>4228000</v>
      </c>
      <c r="AJ36" s="46"/>
      <c r="AK36" s="30" t="s">
        <v>134</v>
      </c>
      <c r="AL36" s="46"/>
      <c r="AM36" s="11"/>
      <c r="AP36" s="20"/>
    </row>
    <row r="37" spans="1:42" s="67" customFormat="1" ht="168" customHeight="1" x14ac:dyDescent="0.25">
      <c r="A37" s="42">
        <v>8</v>
      </c>
      <c r="B37" s="43" t="s">
        <v>23</v>
      </c>
      <c r="C37" s="43" t="s">
        <v>98</v>
      </c>
      <c r="D37" s="15" t="s">
        <v>140</v>
      </c>
      <c r="E37" s="44"/>
      <c r="F37" s="40"/>
      <c r="G37" s="45"/>
      <c r="H37" s="44"/>
      <c r="I37" s="40"/>
      <c r="J37" s="45"/>
      <c r="K37" s="44">
        <v>100</v>
      </c>
      <c r="L37" s="40" t="s">
        <v>134</v>
      </c>
      <c r="M37" s="45">
        <f>M39+M44+M47</f>
        <v>549602250</v>
      </c>
      <c r="N37" s="44">
        <v>100</v>
      </c>
      <c r="O37" s="40" t="s">
        <v>134</v>
      </c>
      <c r="P37" s="45">
        <f>P39+P44+P47</f>
        <v>90086000</v>
      </c>
      <c r="Q37" s="44"/>
      <c r="R37" s="40"/>
      <c r="S37" s="45"/>
      <c r="T37" s="44"/>
      <c r="U37" s="40"/>
      <c r="V37" s="36"/>
      <c r="W37" s="44"/>
      <c r="X37" s="40"/>
      <c r="Y37" s="36"/>
      <c r="Z37" s="56">
        <f t="shared" si="0"/>
        <v>100</v>
      </c>
      <c r="AA37" s="40" t="str">
        <f t="shared" si="1"/>
        <v>%</v>
      </c>
      <c r="AB37" s="56">
        <f t="shared" ref="AB37:AB44" si="11">Z37/K37*100</f>
        <v>100</v>
      </c>
      <c r="AC37" s="59" t="s">
        <v>134</v>
      </c>
      <c r="AD37" s="57">
        <f t="shared" si="2"/>
        <v>90086000</v>
      </c>
      <c r="AE37" s="60">
        <f t="shared" si="3"/>
        <v>16.39112649193121</v>
      </c>
      <c r="AF37" s="42" t="s">
        <v>134</v>
      </c>
      <c r="AG37" s="56">
        <f>SUM(H37,Z37)</f>
        <v>100</v>
      </c>
      <c r="AH37" s="40" t="str">
        <f t="shared" si="5"/>
        <v>%</v>
      </c>
      <c r="AI37" s="57">
        <f>SUM(J37,AD37)</f>
        <v>90086000</v>
      </c>
      <c r="AJ37" s="58"/>
      <c r="AK37" s="59" t="s">
        <v>134</v>
      </c>
      <c r="AL37" s="58"/>
      <c r="AM37" s="69"/>
      <c r="AP37" s="68"/>
    </row>
    <row r="38" spans="1:42" s="67" customFormat="1" ht="90.75" customHeight="1" x14ac:dyDescent="0.25">
      <c r="A38" s="12"/>
      <c r="B38" s="13"/>
      <c r="C38" s="14"/>
      <c r="D38" s="15" t="s">
        <v>141</v>
      </c>
      <c r="E38" s="44"/>
      <c r="F38" s="40"/>
      <c r="G38" s="73"/>
      <c r="H38" s="44"/>
      <c r="I38" s="40"/>
      <c r="J38" s="73"/>
      <c r="K38" s="44">
        <v>100</v>
      </c>
      <c r="L38" s="40" t="s">
        <v>134</v>
      </c>
      <c r="M38" s="73"/>
      <c r="N38" s="44">
        <v>100</v>
      </c>
      <c r="O38" s="40" t="s">
        <v>134</v>
      </c>
      <c r="P38" s="73"/>
      <c r="Q38" s="44"/>
      <c r="R38" s="40"/>
      <c r="S38" s="73"/>
      <c r="T38" s="44"/>
      <c r="U38" s="40"/>
      <c r="V38" s="36"/>
      <c r="W38" s="44"/>
      <c r="X38" s="40"/>
      <c r="Y38" s="36"/>
      <c r="Z38" s="56">
        <f t="shared" si="0"/>
        <v>100</v>
      </c>
      <c r="AA38" s="40" t="str">
        <f>L38</f>
        <v>%</v>
      </c>
      <c r="AB38" s="56">
        <f t="shared" si="11"/>
        <v>100</v>
      </c>
      <c r="AC38" s="59" t="s">
        <v>134</v>
      </c>
      <c r="AD38" s="74"/>
      <c r="AE38" s="75"/>
      <c r="AF38" s="76"/>
      <c r="AG38" s="56">
        <f>SUM(H38,Z38)</f>
        <v>100</v>
      </c>
      <c r="AH38" s="40" t="s">
        <v>134</v>
      </c>
      <c r="AI38" s="74"/>
      <c r="AJ38" s="58"/>
      <c r="AK38" s="59"/>
      <c r="AL38" s="58"/>
      <c r="AM38" s="69"/>
      <c r="AP38" s="68"/>
    </row>
    <row r="39" spans="1:42" s="67" customFormat="1" ht="78.75" x14ac:dyDescent="0.25">
      <c r="A39" s="12"/>
      <c r="B39" s="13"/>
      <c r="C39" s="14" t="s">
        <v>99</v>
      </c>
      <c r="D39" s="15" t="s">
        <v>104</v>
      </c>
      <c r="E39" s="39"/>
      <c r="F39" s="40"/>
      <c r="G39" s="36"/>
      <c r="H39" s="39"/>
      <c r="I39" s="40"/>
      <c r="J39" s="36"/>
      <c r="K39" s="39">
        <f>K40</f>
        <v>2</v>
      </c>
      <c r="L39" s="40" t="s">
        <v>48</v>
      </c>
      <c r="M39" s="36">
        <f>SUM(M40:M43)</f>
        <v>184674750</v>
      </c>
      <c r="N39" s="39">
        <f>N40</f>
        <v>0</v>
      </c>
      <c r="O39" s="40" t="s">
        <v>48</v>
      </c>
      <c r="P39" s="36">
        <f>SUM(P40:P43)</f>
        <v>67787500</v>
      </c>
      <c r="Q39" s="39"/>
      <c r="R39" s="40"/>
      <c r="S39" s="36"/>
      <c r="T39" s="39"/>
      <c r="U39" s="40"/>
      <c r="V39" s="36"/>
      <c r="W39" s="39"/>
      <c r="X39" s="40"/>
      <c r="Y39" s="36"/>
      <c r="Z39" s="56">
        <f t="shared" si="0"/>
        <v>0</v>
      </c>
      <c r="AA39" s="40" t="str">
        <f t="shared" si="1"/>
        <v>Dok</v>
      </c>
      <c r="AB39" s="56">
        <f t="shared" si="11"/>
        <v>0</v>
      </c>
      <c r="AC39" s="59" t="s">
        <v>134</v>
      </c>
      <c r="AD39" s="61">
        <f t="shared" si="2"/>
        <v>67787500</v>
      </c>
      <c r="AE39" s="58">
        <f t="shared" si="3"/>
        <v>36.706425756634296</v>
      </c>
      <c r="AF39" s="59" t="s">
        <v>134</v>
      </c>
      <c r="AG39" s="56">
        <f t="shared" si="4"/>
        <v>0</v>
      </c>
      <c r="AH39" s="40" t="str">
        <f t="shared" si="5"/>
        <v>Dok</v>
      </c>
      <c r="AI39" s="61">
        <f t="shared" si="6"/>
        <v>67787500</v>
      </c>
      <c r="AJ39" s="58"/>
      <c r="AK39" s="59" t="s">
        <v>134</v>
      </c>
      <c r="AL39" s="58"/>
      <c r="AM39" s="69"/>
      <c r="AP39" s="68"/>
    </row>
    <row r="40" spans="1:42" ht="150" x14ac:dyDescent="0.2">
      <c r="A40" s="12"/>
      <c r="B40" s="13"/>
      <c r="C40" s="21" t="s">
        <v>100</v>
      </c>
      <c r="D40" s="24" t="s">
        <v>104</v>
      </c>
      <c r="E40" s="16"/>
      <c r="F40" s="17"/>
      <c r="G40" s="18"/>
      <c r="H40" s="16"/>
      <c r="I40" s="17"/>
      <c r="J40" s="18"/>
      <c r="K40" s="16">
        <v>2</v>
      </c>
      <c r="L40" s="17" t="s">
        <v>48</v>
      </c>
      <c r="M40" s="18">
        <v>20250000</v>
      </c>
      <c r="N40" s="16">
        <v>0</v>
      </c>
      <c r="O40" s="17" t="s">
        <v>48</v>
      </c>
      <c r="P40" s="18">
        <v>0</v>
      </c>
      <c r="Q40" s="16"/>
      <c r="R40" s="17"/>
      <c r="S40" s="18"/>
      <c r="T40" s="16"/>
      <c r="U40" s="17"/>
      <c r="V40" s="18"/>
      <c r="W40" s="16"/>
      <c r="X40" s="17"/>
      <c r="Y40" s="18"/>
      <c r="Z40" s="47">
        <f t="shared" si="0"/>
        <v>0</v>
      </c>
      <c r="AA40" s="17" t="str">
        <f t="shared" si="1"/>
        <v>Dok</v>
      </c>
      <c r="AB40" s="47">
        <f t="shared" si="11"/>
        <v>0</v>
      </c>
      <c r="AC40" s="30" t="s">
        <v>134</v>
      </c>
      <c r="AD40" s="35">
        <f t="shared" si="2"/>
        <v>0</v>
      </c>
      <c r="AE40" s="47">
        <f t="shared" si="3"/>
        <v>0</v>
      </c>
      <c r="AF40" s="30" t="s">
        <v>134</v>
      </c>
      <c r="AG40" s="47">
        <f t="shared" si="4"/>
        <v>0</v>
      </c>
      <c r="AH40" s="17" t="str">
        <f t="shared" si="5"/>
        <v>Dok</v>
      </c>
      <c r="AI40" s="35">
        <f t="shared" si="6"/>
        <v>0</v>
      </c>
      <c r="AJ40" s="46"/>
      <c r="AK40" s="30" t="s">
        <v>134</v>
      </c>
      <c r="AL40" s="46"/>
      <c r="AM40" s="11"/>
      <c r="AP40" s="20"/>
    </row>
    <row r="41" spans="1:42" ht="75" x14ac:dyDescent="0.2">
      <c r="A41" s="12"/>
      <c r="B41" s="13"/>
      <c r="C41" s="21" t="s">
        <v>101</v>
      </c>
      <c r="D41" s="24" t="s">
        <v>105</v>
      </c>
      <c r="E41" s="16"/>
      <c r="F41" s="17"/>
      <c r="G41" s="18"/>
      <c r="H41" s="16"/>
      <c r="I41" s="17"/>
      <c r="J41" s="18"/>
      <c r="K41" s="16">
        <v>4</v>
      </c>
      <c r="L41" s="17" t="s">
        <v>48</v>
      </c>
      <c r="M41" s="18">
        <v>18912500</v>
      </c>
      <c r="N41" s="16">
        <v>0</v>
      </c>
      <c r="O41" s="17" t="s">
        <v>48</v>
      </c>
      <c r="P41" s="18">
        <v>12187500</v>
      </c>
      <c r="Q41" s="16"/>
      <c r="R41" s="17"/>
      <c r="S41" s="18"/>
      <c r="T41" s="16"/>
      <c r="U41" s="17"/>
      <c r="V41" s="18"/>
      <c r="W41" s="16"/>
      <c r="X41" s="17"/>
      <c r="Y41" s="18"/>
      <c r="Z41" s="47">
        <f t="shared" si="0"/>
        <v>0</v>
      </c>
      <c r="AA41" s="17" t="str">
        <f t="shared" si="1"/>
        <v>Dok</v>
      </c>
      <c r="AB41" s="47">
        <f t="shared" si="11"/>
        <v>0</v>
      </c>
      <c r="AC41" s="30" t="s">
        <v>134</v>
      </c>
      <c r="AD41" s="35">
        <f t="shared" si="2"/>
        <v>12187500</v>
      </c>
      <c r="AE41" s="46">
        <f t="shared" si="3"/>
        <v>64.441506939854605</v>
      </c>
      <c r="AF41" s="30" t="s">
        <v>134</v>
      </c>
      <c r="AG41" s="47">
        <f t="shared" si="4"/>
        <v>0</v>
      </c>
      <c r="AH41" s="17" t="str">
        <f t="shared" si="5"/>
        <v>Dok</v>
      </c>
      <c r="AI41" s="35">
        <f t="shared" si="6"/>
        <v>12187500</v>
      </c>
      <c r="AJ41" s="46"/>
      <c r="AK41" s="30" t="s">
        <v>134</v>
      </c>
      <c r="AL41" s="46"/>
      <c r="AM41" s="11"/>
      <c r="AP41" s="20"/>
    </row>
    <row r="42" spans="1:42" ht="75" customHeight="1" x14ac:dyDescent="0.2">
      <c r="A42" s="12"/>
      <c r="B42" s="13"/>
      <c r="C42" s="21" t="s">
        <v>102</v>
      </c>
      <c r="D42" s="24" t="s">
        <v>106</v>
      </c>
      <c r="E42" s="16"/>
      <c r="F42" s="17"/>
      <c r="G42" s="18"/>
      <c r="H42" s="16"/>
      <c r="I42" s="17"/>
      <c r="J42" s="18"/>
      <c r="K42" s="16">
        <v>12</v>
      </c>
      <c r="L42" s="17" t="s">
        <v>55</v>
      </c>
      <c r="M42" s="18">
        <v>53887250</v>
      </c>
      <c r="N42" s="16">
        <v>0</v>
      </c>
      <c r="O42" s="17" t="s">
        <v>55</v>
      </c>
      <c r="P42" s="18">
        <v>36025000</v>
      </c>
      <c r="Q42" s="16"/>
      <c r="R42" s="17"/>
      <c r="S42" s="18"/>
      <c r="T42" s="16"/>
      <c r="U42" s="17"/>
      <c r="V42" s="18"/>
      <c r="W42" s="16"/>
      <c r="X42" s="17"/>
      <c r="Y42" s="18"/>
      <c r="Z42" s="47">
        <f t="shared" si="0"/>
        <v>0</v>
      </c>
      <c r="AA42" s="17" t="str">
        <f t="shared" si="1"/>
        <v>Lap</v>
      </c>
      <c r="AB42" s="47">
        <f t="shared" si="11"/>
        <v>0</v>
      </c>
      <c r="AC42" s="30" t="s">
        <v>134</v>
      </c>
      <c r="AD42" s="35">
        <f t="shared" si="2"/>
        <v>36025000</v>
      </c>
      <c r="AE42" s="46">
        <f t="shared" si="3"/>
        <v>66.852548608437061</v>
      </c>
      <c r="AF42" s="30" t="s">
        <v>134</v>
      </c>
      <c r="AG42" s="47">
        <f t="shared" si="4"/>
        <v>0</v>
      </c>
      <c r="AH42" s="17" t="str">
        <f t="shared" si="5"/>
        <v>Lap</v>
      </c>
      <c r="AI42" s="35">
        <f t="shared" si="6"/>
        <v>36025000</v>
      </c>
      <c r="AJ42" s="46"/>
      <c r="AK42" s="30" t="s">
        <v>134</v>
      </c>
      <c r="AL42" s="46"/>
      <c r="AM42" s="11"/>
      <c r="AP42" s="20"/>
    </row>
    <row r="43" spans="1:42" ht="150" x14ac:dyDescent="0.2">
      <c r="A43" s="12"/>
      <c r="B43" s="13"/>
      <c r="C43" s="21" t="s">
        <v>103</v>
      </c>
      <c r="D43" s="24" t="s">
        <v>107</v>
      </c>
      <c r="E43" s="16"/>
      <c r="F43" s="17"/>
      <c r="G43" s="18"/>
      <c r="H43" s="16"/>
      <c r="I43" s="17"/>
      <c r="J43" s="18"/>
      <c r="K43" s="16">
        <v>4</v>
      </c>
      <c r="L43" s="17" t="s">
        <v>48</v>
      </c>
      <c r="M43" s="18">
        <v>91625000</v>
      </c>
      <c r="N43" s="16">
        <v>0</v>
      </c>
      <c r="O43" s="17" t="s">
        <v>48</v>
      </c>
      <c r="P43" s="18">
        <v>19575000</v>
      </c>
      <c r="Q43" s="16"/>
      <c r="R43" s="17"/>
      <c r="S43" s="18"/>
      <c r="T43" s="16"/>
      <c r="U43" s="17"/>
      <c r="V43" s="18"/>
      <c r="W43" s="16"/>
      <c r="X43" s="17"/>
      <c r="Y43" s="18"/>
      <c r="Z43" s="47">
        <f t="shared" si="0"/>
        <v>0</v>
      </c>
      <c r="AA43" s="17" t="str">
        <f t="shared" si="1"/>
        <v>Dok</v>
      </c>
      <c r="AB43" s="47">
        <f t="shared" si="11"/>
        <v>0</v>
      </c>
      <c r="AC43" s="30" t="s">
        <v>134</v>
      </c>
      <c r="AD43" s="35">
        <f t="shared" si="2"/>
        <v>19575000</v>
      </c>
      <c r="AE43" s="46">
        <f t="shared" si="3"/>
        <v>21.36425648021828</v>
      </c>
      <c r="AF43" s="30" t="s">
        <v>134</v>
      </c>
      <c r="AG43" s="47">
        <f t="shared" si="4"/>
        <v>0</v>
      </c>
      <c r="AH43" s="17" t="str">
        <f t="shared" si="5"/>
        <v>Dok</v>
      </c>
      <c r="AI43" s="35">
        <f t="shared" si="6"/>
        <v>19575000</v>
      </c>
      <c r="AJ43" s="46"/>
      <c r="AK43" s="30" t="s">
        <v>134</v>
      </c>
      <c r="AL43" s="46"/>
      <c r="AM43" s="11"/>
      <c r="AP43" s="20"/>
    </row>
    <row r="44" spans="1:42" s="67" customFormat="1" ht="162.75" customHeight="1" x14ac:dyDescent="0.25">
      <c r="A44" s="12"/>
      <c r="B44" s="13"/>
      <c r="C44" s="14" t="s">
        <v>108</v>
      </c>
      <c r="D44" s="15" t="s">
        <v>56</v>
      </c>
      <c r="E44" s="39"/>
      <c r="F44" s="40"/>
      <c r="G44" s="36"/>
      <c r="H44" s="39"/>
      <c r="I44" s="40"/>
      <c r="J44" s="36"/>
      <c r="K44" s="39">
        <f>K45</f>
        <v>4</v>
      </c>
      <c r="L44" s="40" t="s">
        <v>57</v>
      </c>
      <c r="M44" s="36">
        <f>SUM(M45:M46)</f>
        <v>278667500</v>
      </c>
      <c r="N44" s="39">
        <f>N45</f>
        <v>0</v>
      </c>
      <c r="O44" s="40" t="s">
        <v>57</v>
      </c>
      <c r="P44" s="36">
        <f>SUM(P45:P46)</f>
        <v>12864400</v>
      </c>
      <c r="Q44" s="39"/>
      <c r="R44" s="40"/>
      <c r="S44" s="36"/>
      <c r="T44" s="39"/>
      <c r="U44" s="40"/>
      <c r="V44" s="36"/>
      <c r="W44" s="39"/>
      <c r="X44" s="40"/>
      <c r="Y44" s="36"/>
      <c r="Z44" s="56">
        <f t="shared" si="0"/>
        <v>0</v>
      </c>
      <c r="AA44" s="40" t="str">
        <f t="shared" si="1"/>
        <v>Buku</v>
      </c>
      <c r="AB44" s="56">
        <f t="shared" si="11"/>
        <v>0</v>
      </c>
      <c r="AC44" s="59" t="s">
        <v>134</v>
      </c>
      <c r="AD44" s="61">
        <f t="shared" si="2"/>
        <v>12864400</v>
      </c>
      <c r="AE44" s="58">
        <f t="shared" si="3"/>
        <v>4.6163976782366083</v>
      </c>
      <c r="AF44" s="59" t="s">
        <v>134</v>
      </c>
      <c r="AG44" s="56">
        <f t="shared" si="4"/>
        <v>0</v>
      </c>
      <c r="AH44" s="40" t="str">
        <f t="shared" si="5"/>
        <v>Buku</v>
      </c>
      <c r="AI44" s="61">
        <f t="shared" si="6"/>
        <v>12864400</v>
      </c>
      <c r="AJ44" s="58"/>
      <c r="AK44" s="59" t="s">
        <v>134</v>
      </c>
      <c r="AL44" s="58"/>
      <c r="AM44" s="69"/>
      <c r="AP44" s="68"/>
    </row>
    <row r="45" spans="1:42" ht="75" x14ac:dyDescent="0.2">
      <c r="A45" s="12"/>
      <c r="B45" s="13"/>
      <c r="C45" s="21" t="s">
        <v>109</v>
      </c>
      <c r="D45" s="24" t="s">
        <v>56</v>
      </c>
      <c r="E45" s="16"/>
      <c r="F45" s="17"/>
      <c r="G45" s="18"/>
      <c r="H45" s="16"/>
      <c r="I45" s="17"/>
      <c r="J45" s="18"/>
      <c r="K45" s="16">
        <v>4</v>
      </c>
      <c r="L45" s="17" t="s">
        <v>57</v>
      </c>
      <c r="M45" s="18">
        <v>129300000</v>
      </c>
      <c r="N45" s="16">
        <v>0</v>
      </c>
      <c r="O45" s="17" t="s">
        <v>57</v>
      </c>
      <c r="P45" s="18">
        <v>0</v>
      </c>
      <c r="Q45" s="16"/>
      <c r="R45" s="17"/>
      <c r="S45" s="18"/>
      <c r="T45" s="16"/>
      <c r="U45" s="17"/>
      <c r="V45" s="18"/>
      <c r="W45" s="16"/>
      <c r="X45" s="17"/>
      <c r="Y45" s="18"/>
      <c r="Z45" s="47">
        <f t="shared" si="0"/>
        <v>0</v>
      </c>
      <c r="AA45" s="17" t="str">
        <f t="shared" si="1"/>
        <v>Buku</v>
      </c>
      <c r="AB45" s="47">
        <f t="shared" si="7"/>
        <v>0</v>
      </c>
      <c r="AC45" s="30" t="s">
        <v>134</v>
      </c>
      <c r="AD45" s="35">
        <f t="shared" si="2"/>
        <v>0</v>
      </c>
      <c r="AE45" s="47">
        <f t="shared" si="3"/>
        <v>0</v>
      </c>
      <c r="AF45" s="30" t="s">
        <v>134</v>
      </c>
      <c r="AG45" s="47">
        <f t="shared" si="4"/>
        <v>0</v>
      </c>
      <c r="AH45" s="17" t="str">
        <f t="shared" si="5"/>
        <v>Buku</v>
      </c>
      <c r="AI45" s="35">
        <f t="shared" si="6"/>
        <v>0</v>
      </c>
      <c r="AJ45" s="46"/>
      <c r="AK45" s="30" t="s">
        <v>134</v>
      </c>
      <c r="AL45" s="46"/>
      <c r="AM45" s="11"/>
      <c r="AP45" s="20"/>
    </row>
    <row r="46" spans="1:42" ht="120" x14ac:dyDescent="0.2">
      <c r="A46" s="12"/>
      <c r="B46" s="13"/>
      <c r="C46" s="21" t="s">
        <v>110</v>
      </c>
      <c r="D46" s="24" t="s">
        <v>54</v>
      </c>
      <c r="E46" s="16"/>
      <c r="F46" s="17"/>
      <c r="G46" s="18"/>
      <c r="H46" s="16"/>
      <c r="I46" s="17"/>
      <c r="J46" s="18"/>
      <c r="K46" s="16">
        <v>3</v>
      </c>
      <c r="L46" s="17" t="s">
        <v>55</v>
      </c>
      <c r="M46" s="18">
        <v>149367500</v>
      </c>
      <c r="N46" s="16">
        <v>0</v>
      </c>
      <c r="O46" s="17" t="s">
        <v>55</v>
      </c>
      <c r="P46" s="18">
        <v>12864400</v>
      </c>
      <c r="Q46" s="16"/>
      <c r="R46" s="17"/>
      <c r="S46" s="18"/>
      <c r="T46" s="16"/>
      <c r="U46" s="17"/>
      <c r="V46" s="18"/>
      <c r="W46" s="16"/>
      <c r="X46" s="17"/>
      <c r="Y46" s="18"/>
      <c r="Z46" s="47">
        <f t="shared" si="0"/>
        <v>0</v>
      </c>
      <c r="AA46" s="17" t="str">
        <f t="shared" si="1"/>
        <v>Lap</v>
      </c>
      <c r="AB46" s="47">
        <f t="shared" si="7"/>
        <v>0</v>
      </c>
      <c r="AC46" s="30" t="s">
        <v>134</v>
      </c>
      <c r="AD46" s="35">
        <f t="shared" si="2"/>
        <v>12864400</v>
      </c>
      <c r="AE46" s="46">
        <f t="shared" si="3"/>
        <v>8.6125830585636098</v>
      </c>
      <c r="AF46" s="30" t="s">
        <v>134</v>
      </c>
      <c r="AG46" s="47">
        <f t="shared" si="4"/>
        <v>0</v>
      </c>
      <c r="AH46" s="17" t="str">
        <f t="shared" si="5"/>
        <v>Lap</v>
      </c>
      <c r="AI46" s="35">
        <f t="shared" si="6"/>
        <v>12864400</v>
      </c>
      <c r="AJ46" s="46"/>
      <c r="AK46" s="30" t="s">
        <v>134</v>
      </c>
      <c r="AL46" s="46"/>
      <c r="AM46" s="11"/>
      <c r="AP46" s="20"/>
    </row>
    <row r="47" spans="1:42" s="67" customFormat="1" ht="114" customHeight="1" x14ac:dyDescent="0.25">
      <c r="A47" s="12"/>
      <c r="B47" s="13"/>
      <c r="C47" s="14" t="s">
        <v>111</v>
      </c>
      <c r="D47" s="15" t="s">
        <v>113</v>
      </c>
      <c r="E47" s="39"/>
      <c r="F47" s="40"/>
      <c r="G47" s="36"/>
      <c r="H47" s="39"/>
      <c r="I47" s="40"/>
      <c r="J47" s="36"/>
      <c r="K47" s="39">
        <f>K48</f>
        <v>38</v>
      </c>
      <c r="L47" s="40" t="s">
        <v>133</v>
      </c>
      <c r="M47" s="36">
        <f>SUM(M48)</f>
        <v>86260000</v>
      </c>
      <c r="N47" s="39">
        <f>N48</f>
        <v>0</v>
      </c>
      <c r="O47" s="40" t="s">
        <v>133</v>
      </c>
      <c r="P47" s="36">
        <f>SUM(P48)</f>
        <v>9434100</v>
      </c>
      <c r="Q47" s="39"/>
      <c r="R47" s="40"/>
      <c r="S47" s="36"/>
      <c r="T47" s="39"/>
      <c r="U47" s="40"/>
      <c r="V47" s="36"/>
      <c r="W47" s="39"/>
      <c r="X47" s="40"/>
      <c r="Y47" s="36"/>
      <c r="Z47" s="56">
        <f t="shared" si="0"/>
        <v>0</v>
      </c>
      <c r="AA47" s="40" t="str">
        <f t="shared" si="1"/>
        <v>OPD</v>
      </c>
      <c r="AB47" s="56">
        <f t="shared" si="7"/>
        <v>0</v>
      </c>
      <c r="AC47" s="59" t="s">
        <v>134</v>
      </c>
      <c r="AD47" s="61">
        <f t="shared" si="2"/>
        <v>9434100</v>
      </c>
      <c r="AE47" s="58">
        <f t="shared" si="3"/>
        <v>10.93681891954556</v>
      </c>
      <c r="AF47" s="59" t="s">
        <v>134</v>
      </c>
      <c r="AG47" s="56">
        <f t="shared" si="4"/>
        <v>0</v>
      </c>
      <c r="AH47" s="40" t="str">
        <f t="shared" si="5"/>
        <v>OPD</v>
      </c>
      <c r="AI47" s="61">
        <f t="shared" si="6"/>
        <v>9434100</v>
      </c>
      <c r="AJ47" s="58"/>
      <c r="AK47" s="59" t="s">
        <v>134</v>
      </c>
      <c r="AL47" s="58"/>
      <c r="AM47" s="69"/>
      <c r="AP47" s="68"/>
    </row>
    <row r="48" spans="1:42" ht="150" x14ac:dyDescent="0.2">
      <c r="A48" s="12"/>
      <c r="B48" s="13"/>
      <c r="C48" s="21" t="s">
        <v>112</v>
      </c>
      <c r="D48" s="24" t="s">
        <v>113</v>
      </c>
      <c r="E48" s="16"/>
      <c r="F48" s="17"/>
      <c r="G48" s="18"/>
      <c r="H48" s="16"/>
      <c r="I48" s="17"/>
      <c r="J48" s="18"/>
      <c r="K48" s="16">
        <v>38</v>
      </c>
      <c r="L48" s="17" t="s">
        <v>133</v>
      </c>
      <c r="M48" s="18">
        <v>86260000</v>
      </c>
      <c r="N48" s="16">
        <v>0</v>
      </c>
      <c r="O48" s="17" t="s">
        <v>133</v>
      </c>
      <c r="P48" s="18">
        <v>9434100</v>
      </c>
      <c r="Q48" s="16"/>
      <c r="R48" s="17"/>
      <c r="S48" s="18"/>
      <c r="T48" s="16"/>
      <c r="U48" s="17"/>
      <c r="V48" s="18"/>
      <c r="W48" s="16"/>
      <c r="X48" s="17"/>
      <c r="Y48" s="18"/>
      <c r="Z48" s="47">
        <f t="shared" si="0"/>
        <v>0</v>
      </c>
      <c r="AA48" s="17" t="str">
        <f t="shared" si="1"/>
        <v>OPD</v>
      </c>
      <c r="AB48" s="47">
        <f t="shared" si="7"/>
        <v>0</v>
      </c>
      <c r="AC48" s="30" t="s">
        <v>134</v>
      </c>
      <c r="AD48" s="35">
        <f t="shared" si="2"/>
        <v>9434100</v>
      </c>
      <c r="AE48" s="46">
        <f t="shared" si="3"/>
        <v>10.93681891954556</v>
      </c>
      <c r="AF48" s="30" t="s">
        <v>134</v>
      </c>
      <c r="AG48" s="47">
        <f t="shared" si="4"/>
        <v>0</v>
      </c>
      <c r="AH48" s="17" t="str">
        <f t="shared" si="5"/>
        <v>OPD</v>
      </c>
      <c r="AI48" s="35">
        <f t="shared" si="6"/>
        <v>9434100</v>
      </c>
      <c r="AJ48" s="46"/>
      <c r="AK48" s="30" t="s">
        <v>134</v>
      </c>
      <c r="AL48" s="46"/>
      <c r="AM48" s="11"/>
      <c r="AP48" s="20"/>
    </row>
    <row r="49" spans="1:42" s="67" customFormat="1" ht="148.5" customHeight="1" x14ac:dyDescent="0.25">
      <c r="A49" s="12"/>
      <c r="B49" s="13"/>
      <c r="C49" s="14" t="s">
        <v>114</v>
      </c>
      <c r="D49" s="15" t="s">
        <v>142</v>
      </c>
      <c r="E49" s="39"/>
      <c r="F49" s="40"/>
      <c r="G49" s="36"/>
      <c r="H49" s="39"/>
      <c r="I49" s="40"/>
      <c r="J49" s="36"/>
      <c r="K49" s="39">
        <v>100</v>
      </c>
      <c r="L49" s="40" t="s">
        <v>134</v>
      </c>
      <c r="M49" s="36">
        <f>M50+M54+M56</f>
        <v>239439800</v>
      </c>
      <c r="N49" s="39">
        <v>100</v>
      </c>
      <c r="O49" s="40" t="s">
        <v>134</v>
      </c>
      <c r="P49" s="36">
        <f>P50+P54+P56</f>
        <v>8404500</v>
      </c>
      <c r="Q49" s="39"/>
      <c r="R49" s="40"/>
      <c r="S49" s="36"/>
      <c r="T49" s="39"/>
      <c r="U49" s="40"/>
      <c r="V49" s="36"/>
      <c r="W49" s="39"/>
      <c r="X49" s="40"/>
      <c r="Y49" s="36"/>
      <c r="Z49" s="56">
        <f t="shared" si="0"/>
        <v>100</v>
      </c>
      <c r="AA49" s="40" t="str">
        <f t="shared" si="1"/>
        <v>%</v>
      </c>
      <c r="AB49" s="56">
        <f t="shared" si="7"/>
        <v>100</v>
      </c>
      <c r="AC49" s="59" t="s">
        <v>134</v>
      </c>
      <c r="AD49" s="61">
        <f t="shared" si="2"/>
        <v>8404500</v>
      </c>
      <c r="AE49" s="58">
        <f t="shared" si="3"/>
        <v>3.5100680839192147</v>
      </c>
      <c r="AF49" s="59" t="s">
        <v>134</v>
      </c>
      <c r="AG49" s="56">
        <f t="shared" si="4"/>
        <v>100</v>
      </c>
      <c r="AH49" s="40" t="str">
        <f t="shared" si="5"/>
        <v>%</v>
      </c>
      <c r="AI49" s="61">
        <f t="shared" si="6"/>
        <v>8404500</v>
      </c>
      <c r="AJ49" s="58"/>
      <c r="AK49" s="59" t="s">
        <v>134</v>
      </c>
      <c r="AL49" s="58"/>
      <c r="AM49" s="69"/>
      <c r="AP49" s="68"/>
    </row>
    <row r="50" spans="1:42" s="67" customFormat="1" ht="117.75" customHeight="1" x14ac:dyDescent="0.25">
      <c r="A50" s="12"/>
      <c r="B50" s="13"/>
      <c r="C50" s="14" t="s">
        <v>115</v>
      </c>
      <c r="D50" s="15" t="s">
        <v>119</v>
      </c>
      <c r="E50" s="39"/>
      <c r="F50" s="40"/>
      <c r="G50" s="36"/>
      <c r="H50" s="39"/>
      <c r="I50" s="40"/>
      <c r="J50" s="36"/>
      <c r="K50" s="39">
        <f>K52</f>
        <v>2</v>
      </c>
      <c r="L50" s="40" t="s">
        <v>48</v>
      </c>
      <c r="M50" s="36">
        <f>SUM(M51:M53)</f>
        <v>71897300</v>
      </c>
      <c r="N50" s="39">
        <f>N52</f>
        <v>0</v>
      </c>
      <c r="O50" s="40" t="s">
        <v>48</v>
      </c>
      <c r="P50" s="36">
        <f>SUM(P51:P53)</f>
        <v>1562100</v>
      </c>
      <c r="Q50" s="39"/>
      <c r="R50" s="40"/>
      <c r="S50" s="36"/>
      <c r="T50" s="39"/>
      <c r="U50" s="40"/>
      <c r="V50" s="36"/>
      <c r="W50" s="39"/>
      <c r="X50" s="40"/>
      <c r="Y50" s="36"/>
      <c r="Z50" s="56">
        <f t="shared" si="0"/>
        <v>0</v>
      </c>
      <c r="AA50" s="40" t="str">
        <f t="shared" si="1"/>
        <v>Dok</v>
      </c>
      <c r="AB50" s="56">
        <f t="shared" si="7"/>
        <v>0</v>
      </c>
      <c r="AC50" s="59" t="s">
        <v>134</v>
      </c>
      <c r="AD50" s="61">
        <f t="shared" si="2"/>
        <v>1562100</v>
      </c>
      <c r="AE50" s="58">
        <f t="shared" si="3"/>
        <v>2.1726824234011568</v>
      </c>
      <c r="AF50" s="59" t="s">
        <v>134</v>
      </c>
      <c r="AG50" s="56">
        <f t="shared" si="4"/>
        <v>0</v>
      </c>
      <c r="AH50" s="40" t="str">
        <f t="shared" si="5"/>
        <v>Dok</v>
      </c>
      <c r="AI50" s="61">
        <f t="shared" si="6"/>
        <v>1562100</v>
      </c>
      <c r="AJ50" s="58"/>
      <c r="AK50" s="59" t="s">
        <v>134</v>
      </c>
      <c r="AL50" s="58"/>
      <c r="AM50" s="69"/>
      <c r="AP50" s="68"/>
    </row>
    <row r="51" spans="1:42" ht="180" x14ac:dyDescent="0.2">
      <c r="A51" s="12"/>
      <c r="B51" s="13"/>
      <c r="C51" s="21" t="s">
        <v>116</v>
      </c>
      <c r="D51" s="24" t="s">
        <v>58</v>
      </c>
      <c r="E51" s="16"/>
      <c r="F51" s="17"/>
      <c r="G51" s="18"/>
      <c r="H51" s="16"/>
      <c r="I51" s="17"/>
      <c r="J51" s="18"/>
      <c r="K51" s="16">
        <v>6</v>
      </c>
      <c r="L51" s="17" t="s">
        <v>55</v>
      </c>
      <c r="M51" s="18">
        <v>10942500</v>
      </c>
      <c r="N51" s="16">
        <v>0</v>
      </c>
      <c r="O51" s="17" t="s">
        <v>55</v>
      </c>
      <c r="P51" s="18">
        <v>0</v>
      </c>
      <c r="Q51" s="16"/>
      <c r="R51" s="17"/>
      <c r="S51" s="18"/>
      <c r="T51" s="16"/>
      <c r="U51" s="17"/>
      <c r="V51" s="18"/>
      <c r="W51" s="16"/>
      <c r="X51" s="17"/>
      <c r="Y51" s="18"/>
      <c r="Z51" s="47">
        <f t="shared" si="0"/>
        <v>0</v>
      </c>
      <c r="AA51" s="17" t="str">
        <f t="shared" si="1"/>
        <v>Lap</v>
      </c>
      <c r="AB51" s="47">
        <f t="shared" si="7"/>
        <v>0</v>
      </c>
      <c r="AC51" s="30" t="s">
        <v>134</v>
      </c>
      <c r="AD51" s="35">
        <f t="shared" si="2"/>
        <v>0</v>
      </c>
      <c r="AE51" s="47">
        <f t="shared" si="3"/>
        <v>0</v>
      </c>
      <c r="AF51" s="30" t="s">
        <v>134</v>
      </c>
      <c r="AG51" s="47">
        <f t="shared" si="4"/>
        <v>0</v>
      </c>
      <c r="AH51" s="17" t="str">
        <f t="shared" si="5"/>
        <v>Lap</v>
      </c>
      <c r="AI51" s="35">
        <f t="shared" si="6"/>
        <v>0</v>
      </c>
      <c r="AJ51" s="46"/>
      <c r="AK51" s="30" t="s">
        <v>134</v>
      </c>
      <c r="AL51" s="46"/>
      <c r="AM51" s="11"/>
      <c r="AP51" s="20"/>
    </row>
    <row r="52" spans="1:42" ht="186.75" customHeight="1" x14ac:dyDescent="0.2">
      <c r="A52" s="12"/>
      <c r="B52" s="13"/>
      <c r="C52" s="21" t="s">
        <v>117</v>
      </c>
      <c r="D52" s="24" t="s">
        <v>119</v>
      </c>
      <c r="E52" s="16"/>
      <c r="F52" s="17"/>
      <c r="G52" s="18"/>
      <c r="H52" s="16"/>
      <c r="I52" s="17"/>
      <c r="J52" s="18"/>
      <c r="K52" s="16">
        <v>2</v>
      </c>
      <c r="L52" s="17" t="s">
        <v>48</v>
      </c>
      <c r="M52" s="18">
        <v>41750000</v>
      </c>
      <c r="N52" s="16">
        <v>0</v>
      </c>
      <c r="O52" s="17" t="s">
        <v>48</v>
      </c>
      <c r="P52" s="18">
        <v>0</v>
      </c>
      <c r="Q52" s="16"/>
      <c r="R52" s="17"/>
      <c r="S52" s="18"/>
      <c r="T52" s="16"/>
      <c r="U52" s="17"/>
      <c r="V52" s="18"/>
      <c r="W52" s="16"/>
      <c r="X52" s="17"/>
      <c r="Y52" s="18"/>
      <c r="Z52" s="47">
        <f t="shared" si="0"/>
        <v>0</v>
      </c>
      <c r="AA52" s="17" t="str">
        <f t="shared" si="1"/>
        <v>Dok</v>
      </c>
      <c r="AB52" s="47">
        <f t="shared" si="7"/>
        <v>0</v>
      </c>
      <c r="AC52" s="30" t="s">
        <v>134</v>
      </c>
      <c r="AD52" s="35">
        <f t="shared" si="2"/>
        <v>0</v>
      </c>
      <c r="AE52" s="47">
        <f t="shared" si="3"/>
        <v>0</v>
      </c>
      <c r="AF52" s="30" t="s">
        <v>134</v>
      </c>
      <c r="AG52" s="47">
        <f t="shared" si="4"/>
        <v>0</v>
      </c>
      <c r="AH52" s="17" t="str">
        <f t="shared" si="5"/>
        <v>Dok</v>
      </c>
      <c r="AI52" s="35">
        <f t="shared" si="6"/>
        <v>0</v>
      </c>
      <c r="AJ52" s="46"/>
      <c r="AK52" s="30" t="s">
        <v>134</v>
      </c>
      <c r="AL52" s="46"/>
      <c r="AM52" s="11"/>
      <c r="AP52" s="20"/>
    </row>
    <row r="53" spans="1:42" ht="180" x14ac:dyDescent="0.2">
      <c r="A53" s="12"/>
      <c r="B53" s="13"/>
      <c r="C53" s="21" t="s">
        <v>118</v>
      </c>
      <c r="D53" s="24" t="s">
        <v>58</v>
      </c>
      <c r="E53" s="16"/>
      <c r="F53" s="17"/>
      <c r="G53" s="18"/>
      <c r="H53" s="16"/>
      <c r="I53" s="17"/>
      <c r="J53" s="18"/>
      <c r="K53" s="16">
        <v>6</v>
      </c>
      <c r="L53" s="17" t="s">
        <v>55</v>
      </c>
      <c r="M53" s="18">
        <v>19204800</v>
      </c>
      <c r="N53" s="16">
        <v>0</v>
      </c>
      <c r="O53" s="17" t="s">
        <v>55</v>
      </c>
      <c r="P53" s="18">
        <v>1562100</v>
      </c>
      <c r="Q53" s="16"/>
      <c r="R53" s="17"/>
      <c r="S53" s="18"/>
      <c r="T53" s="16"/>
      <c r="U53" s="17"/>
      <c r="V53" s="18"/>
      <c r="W53" s="16"/>
      <c r="X53" s="17"/>
      <c r="Y53" s="18"/>
      <c r="Z53" s="47">
        <f t="shared" si="0"/>
        <v>0</v>
      </c>
      <c r="AA53" s="17" t="str">
        <f t="shared" si="1"/>
        <v>Lap</v>
      </c>
      <c r="AB53" s="47">
        <f t="shared" si="7"/>
        <v>0</v>
      </c>
      <c r="AC53" s="30" t="s">
        <v>134</v>
      </c>
      <c r="AD53" s="35">
        <f t="shared" si="2"/>
        <v>1562100</v>
      </c>
      <c r="AE53" s="46">
        <f t="shared" si="3"/>
        <v>8.1339040239940008</v>
      </c>
      <c r="AF53" s="30" t="s">
        <v>134</v>
      </c>
      <c r="AG53" s="47">
        <f t="shared" si="4"/>
        <v>0</v>
      </c>
      <c r="AH53" s="17" t="str">
        <f t="shared" si="5"/>
        <v>Lap</v>
      </c>
      <c r="AI53" s="35">
        <f t="shared" si="6"/>
        <v>1562100</v>
      </c>
      <c r="AJ53" s="46"/>
      <c r="AK53" s="30" t="s">
        <v>134</v>
      </c>
      <c r="AL53" s="46"/>
      <c r="AM53" s="11"/>
      <c r="AP53" s="20"/>
    </row>
    <row r="54" spans="1:42" s="67" customFormat="1" ht="110.25" x14ac:dyDescent="0.25">
      <c r="A54" s="12"/>
      <c r="B54" s="13"/>
      <c r="C54" s="14" t="s">
        <v>120</v>
      </c>
      <c r="D54" s="15" t="s">
        <v>119</v>
      </c>
      <c r="E54" s="39"/>
      <c r="F54" s="40"/>
      <c r="G54" s="36"/>
      <c r="H54" s="39"/>
      <c r="I54" s="40"/>
      <c r="J54" s="36"/>
      <c r="K54" s="39">
        <f>K50</f>
        <v>2</v>
      </c>
      <c r="L54" s="40" t="s">
        <v>48</v>
      </c>
      <c r="M54" s="36">
        <f>SUM(M55:M58)</f>
        <v>115030000</v>
      </c>
      <c r="N54" s="39">
        <f>N50</f>
        <v>0</v>
      </c>
      <c r="O54" s="40" t="s">
        <v>48</v>
      </c>
      <c r="P54" s="36">
        <f>SUM(P55:P58)</f>
        <v>5019600</v>
      </c>
      <c r="Q54" s="39"/>
      <c r="R54" s="40"/>
      <c r="S54" s="36"/>
      <c r="T54" s="39"/>
      <c r="U54" s="40"/>
      <c r="V54" s="36"/>
      <c r="W54" s="39"/>
      <c r="X54" s="40"/>
      <c r="Y54" s="36"/>
      <c r="Z54" s="56">
        <f t="shared" si="0"/>
        <v>0</v>
      </c>
      <c r="AA54" s="40" t="str">
        <f t="shared" si="1"/>
        <v>Dok</v>
      </c>
      <c r="AB54" s="56">
        <f t="shared" si="7"/>
        <v>0</v>
      </c>
      <c r="AC54" s="59" t="s">
        <v>134</v>
      </c>
      <c r="AD54" s="61">
        <f t="shared" si="2"/>
        <v>5019600</v>
      </c>
      <c r="AE54" s="58">
        <f t="shared" si="3"/>
        <v>4.3637312005563773</v>
      </c>
      <c r="AF54" s="59" t="s">
        <v>134</v>
      </c>
      <c r="AG54" s="56">
        <f t="shared" si="4"/>
        <v>0</v>
      </c>
      <c r="AH54" s="40" t="str">
        <f t="shared" si="5"/>
        <v>Dok</v>
      </c>
      <c r="AI54" s="61">
        <f t="shared" si="6"/>
        <v>5019600</v>
      </c>
      <c r="AJ54" s="58"/>
      <c r="AK54" s="59" t="s">
        <v>134</v>
      </c>
      <c r="AL54" s="58"/>
      <c r="AM54" s="69"/>
      <c r="AP54" s="68"/>
    </row>
    <row r="55" spans="1:42" ht="180" x14ac:dyDescent="0.2">
      <c r="A55" s="12"/>
      <c r="B55" s="13"/>
      <c r="C55" s="21" t="s">
        <v>121</v>
      </c>
      <c r="D55" s="24" t="s">
        <v>58</v>
      </c>
      <c r="E55" s="16"/>
      <c r="F55" s="41"/>
      <c r="G55" s="18"/>
      <c r="H55" s="16"/>
      <c r="I55" s="41"/>
      <c r="J55" s="18"/>
      <c r="K55" s="16">
        <v>6</v>
      </c>
      <c r="L55" s="17" t="s">
        <v>55</v>
      </c>
      <c r="M55" s="18">
        <v>10005000</v>
      </c>
      <c r="N55" s="16">
        <v>0</v>
      </c>
      <c r="O55" s="17" t="s">
        <v>55</v>
      </c>
      <c r="P55" s="18">
        <v>1374000</v>
      </c>
      <c r="Q55" s="16"/>
      <c r="R55" s="17"/>
      <c r="S55" s="18"/>
      <c r="T55" s="16"/>
      <c r="U55" s="41"/>
      <c r="V55" s="18"/>
      <c r="W55" s="16"/>
      <c r="X55" s="41"/>
      <c r="Y55" s="18"/>
      <c r="Z55" s="47">
        <f t="shared" si="0"/>
        <v>0</v>
      </c>
      <c r="AA55" s="41" t="str">
        <f t="shared" si="1"/>
        <v>Lap</v>
      </c>
      <c r="AB55" s="47">
        <f t="shared" si="7"/>
        <v>0</v>
      </c>
      <c r="AC55" s="30" t="s">
        <v>134</v>
      </c>
      <c r="AD55" s="35">
        <f t="shared" si="2"/>
        <v>1374000</v>
      </c>
      <c r="AE55" s="46">
        <f t="shared" si="3"/>
        <v>13.73313343328336</v>
      </c>
      <c r="AF55" s="30" t="s">
        <v>134</v>
      </c>
      <c r="AG55" s="47">
        <f t="shared" si="4"/>
        <v>0</v>
      </c>
      <c r="AH55" s="41" t="str">
        <f t="shared" si="5"/>
        <v>Lap</v>
      </c>
      <c r="AI55" s="35">
        <f t="shared" si="6"/>
        <v>1374000</v>
      </c>
      <c r="AJ55" s="46"/>
      <c r="AK55" s="30" t="s">
        <v>134</v>
      </c>
      <c r="AL55" s="46"/>
      <c r="AM55" s="11"/>
      <c r="AP55" s="20"/>
    </row>
    <row r="56" spans="1:42" s="67" customFormat="1" ht="110.25" x14ac:dyDescent="0.25">
      <c r="A56" s="12"/>
      <c r="B56" s="13"/>
      <c r="C56" s="14" t="s">
        <v>122</v>
      </c>
      <c r="D56" s="15" t="s">
        <v>119</v>
      </c>
      <c r="E56" s="39"/>
      <c r="F56" s="40"/>
      <c r="G56" s="36"/>
      <c r="H56" s="39"/>
      <c r="I56" s="40"/>
      <c r="J56" s="36"/>
      <c r="K56" s="39">
        <f>K54</f>
        <v>2</v>
      </c>
      <c r="L56" s="40" t="s">
        <v>48</v>
      </c>
      <c r="M56" s="36">
        <f>SUM(M57:M58)</f>
        <v>52512500</v>
      </c>
      <c r="N56" s="39">
        <f>N54</f>
        <v>0</v>
      </c>
      <c r="O56" s="40" t="s">
        <v>48</v>
      </c>
      <c r="P56" s="36">
        <f>SUM(P57:P58)</f>
        <v>1822800</v>
      </c>
      <c r="Q56" s="39"/>
      <c r="R56" s="40"/>
      <c r="S56" s="36"/>
      <c r="T56" s="39"/>
      <c r="U56" s="40"/>
      <c r="V56" s="36"/>
      <c r="W56" s="39"/>
      <c r="X56" s="40"/>
      <c r="Y56" s="36"/>
      <c r="Z56" s="56">
        <f t="shared" si="0"/>
        <v>0</v>
      </c>
      <c r="AA56" s="40" t="str">
        <f t="shared" si="1"/>
        <v>Dok</v>
      </c>
      <c r="AB56" s="56">
        <f t="shared" si="7"/>
        <v>0</v>
      </c>
      <c r="AC56" s="59" t="s">
        <v>134</v>
      </c>
      <c r="AD56" s="61">
        <f t="shared" si="2"/>
        <v>1822800</v>
      </c>
      <c r="AE56" s="58">
        <f t="shared" si="3"/>
        <v>3.4711735301118782</v>
      </c>
      <c r="AF56" s="59" t="s">
        <v>134</v>
      </c>
      <c r="AG56" s="56">
        <f t="shared" si="4"/>
        <v>0</v>
      </c>
      <c r="AH56" s="40" t="str">
        <f t="shared" si="5"/>
        <v>Dok</v>
      </c>
      <c r="AI56" s="61">
        <f t="shared" si="6"/>
        <v>1822800</v>
      </c>
      <c r="AJ56" s="58"/>
      <c r="AK56" s="59" t="s">
        <v>134</v>
      </c>
      <c r="AL56" s="58"/>
      <c r="AM56" s="69"/>
      <c r="AP56" s="68"/>
    </row>
    <row r="57" spans="1:42" ht="165" x14ac:dyDescent="0.2">
      <c r="A57" s="12"/>
      <c r="B57" s="13"/>
      <c r="C57" s="21" t="s">
        <v>123</v>
      </c>
      <c r="D57" s="24" t="s">
        <v>119</v>
      </c>
      <c r="E57" s="16"/>
      <c r="F57" s="41"/>
      <c r="G57" s="18"/>
      <c r="H57" s="16"/>
      <c r="I57" s="41"/>
      <c r="J57" s="18"/>
      <c r="K57" s="16">
        <v>2</v>
      </c>
      <c r="L57" s="41" t="s">
        <v>48</v>
      </c>
      <c r="M57" s="18">
        <v>42500000</v>
      </c>
      <c r="N57" s="16">
        <v>0</v>
      </c>
      <c r="O57" s="41" t="s">
        <v>48</v>
      </c>
      <c r="P57" s="18">
        <v>0</v>
      </c>
      <c r="Q57" s="16"/>
      <c r="R57" s="41"/>
      <c r="S57" s="18"/>
      <c r="T57" s="16"/>
      <c r="U57" s="41"/>
      <c r="V57" s="18"/>
      <c r="W57" s="16"/>
      <c r="X57" s="41"/>
      <c r="Y57" s="18"/>
      <c r="Z57" s="47">
        <f t="shared" si="0"/>
        <v>0</v>
      </c>
      <c r="AA57" s="41" t="str">
        <f t="shared" si="1"/>
        <v>Dok</v>
      </c>
      <c r="AB57" s="47">
        <f t="shared" si="7"/>
        <v>0</v>
      </c>
      <c r="AC57" s="30" t="s">
        <v>134</v>
      </c>
      <c r="AD57" s="35">
        <f t="shared" si="2"/>
        <v>0</v>
      </c>
      <c r="AE57" s="47">
        <f t="shared" si="3"/>
        <v>0</v>
      </c>
      <c r="AF57" s="30" t="s">
        <v>134</v>
      </c>
      <c r="AG57" s="47">
        <f t="shared" si="4"/>
        <v>0</v>
      </c>
      <c r="AH57" s="41" t="str">
        <f t="shared" si="5"/>
        <v>Dok</v>
      </c>
      <c r="AI57" s="35">
        <f t="shared" si="6"/>
        <v>0</v>
      </c>
      <c r="AJ57" s="46"/>
      <c r="AK57" s="30" t="s">
        <v>134</v>
      </c>
      <c r="AL57" s="46"/>
      <c r="AM57" s="11"/>
      <c r="AP57" s="20"/>
    </row>
    <row r="58" spans="1:42" ht="165" x14ac:dyDescent="0.2">
      <c r="A58" s="12"/>
      <c r="B58" s="13"/>
      <c r="C58" s="21" t="s">
        <v>124</v>
      </c>
      <c r="D58" s="24" t="s">
        <v>58</v>
      </c>
      <c r="E58" s="16"/>
      <c r="F58" s="41"/>
      <c r="G58" s="18"/>
      <c r="H58" s="16"/>
      <c r="I58" s="41"/>
      <c r="J58" s="18"/>
      <c r="K58" s="16">
        <v>6</v>
      </c>
      <c r="L58" s="17" t="s">
        <v>55</v>
      </c>
      <c r="M58" s="18">
        <v>10012500</v>
      </c>
      <c r="N58" s="16">
        <v>0</v>
      </c>
      <c r="O58" s="17" t="s">
        <v>55</v>
      </c>
      <c r="P58" s="18">
        <v>1822800</v>
      </c>
      <c r="Q58" s="16"/>
      <c r="R58" s="17"/>
      <c r="S58" s="18"/>
      <c r="T58" s="16"/>
      <c r="U58" s="41"/>
      <c r="V58" s="18"/>
      <c r="W58" s="16"/>
      <c r="X58" s="41"/>
      <c r="Y58" s="18"/>
      <c r="Z58" s="47">
        <f t="shared" si="0"/>
        <v>0</v>
      </c>
      <c r="AA58" s="41" t="str">
        <f t="shared" si="1"/>
        <v>Lap</v>
      </c>
      <c r="AB58" s="47">
        <f t="shared" si="7"/>
        <v>0</v>
      </c>
      <c r="AC58" s="30" t="s">
        <v>134</v>
      </c>
      <c r="AD58" s="35">
        <f t="shared" si="2"/>
        <v>1822800</v>
      </c>
      <c r="AE58" s="46">
        <f t="shared" si="3"/>
        <v>18.205243445692883</v>
      </c>
      <c r="AF58" s="30" t="s">
        <v>134</v>
      </c>
      <c r="AG58" s="47">
        <f t="shared" si="4"/>
        <v>0</v>
      </c>
      <c r="AH58" s="41" t="str">
        <f t="shared" si="5"/>
        <v>Lap</v>
      </c>
      <c r="AI58" s="35">
        <f t="shared" si="6"/>
        <v>1822800</v>
      </c>
      <c r="AJ58" s="46"/>
      <c r="AK58" s="30" t="s">
        <v>134</v>
      </c>
      <c r="AL58" s="46"/>
      <c r="AM58" s="11"/>
      <c r="AP58" s="20"/>
    </row>
    <row r="59" spans="1:42" s="67" customFormat="1" ht="115.5" customHeight="1" x14ac:dyDescent="0.25">
      <c r="A59" s="12"/>
      <c r="B59" s="13"/>
      <c r="C59" s="14" t="s">
        <v>125</v>
      </c>
      <c r="D59" s="15" t="s">
        <v>143</v>
      </c>
      <c r="E59" s="39"/>
      <c r="F59" s="40"/>
      <c r="G59" s="36"/>
      <c r="H59" s="39"/>
      <c r="I59" s="40"/>
      <c r="J59" s="36"/>
      <c r="K59" s="39">
        <v>11.288</v>
      </c>
      <c r="L59" s="40" t="s">
        <v>134</v>
      </c>
      <c r="M59" s="36">
        <f>M60</f>
        <v>269161500</v>
      </c>
      <c r="N59" s="39"/>
      <c r="O59" s="40" t="s">
        <v>134</v>
      </c>
      <c r="P59" s="36">
        <f>P60</f>
        <v>16230000</v>
      </c>
      <c r="Q59" s="39"/>
      <c r="R59" s="40"/>
      <c r="S59" s="36"/>
      <c r="T59" s="39"/>
      <c r="U59" s="40"/>
      <c r="V59" s="36"/>
      <c r="W59" s="39"/>
      <c r="X59" s="40"/>
      <c r="Y59" s="36"/>
      <c r="Z59" s="56">
        <f t="shared" si="0"/>
        <v>0</v>
      </c>
      <c r="AA59" s="40" t="str">
        <f t="shared" si="1"/>
        <v>%</v>
      </c>
      <c r="AB59" s="56">
        <f t="shared" si="7"/>
        <v>0</v>
      </c>
      <c r="AC59" s="59" t="s">
        <v>134</v>
      </c>
      <c r="AD59" s="61">
        <f t="shared" si="2"/>
        <v>16230000</v>
      </c>
      <c r="AE59" s="58">
        <f t="shared" si="3"/>
        <v>6.0298371052323603</v>
      </c>
      <c r="AF59" s="59" t="s">
        <v>134</v>
      </c>
      <c r="AG59" s="56">
        <f t="shared" si="4"/>
        <v>0</v>
      </c>
      <c r="AH59" s="40" t="str">
        <f t="shared" si="5"/>
        <v>%</v>
      </c>
      <c r="AI59" s="61">
        <f t="shared" si="6"/>
        <v>16230000</v>
      </c>
      <c r="AJ59" s="58"/>
      <c r="AK59" s="59" t="s">
        <v>134</v>
      </c>
      <c r="AL59" s="58"/>
      <c r="AM59" s="69"/>
      <c r="AP59" s="68"/>
    </row>
    <row r="60" spans="1:42" s="67" customFormat="1" ht="113.25" customHeight="1" x14ac:dyDescent="0.25">
      <c r="A60" s="12"/>
      <c r="B60" s="13"/>
      <c r="C60" s="14" t="s">
        <v>126</v>
      </c>
      <c r="D60" s="15" t="s">
        <v>129</v>
      </c>
      <c r="E60" s="39"/>
      <c r="F60" s="40"/>
      <c r="G60" s="36"/>
      <c r="H60" s="39"/>
      <c r="I60" s="40"/>
      <c r="J60" s="36"/>
      <c r="K60" s="39">
        <f>K62</f>
        <v>2</v>
      </c>
      <c r="L60" s="40" t="s">
        <v>48</v>
      </c>
      <c r="M60" s="36">
        <f>SUM(M61:M62)</f>
        <v>269161500</v>
      </c>
      <c r="N60" s="39">
        <f>N62</f>
        <v>0</v>
      </c>
      <c r="O60" s="40" t="s">
        <v>48</v>
      </c>
      <c r="P60" s="36">
        <f>SUM(P61:P62)</f>
        <v>16230000</v>
      </c>
      <c r="Q60" s="39"/>
      <c r="R60" s="40"/>
      <c r="S60" s="36"/>
      <c r="T60" s="39"/>
      <c r="U60" s="40"/>
      <c r="V60" s="36"/>
      <c r="W60" s="39"/>
      <c r="X60" s="40"/>
      <c r="Y60" s="36"/>
      <c r="Z60" s="56">
        <f t="shared" si="0"/>
        <v>0</v>
      </c>
      <c r="AA60" s="40" t="str">
        <f t="shared" si="1"/>
        <v>Dok</v>
      </c>
      <c r="AB60" s="56">
        <f t="shared" si="7"/>
        <v>0</v>
      </c>
      <c r="AC60" s="59" t="s">
        <v>134</v>
      </c>
      <c r="AD60" s="61">
        <f t="shared" si="2"/>
        <v>16230000</v>
      </c>
      <c r="AE60" s="58">
        <f t="shared" si="3"/>
        <v>6.0298371052323603</v>
      </c>
      <c r="AF60" s="59" t="s">
        <v>134</v>
      </c>
      <c r="AG60" s="56">
        <f t="shared" si="4"/>
        <v>0</v>
      </c>
      <c r="AH60" s="40" t="str">
        <f t="shared" si="5"/>
        <v>Dok</v>
      </c>
      <c r="AI60" s="61">
        <f t="shared" si="6"/>
        <v>16230000</v>
      </c>
      <c r="AJ60" s="58"/>
      <c r="AK60" s="59" t="s">
        <v>134</v>
      </c>
      <c r="AL60" s="58"/>
      <c r="AM60" s="69"/>
      <c r="AP60" s="68"/>
    </row>
    <row r="61" spans="1:42" ht="150" x14ac:dyDescent="0.2">
      <c r="A61" s="12"/>
      <c r="B61" s="13"/>
      <c r="C61" s="21" t="s">
        <v>127</v>
      </c>
      <c r="D61" s="24" t="s">
        <v>59</v>
      </c>
      <c r="E61" s="16"/>
      <c r="F61" s="17"/>
      <c r="G61" s="18"/>
      <c r="H61" s="16"/>
      <c r="I61" s="17"/>
      <c r="J61" s="18"/>
      <c r="K61" s="16">
        <v>2</v>
      </c>
      <c r="L61" s="17" t="s">
        <v>55</v>
      </c>
      <c r="M61" s="18">
        <v>245862500</v>
      </c>
      <c r="N61" s="16">
        <v>0</v>
      </c>
      <c r="O61" s="17" t="s">
        <v>55</v>
      </c>
      <c r="P61" s="18">
        <v>16230000</v>
      </c>
      <c r="Q61" s="16"/>
      <c r="R61" s="17"/>
      <c r="S61" s="18"/>
      <c r="T61" s="16"/>
      <c r="U61" s="17"/>
      <c r="V61" s="18"/>
      <c r="W61" s="16"/>
      <c r="X61" s="17"/>
      <c r="Y61" s="18"/>
      <c r="Z61" s="47">
        <f t="shared" si="0"/>
        <v>0</v>
      </c>
      <c r="AA61" s="17" t="str">
        <f t="shared" si="1"/>
        <v>Lap</v>
      </c>
      <c r="AB61" s="47">
        <f t="shared" si="7"/>
        <v>0</v>
      </c>
      <c r="AC61" s="30" t="s">
        <v>134</v>
      </c>
      <c r="AD61" s="35">
        <f t="shared" si="2"/>
        <v>16230000</v>
      </c>
      <c r="AE61" s="46">
        <f t="shared" si="3"/>
        <v>6.6012506990696025</v>
      </c>
      <c r="AF61" s="30" t="s">
        <v>134</v>
      </c>
      <c r="AG61" s="47">
        <f t="shared" si="4"/>
        <v>0</v>
      </c>
      <c r="AH61" s="17" t="str">
        <f t="shared" si="5"/>
        <v>Lap</v>
      </c>
      <c r="AI61" s="35">
        <f t="shared" si="6"/>
        <v>16230000</v>
      </c>
      <c r="AJ61" s="46"/>
      <c r="AK61" s="30" t="s">
        <v>134</v>
      </c>
      <c r="AL61" s="46"/>
      <c r="AM61" s="11"/>
      <c r="AP61" s="20"/>
    </row>
    <row r="62" spans="1:42" ht="52.5" customHeight="1" x14ac:dyDescent="0.2">
      <c r="A62" s="12"/>
      <c r="B62" s="13"/>
      <c r="C62" s="21" t="s">
        <v>128</v>
      </c>
      <c r="D62" s="24" t="s">
        <v>129</v>
      </c>
      <c r="E62" s="16"/>
      <c r="F62" s="17"/>
      <c r="G62" s="18"/>
      <c r="H62" s="16"/>
      <c r="I62" s="17"/>
      <c r="J62" s="18"/>
      <c r="K62" s="16">
        <v>2</v>
      </c>
      <c r="L62" s="17" t="s">
        <v>48</v>
      </c>
      <c r="M62" s="18">
        <v>23299000</v>
      </c>
      <c r="N62" s="16">
        <v>0</v>
      </c>
      <c r="O62" s="17" t="s">
        <v>48</v>
      </c>
      <c r="P62" s="18">
        <v>0</v>
      </c>
      <c r="Q62" s="16"/>
      <c r="R62" s="17"/>
      <c r="S62" s="18"/>
      <c r="T62" s="16"/>
      <c r="U62" s="17"/>
      <c r="V62" s="18"/>
      <c r="W62" s="16"/>
      <c r="X62" s="17"/>
      <c r="Y62" s="18"/>
      <c r="Z62" s="47">
        <f t="shared" si="0"/>
        <v>0</v>
      </c>
      <c r="AA62" s="17" t="str">
        <f t="shared" si="1"/>
        <v>Dok</v>
      </c>
      <c r="AB62" s="47">
        <f t="shared" si="7"/>
        <v>0</v>
      </c>
      <c r="AC62" s="30" t="s">
        <v>134</v>
      </c>
      <c r="AD62" s="35">
        <f t="shared" si="2"/>
        <v>0</v>
      </c>
      <c r="AE62" s="46">
        <f t="shared" si="3"/>
        <v>0</v>
      </c>
      <c r="AF62" s="30" t="s">
        <v>134</v>
      </c>
      <c r="AG62" s="47">
        <f t="shared" si="4"/>
        <v>0</v>
      </c>
      <c r="AH62" s="17" t="str">
        <f t="shared" si="5"/>
        <v>Dok</v>
      </c>
      <c r="AI62" s="35">
        <f t="shared" si="6"/>
        <v>0</v>
      </c>
      <c r="AJ62" s="46"/>
      <c r="AK62" s="30" t="s">
        <v>134</v>
      </c>
      <c r="AL62" s="46"/>
      <c r="AM62" s="11"/>
      <c r="AP62" s="20"/>
    </row>
    <row r="63" spans="1:42" ht="15" x14ac:dyDescent="0.2">
      <c r="A63" s="94" t="s">
        <v>24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136"/>
      <c r="AB63" s="64">
        <f>AVERAGE(AB13:AB62)</f>
        <v>15.678571428571429</v>
      </c>
      <c r="AC63" s="50"/>
      <c r="AD63" s="48"/>
      <c r="AE63" s="64">
        <f>AVERAGE(AE13,AE37,AE49,AE59)</f>
        <v>10.235882131216396</v>
      </c>
      <c r="AF63" s="50"/>
      <c r="AG63" s="49"/>
      <c r="AH63" s="50"/>
      <c r="AI63" s="49"/>
      <c r="AJ63" s="49"/>
      <c r="AK63" s="50"/>
      <c r="AL63" s="51"/>
      <c r="AM63" s="11"/>
    </row>
    <row r="64" spans="1:42" ht="15" x14ac:dyDescent="0.2">
      <c r="A64" s="94" t="s">
        <v>25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136"/>
      <c r="AB64" s="26" t="str">
        <f>IF(AB63&gt;=91,"Sangat Tinggi",IF(AB63&gt;=76,"Tinggi",IF(AB63&gt;=66,"Sedang",IF(AB63&gt;=51,"Rendah",IF(AB63&lt;=50,"Sangat Rendah")))))</f>
        <v>Sangat Rendah</v>
      </c>
      <c r="AC64" s="50"/>
      <c r="AD64" s="52"/>
      <c r="AE64" s="70" t="str">
        <f>IF(AE63&gt;=91,"Sangat Tinggi",IF(AE63&gt;=76,"Tinggi",IF(AE63&gt;=66,"Sedang",IF(AE63&gt;=51,"Rendah",IF(AE63&lt;=50,"Sangat Rendah")))))</f>
        <v>Sangat Rendah</v>
      </c>
      <c r="AF64" s="50"/>
      <c r="AG64" s="53"/>
      <c r="AH64" s="50"/>
      <c r="AI64" s="54"/>
      <c r="AJ64" s="53"/>
      <c r="AK64" s="50"/>
      <c r="AL64" s="55"/>
      <c r="AM64" s="11"/>
    </row>
    <row r="65" spans="1:39" ht="15" x14ac:dyDescent="0.2">
      <c r="A65" s="96" t="s">
        <v>26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11"/>
    </row>
    <row r="66" spans="1:39" ht="15" x14ac:dyDescent="0.2">
      <c r="A66" s="96" t="s">
        <v>27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11"/>
    </row>
    <row r="67" spans="1:39" ht="15" x14ac:dyDescent="0.2">
      <c r="A67" s="96" t="s">
        <v>28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11"/>
    </row>
    <row r="68" spans="1:39" ht="15" x14ac:dyDescent="0.2">
      <c r="A68" s="96" t="s">
        <v>29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27"/>
    </row>
    <row r="69" spans="1:39" ht="15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9"/>
      <c r="AB69" s="28"/>
      <c r="AC69" s="29"/>
      <c r="AD69" s="28"/>
      <c r="AE69" s="71"/>
      <c r="AF69" s="29"/>
      <c r="AG69" s="28"/>
      <c r="AH69" s="29"/>
      <c r="AI69" s="28"/>
      <c r="AJ69" s="28"/>
      <c r="AK69" s="29"/>
      <c r="AL69" s="28"/>
    </row>
    <row r="70" spans="1:39" ht="15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92" t="s">
        <v>68</v>
      </c>
      <c r="AA70" s="92"/>
      <c r="AB70" s="92"/>
      <c r="AC70" s="92"/>
      <c r="AD70" s="92"/>
      <c r="AE70" s="92"/>
      <c r="AF70" s="29"/>
      <c r="AG70" s="28"/>
      <c r="AH70" s="92" t="s">
        <v>67</v>
      </c>
      <c r="AI70" s="92"/>
      <c r="AJ70" s="92"/>
      <c r="AK70" s="92"/>
      <c r="AL70" s="92"/>
      <c r="AM70" s="92"/>
    </row>
    <row r="71" spans="1:39" ht="15.75" x14ac:dyDescent="0.25">
      <c r="A71" s="34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92" t="s">
        <v>145</v>
      </c>
      <c r="AA71" s="92"/>
      <c r="AB71" s="92"/>
      <c r="AC71" s="92"/>
      <c r="AD71" s="92"/>
      <c r="AE71" s="92"/>
      <c r="AF71" s="29"/>
      <c r="AG71" s="28"/>
      <c r="AH71" s="92" t="s">
        <v>145</v>
      </c>
      <c r="AI71" s="92"/>
      <c r="AJ71" s="92"/>
      <c r="AK71" s="92"/>
      <c r="AL71" s="92"/>
      <c r="AM71" s="92"/>
    </row>
    <row r="72" spans="1:39" ht="15" x14ac:dyDescent="0.2">
      <c r="Z72" s="92" t="s">
        <v>66</v>
      </c>
      <c r="AA72" s="92"/>
      <c r="AB72" s="92"/>
      <c r="AC72" s="92"/>
      <c r="AD72" s="92"/>
      <c r="AE72" s="92"/>
      <c r="AH72" s="92" t="s">
        <v>66</v>
      </c>
      <c r="AI72" s="92"/>
      <c r="AJ72" s="92"/>
      <c r="AK72" s="92"/>
      <c r="AL72" s="92"/>
      <c r="AM72" s="92"/>
    </row>
    <row r="73" spans="1:39" ht="15" x14ac:dyDescent="0.2">
      <c r="Z73" s="92" t="s">
        <v>65</v>
      </c>
      <c r="AA73" s="92"/>
      <c r="AB73" s="92"/>
      <c r="AC73" s="92"/>
      <c r="AD73" s="92"/>
      <c r="AE73" s="92"/>
      <c r="AH73" s="92" t="s">
        <v>65</v>
      </c>
      <c r="AI73" s="92"/>
      <c r="AJ73" s="92"/>
      <c r="AK73" s="92"/>
      <c r="AL73" s="92"/>
      <c r="AM73" s="92"/>
    </row>
    <row r="74" spans="1:39" ht="51" x14ac:dyDescent="0.2">
      <c r="A74" s="31" t="s">
        <v>30</v>
      </c>
      <c r="B74" s="31" t="s">
        <v>31</v>
      </c>
      <c r="C74" s="31" t="s">
        <v>32</v>
      </c>
      <c r="Z74" s="28"/>
      <c r="AA74" s="29"/>
      <c r="AB74" s="28"/>
      <c r="AC74" s="29"/>
      <c r="AD74" s="28"/>
      <c r="AH74" s="28"/>
      <c r="AI74" s="29"/>
      <c r="AJ74" s="28"/>
      <c r="AK74" s="29"/>
      <c r="AL74" s="28"/>
    </row>
    <row r="75" spans="1:39" ht="25.5" x14ac:dyDescent="0.25">
      <c r="A75" s="32" t="s">
        <v>33</v>
      </c>
      <c r="B75" s="32" t="s">
        <v>34</v>
      </c>
      <c r="C75" s="32" t="s">
        <v>35</v>
      </c>
      <c r="Z75" s="93" t="s">
        <v>64</v>
      </c>
      <c r="AA75" s="93"/>
      <c r="AB75" s="93"/>
      <c r="AC75" s="93"/>
      <c r="AD75" s="93"/>
      <c r="AE75" s="93"/>
      <c r="AH75" s="93" t="s">
        <v>64</v>
      </c>
      <c r="AI75" s="93"/>
      <c r="AJ75" s="93"/>
      <c r="AK75" s="93"/>
      <c r="AL75" s="93"/>
      <c r="AM75" s="93"/>
    </row>
    <row r="76" spans="1:39" ht="25.5" x14ac:dyDescent="0.2">
      <c r="A76" s="32" t="s">
        <v>36</v>
      </c>
      <c r="B76" s="32" t="s">
        <v>37</v>
      </c>
      <c r="C76" s="32" t="s">
        <v>38</v>
      </c>
      <c r="Z76" s="97" t="s">
        <v>63</v>
      </c>
      <c r="AA76" s="97"/>
      <c r="AB76" s="97"/>
      <c r="AC76" s="97"/>
      <c r="AD76" s="97"/>
      <c r="AE76" s="97"/>
      <c r="AH76" s="97" t="s">
        <v>63</v>
      </c>
      <c r="AI76" s="97"/>
      <c r="AJ76" s="97"/>
      <c r="AK76" s="97"/>
      <c r="AL76" s="97"/>
      <c r="AM76" s="97"/>
    </row>
    <row r="77" spans="1:39" ht="25.5" x14ac:dyDescent="0.2">
      <c r="A77" s="32" t="s">
        <v>39</v>
      </c>
      <c r="B77" s="32" t="s">
        <v>40</v>
      </c>
      <c r="C77" s="32" t="s">
        <v>41</v>
      </c>
    </row>
    <row r="78" spans="1:39" ht="25.5" x14ac:dyDescent="0.2">
      <c r="A78" s="32" t="s">
        <v>42</v>
      </c>
      <c r="B78" s="32" t="s">
        <v>43</v>
      </c>
      <c r="C78" s="32" t="s">
        <v>44</v>
      </c>
    </row>
    <row r="79" spans="1:39" ht="25.5" x14ac:dyDescent="0.2">
      <c r="A79" s="32" t="s">
        <v>45</v>
      </c>
      <c r="B79" s="33" t="s">
        <v>46</v>
      </c>
      <c r="C79" s="32" t="s">
        <v>47</v>
      </c>
    </row>
  </sheetData>
  <mergeCells count="82"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68:AL68"/>
    <mergeCell ref="A65:AL65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63:AA63"/>
    <mergeCell ref="AJ11:AK11"/>
    <mergeCell ref="A64:AA64"/>
    <mergeCell ref="A66:AL66"/>
    <mergeCell ref="A67:AL67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Z73:AE73"/>
    <mergeCell ref="AH73:AM73"/>
    <mergeCell ref="Z75:AE75"/>
    <mergeCell ref="AH75:AM75"/>
    <mergeCell ref="Z76:AE76"/>
    <mergeCell ref="AH76:AM76"/>
    <mergeCell ref="Z70:AE70"/>
    <mergeCell ref="AH70:AM70"/>
    <mergeCell ref="Z71:AE71"/>
    <mergeCell ref="AH71:AM71"/>
    <mergeCell ref="Z72:AE72"/>
    <mergeCell ref="AH72:AM72"/>
  </mergeCells>
  <printOptions horizontalCentered="1"/>
  <pageMargins left="0.23622047244094491" right="0.23622047244094491" top="3.937007874015748E-2" bottom="3.937007874015748E-2" header="0" footer="0"/>
  <pageSetup paperSize="9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Bappelitbangda renja P2021 cash</vt:lpstr>
      <vt:lpstr>Bappelitbangda renja P 2021</vt:lpstr>
      <vt:lpstr>Bappelitbangda renja murni 2022</vt:lpstr>
      <vt:lpstr>'Bappelitbangda renja murni 2022'!Print_Area</vt:lpstr>
      <vt:lpstr>'Bappelitbangda renja P 2021'!Print_Area</vt:lpstr>
      <vt:lpstr>'Bappelitbangda renja P2021 cash'!Print_Area</vt:lpstr>
      <vt:lpstr>'Bappelitbangda renja murni 2022'!Print_Titles</vt:lpstr>
      <vt:lpstr>'Bappelitbangda renja P 2021'!Print_Titles</vt:lpstr>
      <vt:lpstr>'Bappelitbangda renja P2021 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</cp:lastModifiedBy>
  <cp:lastPrinted>2020-04-23T01:11:24Z</cp:lastPrinted>
  <dcterms:created xsi:type="dcterms:W3CDTF">2020-03-18T05:59:44Z</dcterms:created>
  <dcterms:modified xsi:type="dcterms:W3CDTF">2023-01-25T07:38:20Z</dcterms:modified>
</cp:coreProperties>
</file>