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ertanian" sheetId="1" r:id="rId1"/>
  </sheets>
  <definedNames>
    <definedName name="_xlnm.Print_Area" localSheetId="0">'Dinas Pertanian'!$A$1:$AM$145</definedName>
    <definedName name="_xlnm.Print_Titles" localSheetId="0">'Dinas Pertanian'!$7:$12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3" i="1" l="1"/>
  <c r="Z31" i="1" l="1"/>
  <c r="AD38" i="1" l="1"/>
  <c r="AE34" i="1"/>
  <c r="AB31" i="1" l="1"/>
  <c r="Z83" i="1" l="1"/>
  <c r="AG84" i="1" l="1"/>
  <c r="AG85" i="1"/>
  <c r="AE97" i="1" l="1"/>
  <c r="AD113" i="1" l="1"/>
  <c r="AD97" i="1" l="1"/>
  <c r="AD46" i="1"/>
  <c r="Z32" i="1" l="1"/>
  <c r="AE106" i="1" l="1"/>
  <c r="W14" i="1" l="1"/>
  <c r="Y113" i="1"/>
  <c r="Y105" i="1"/>
  <c r="Y97" i="1"/>
  <c r="Y76" i="1"/>
  <c r="Y67" i="1"/>
  <c r="Y46" i="1"/>
  <c r="Y31" i="1"/>
  <c r="Y26" i="1"/>
  <c r="Y17" i="1"/>
  <c r="Y13" i="1"/>
  <c r="M113" i="1" l="1"/>
  <c r="M105" i="1"/>
  <c r="M76" i="1"/>
  <c r="M67" i="1"/>
  <c r="M46" i="1"/>
  <c r="M31" i="1"/>
  <c r="J97" i="1" l="1"/>
  <c r="T14" i="1" l="1"/>
  <c r="Q14" i="1"/>
  <c r="V113" i="1" l="1"/>
  <c r="V105" i="1"/>
  <c r="V97" i="1"/>
  <c r="V76" i="1"/>
  <c r="V67" i="1"/>
  <c r="V46" i="1"/>
  <c r="V31" i="1"/>
  <c r="V26" i="1"/>
  <c r="V17" i="1"/>
  <c r="V13" i="1"/>
  <c r="AD13" i="1" s="1"/>
  <c r="J76" i="1" l="1"/>
  <c r="J67" i="1"/>
  <c r="J46" i="1"/>
  <c r="Z39" i="1" l="1"/>
  <c r="AG39" i="1" s="1"/>
  <c r="S113" i="1" l="1"/>
  <c r="S105" i="1"/>
  <c r="S97" i="1"/>
  <c r="S76" i="1"/>
  <c r="S67" i="1"/>
  <c r="S46" i="1"/>
  <c r="S31" i="1"/>
  <c r="S26" i="1"/>
  <c r="S17" i="1"/>
  <c r="S13" i="1"/>
  <c r="AD111" i="1"/>
  <c r="Z35" i="1"/>
  <c r="AB35" i="1" s="1"/>
  <c r="AG32" i="1"/>
  <c r="AJ32" i="1" s="1"/>
  <c r="Z33" i="1"/>
  <c r="AB33" i="1" s="1"/>
  <c r="AB39" i="1"/>
  <c r="AB32" i="1" l="1"/>
  <c r="AG35" i="1"/>
  <c r="AJ35" i="1" s="1"/>
  <c r="AG33" i="1"/>
  <c r="AJ33" i="1" s="1"/>
  <c r="P67" i="1"/>
  <c r="G110" i="1" l="1"/>
  <c r="AI94" i="1"/>
  <c r="AL94" i="1" s="1"/>
  <c r="E49" i="1"/>
  <c r="E48" i="1"/>
  <c r="E47" i="1"/>
  <c r="E46" i="1"/>
  <c r="J26" i="1" l="1"/>
  <c r="J17" i="1"/>
  <c r="J113" i="1" l="1"/>
  <c r="J105" i="1"/>
  <c r="J121" i="1"/>
  <c r="G121" i="1"/>
  <c r="J31" i="1"/>
  <c r="AI111" i="1" l="1"/>
  <c r="G86" i="1"/>
  <c r="G83" i="1"/>
  <c r="G79" i="1"/>
  <c r="E37" i="1"/>
  <c r="G38" i="1"/>
  <c r="G37" i="1"/>
  <c r="N14" i="1"/>
  <c r="E27" i="1"/>
  <c r="P17" i="1"/>
  <c r="P26" i="1" l="1"/>
  <c r="P13" i="1"/>
  <c r="E88" i="1" l="1"/>
  <c r="E86" i="1"/>
  <c r="E85" i="1"/>
  <c r="E79" i="1"/>
  <c r="H76" i="1"/>
  <c r="P76" i="1"/>
  <c r="P97" i="1" l="1"/>
  <c r="E100" i="1"/>
  <c r="E99" i="1"/>
  <c r="E98" i="1"/>
  <c r="AI104" i="1"/>
  <c r="AG104" i="1"/>
  <c r="AJ104" i="1" s="1"/>
  <c r="AI103" i="1"/>
  <c r="AG103" i="1"/>
  <c r="AJ103" i="1" s="1"/>
  <c r="AG96" i="1" l="1"/>
  <c r="AJ96" i="1" s="1"/>
  <c r="AG95" i="1"/>
  <c r="AJ95" i="1" s="1"/>
  <c r="G46" i="1" l="1"/>
  <c r="P46" i="1"/>
  <c r="P105" i="1"/>
  <c r="G116" i="1"/>
  <c r="G117" i="1"/>
  <c r="AG112" i="1"/>
  <c r="AJ112" i="1" s="1"/>
  <c r="E105" i="1"/>
  <c r="AJ121" i="1"/>
  <c r="P113" i="1" l="1"/>
  <c r="AJ39" i="1" l="1"/>
  <c r="AI44" i="1"/>
  <c r="AL44" i="1" s="1"/>
  <c r="AG44" i="1"/>
  <c r="AJ44" i="1" s="1"/>
  <c r="E31" i="1"/>
  <c r="P31" i="1"/>
  <c r="AG122" i="1" l="1"/>
  <c r="AJ122" i="1" s="1"/>
  <c r="AI124" i="1" l="1"/>
  <c r="AL124" i="1" s="1"/>
  <c r="AG124" i="1"/>
  <c r="AJ124" i="1" s="1"/>
  <c r="AG123" i="1"/>
  <c r="AJ123" i="1" s="1"/>
  <c r="AI123" i="1"/>
  <c r="AL123" i="1" s="1"/>
  <c r="AG121" i="1"/>
  <c r="AI121" i="1"/>
  <c r="AL121" i="1" l="1"/>
  <c r="AI120" i="1" l="1"/>
  <c r="AL120" i="1" s="1"/>
  <c r="AG120" i="1"/>
  <c r="AJ120" i="1" s="1"/>
  <c r="AI119" i="1"/>
  <c r="AL119" i="1" s="1"/>
  <c r="AG119" i="1"/>
  <c r="AJ119" i="1" s="1"/>
  <c r="AL111" i="1"/>
  <c r="AG111" i="1"/>
  <c r="AJ111" i="1" s="1"/>
  <c r="E73" i="1"/>
  <c r="AI102" i="1"/>
  <c r="AL102" i="1" s="1"/>
  <c r="AG102" i="1"/>
  <c r="AJ102" i="1" s="1"/>
  <c r="AI101" i="1"/>
  <c r="AL101" i="1" s="1"/>
  <c r="AG101" i="1"/>
  <c r="AJ101" i="1" s="1"/>
  <c r="AG94" i="1"/>
  <c r="AJ94" i="1" s="1"/>
  <c r="AI93" i="1"/>
  <c r="AL93" i="1" s="1"/>
  <c r="AG93" i="1"/>
  <c r="AJ93" i="1" s="1"/>
  <c r="AI92" i="1"/>
  <c r="AL92" i="1" s="1"/>
  <c r="AG92" i="1"/>
  <c r="AJ92" i="1" s="1"/>
  <c r="AI91" i="1"/>
  <c r="AL91" i="1" s="1"/>
  <c r="AG91" i="1"/>
  <c r="AJ91" i="1" s="1"/>
  <c r="AI90" i="1"/>
  <c r="AL90" i="1" s="1"/>
  <c r="AG90" i="1"/>
  <c r="AJ90" i="1" s="1"/>
  <c r="AI89" i="1"/>
  <c r="AL89" i="1" s="1"/>
  <c r="AG89" i="1"/>
  <c r="AJ89" i="1" s="1"/>
  <c r="AG75" i="1"/>
  <c r="AJ75" i="1" s="1"/>
  <c r="AI75" i="1"/>
  <c r="AL75" i="1" s="1"/>
  <c r="E55" i="1"/>
  <c r="E54" i="1"/>
  <c r="E53" i="1"/>
  <c r="E52" i="1"/>
  <c r="E51" i="1"/>
  <c r="AI66" i="1"/>
  <c r="AL66" i="1" s="1"/>
  <c r="AG66" i="1"/>
  <c r="AJ66" i="1" s="1"/>
  <c r="AI65" i="1"/>
  <c r="AL65" i="1" s="1"/>
  <c r="AG65" i="1"/>
  <c r="AJ65" i="1" s="1"/>
  <c r="AI64" i="1"/>
  <c r="AL64" i="1" s="1"/>
  <c r="AG64" i="1"/>
  <c r="AJ64" i="1" s="1"/>
  <c r="AI42" i="1"/>
  <c r="AL42" i="1" s="1"/>
  <c r="AG42" i="1"/>
  <c r="AJ42" i="1" s="1"/>
  <c r="AI45" i="1"/>
  <c r="AL45" i="1" s="1"/>
  <c r="AG45" i="1"/>
  <c r="AJ45" i="1" s="1"/>
  <c r="AI43" i="1"/>
  <c r="AL43" i="1" s="1"/>
  <c r="AG43" i="1"/>
  <c r="AJ43" i="1" s="1"/>
  <c r="AI41" i="1"/>
  <c r="AL41" i="1" s="1"/>
  <c r="AG41" i="1"/>
  <c r="AJ41" i="1" s="1"/>
  <c r="AI40" i="1"/>
  <c r="AL40" i="1" s="1"/>
  <c r="AG40" i="1"/>
  <c r="AJ40" i="1" s="1"/>
  <c r="N49" i="1" l="1"/>
  <c r="N48" i="1"/>
  <c r="N47" i="1"/>
  <c r="N46" i="1"/>
  <c r="H49" i="1"/>
  <c r="H48" i="1"/>
  <c r="H47" i="1"/>
  <c r="H46" i="1"/>
  <c r="E30" i="1" l="1"/>
  <c r="E29" i="1"/>
  <c r="G25" i="1"/>
  <c r="G20" i="1"/>
  <c r="E19" i="1"/>
  <c r="E20" i="1"/>
  <c r="E22" i="1"/>
  <c r="E23" i="1"/>
  <c r="E24" i="1"/>
  <c r="E25" i="1"/>
  <c r="E18" i="1"/>
  <c r="G13" i="1"/>
  <c r="G113" i="1"/>
  <c r="G105" i="1"/>
  <c r="G97" i="1"/>
  <c r="G76" i="1"/>
  <c r="G67" i="1"/>
  <c r="G31" i="1"/>
  <c r="G26" i="1"/>
  <c r="J13" i="1"/>
  <c r="G17" i="1" l="1"/>
  <c r="Z107" i="1"/>
  <c r="Z108" i="1"/>
  <c r="Z99" i="1"/>
  <c r="Z100" i="1"/>
  <c r="Z80" i="1"/>
  <c r="Z81" i="1"/>
  <c r="Z82" i="1"/>
  <c r="Z77" i="1"/>
  <c r="Z78" i="1"/>
  <c r="Z74" i="1"/>
  <c r="Z71" i="1"/>
  <c r="Z72" i="1"/>
  <c r="Z69" i="1"/>
  <c r="Z68" i="1"/>
  <c r="Z60" i="1"/>
  <c r="Z61" i="1"/>
  <c r="Z57" i="1"/>
  <c r="Z58" i="1"/>
  <c r="Z52" i="1"/>
  <c r="Z53" i="1"/>
  <c r="Z54" i="1"/>
  <c r="Z55" i="1"/>
  <c r="Z49" i="1"/>
  <c r="Z47" i="1"/>
  <c r="Z48" i="1"/>
  <c r="AD118" i="1"/>
  <c r="Z118" i="1"/>
  <c r="M97" i="1"/>
  <c r="Z38" i="1"/>
  <c r="AB38" i="1" s="1"/>
  <c r="AD37" i="1"/>
  <c r="Z37" i="1"/>
  <c r="AD36" i="1"/>
  <c r="Z36" i="1"/>
  <c r="M26" i="1"/>
  <c r="AD30" i="1"/>
  <c r="AE30" i="1" s="1"/>
  <c r="Z30" i="1"/>
  <c r="AD29" i="1"/>
  <c r="AE29" i="1" s="1"/>
  <c r="Z29" i="1"/>
  <c r="M17" i="1"/>
  <c r="AD25" i="1"/>
  <c r="Z25" i="1"/>
  <c r="AD24" i="1"/>
  <c r="Z24" i="1"/>
  <c r="AI118" i="1" l="1"/>
  <c r="AL118" i="1" s="1"/>
  <c r="AE118" i="1"/>
  <c r="AG24" i="1"/>
  <c r="AJ24" i="1" s="1"/>
  <c r="AB24" i="1"/>
  <c r="AG37" i="1"/>
  <c r="AJ37" i="1" s="1"/>
  <c r="AB37" i="1"/>
  <c r="AG55" i="1"/>
  <c r="AJ55" i="1" s="1"/>
  <c r="AB55" i="1"/>
  <c r="AG68" i="1"/>
  <c r="AJ68" i="1" s="1"/>
  <c r="AB68" i="1"/>
  <c r="AG74" i="1"/>
  <c r="AJ74" i="1" s="1"/>
  <c r="AB74" i="1"/>
  <c r="AG88" i="1"/>
  <c r="AJ88" i="1" s="1"/>
  <c r="AI24" i="1"/>
  <c r="AL24" i="1" s="1"/>
  <c r="AE24" i="1"/>
  <c r="AI37" i="1"/>
  <c r="AL37" i="1" s="1"/>
  <c r="AE37" i="1"/>
  <c r="AG54" i="1"/>
  <c r="AJ54" i="1" s="1"/>
  <c r="AB54" i="1"/>
  <c r="AG69" i="1"/>
  <c r="AJ69" i="1" s="1"/>
  <c r="AB69" i="1"/>
  <c r="AG87" i="1"/>
  <c r="AJ87" i="1" s="1"/>
  <c r="AG36" i="1"/>
  <c r="AJ36" i="1" s="1"/>
  <c r="AB36" i="1"/>
  <c r="AG38" i="1"/>
  <c r="AJ38" i="1" s="1"/>
  <c r="AG47" i="1"/>
  <c r="AJ47" i="1" s="1"/>
  <c r="AB47" i="1"/>
  <c r="AG53" i="1"/>
  <c r="AJ53" i="1" s="1"/>
  <c r="AB53" i="1"/>
  <c r="AG61" i="1"/>
  <c r="AJ61" i="1" s="1"/>
  <c r="AB61" i="1"/>
  <c r="AG72" i="1"/>
  <c r="AJ72" i="1" s="1"/>
  <c r="AB72" i="1"/>
  <c r="AG77" i="1"/>
  <c r="AJ77" i="1" s="1"/>
  <c r="AB77" i="1"/>
  <c r="AJ85" i="1"/>
  <c r="AG100" i="1"/>
  <c r="AJ100" i="1" s="1"/>
  <c r="AB100" i="1"/>
  <c r="AG115" i="1"/>
  <c r="AJ115" i="1" s="1"/>
  <c r="AG58" i="1"/>
  <c r="AJ58" i="1" s="1"/>
  <c r="AB58" i="1"/>
  <c r="AG81" i="1"/>
  <c r="AJ81" i="1" s="1"/>
  <c r="AB81" i="1"/>
  <c r="AG108" i="1"/>
  <c r="AJ108" i="1" s="1"/>
  <c r="AB108" i="1"/>
  <c r="AG29" i="1"/>
  <c r="AJ29" i="1" s="1"/>
  <c r="AB29" i="1"/>
  <c r="AG48" i="1"/>
  <c r="AJ48" i="1" s="1"/>
  <c r="AB48" i="1"/>
  <c r="AG57" i="1"/>
  <c r="AJ57" i="1" s="1"/>
  <c r="AB57" i="1"/>
  <c r="AG78" i="1"/>
  <c r="AJ78" i="1" s="1"/>
  <c r="AB78" i="1"/>
  <c r="AG80" i="1"/>
  <c r="AJ80" i="1" s="1"/>
  <c r="AB80" i="1"/>
  <c r="AG107" i="1"/>
  <c r="AJ107" i="1" s="1"/>
  <c r="AB107" i="1"/>
  <c r="AG25" i="1"/>
  <c r="AJ25" i="1" s="1"/>
  <c r="AB25" i="1"/>
  <c r="AI25" i="1"/>
  <c r="AL25" i="1" s="1"/>
  <c r="AE25" i="1"/>
  <c r="AG30" i="1"/>
  <c r="AJ30" i="1" s="1"/>
  <c r="AB30" i="1"/>
  <c r="AI36" i="1"/>
  <c r="AL36" i="1" s="1"/>
  <c r="AE36" i="1"/>
  <c r="AI38" i="1"/>
  <c r="AL38" i="1" s="1"/>
  <c r="AE38" i="1"/>
  <c r="AG118" i="1"/>
  <c r="AJ118" i="1" s="1"/>
  <c r="AB118" i="1"/>
  <c r="AG49" i="1"/>
  <c r="AJ49" i="1" s="1"/>
  <c r="AB49" i="1"/>
  <c r="AG52" i="1"/>
  <c r="AJ52" i="1" s="1"/>
  <c r="AB52" i="1"/>
  <c r="AG60" i="1"/>
  <c r="AJ60" i="1" s="1"/>
  <c r="AB60" i="1"/>
  <c r="AG71" i="1"/>
  <c r="AJ71" i="1" s="1"/>
  <c r="AB71" i="1"/>
  <c r="AG82" i="1"/>
  <c r="AJ82" i="1" s="1"/>
  <c r="AB82" i="1"/>
  <c r="AJ84" i="1"/>
  <c r="AG99" i="1"/>
  <c r="AJ99" i="1" s="1"/>
  <c r="AB99" i="1"/>
  <c r="AI30" i="1"/>
  <c r="AL30" i="1" s="1"/>
  <c r="AI29" i="1"/>
  <c r="AL29" i="1" s="1"/>
  <c r="Z14" i="1"/>
  <c r="AG14" i="1" l="1"/>
  <c r="AJ14" i="1" s="1"/>
  <c r="AB14" i="1"/>
  <c r="AI117" i="1" l="1"/>
  <c r="AL117" i="1" s="1"/>
  <c r="AD116" i="1"/>
  <c r="Z116" i="1"/>
  <c r="AI114" i="1"/>
  <c r="AL114" i="1" s="1"/>
  <c r="Z113" i="1"/>
  <c r="AD110" i="1"/>
  <c r="Z110" i="1"/>
  <c r="AD109" i="1"/>
  <c r="Z109" i="1"/>
  <c r="AD106" i="1"/>
  <c r="AI106" i="1" s="1"/>
  <c r="AL106" i="1" s="1"/>
  <c r="Z106" i="1"/>
  <c r="AD105" i="1"/>
  <c r="Z105" i="1"/>
  <c r="AD98" i="1"/>
  <c r="Z98" i="1"/>
  <c r="Z97" i="1"/>
  <c r="AB97" i="1" s="1"/>
  <c r="AI86" i="1"/>
  <c r="AL86" i="1" s="1"/>
  <c r="AD83" i="1"/>
  <c r="AD79" i="1"/>
  <c r="Z79" i="1"/>
  <c r="AD76" i="1"/>
  <c r="Z76" i="1"/>
  <c r="AD73" i="1"/>
  <c r="AE73" i="1" s="1"/>
  <c r="Z73" i="1"/>
  <c r="AD70" i="1"/>
  <c r="Z70" i="1"/>
  <c r="AD67" i="1"/>
  <c r="Z67" i="1"/>
  <c r="AD63" i="1"/>
  <c r="Z63" i="1"/>
  <c r="AD62" i="1"/>
  <c r="Z62" i="1"/>
  <c r="AD59" i="1"/>
  <c r="Z59" i="1"/>
  <c r="AD56" i="1"/>
  <c r="Z56" i="1"/>
  <c r="AD51" i="1"/>
  <c r="Z51" i="1"/>
  <c r="AD50" i="1"/>
  <c r="Z50" i="1"/>
  <c r="Z46" i="1"/>
  <c r="AD34" i="1"/>
  <c r="Z34" i="1"/>
  <c r="AD31" i="1"/>
  <c r="AD28" i="1"/>
  <c r="AE28" i="1" s="1"/>
  <c r="Z28" i="1"/>
  <c r="AB28" i="1" s="1"/>
  <c r="AD27" i="1"/>
  <c r="AE27" i="1" s="1"/>
  <c r="Z27" i="1"/>
  <c r="AD26" i="1"/>
  <c r="Z26" i="1"/>
  <c r="AD23" i="1"/>
  <c r="Z23" i="1"/>
  <c r="AD22" i="1"/>
  <c r="Z22" i="1"/>
  <c r="AP21" i="1"/>
  <c r="AP20" i="1"/>
  <c r="AD20" i="1"/>
  <c r="Z20" i="1"/>
  <c r="AP19" i="1"/>
  <c r="AD19" i="1"/>
  <c r="Z19" i="1"/>
  <c r="AP18" i="1"/>
  <c r="AD18" i="1"/>
  <c r="Z18" i="1"/>
  <c r="AD17" i="1"/>
  <c r="Z17" i="1"/>
  <c r="AD16" i="1"/>
  <c r="Z16" i="1"/>
  <c r="AD15" i="1"/>
  <c r="Z15" i="1"/>
  <c r="AP13" i="1"/>
  <c r="Z13" i="1"/>
  <c r="M13" i="1"/>
  <c r="AI83" i="1" l="1"/>
  <c r="AL83" i="1" s="1"/>
  <c r="AE83" i="1"/>
  <c r="AI98" i="1"/>
  <c r="AL98" i="1" s="1"/>
  <c r="AE98" i="1"/>
  <c r="AI110" i="1"/>
  <c r="AL110" i="1" s="1"/>
  <c r="AE110" i="1"/>
  <c r="AI79" i="1"/>
  <c r="AL79" i="1" s="1"/>
  <c r="AE79" i="1"/>
  <c r="AI116" i="1"/>
  <c r="AL116" i="1" s="1"/>
  <c r="AE116" i="1"/>
  <c r="AI97" i="1"/>
  <c r="AL97" i="1" s="1"/>
  <c r="AI105" i="1"/>
  <c r="AL105" i="1" s="1"/>
  <c r="AE105" i="1"/>
  <c r="AI109" i="1"/>
  <c r="AL109" i="1" s="1"/>
  <c r="AE109" i="1"/>
  <c r="AI113" i="1"/>
  <c r="AL113" i="1" s="1"/>
  <c r="AE113" i="1"/>
  <c r="AI76" i="1"/>
  <c r="AL76" i="1" s="1"/>
  <c r="AE76" i="1"/>
  <c r="AG19" i="1"/>
  <c r="AJ19" i="1" s="1"/>
  <c r="AB19" i="1"/>
  <c r="AI31" i="1"/>
  <c r="AL31" i="1" s="1"/>
  <c r="AE31" i="1"/>
  <c r="AI51" i="1"/>
  <c r="AL51" i="1" s="1"/>
  <c r="AE51" i="1"/>
  <c r="AI63" i="1"/>
  <c r="AL63" i="1" s="1"/>
  <c r="AE63" i="1"/>
  <c r="AG16" i="1"/>
  <c r="AJ16" i="1" s="1"/>
  <c r="AB16" i="1"/>
  <c r="AG34" i="1"/>
  <c r="AJ34" i="1" s="1"/>
  <c r="AB34" i="1"/>
  <c r="AG56" i="1"/>
  <c r="AJ56" i="1" s="1"/>
  <c r="AB56" i="1"/>
  <c r="AG67" i="1"/>
  <c r="AJ67" i="1" s="1"/>
  <c r="AB67" i="1"/>
  <c r="AG79" i="1"/>
  <c r="AJ79" i="1" s="1"/>
  <c r="AB79" i="1"/>
  <c r="AG86" i="1"/>
  <c r="AJ86" i="1" s="1"/>
  <c r="AG106" i="1"/>
  <c r="AJ106" i="1" s="1"/>
  <c r="AB106" i="1"/>
  <c r="AG114" i="1"/>
  <c r="AJ114" i="1" s="1"/>
  <c r="AI18" i="1"/>
  <c r="AL18" i="1" s="1"/>
  <c r="AE18" i="1"/>
  <c r="AG21" i="1"/>
  <c r="AJ21" i="1" s="1"/>
  <c r="AI50" i="1"/>
  <c r="AL50" i="1" s="1"/>
  <c r="AE50" i="1"/>
  <c r="AI62" i="1"/>
  <c r="AL62" i="1" s="1"/>
  <c r="AE62" i="1"/>
  <c r="AI67" i="1"/>
  <c r="AL67" i="1" s="1"/>
  <c r="AE67" i="1"/>
  <c r="AI73" i="1"/>
  <c r="AL73" i="1" s="1"/>
  <c r="AI17" i="1"/>
  <c r="AL17" i="1" s="1"/>
  <c r="AE17" i="1"/>
  <c r="AI20" i="1"/>
  <c r="AL20" i="1" s="1"/>
  <c r="AE20" i="1"/>
  <c r="AI23" i="1"/>
  <c r="AL23" i="1" s="1"/>
  <c r="AE23" i="1"/>
  <c r="AI46" i="1"/>
  <c r="AL46" i="1" s="1"/>
  <c r="AE46" i="1"/>
  <c r="AI59" i="1"/>
  <c r="AL59" i="1" s="1"/>
  <c r="AE59" i="1"/>
  <c r="AI70" i="1"/>
  <c r="AL70" i="1" s="1"/>
  <c r="AE70" i="1"/>
  <c r="AG18" i="1"/>
  <c r="AJ18" i="1" s="1"/>
  <c r="AB18" i="1"/>
  <c r="AI19" i="1"/>
  <c r="AL19" i="1" s="1"/>
  <c r="AE19" i="1"/>
  <c r="AG22" i="1"/>
  <c r="AJ22" i="1" s="1"/>
  <c r="AB22" i="1"/>
  <c r="AG26" i="1"/>
  <c r="AJ26" i="1" s="1"/>
  <c r="AB26" i="1"/>
  <c r="AG50" i="1"/>
  <c r="AJ50" i="1" s="1"/>
  <c r="AB50" i="1"/>
  <c r="AG62" i="1"/>
  <c r="AJ62" i="1" s="1"/>
  <c r="AB62" i="1"/>
  <c r="AG73" i="1"/>
  <c r="AJ73" i="1" s="1"/>
  <c r="AB73" i="1"/>
  <c r="AG98" i="1"/>
  <c r="AJ98" i="1" s="1"/>
  <c r="AB98" i="1"/>
  <c r="AG110" i="1"/>
  <c r="AJ110" i="1" s="1"/>
  <c r="AB110" i="1"/>
  <c r="AG117" i="1"/>
  <c r="AJ117" i="1" s="1"/>
  <c r="AI22" i="1"/>
  <c r="AL22" i="1" s="1"/>
  <c r="AE22" i="1"/>
  <c r="AI26" i="1"/>
  <c r="AL26" i="1" s="1"/>
  <c r="AE26" i="1"/>
  <c r="AI34" i="1"/>
  <c r="AL34" i="1" s="1"/>
  <c r="AI56" i="1"/>
  <c r="AL56" i="1" s="1"/>
  <c r="AE56" i="1"/>
  <c r="AG15" i="1"/>
  <c r="AJ15" i="1" s="1"/>
  <c r="AB15" i="1"/>
  <c r="AG17" i="1"/>
  <c r="AJ17" i="1" s="1"/>
  <c r="AB17" i="1"/>
  <c r="AG20" i="1"/>
  <c r="AJ20" i="1" s="1"/>
  <c r="AB20" i="1"/>
  <c r="AI21" i="1"/>
  <c r="AL21" i="1" s="1"/>
  <c r="AG23" i="1"/>
  <c r="AJ23" i="1" s="1"/>
  <c r="AB23" i="1"/>
  <c r="AG27" i="1"/>
  <c r="AJ27" i="1" s="1"/>
  <c r="AB27" i="1"/>
  <c r="AG31" i="1"/>
  <c r="AJ31" i="1" s="1"/>
  <c r="AG46" i="1"/>
  <c r="AJ46" i="1" s="1"/>
  <c r="AB46" i="1"/>
  <c r="AG51" i="1"/>
  <c r="AJ51" i="1" s="1"/>
  <c r="AB51" i="1"/>
  <c r="AG59" i="1"/>
  <c r="AJ59" i="1" s="1"/>
  <c r="AB59" i="1"/>
  <c r="AG63" i="1"/>
  <c r="AJ63" i="1" s="1"/>
  <c r="AB63" i="1"/>
  <c r="AG70" i="1"/>
  <c r="AJ70" i="1" s="1"/>
  <c r="AB70" i="1"/>
  <c r="AG76" i="1"/>
  <c r="AJ76" i="1" s="1"/>
  <c r="AB76" i="1"/>
  <c r="AG83" i="1"/>
  <c r="AJ83" i="1" s="1"/>
  <c r="AB83" i="1"/>
  <c r="AG97" i="1"/>
  <c r="AJ97" i="1" s="1"/>
  <c r="AG105" i="1"/>
  <c r="AJ105" i="1" s="1"/>
  <c r="AB105" i="1"/>
  <c r="AG109" i="1"/>
  <c r="AJ109" i="1" s="1"/>
  <c r="AB109" i="1"/>
  <c r="AG113" i="1"/>
  <c r="AJ113" i="1" s="1"/>
  <c r="AG116" i="1"/>
  <c r="AJ116" i="1" s="1"/>
  <c r="AB116" i="1"/>
  <c r="AI16" i="1"/>
  <c r="AL16" i="1" s="1"/>
  <c r="AE16" i="1"/>
  <c r="AI15" i="1"/>
  <c r="AL15" i="1" s="1"/>
  <c r="AE15" i="1"/>
  <c r="AI13" i="1"/>
  <c r="AL13" i="1" s="1"/>
  <c r="AE13" i="1"/>
  <c r="AG28" i="1"/>
  <c r="AJ28" i="1" s="1"/>
  <c r="AI27" i="1"/>
  <c r="AL27" i="1" s="1"/>
  <c r="AI28" i="1"/>
  <c r="AL28" i="1" s="1"/>
  <c r="AG13" i="1"/>
  <c r="AE125" i="1" l="1"/>
  <c r="AE126" i="1" s="1"/>
  <c r="AJ13" i="1"/>
  <c r="AB13" i="1"/>
  <c r="AB125" i="1" l="1"/>
  <c r="AB126" i="1" s="1"/>
</calcChain>
</file>

<file path=xl/comments1.xml><?xml version="1.0" encoding="utf-8"?>
<comments xmlns="http://schemas.openxmlformats.org/spreadsheetml/2006/main">
  <authors>
    <author>W10 PRO</author>
  </authors>
  <commentList>
    <comment ref="K35" authorId="0" shapeId="0">
      <text>
        <r>
          <rPr>
            <b/>
            <sz val="12"/>
            <color indexed="81"/>
            <rFont val="Tahoma"/>
            <family val="2"/>
          </rPr>
          <t>Tidak terlaksana refocussing anggaran utk covid 19</t>
        </r>
      </text>
    </comment>
    <comment ref="R37" authorId="0" shapeId="0">
      <text>
        <r>
          <rPr>
            <b/>
            <sz val="12"/>
            <color indexed="81"/>
            <rFont val="Tahoma"/>
            <family val="2"/>
          </rPr>
          <t>orang atau ha</t>
        </r>
      </text>
    </comment>
    <comment ref="C56" authorId="0" shapeId="0">
      <text>
        <r>
          <rPr>
            <b/>
            <sz val="12"/>
            <color indexed="81"/>
            <rFont val="Tahoma"/>
            <family val="2"/>
          </rPr>
          <t>tahun tadi tidak ada</t>
        </r>
      </text>
    </comment>
    <comment ref="N56" authorId="0" shapeId="0">
      <text>
        <r>
          <rPr>
            <b/>
            <sz val="11"/>
            <color indexed="81"/>
            <rFont val="Tahoma"/>
            <family val="2"/>
          </rPr>
          <t>Upah pengembangan karet dihapus</t>
        </r>
      </text>
    </comment>
    <comment ref="C59" authorId="0" shapeId="0">
      <text>
        <r>
          <rPr>
            <b/>
            <sz val="12"/>
            <color indexed="81"/>
            <rFont val="Tahoma"/>
            <family val="2"/>
          </rPr>
          <t>tahun tadi tidak ada</t>
        </r>
      </text>
    </comment>
    <comment ref="N82" authorId="0" shapeId="0">
      <text>
        <r>
          <rPr>
            <b/>
            <sz val="11"/>
            <color indexed="81"/>
            <rFont val="Tahoma"/>
            <family val="2"/>
          </rPr>
          <t>Dalam Proses</t>
        </r>
      </text>
    </comment>
    <comment ref="C83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H97" authorId="0" shapeId="0">
      <text>
        <r>
          <rPr>
            <b/>
            <sz val="12"/>
            <color indexed="81"/>
            <rFont val="Tahoma"/>
            <family val="2"/>
          </rPr>
          <t>penurunan populasi dan kurangnya respon masyarakat terkait vaksinasi hewan penular rabies</t>
        </r>
      </text>
    </comment>
    <comment ref="W97" authorId="0" shapeId="0">
      <text>
        <r>
          <rPr>
            <b/>
            <sz val="12"/>
            <color indexed="81"/>
            <rFont val="Tahoma"/>
            <family val="2"/>
          </rPr>
          <t>penurunan populasi dan kurangnya respon masyarakat terkait vaksinasi hewan penular rabies</t>
        </r>
      </text>
    </comment>
    <comment ref="Z98" authorId="0" shapeId="0">
      <text>
        <r>
          <rPr>
            <b/>
            <sz val="12"/>
            <color indexed="81"/>
            <rFont val="Tahoma"/>
            <family val="2"/>
          </rPr>
          <t>karena ada wabah ternak pada bln oktober</t>
        </r>
      </text>
    </comment>
    <comment ref="Z99" authorId="0" shapeId="0">
      <text>
        <r>
          <rPr>
            <b/>
            <sz val="12"/>
            <color indexed="81"/>
            <rFont val="Tahoma"/>
            <family val="2"/>
          </rPr>
          <t>pengambilan sampel pada saat wabah di bulan oktober</t>
        </r>
      </text>
    </comment>
    <comment ref="Z100" authorId="0" shapeId="0">
      <text>
        <r>
          <rPr>
            <b/>
            <sz val="12"/>
            <color indexed="81"/>
            <rFont val="Tahoma"/>
            <family val="2"/>
          </rPr>
          <t>partisipasi acara hari rabies sedunia</t>
        </r>
      </text>
    </comment>
    <comment ref="T113" authorId="0" shapeId="0">
      <text>
        <r>
          <rPr>
            <b/>
            <sz val="12"/>
            <color indexed="81"/>
            <rFont val="Tahoma"/>
            <family val="2"/>
          </rPr>
          <t>Menggunakan dana APBN</t>
        </r>
      </text>
    </comment>
    <comment ref="W113" authorId="0" shapeId="0">
      <text>
        <r>
          <rPr>
            <b/>
            <sz val="12"/>
            <color indexed="81"/>
            <rFont val="Tahoma"/>
            <family val="2"/>
          </rPr>
          <t>Menggunakan dana APBN</t>
        </r>
      </text>
    </comment>
    <comment ref="M116" authorId="0" shapeId="0">
      <text>
        <r>
          <rPr>
            <b/>
            <sz val="12"/>
            <color indexed="81"/>
            <rFont val="Tahoma"/>
            <family val="2"/>
          </rPr>
          <t>Refocussing Utk Covid 19</t>
        </r>
      </text>
    </comment>
    <comment ref="Y116" authorId="0" shapeId="0">
      <text>
        <r>
          <rPr>
            <b/>
            <sz val="12"/>
            <color indexed="81"/>
            <rFont val="Tahoma"/>
            <family val="2"/>
          </rPr>
          <t>Perencanaan Kegiatan Tahun 2021</t>
        </r>
      </text>
    </comment>
    <comment ref="Z116" authorId="0" shapeId="0">
      <text>
        <r>
          <rPr>
            <b/>
            <sz val="12"/>
            <color indexed="81"/>
            <rFont val="Tahoma"/>
            <family val="2"/>
          </rPr>
          <t>Tidak terealisasi karena refocussing anggaran utk covid 19</t>
        </r>
      </text>
    </comment>
    <comment ref="H124" authorId="0" shapeId="0">
      <text>
        <r>
          <rPr>
            <b/>
            <sz val="12"/>
            <color indexed="81"/>
            <rFont val="Tahoma"/>
            <family val="2"/>
          </rPr>
          <t>Jaminan Premi Asuransi dari APBN</t>
        </r>
      </text>
    </comment>
  </commentList>
</comments>
</file>

<file path=xl/sharedStrings.xml><?xml version="1.0" encoding="utf-8"?>
<sst xmlns="http://schemas.openxmlformats.org/spreadsheetml/2006/main" count="1292" uniqueCount="298">
  <si>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</si>
  <si>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</si>
  <si>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</si>
  <si>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</si>
  <si>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</si>
  <si>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</si>
  <si>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</si>
  <si>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</si>
  <si>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</si>
  <si>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</si>
  <si>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</si>
  <si>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</si>
  <si>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</si>
  <si>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</si>
  <si>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</si>
  <si>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</si>
  <si>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</si>
  <si>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</si>
  <si>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</si>
  <si>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</si>
  <si>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</si>
  <si>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</si>
  <si>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</si>
  <si>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</si>
  <si>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</si>
  <si>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</si>
  <si>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</si>
  <si>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</si>
  <si>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</si>
  <si>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Meningkatnya Kinerja Keuangan dan Kinerja Birokrasi</t>
  </si>
  <si>
    <t>Program Pelayanan Administrasi Perkantoran</t>
  </si>
  <si>
    <t>Program Peningkatan Sarana dan Prasarana Aparatur</t>
  </si>
  <si>
    <t>Pemeliharaan rutin/berkala kendaraan dinas/operasional</t>
  </si>
  <si>
    <t>Pemeliharaan peralatan dan perlengkapan kantor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</si>
  <si>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</si>
  <si>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</si>
  <si>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</si>
  <si>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</si>
  <si>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</si>
  <si>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</si>
  <si>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</si>
  <si>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</si>
  <si>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</si>
  <si>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</si>
  <si>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</si>
  <si>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</si>
  <si>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</si>
  <si>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</si>
  <si>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</si>
  <si>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</si>
  <si>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</si>
  <si>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</si>
  <si>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</si>
  <si>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</si>
  <si>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</si>
  <si>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</si>
  <si>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</si>
  <si>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</si>
  <si>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</si>
  <si>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</si>
  <si>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</si>
  <si>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Keg</t>
  </si>
  <si>
    <t>Org</t>
  </si>
  <si>
    <t>Buah</t>
  </si>
  <si>
    <t>%</t>
  </si>
  <si>
    <t>Paket</t>
  </si>
  <si>
    <t xml:space="preserve"> Tingkat pemenuhan aspek kualitas dokumen AKIP</t>
  </si>
  <si>
    <t>Tingkat pemenuhan aspek kualitas dokumen keuangan daerah</t>
  </si>
  <si>
    <t>DINAS PERTANIAN</t>
  </si>
  <si>
    <t>Dinas Pertanian</t>
  </si>
  <si>
    <t>Kegiatan Penyediaan Jasa Tenaga Pendukung Administrasi/Teknis Perkantoran</t>
  </si>
  <si>
    <t>Penyediaan Jasa dan Administrasi Kantor</t>
  </si>
  <si>
    <t>Penyediaan jasa komunikasi, sumber daya air dan listrik</t>
  </si>
  <si>
    <t>Penyediaan jasa pemeliharaan dan perizinan kendaraan dinas/operasional</t>
  </si>
  <si>
    <t>Penyebarluasan Informasi Tugas Pokok Dan Fungsi SKPD</t>
  </si>
  <si>
    <t>Penyediaan makanan dan minuman</t>
  </si>
  <si>
    <t>Rapat Rapat Koordinasi, Konsultasi dan Lapangan</t>
  </si>
  <si>
    <t>Penyediaan komponen instalasi listrik/penerangan bangunan kantor</t>
  </si>
  <si>
    <t>Penyediaan peralatan dan perlengkapan kantor</t>
  </si>
  <si>
    <t>Pemeliharaan rutin/berkala gedung kantor</t>
  </si>
  <si>
    <t>Program Peningkatan Produktivitas Tanaman Pangan</t>
  </si>
  <si>
    <t>Pengembangan Intensifikasi Padi</t>
  </si>
  <si>
    <t>Pengembangan Intensifikasi Jagung</t>
  </si>
  <si>
    <t>Pengembangan Intensifikasi Kacang Tanah</t>
  </si>
  <si>
    <t>Penanggulangan Hama dan Penyakit Tanaman Pangan dan Hortikultura</t>
  </si>
  <si>
    <t>Tercukupinya Ketersediaan Pangan Yang Beragam dan Aman</t>
  </si>
  <si>
    <t>Luas Tanam Padi Organik</t>
  </si>
  <si>
    <t>Luas Tanam Ketan</t>
  </si>
  <si>
    <t>Luas tanam jagung hibrida</t>
  </si>
  <si>
    <t>Bimtek Budidaya Kacang Tanah</t>
  </si>
  <si>
    <t xml:space="preserve">Jumlah pestisida </t>
  </si>
  <si>
    <t>Pengendalian OPT</t>
  </si>
  <si>
    <t>Produksi Kacang Tanah</t>
  </si>
  <si>
    <t>Produksi Padi</t>
  </si>
  <si>
    <t>Produksi Jagung</t>
  </si>
  <si>
    <t>Ton</t>
  </si>
  <si>
    <t>247.335</t>
  </si>
  <si>
    <t>5.038</t>
  </si>
  <si>
    <t>Ha</t>
  </si>
  <si>
    <t>Kg / Liter</t>
  </si>
  <si>
    <t>Program Peningkatan Produksi Perkebunan</t>
  </si>
  <si>
    <t>Perlindungan Tanaman Perkebunan</t>
  </si>
  <si>
    <t>Peningkatan sistem insentif dan insentif bagi petani/kelompok tani</t>
  </si>
  <si>
    <t>Peningkatan Produksi Karet</t>
  </si>
  <si>
    <t>Peningkatan Produksi Kelapa</t>
  </si>
  <si>
    <t>Peningkatan Produksi Kayu Manis</t>
  </si>
  <si>
    <t>Peningkatan Produksi Aren</t>
  </si>
  <si>
    <t>Produksi tanaman unggulan perkebunan : Aren</t>
  </si>
  <si>
    <t>Produksi tanaman unggulan perkebunan : Kelapa</t>
  </si>
  <si>
    <t>Produksi tanaman unggulan perkebunan : Kayu Manis</t>
  </si>
  <si>
    <t>Produksi tanaman unggulan perkebunan : Karet</t>
  </si>
  <si>
    <t>115.637</t>
  </si>
  <si>
    <t>29.564</t>
  </si>
  <si>
    <t>81.074</t>
  </si>
  <si>
    <t>2.388</t>
  </si>
  <si>
    <t>Terlatihnya bimtek kelompok tani dan Sekolah Lapang (SL PHT)</t>
  </si>
  <si>
    <t>Tersedianya mesin dan sarana pengendalian kebakaran lahan dan kebun</t>
  </si>
  <si>
    <t>Tersedianya Herbisida untuk Pemeliharaan Kebun Kelapa 20 Ha</t>
  </si>
  <si>
    <t>Tersedianya Pupuk PMLT untuk Pemeliharaan Kebun Kelapa 20 Ha</t>
  </si>
  <si>
    <t>Tersedianya Herbisida untuk Pemeliharaan Kebun Karet 10 Ha</t>
  </si>
  <si>
    <t>Tersedianya Pupuk PMLT untuk Pemeliharaan Kebun Karet 10 Ha</t>
  </si>
  <si>
    <t>Liter</t>
  </si>
  <si>
    <t>Kg</t>
  </si>
  <si>
    <t>Tersedianya Upah Pengembangan Karet dari Pembersihan Lahan sampai Penanaman</t>
  </si>
  <si>
    <t>Tersedianya PMLT (Pupuk Majemuk Lengkap Tablet)</t>
  </si>
  <si>
    <t>Tersedianya Herbisida</t>
  </si>
  <si>
    <t>Tersedianya bibit kelapa</t>
  </si>
  <si>
    <t>Tersedianya PMLT (pupuk majemuk lengkap tablet)</t>
  </si>
  <si>
    <t>Bibit</t>
  </si>
  <si>
    <t>Luas pemeliharaan kayu manis</t>
  </si>
  <si>
    <t>Luas pengembangan aren demplot</t>
  </si>
  <si>
    <t>Program Peningkatan Produksi Hortikultura</t>
  </si>
  <si>
    <t>Pengembangan Diversifikasi Tanaman</t>
  </si>
  <si>
    <t>Pengembangan Kawasan Hortikultura (Tanaman Buah)</t>
  </si>
  <si>
    <t>Produksi Unggulan Tanaman Sayuran : Tomat</t>
  </si>
  <si>
    <t>Produksi Unggulan Tanaman Sayuran : Bawang Merah</t>
  </si>
  <si>
    <t>Produksi Unggulan Tanaman Sayuran : Cabe</t>
  </si>
  <si>
    <t>6.036</t>
  </si>
  <si>
    <t>3.886</t>
  </si>
  <si>
    <t>Pengembangan tanaman cabe</t>
  </si>
  <si>
    <t>Penangkaran tanaman bawang merah</t>
  </si>
  <si>
    <t>Pengembangan tanaman tomat</t>
  </si>
  <si>
    <t>Pengembangan tanaman buah-buahan</t>
  </si>
  <si>
    <t>Pengembangan tanaman melon</t>
  </si>
  <si>
    <t>Pohon</t>
  </si>
  <si>
    <t>Program Peningkatan Populasi Ternak</t>
  </si>
  <si>
    <t>Pengembangan Ternak Besar</t>
  </si>
  <si>
    <t>Pengembangan Ternak Kecil</t>
  </si>
  <si>
    <t>Pengembangan Ternak Unggas</t>
  </si>
  <si>
    <t>Jumlah Populasi Ternak Unggas : Ayam Ras+Ayam Broiler+Itik</t>
  </si>
  <si>
    <t>Jumlah populasi ternak besar : Sapi+Kerbau</t>
  </si>
  <si>
    <t>Jumlah populasi ternak kecil : Kambing</t>
  </si>
  <si>
    <t>7.040</t>
  </si>
  <si>
    <t>Ekor</t>
  </si>
  <si>
    <t>2.916</t>
  </si>
  <si>
    <t>3.015.781</t>
  </si>
  <si>
    <t>Bahan pemeliharaan kebun Hijauan Makanan Ternak</t>
  </si>
  <si>
    <t>Hibah barang yang akan diserahkan kepada masyarakat</t>
  </si>
  <si>
    <t>Sapi Bali Betina</t>
  </si>
  <si>
    <t>Bahan dan pakan ternak sapi</t>
  </si>
  <si>
    <t>Unit</t>
  </si>
  <si>
    <t>Pengadaan ternak kecil</t>
  </si>
  <si>
    <t>Pengadaan ternak besar</t>
  </si>
  <si>
    <t>Pengadaan ternak unggas</t>
  </si>
  <si>
    <t>Mesin pencacah rumput/coper yang akan diserahkan kepada masyarakat /kelompok ternak</t>
  </si>
  <si>
    <t>Luas kebun hijauan pakan ternak</t>
  </si>
  <si>
    <t>Konsentrat untuk ternak sapi/kambing/kerbau</t>
  </si>
  <si>
    <t>Program Pengendalian dan Pencegahan Penyakit Ternak</t>
  </si>
  <si>
    <t>Pelayanan Pusat Pelayanan Kesehatan Hewan</t>
  </si>
  <si>
    <t>Pelaksanaan pengobatan</t>
  </si>
  <si>
    <t>Pengambilan sampel</t>
  </si>
  <si>
    <t>Pelaksanaan vaksinasi</t>
  </si>
  <si>
    <t>7.137</t>
  </si>
  <si>
    <t>Kali</t>
  </si>
  <si>
    <t>Program Peningkatan Kesejahteraan Petani</t>
  </si>
  <si>
    <t>Penyuluhan dan pendampingan petani dan pelaku agribisnis</t>
  </si>
  <si>
    <t>Peningkatan kemampuan lembaga petani</t>
  </si>
  <si>
    <t>Pembiayaan dan Investasi</t>
  </si>
  <si>
    <t>Kenaikan Kelas Kelompok Tani</t>
  </si>
  <si>
    <t>Kelas</t>
  </si>
  <si>
    <t>Programa penyuluhan tingkat kecamatan</t>
  </si>
  <si>
    <t>Programa penyuluhan tingkat kabupaten</t>
  </si>
  <si>
    <t>Programa</t>
  </si>
  <si>
    <t>Pemutakhiran data kelompok tani</t>
  </si>
  <si>
    <t>Program Peningkatan Sarana Prasarana Pertanian</t>
  </si>
  <si>
    <t>Pengelolaan Sistem Penyediaan dan Pengawasan Alsintan, Pupuk dan Pestisida</t>
  </si>
  <si>
    <t>Optimasi Lahan Pertanian</t>
  </si>
  <si>
    <t>Rehab/Perbaikan Balai Penyuluhan Pertanian dan Sarana Pendukungnya (DAK)</t>
  </si>
  <si>
    <t>Pembangunan Sumber Sumber Air (DAK)</t>
  </si>
  <si>
    <t>7.037</t>
  </si>
  <si>
    <t>Pembinaan Usaha Pelayanan Jasa Alsintan (UPJA)</t>
  </si>
  <si>
    <t xml:space="preserve">Monitoring dan Evaluasi Penyaluran Pupuk </t>
  </si>
  <si>
    <t>Kelompok</t>
  </si>
  <si>
    <t>Optimasi Lahan Mendukung Padi Organik</t>
  </si>
  <si>
    <t>Penyusunan Dokumen AKIP</t>
  </si>
  <si>
    <t>Dokumen AKIP memenuhi aspek kualitas</t>
  </si>
  <si>
    <t>Dokumen Keuangan yang memenuhi aspek kualitas</t>
  </si>
  <si>
    <t>Tingkat Kepuasan Pelayanan</t>
  </si>
  <si>
    <t>Pelayanan Administrasi Sesuai Standar</t>
  </si>
  <si>
    <t>Gedung Kantor Kondisi Baik</t>
  </si>
  <si>
    <t>Mobil dan Kendaraan Operasional Kondisi Baik</t>
  </si>
  <si>
    <t>Peralatan dan Perlengkapan Kantor Kondisi Baik</t>
  </si>
  <si>
    <t>Pengembangan Intensifikasi Tanaman Padi, Palawija</t>
  </si>
  <si>
    <t>Pengembangan Pertanian Pada Lahan Kering</t>
  </si>
  <si>
    <t>Pengembangan perbenihan/perbibitan tanaman pangan</t>
  </si>
  <si>
    <t>Pengembangan sistem perlindungan tanaman pangan</t>
  </si>
  <si>
    <t>Pengembangan Intesifikasi Jagung dan Umbi</t>
  </si>
  <si>
    <t>Pengembangan perbenihan/perbibibtan perkebunan</t>
  </si>
  <si>
    <t>Pengembangan/Peremajaan Karet</t>
  </si>
  <si>
    <t>Pengembangan / Peremajaan Kelapa</t>
  </si>
  <si>
    <t>Jumlah bibit yang berkualitas (pohon)</t>
  </si>
  <si>
    <t>Luas pengembangan dan peremajaan karet</t>
  </si>
  <si>
    <t>Luas pengembangan dan peremajaan kelapa</t>
  </si>
  <si>
    <t>Pengembangan Biofarmaka (Tanaman Obat) dan Florikultura (Tanaman Hias)</t>
  </si>
  <si>
    <t>Pembangunan Sarana dan Prasarana Pembibitan Ternak</t>
  </si>
  <si>
    <t>Pembibitan dan Perawatan Ternak</t>
  </si>
  <si>
    <t>Pembinaan dan Pengembangan Sistem Usaha dan Permodalan Peternakan</t>
  </si>
  <si>
    <t>Pengembangan Pakan Ternak dan Hijauan Makanan Ternak</t>
  </si>
  <si>
    <t>Pengembangan Agribisnis Peternakan</t>
  </si>
  <si>
    <t>Pemeliharaan Kesehatan dan Pencegahan Penyakit Menular Ternak</t>
  </si>
  <si>
    <t>Sosialisasi Kesehatan Hewan dan Kesmavet Kepada Petugas dan Peternak</t>
  </si>
  <si>
    <t>Terlaksananya pengembangan tanaman Biofarmaka</t>
  </si>
  <si>
    <t>Pelatihan petani dan pelaku agribisnis</t>
  </si>
  <si>
    <t>Perluasan dan Perlindungan Lahan Pertanian</t>
  </si>
  <si>
    <t>Penyediaan Sarana dan Prasana Pengelolaan Lahan dan Air (DAK)</t>
  </si>
  <si>
    <t>Program Peningkatan Pengolahan dan Pemasaran Hasil Pertanian</t>
  </si>
  <si>
    <t>Penanganan Pasca Panen</t>
  </si>
  <si>
    <t>Pembiayaan dan investasi pertanian</t>
  </si>
  <si>
    <t>Persentase Pengurangan Kehilangan Hasil-hasil Pertanian</t>
  </si>
  <si>
    <t>Penambahan Jumlah Alat Pasca Panen</t>
  </si>
  <si>
    <t>Jumlah Alat Pasca Panen</t>
  </si>
  <si>
    <t>Jumlah Jaminan Premi Untuk Asuransi Pertanian</t>
  </si>
  <si>
    <t>Programa penyuluhan tingkat desa dan kelurahan</t>
  </si>
  <si>
    <t>Kg/Liter</t>
  </si>
  <si>
    <t>Jumlah Pengendali OPT</t>
  </si>
  <si>
    <t>Jumlah Stok Pestisida</t>
  </si>
  <si>
    <t>Jumlah Peserta Bimbingan Teknis Budidaya Kacang Tanah</t>
  </si>
  <si>
    <t>Jumlah Peserta Pelatihan Petani Penangkar Padi</t>
  </si>
  <si>
    <t>Jumlah Peserta Bimbingan Teknis Jagung Hibrida</t>
  </si>
  <si>
    <t>Jumlah Benih Padi</t>
  </si>
  <si>
    <t>15.562</t>
  </si>
  <si>
    <t>2.982</t>
  </si>
  <si>
    <t>2.945</t>
  </si>
  <si>
    <t>Jumlah pengembangan optimasi lahan dan pemulihan kesuburan tanah</t>
  </si>
  <si>
    <t>7.337</t>
  </si>
  <si>
    <t>7.255</t>
  </si>
  <si>
    <t>Terkendalinya kasus zoonosis</t>
  </si>
  <si>
    <t>1.000</t>
  </si>
  <si>
    <t>4.000</t>
  </si>
  <si>
    <t>Penyuluhan Penerapan Teknologi Pertanian Tepat Guna</t>
  </si>
  <si>
    <t>Pelatihan Sekolah Lapang Organisme Pengganggu Tanaman (SL-OPT)</t>
  </si>
  <si>
    <t>Kec</t>
  </si>
  <si>
    <t>Jumlah Balai Penyuluhan Pertanian Yang Direnovasi</t>
  </si>
  <si>
    <t>BPP</t>
  </si>
  <si>
    <t>Jumlah Sumber-sumber air yang terbangun</t>
  </si>
  <si>
    <t>Jumlah Optimasi Lahan Pertanian</t>
  </si>
  <si>
    <t>Jumlah Sarana dan Prasarana Pengelolaan Lahan dan Air yang dibangun</t>
  </si>
  <si>
    <t>3.019.791</t>
  </si>
  <si>
    <t>Telaksananya sarana operasional petugas inseminator di lapangan</t>
  </si>
  <si>
    <t>Jumlah Angka Kelahiran</t>
  </si>
  <si>
    <t>Penilaian Kelompok Peternakan, Inseminator dan Petugas Teknis Peternakan</t>
  </si>
  <si>
    <t>Nominasi</t>
  </si>
  <si>
    <t>Luas Kebun HMT</t>
  </si>
  <si>
    <t>Pelaksanaan dan Pelaporan</t>
  </si>
  <si>
    <t>Jumlah Laporan</t>
  </si>
  <si>
    <t>Lap</t>
  </si>
  <si>
    <t>Pengadaan Kambing</t>
  </si>
  <si>
    <t>Pengadaan Sapi</t>
  </si>
  <si>
    <t>Pengadaan Kerbau</t>
  </si>
  <si>
    <t>Jumlah Pelaksanaan Vaksinasi Pengobatan</t>
  </si>
  <si>
    <t>Sosialisasi Penyakit Strategis/Zoonosis dan Peraturan Perundang-undangan Peternakan</t>
  </si>
  <si>
    <t>Rakor Rabies Kabupaten</t>
  </si>
  <si>
    <t>Pelatihan Peningkatan Pelayanan Keswan Terpadu</t>
  </si>
  <si>
    <t>3.014.446</t>
  </si>
  <si>
    <t>7.437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</si>
  <si>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</si>
  <si>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</si>
  <si>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</si>
  <si>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</si>
  <si>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</si>
  <si>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</si>
  <si>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</si>
  <si>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</si>
  <si>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</si>
  <si>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Pertanian</t>
  </si>
  <si>
    <t>NIP. 19670417 198803 1 010</t>
  </si>
  <si>
    <t>MUHAMMAD NOOR, S.P</t>
  </si>
  <si>
    <t>PERIODE PELAKSANAAN TRIWULAN IV TAHUN 2020</t>
  </si>
  <si>
    <t>Kandangan, 4 Januari 2021</t>
  </si>
  <si>
    <t>44.395</t>
  </si>
  <si>
    <t>34.410</t>
  </si>
  <si>
    <t>61.335</t>
  </si>
  <si>
    <t>18.933</t>
  </si>
  <si>
    <t>2.805</t>
  </si>
  <si>
    <t>23.225</t>
  </si>
  <si>
    <t>10.992</t>
  </si>
  <si>
    <t>2.122.779</t>
  </si>
  <si>
    <t>2.092.965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</si>
</sst>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_);_(* \(#,##0.0\);_(* &quot;-&quot;_);_(@_)"/>
    <numFmt numFmtId="168" formatCode="_(* #,##0.00_);_(* \(#,##0.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7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3" fontId="6" fillId="0" borderId="2" xfId="0" quotePrefix="1" applyNumberFormat="1" applyFont="1" applyFill="1" applyBorder="1" applyAlignment="1">
      <alignment horizontal="center" vertical="top" wrapText="1"/>
    </xf>
    <xf numFmtId="1" fontId="6" fillId="0" borderId="2" xfId="0" quotePrefix="1" applyNumberFormat="1" applyFont="1" applyFill="1" applyBorder="1" applyAlignment="1">
      <alignment horizontal="center" vertical="top" wrapText="1"/>
    </xf>
    <xf numFmtId="0" fontId="6" fillId="0" borderId="2" xfId="0" quotePrefix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3" fontId="8" fillId="0" borderId="2" xfId="0" quotePrefix="1" applyNumberFormat="1" applyFont="1" applyFill="1" applyBorder="1" applyAlignment="1">
      <alignment horizontal="center" vertical="top" wrapText="1"/>
    </xf>
    <xf numFmtId="165" fontId="6" fillId="0" borderId="6" xfId="1" quotePrefix="1" applyNumberFormat="1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6" fillId="0" borderId="6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165" fontId="6" fillId="0" borderId="11" xfId="1" quotePrefix="1" applyNumberFormat="1" applyFont="1" applyFill="1" applyBorder="1" applyAlignment="1">
      <alignment vertical="top"/>
    </xf>
    <xf numFmtId="166" fontId="6" fillId="0" borderId="11" xfId="0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166" fontId="6" fillId="0" borderId="2" xfId="2" quotePrefix="1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/>
    </xf>
    <xf numFmtId="165" fontId="8" fillId="0" borderId="6" xfId="1" quotePrefix="1" applyNumberFormat="1" applyFont="1" applyFill="1" applyBorder="1" applyAlignment="1">
      <alignment vertical="top"/>
    </xf>
    <xf numFmtId="165" fontId="8" fillId="0" borderId="11" xfId="1" quotePrefix="1" applyNumberFormat="1" applyFont="1" applyFill="1" applyBorder="1" applyAlignment="1">
      <alignment vertical="top"/>
    </xf>
    <xf numFmtId="166" fontId="6" fillId="0" borderId="2" xfId="2" applyFont="1" applyFill="1" applyBorder="1" applyAlignment="1">
      <alignment horizontal="center" vertical="top"/>
    </xf>
    <xf numFmtId="167" fontId="6" fillId="0" borderId="2" xfId="2" quotePrefix="1" applyNumberFormat="1" applyFont="1" applyFill="1" applyBorder="1" applyAlignment="1">
      <alignment horizontal="center" vertical="top"/>
    </xf>
    <xf numFmtId="166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166" fontId="8" fillId="0" borderId="11" xfId="0" applyNumberFormat="1" applyFont="1" applyFill="1" applyBorder="1" applyAlignment="1">
      <alignment vertical="top"/>
    </xf>
    <xf numFmtId="166" fontId="8" fillId="0" borderId="15" xfId="0" applyNumberFormat="1" applyFont="1" applyFill="1" applyBorder="1" applyAlignment="1">
      <alignment vertical="top"/>
    </xf>
    <xf numFmtId="2" fontId="8" fillId="0" borderId="11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1" fontId="6" fillId="0" borderId="2" xfId="0" quotePrefix="1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/>
    </xf>
    <xf numFmtId="1" fontId="6" fillId="0" borderId="2" xfId="2" quotePrefix="1" applyNumberFormat="1" applyFont="1" applyFill="1" applyBorder="1" applyAlignment="1">
      <alignment horizontal="center" vertical="top"/>
    </xf>
    <xf numFmtId="0" fontId="6" fillId="0" borderId="2" xfId="0" quotePrefix="1" applyFont="1" applyFill="1" applyBorder="1" applyAlignment="1">
      <alignment horizontal="center" vertical="top"/>
    </xf>
    <xf numFmtId="166" fontId="8" fillId="0" borderId="2" xfId="2" quotePrefix="1" applyFont="1" applyFill="1" applyBorder="1" applyAlignment="1">
      <alignment horizontal="center" vertical="top"/>
    </xf>
    <xf numFmtId="0" fontId="8" fillId="0" borderId="2" xfId="0" quotePrefix="1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166" fontId="6" fillId="0" borderId="2" xfId="2" quotePrefix="1" applyFont="1" applyFill="1" applyBorder="1" applyAlignment="1">
      <alignment horizontal="center" vertical="top" wrapText="1"/>
    </xf>
    <xf numFmtId="167" fontId="6" fillId="0" borderId="2" xfId="2" applyNumberFormat="1" applyFont="1" applyFill="1" applyBorder="1" applyAlignment="1">
      <alignment horizontal="center" vertical="top"/>
    </xf>
    <xf numFmtId="166" fontId="8" fillId="0" borderId="6" xfId="2" applyFont="1" applyFill="1" applyBorder="1" applyAlignment="1">
      <alignment horizontal="center" vertical="top"/>
    </xf>
    <xf numFmtId="0" fontId="4" fillId="3" borderId="15" xfId="0" applyFont="1" applyFill="1" applyBorder="1"/>
    <xf numFmtId="166" fontId="15" fillId="0" borderId="0" xfId="2" quotePrefix="1" applyFont="1" applyAlignment="1">
      <alignment vertical="top"/>
    </xf>
    <xf numFmtId="166" fontId="6" fillId="0" borderId="2" xfId="2" quotePrefix="1" applyFont="1" applyFill="1" applyBorder="1" applyAlignment="1">
      <alignment vertical="top"/>
    </xf>
    <xf numFmtId="166" fontId="6" fillId="0" borderId="2" xfId="2" applyFont="1" applyFill="1" applyBorder="1" applyAlignment="1">
      <alignment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8" fillId="7" borderId="11" xfId="0" applyFont="1" applyFill="1" applyBorder="1" applyAlignment="1">
      <alignment horizontal="left" vertical="top" wrapText="1"/>
    </xf>
    <xf numFmtId="168" fontId="6" fillId="0" borderId="2" xfId="2" quotePrefix="1" applyNumberFormat="1" applyFont="1" applyFill="1" applyBorder="1" applyAlignment="1">
      <alignment horizontal="center" vertical="top"/>
    </xf>
    <xf numFmtId="166" fontId="6" fillId="0" borderId="2" xfId="2" quotePrefix="1" applyNumberFormat="1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166" fontId="8" fillId="0" borderId="2" xfId="2" quotePrefix="1" applyFont="1" applyFill="1" applyBorder="1" applyAlignment="1">
      <alignment horizontal="center" vertical="top" wrapText="1"/>
    </xf>
    <xf numFmtId="168" fontId="8" fillId="0" borderId="2" xfId="2" quotePrefix="1" applyNumberFormat="1" applyFont="1" applyFill="1" applyBorder="1" applyAlignment="1">
      <alignment horizontal="center" vertical="top" wrapText="1"/>
    </xf>
    <xf numFmtId="168" fontId="8" fillId="0" borderId="2" xfId="2" applyNumberFormat="1" applyFont="1" applyFill="1" applyBorder="1" applyAlignment="1">
      <alignment horizontal="center" vertical="top"/>
    </xf>
    <xf numFmtId="167" fontId="6" fillId="0" borderId="2" xfId="2" quotePrefix="1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141"/>
  <sheetViews>
    <sheetView tabSelected="1" showRuler="0" view="pageBreakPreview" topLeftCell="C114" zoomScale="70" zoomScaleNormal="40" zoomScaleSheetLayoutView="70" zoomScalePageLayoutView="55" workbookViewId="0">
      <selection activeCell="AE118" sqref="AE118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16.140625" style="2" bestFit="1" customWidth="1"/>
    <col min="6" max="6" width="7.7109375" style="2" customWidth="1"/>
    <col min="7" max="7" width="18.28515625" style="2" customWidth="1"/>
    <col min="8" max="8" width="10.7109375" style="2" customWidth="1"/>
    <col min="9" max="9" width="7.7109375" style="2" customWidth="1"/>
    <col min="10" max="10" width="21.42578125" style="2" customWidth="1"/>
    <col min="11" max="11" width="10.85546875" style="2" customWidth="1"/>
    <col min="12" max="12" width="7.5703125" style="2" customWidth="1"/>
    <col min="13" max="13" width="19.28515625" style="2" customWidth="1"/>
    <col min="14" max="14" width="9.5703125" style="2" customWidth="1"/>
    <col min="15" max="15" width="8" style="2" customWidth="1"/>
    <col min="16" max="16" width="18.28515625" style="2" customWidth="1"/>
    <col min="17" max="17" width="12.140625" style="2" customWidth="1"/>
    <col min="18" max="18" width="7.7109375" style="2" customWidth="1"/>
    <col min="19" max="19" width="18.7109375" style="2" customWidth="1"/>
    <col min="20" max="20" width="13.140625" style="2" customWidth="1"/>
    <col min="21" max="21" width="8" style="2" customWidth="1"/>
    <col min="22" max="22" width="18.28515625" style="2" customWidth="1"/>
    <col min="23" max="23" width="10.28515625" style="2" customWidth="1"/>
    <col min="24" max="24" width="7.5703125" style="2" customWidth="1"/>
    <col min="25" max="25" width="17.85546875" style="2" customWidth="1"/>
    <col min="26" max="26" width="12.42578125" style="2" customWidth="1"/>
    <col min="27" max="27" width="5.5703125" style="4" customWidth="1"/>
    <col min="28" max="28" width="9.85546875" style="2" customWidth="1"/>
    <col min="29" max="29" width="5.5703125" style="4" customWidth="1"/>
    <col min="30" max="30" width="17.5703125" style="2" bestFit="1" customWidth="1"/>
    <col min="31" max="31" width="9.85546875" style="2" customWidth="1"/>
    <col min="32" max="32" width="5.5703125" style="4" customWidth="1"/>
    <col min="33" max="33" width="12.85546875" style="2" bestFit="1" customWidth="1"/>
    <col min="34" max="34" width="5.5703125" style="4" customWidth="1"/>
    <col min="35" max="35" width="19.28515625" style="2" bestFit="1" customWidth="1"/>
    <col min="36" max="36" width="9.85546875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"/>
    </row>
    <row r="2" spans="1:45" ht="23.25" x14ac:dyDescent="0.35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3"/>
    </row>
    <row r="3" spans="1:45" ht="23.25" x14ac:dyDescent="0.35">
      <c r="A3" s="164" t="s">
        <v>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3"/>
    </row>
    <row r="4" spans="1:45" ht="23.25" x14ac:dyDescent="0.35">
      <c r="A4" s="165" t="s">
        <v>287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"/>
    </row>
    <row r="5" spans="1:45" ht="18" x14ac:dyDescent="0.2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6" spans="1:45" ht="18" x14ac:dyDescent="0.25">
      <c r="A6" s="167" t="s">
        <v>68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</row>
    <row r="7" spans="1:45" ht="81" customHeight="1" x14ac:dyDescent="0.2">
      <c r="A7" s="168" t="s">
        <v>3</v>
      </c>
      <c r="B7" s="168" t="s">
        <v>4</v>
      </c>
      <c r="C7" s="169" t="s">
        <v>5</v>
      </c>
      <c r="D7" s="169" t="s">
        <v>6</v>
      </c>
      <c r="E7" s="155" t="s">
        <v>7</v>
      </c>
      <c r="F7" s="156"/>
      <c r="G7" s="159"/>
      <c r="H7" s="155" t="s">
        <v>8</v>
      </c>
      <c r="I7" s="156"/>
      <c r="J7" s="159"/>
      <c r="K7" s="155" t="s">
        <v>9</v>
      </c>
      <c r="L7" s="156"/>
      <c r="M7" s="156"/>
      <c r="N7" s="155" t="s">
        <v>10</v>
      </c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9"/>
      <c r="Z7" s="155" t="s">
        <v>277</v>
      </c>
      <c r="AA7" s="156"/>
      <c r="AB7" s="156"/>
      <c r="AC7" s="156"/>
      <c r="AD7" s="156"/>
      <c r="AE7" s="156"/>
      <c r="AF7" s="159"/>
      <c r="AG7" s="155" t="s">
        <v>11</v>
      </c>
      <c r="AH7" s="156"/>
      <c r="AI7" s="159"/>
      <c r="AJ7" s="155" t="s">
        <v>12</v>
      </c>
      <c r="AK7" s="156"/>
      <c r="AL7" s="156"/>
      <c r="AM7" s="147" t="s">
        <v>13</v>
      </c>
      <c r="AO7" s="4"/>
      <c r="AP7" s="4"/>
      <c r="AQ7" s="4"/>
      <c r="AR7" s="4"/>
      <c r="AS7" s="4"/>
    </row>
    <row r="8" spans="1:45" ht="18" customHeight="1" x14ac:dyDescent="0.2">
      <c r="A8" s="168"/>
      <c r="B8" s="168"/>
      <c r="C8" s="169"/>
      <c r="D8" s="169"/>
      <c r="E8" s="161"/>
      <c r="F8" s="162"/>
      <c r="G8" s="163"/>
      <c r="H8" s="161"/>
      <c r="I8" s="162"/>
      <c r="J8" s="163"/>
      <c r="K8" s="157"/>
      <c r="L8" s="158"/>
      <c r="M8" s="158"/>
      <c r="N8" s="157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60"/>
      <c r="Z8" s="157"/>
      <c r="AA8" s="158"/>
      <c r="AB8" s="158"/>
      <c r="AC8" s="158"/>
      <c r="AD8" s="158"/>
      <c r="AE8" s="158"/>
      <c r="AF8" s="160"/>
      <c r="AG8" s="157"/>
      <c r="AH8" s="158"/>
      <c r="AI8" s="160"/>
      <c r="AJ8" s="157"/>
      <c r="AK8" s="158"/>
      <c r="AL8" s="158"/>
      <c r="AM8" s="148"/>
    </row>
    <row r="9" spans="1:45" ht="15.75" customHeight="1" x14ac:dyDescent="0.2">
      <c r="A9" s="168"/>
      <c r="B9" s="168"/>
      <c r="C9" s="169"/>
      <c r="D9" s="169"/>
      <c r="E9" s="157"/>
      <c r="F9" s="158"/>
      <c r="G9" s="160"/>
      <c r="H9" s="157"/>
      <c r="I9" s="158"/>
      <c r="J9" s="160"/>
      <c r="K9" s="149">
        <v>2020</v>
      </c>
      <c r="L9" s="150"/>
      <c r="M9" s="151"/>
      <c r="N9" s="152" t="s">
        <v>14</v>
      </c>
      <c r="O9" s="153"/>
      <c r="P9" s="154"/>
      <c r="Q9" s="152" t="s">
        <v>15</v>
      </c>
      <c r="R9" s="153"/>
      <c r="S9" s="154"/>
      <c r="T9" s="152" t="s">
        <v>16</v>
      </c>
      <c r="U9" s="153"/>
      <c r="V9" s="154"/>
      <c r="W9" s="152" t="s">
        <v>17</v>
      </c>
      <c r="X9" s="153"/>
      <c r="Y9" s="154"/>
      <c r="Z9" s="152">
        <v>2020</v>
      </c>
      <c r="AA9" s="153"/>
      <c r="AB9" s="153"/>
      <c r="AC9" s="153"/>
      <c r="AD9" s="153"/>
      <c r="AE9" s="153"/>
      <c r="AF9" s="154"/>
      <c r="AG9" s="152">
        <v>2020</v>
      </c>
      <c r="AH9" s="153"/>
      <c r="AI9" s="154"/>
      <c r="AJ9" s="152">
        <v>2020</v>
      </c>
      <c r="AK9" s="153"/>
      <c r="AL9" s="154"/>
      <c r="AM9" s="5"/>
    </row>
    <row r="10" spans="1:45" s="7" customFormat="1" ht="15.75" x14ac:dyDescent="0.25">
      <c r="A10" s="130">
        <v>1</v>
      </c>
      <c r="B10" s="130">
        <v>2</v>
      </c>
      <c r="C10" s="130">
        <v>3</v>
      </c>
      <c r="D10" s="130">
        <v>4</v>
      </c>
      <c r="E10" s="137">
        <v>5</v>
      </c>
      <c r="F10" s="146"/>
      <c r="G10" s="138"/>
      <c r="H10" s="137">
        <v>6</v>
      </c>
      <c r="I10" s="146"/>
      <c r="J10" s="138"/>
      <c r="K10" s="142">
        <v>7</v>
      </c>
      <c r="L10" s="143"/>
      <c r="M10" s="144"/>
      <c r="N10" s="142">
        <v>8</v>
      </c>
      <c r="O10" s="143"/>
      <c r="P10" s="144"/>
      <c r="Q10" s="142">
        <v>9</v>
      </c>
      <c r="R10" s="143"/>
      <c r="S10" s="144"/>
      <c r="T10" s="142">
        <v>10</v>
      </c>
      <c r="U10" s="143"/>
      <c r="V10" s="144"/>
      <c r="W10" s="142">
        <v>11</v>
      </c>
      <c r="X10" s="143"/>
      <c r="Y10" s="144"/>
      <c r="Z10" s="139">
        <v>12</v>
      </c>
      <c r="AA10" s="140"/>
      <c r="AB10" s="140"/>
      <c r="AC10" s="140"/>
      <c r="AD10" s="140"/>
      <c r="AE10" s="140"/>
      <c r="AF10" s="141"/>
      <c r="AG10" s="139">
        <v>13</v>
      </c>
      <c r="AH10" s="140"/>
      <c r="AI10" s="141"/>
      <c r="AJ10" s="139">
        <v>14</v>
      </c>
      <c r="AK10" s="140"/>
      <c r="AL10" s="141"/>
      <c r="AM10" s="6">
        <v>15</v>
      </c>
    </row>
    <row r="11" spans="1:45" s="7" customFormat="1" ht="87" customHeight="1" x14ac:dyDescent="0.2">
      <c r="A11" s="131"/>
      <c r="B11" s="131"/>
      <c r="C11" s="131"/>
      <c r="D11" s="131"/>
      <c r="E11" s="133" t="s">
        <v>18</v>
      </c>
      <c r="F11" s="134"/>
      <c r="G11" s="132" t="s">
        <v>19</v>
      </c>
      <c r="H11" s="133" t="s">
        <v>18</v>
      </c>
      <c r="I11" s="134"/>
      <c r="J11" s="132" t="s">
        <v>19</v>
      </c>
      <c r="K11" s="133" t="s">
        <v>18</v>
      </c>
      <c r="L11" s="134"/>
      <c r="M11" s="130" t="s">
        <v>19</v>
      </c>
      <c r="N11" s="133" t="s">
        <v>18</v>
      </c>
      <c r="O11" s="134"/>
      <c r="P11" s="130" t="s">
        <v>19</v>
      </c>
      <c r="Q11" s="133" t="s">
        <v>18</v>
      </c>
      <c r="R11" s="134"/>
      <c r="S11" s="130" t="s">
        <v>19</v>
      </c>
      <c r="T11" s="133" t="s">
        <v>18</v>
      </c>
      <c r="U11" s="134"/>
      <c r="V11" s="130" t="s">
        <v>19</v>
      </c>
      <c r="W11" s="133" t="s">
        <v>18</v>
      </c>
      <c r="X11" s="134"/>
      <c r="Y11" s="130" t="s">
        <v>19</v>
      </c>
      <c r="Z11" s="137" t="s">
        <v>20</v>
      </c>
      <c r="AA11" s="138"/>
      <c r="AB11" s="137" t="s">
        <v>275</v>
      </c>
      <c r="AC11" s="138"/>
      <c r="AD11" s="8" t="s">
        <v>21</v>
      </c>
      <c r="AE11" s="137" t="s">
        <v>276</v>
      </c>
      <c r="AF11" s="138"/>
      <c r="AG11" s="137" t="s">
        <v>22</v>
      </c>
      <c r="AH11" s="138"/>
      <c r="AI11" s="8" t="s">
        <v>23</v>
      </c>
      <c r="AJ11" s="137" t="s">
        <v>24</v>
      </c>
      <c r="AK11" s="138"/>
      <c r="AL11" s="8" t="s">
        <v>25</v>
      </c>
      <c r="AM11" s="9"/>
    </row>
    <row r="12" spans="1:45" s="7" customFormat="1" ht="15.75" x14ac:dyDescent="0.2">
      <c r="A12" s="132"/>
      <c r="B12" s="132"/>
      <c r="C12" s="132"/>
      <c r="D12" s="132"/>
      <c r="E12" s="135"/>
      <c r="F12" s="136"/>
      <c r="G12" s="145"/>
      <c r="H12" s="135"/>
      <c r="I12" s="136"/>
      <c r="J12" s="145"/>
      <c r="K12" s="135"/>
      <c r="L12" s="136"/>
      <c r="M12" s="132"/>
      <c r="N12" s="135"/>
      <c r="O12" s="136"/>
      <c r="P12" s="132"/>
      <c r="Q12" s="135"/>
      <c r="R12" s="136"/>
      <c r="S12" s="132"/>
      <c r="T12" s="135"/>
      <c r="U12" s="136"/>
      <c r="V12" s="132"/>
      <c r="W12" s="135"/>
      <c r="X12" s="136"/>
      <c r="Y12" s="132"/>
      <c r="Z12" s="135" t="s">
        <v>18</v>
      </c>
      <c r="AA12" s="136"/>
      <c r="AB12" s="135" t="s">
        <v>18</v>
      </c>
      <c r="AC12" s="136"/>
      <c r="AD12" s="10" t="s">
        <v>19</v>
      </c>
      <c r="AE12" s="135" t="s">
        <v>19</v>
      </c>
      <c r="AF12" s="136"/>
      <c r="AG12" s="135" t="s">
        <v>18</v>
      </c>
      <c r="AH12" s="136"/>
      <c r="AI12" s="10" t="s">
        <v>19</v>
      </c>
      <c r="AJ12" s="135" t="s">
        <v>18</v>
      </c>
      <c r="AK12" s="136"/>
      <c r="AL12" s="10" t="s">
        <v>19</v>
      </c>
      <c r="AM12" s="106"/>
    </row>
    <row r="13" spans="1:45" ht="118.5" customHeight="1" x14ac:dyDescent="0.2">
      <c r="A13" s="43">
        <v>1</v>
      </c>
      <c r="B13" s="13" t="s">
        <v>26</v>
      </c>
      <c r="C13" s="44" t="s">
        <v>27</v>
      </c>
      <c r="D13" s="15" t="s">
        <v>66</v>
      </c>
      <c r="E13" s="39">
        <v>89.06</v>
      </c>
      <c r="F13" s="40" t="s">
        <v>58</v>
      </c>
      <c r="G13" s="51">
        <f>SUM(G15:G16)</f>
        <v>90875000</v>
      </c>
      <c r="H13" s="39">
        <v>80.13</v>
      </c>
      <c r="I13" s="40" t="s">
        <v>58</v>
      </c>
      <c r="J13" s="51">
        <f>SUM(J15:J16)</f>
        <v>14800000</v>
      </c>
      <c r="K13" s="39">
        <v>82.55</v>
      </c>
      <c r="L13" s="40" t="s">
        <v>58</v>
      </c>
      <c r="M13" s="51">
        <f>SUM(M15:M16)</f>
        <v>4999800</v>
      </c>
      <c r="N13" s="97">
        <v>5.0000000000011369E-2</v>
      </c>
      <c r="O13" s="40" t="s">
        <v>58</v>
      </c>
      <c r="P13" s="51">
        <f>SUM(P15:P16)</f>
        <v>3900000</v>
      </c>
      <c r="Q13" s="97">
        <v>0</v>
      </c>
      <c r="R13" s="40" t="s">
        <v>58</v>
      </c>
      <c r="S13" s="51">
        <f>SUM(S15:S16)</f>
        <v>0</v>
      </c>
      <c r="T13" s="97">
        <v>0</v>
      </c>
      <c r="U13" s="40" t="s">
        <v>58</v>
      </c>
      <c r="V13" s="51">
        <f>SUM(V15:V16)</f>
        <v>0</v>
      </c>
      <c r="W13" s="97">
        <v>0</v>
      </c>
      <c r="X13" s="40" t="s">
        <v>58</v>
      </c>
      <c r="Y13" s="51">
        <f>SUM(Y15:Y16)</f>
        <v>1099800</v>
      </c>
      <c r="Z13" s="63">
        <f>N13+Q13+T13+W13</f>
        <v>5.0000000000011369E-2</v>
      </c>
      <c r="AA13" s="40" t="s">
        <v>58</v>
      </c>
      <c r="AB13" s="63">
        <f>AG13/K13*100</f>
        <v>97.129012719563917</v>
      </c>
      <c r="AC13" s="61" t="s">
        <v>64</v>
      </c>
      <c r="AD13" s="64">
        <f>P13+S13+V13+Y13</f>
        <v>4999800</v>
      </c>
      <c r="AE13" s="69">
        <f>AD13/M13*100</f>
        <v>100</v>
      </c>
      <c r="AF13" s="43" t="s">
        <v>64</v>
      </c>
      <c r="AG13" s="63">
        <f>H13+Z13</f>
        <v>80.180000000000007</v>
      </c>
      <c r="AH13" s="40" t="s">
        <v>58</v>
      </c>
      <c r="AI13" s="64">
        <f>J13+AD13</f>
        <v>19799800</v>
      </c>
      <c r="AJ13" s="63">
        <f>AG13/E13*100</f>
        <v>90.029193801931285</v>
      </c>
      <c r="AK13" s="61" t="s">
        <v>64</v>
      </c>
      <c r="AL13" s="69">
        <f>AI13/G13*100</f>
        <v>21.787950481430538</v>
      </c>
      <c r="AM13" s="19" t="s">
        <v>69</v>
      </c>
      <c r="AP13" s="20">
        <f t="shared" ref="AP13:AP21" si="0">P13+S13+V13+Y13</f>
        <v>4999800</v>
      </c>
    </row>
    <row r="14" spans="1:45" ht="110.25" x14ac:dyDescent="0.2">
      <c r="A14" s="12"/>
      <c r="B14" s="13"/>
      <c r="C14" s="14"/>
      <c r="D14" s="15" t="s">
        <v>67</v>
      </c>
      <c r="E14" s="39">
        <v>100</v>
      </c>
      <c r="F14" s="40" t="s">
        <v>64</v>
      </c>
      <c r="G14" s="36"/>
      <c r="H14" s="39">
        <v>100</v>
      </c>
      <c r="I14" s="40" t="s">
        <v>64</v>
      </c>
      <c r="J14" s="36"/>
      <c r="K14" s="39">
        <v>100</v>
      </c>
      <c r="L14" s="40" t="s">
        <v>64</v>
      </c>
      <c r="M14" s="36"/>
      <c r="N14" s="97">
        <f>N16/K16*100</f>
        <v>33.333333333333329</v>
      </c>
      <c r="O14" s="40" t="s">
        <v>64</v>
      </c>
      <c r="P14" s="36"/>
      <c r="Q14" s="97">
        <f>Q16/K16*100</f>
        <v>25</v>
      </c>
      <c r="R14" s="40" t="s">
        <v>64</v>
      </c>
      <c r="S14" s="36"/>
      <c r="T14" s="97">
        <f>T16/K16*100</f>
        <v>33.333333333333329</v>
      </c>
      <c r="U14" s="40" t="s">
        <v>64</v>
      </c>
      <c r="V14" s="36"/>
      <c r="W14" s="97">
        <f>W16/K16*100</f>
        <v>8.3333333333333321</v>
      </c>
      <c r="X14" s="40" t="s">
        <v>64</v>
      </c>
      <c r="Y14" s="36"/>
      <c r="Z14" s="63">
        <f>N14+Q14+T14+W14</f>
        <v>99.999999999999986</v>
      </c>
      <c r="AA14" s="40" t="s">
        <v>64</v>
      </c>
      <c r="AB14" s="63">
        <f>Z14/K14*100</f>
        <v>99.999999999999986</v>
      </c>
      <c r="AC14" s="61" t="s">
        <v>64</v>
      </c>
      <c r="AD14" s="65"/>
      <c r="AE14" s="70"/>
      <c r="AF14" s="99"/>
      <c r="AG14" s="63">
        <f>H14+Z14</f>
        <v>200</v>
      </c>
      <c r="AH14" s="40" t="s">
        <v>64</v>
      </c>
      <c r="AI14" s="65"/>
      <c r="AJ14" s="63">
        <f>AG14/E14*100</f>
        <v>200</v>
      </c>
      <c r="AK14" s="61" t="s">
        <v>64</v>
      </c>
      <c r="AL14" s="70"/>
      <c r="AM14" s="19"/>
      <c r="AP14" s="20"/>
    </row>
    <row r="15" spans="1:45" ht="75" x14ac:dyDescent="0.2">
      <c r="A15" s="12"/>
      <c r="B15" s="13"/>
      <c r="C15" s="21" t="s">
        <v>194</v>
      </c>
      <c r="D15" s="24" t="s">
        <v>195</v>
      </c>
      <c r="E15" s="16">
        <v>15</v>
      </c>
      <c r="F15" s="17" t="s">
        <v>59</v>
      </c>
      <c r="G15" s="18">
        <v>81500000</v>
      </c>
      <c r="H15" s="16">
        <v>15</v>
      </c>
      <c r="I15" s="17" t="s">
        <v>59</v>
      </c>
      <c r="J15" s="18">
        <v>14800000</v>
      </c>
      <c r="K15" s="16">
        <v>15</v>
      </c>
      <c r="L15" s="17" t="s">
        <v>59</v>
      </c>
      <c r="M15" s="18">
        <v>2499900</v>
      </c>
      <c r="N15" s="16">
        <v>6</v>
      </c>
      <c r="O15" s="17" t="s">
        <v>59</v>
      </c>
      <c r="P15" s="18">
        <v>1950000</v>
      </c>
      <c r="Q15" s="16">
        <v>3</v>
      </c>
      <c r="R15" s="17" t="s">
        <v>59</v>
      </c>
      <c r="S15" s="18">
        <v>0</v>
      </c>
      <c r="T15" s="16">
        <v>3</v>
      </c>
      <c r="U15" s="17" t="s">
        <v>59</v>
      </c>
      <c r="V15" s="18">
        <v>0</v>
      </c>
      <c r="W15" s="16">
        <v>3</v>
      </c>
      <c r="X15" s="17" t="s">
        <v>59</v>
      </c>
      <c r="Y15" s="18">
        <v>549900</v>
      </c>
      <c r="Z15" s="68">
        <f t="shared" ref="Z15:Z116" si="1">N15+Q15+T15+W15</f>
        <v>15</v>
      </c>
      <c r="AA15" s="17" t="s">
        <v>59</v>
      </c>
      <c r="AB15" s="66">
        <f>Z15/K15*100</f>
        <v>100</v>
      </c>
      <c r="AC15" s="29" t="s">
        <v>64</v>
      </c>
      <c r="AD15" s="35">
        <f>P15+S15+V15+Y15</f>
        <v>2499900</v>
      </c>
      <c r="AE15" s="66">
        <f>AD15/M15*100</f>
        <v>100</v>
      </c>
      <c r="AF15" s="29" t="s">
        <v>64</v>
      </c>
      <c r="AG15" s="68">
        <f t="shared" ref="AG15:AG117" si="2">H15+Z15</f>
        <v>30</v>
      </c>
      <c r="AH15" s="17" t="s">
        <v>59</v>
      </c>
      <c r="AI15" s="35">
        <f t="shared" ref="AI15:AI117" si="3">J15+AD15</f>
        <v>17299900</v>
      </c>
      <c r="AJ15" s="66">
        <f>AG15/E15*100</f>
        <v>200</v>
      </c>
      <c r="AK15" s="29" t="s">
        <v>64</v>
      </c>
      <c r="AL15" s="66">
        <f t="shared" ref="AL15:AL117" si="4">AI15/G15*100</f>
        <v>21.22687116564417</v>
      </c>
      <c r="AM15" s="11"/>
      <c r="AP15" s="20"/>
    </row>
    <row r="16" spans="1:45" ht="90" x14ac:dyDescent="0.2">
      <c r="A16" s="12"/>
      <c r="B16" s="13"/>
      <c r="C16" s="21" t="s">
        <v>28</v>
      </c>
      <c r="D16" s="24" t="s">
        <v>196</v>
      </c>
      <c r="E16" s="16">
        <v>12</v>
      </c>
      <c r="F16" s="17" t="s">
        <v>59</v>
      </c>
      <c r="G16" s="18">
        <v>9375000</v>
      </c>
      <c r="H16" s="16">
        <v>12</v>
      </c>
      <c r="I16" s="17" t="s">
        <v>59</v>
      </c>
      <c r="J16" s="18">
        <v>0</v>
      </c>
      <c r="K16" s="16">
        <v>12</v>
      </c>
      <c r="L16" s="17" t="s">
        <v>59</v>
      </c>
      <c r="M16" s="18">
        <v>2499900</v>
      </c>
      <c r="N16" s="16">
        <v>4</v>
      </c>
      <c r="O16" s="17" t="s">
        <v>59</v>
      </c>
      <c r="P16" s="18">
        <v>1950000</v>
      </c>
      <c r="Q16" s="16">
        <v>3</v>
      </c>
      <c r="R16" s="17" t="s">
        <v>59</v>
      </c>
      <c r="S16" s="18">
        <v>0</v>
      </c>
      <c r="T16" s="16">
        <v>4</v>
      </c>
      <c r="U16" s="17" t="s">
        <v>59</v>
      </c>
      <c r="V16" s="18">
        <v>0</v>
      </c>
      <c r="W16" s="16">
        <v>1</v>
      </c>
      <c r="X16" s="17" t="s">
        <v>59</v>
      </c>
      <c r="Y16" s="18">
        <v>549900</v>
      </c>
      <c r="Z16" s="68">
        <f t="shared" si="1"/>
        <v>12</v>
      </c>
      <c r="AA16" s="17" t="s">
        <v>59</v>
      </c>
      <c r="AB16" s="66">
        <f>Z16/K16*100</f>
        <v>100</v>
      </c>
      <c r="AC16" s="29" t="s">
        <v>64</v>
      </c>
      <c r="AD16" s="35">
        <f t="shared" ref="AD16:AD116" si="5">P16+S16+V16+Y16</f>
        <v>2499900</v>
      </c>
      <c r="AE16" s="66">
        <f>AD16/M16*100</f>
        <v>100</v>
      </c>
      <c r="AF16" s="29" t="s">
        <v>64</v>
      </c>
      <c r="AG16" s="68">
        <f t="shared" si="2"/>
        <v>24</v>
      </c>
      <c r="AH16" s="17" t="s">
        <v>59</v>
      </c>
      <c r="AI16" s="35">
        <f t="shared" si="3"/>
        <v>2499900</v>
      </c>
      <c r="AJ16" s="66">
        <f t="shared" ref="AJ16:AJ117" si="6">AG16/E16*100</f>
        <v>200</v>
      </c>
      <c r="AK16" s="29" t="s">
        <v>64</v>
      </c>
      <c r="AL16" s="66">
        <f t="shared" si="4"/>
        <v>26.665600000000001</v>
      </c>
      <c r="AM16" s="11"/>
      <c r="AP16" s="20"/>
    </row>
    <row r="17" spans="1:42" ht="85.5" customHeight="1" x14ac:dyDescent="0.2">
      <c r="A17" s="43">
        <v>2</v>
      </c>
      <c r="B17" s="44" t="s">
        <v>29</v>
      </c>
      <c r="C17" s="13" t="s">
        <v>30</v>
      </c>
      <c r="D17" s="14" t="s">
        <v>197</v>
      </c>
      <c r="E17" s="39">
        <v>100</v>
      </c>
      <c r="F17" s="40" t="s">
        <v>64</v>
      </c>
      <c r="G17" s="36">
        <f>SUM(G18:G25)</f>
        <v>9412178000</v>
      </c>
      <c r="H17" s="39">
        <v>100</v>
      </c>
      <c r="I17" s="40" t="s">
        <v>64</v>
      </c>
      <c r="J17" s="36">
        <f>SUM(J18:J25)</f>
        <v>1607497834</v>
      </c>
      <c r="K17" s="39">
        <v>100</v>
      </c>
      <c r="L17" s="40" t="s">
        <v>64</v>
      </c>
      <c r="M17" s="36">
        <f>SUM(M18:M25)</f>
        <v>1101947909</v>
      </c>
      <c r="N17" s="39">
        <v>25</v>
      </c>
      <c r="O17" s="40" t="s">
        <v>64</v>
      </c>
      <c r="P17" s="36">
        <f>SUM(P18:P25)</f>
        <v>282855868</v>
      </c>
      <c r="Q17" s="39">
        <v>25</v>
      </c>
      <c r="R17" s="40" t="s">
        <v>64</v>
      </c>
      <c r="S17" s="36">
        <f>SUM(S18:S25)</f>
        <v>249875875</v>
      </c>
      <c r="T17" s="39">
        <v>25</v>
      </c>
      <c r="U17" s="40" t="s">
        <v>64</v>
      </c>
      <c r="V17" s="36">
        <f>SUM(V18:V25)</f>
        <v>230851865</v>
      </c>
      <c r="W17" s="39">
        <v>25</v>
      </c>
      <c r="X17" s="40" t="s">
        <v>64</v>
      </c>
      <c r="Y17" s="36">
        <f>SUM(Y18:Y25)</f>
        <v>143312445</v>
      </c>
      <c r="Z17" s="67">
        <f t="shared" si="1"/>
        <v>100</v>
      </c>
      <c r="AA17" s="40" t="s">
        <v>64</v>
      </c>
      <c r="AB17" s="63">
        <f>Z17/K17*100</f>
        <v>100</v>
      </c>
      <c r="AC17" s="61" t="s">
        <v>64</v>
      </c>
      <c r="AD17" s="71">
        <f t="shared" si="5"/>
        <v>906896053</v>
      </c>
      <c r="AE17" s="63">
        <f>AD17/M17*100</f>
        <v>82.299357854673332</v>
      </c>
      <c r="AF17" s="61" t="s">
        <v>64</v>
      </c>
      <c r="AG17" s="67">
        <f t="shared" si="2"/>
        <v>200</v>
      </c>
      <c r="AH17" s="40" t="s">
        <v>64</v>
      </c>
      <c r="AI17" s="71">
        <f t="shared" si="3"/>
        <v>2514393887</v>
      </c>
      <c r="AJ17" s="63">
        <f t="shared" si="6"/>
        <v>200</v>
      </c>
      <c r="AK17" s="61" t="s">
        <v>64</v>
      </c>
      <c r="AL17" s="63">
        <f t="shared" si="4"/>
        <v>26.714261959346707</v>
      </c>
      <c r="AM17" s="11"/>
      <c r="AP17" s="20"/>
    </row>
    <row r="18" spans="1:42" ht="60" x14ac:dyDescent="0.2">
      <c r="A18" s="12"/>
      <c r="B18" s="13"/>
      <c r="C18" s="24" t="s">
        <v>71</v>
      </c>
      <c r="D18" s="21" t="s">
        <v>198</v>
      </c>
      <c r="E18" s="38">
        <f>12*5</f>
        <v>60</v>
      </c>
      <c r="F18" s="22" t="s">
        <v>60</v>
      </c>
      <c r="G18" s="23">
        <v>632953000</v>
      </c>
      <c r="H18" s="38">
        <v>12</v>
      </c>
      <c r="I18" s="22" t="s">
        <v>60</v>
      </c>
      <c r="J18" s="23">
        <v>93768688</v>
      </c>
      <c r="K18" s="38">
        <v>12</v>
      </c>
      <c r="L18" s="22" t="s">
        <v>60</v>
      </c>
      <c r="M18" s="23">
        <v>96019240</v>
      </c>
      <c r="N18" s="38">
        <v>3</v>
      </c>
      <c r="O18" s="22" t="s">
        <v>60</v>
      </c>
      <c r="P18" s="23">
        <v>1337500</v>
      </c>
      <c r="Q18" s="38">
        <v>3</v>
      </c>
      <c r="R18" s="22" t="s">
        <v>60</v>
      </c>
      <c r="S18" s="23">
        <v>59572650</v>
      </c>
      <c r="T18" s="38">
        <v>3</v>
      </c>
      <c r="U18" s="22" t="s">
        <v>60</v>
      </c>
      <c r="V18" s="23">
        <v>16226645</v>
      </c>
      <c r="W18" s="38">
        <v>3</v>
      </c>
      <c r="X18" s="22" t="s">
        <v>60</v>
      </c>
      <c r="Y18" s="23">
        <v>15882445</v>
      </c>
      <c r="Z18" s="68">
        <f t="shared" si="1"/>
        <v>12</v>
      </c>
      <c r="AA18" s="22" t="s">
        <v>60</v>
      </c>
      <c r="AB18" s="66">
        <f>Z18/K18*100</f>
        <v>100</v>
      </c>
      <c r="AC18" s="29" t="s">
        <v>64</v>
      </c>
      <c r="AD18" s="35">
        <f t="shared" si="5"/>
        <v>93019240</v>
      </c>
      <c r="AE18" s="66">
        <f>AD18/M18*100</f>
        <v>96.875626176587105</v>
      </c>
      <c r="AF18" s="29" t="s">
        <v>64</v>
      </c>
      <c r="AG18" s="68">
        <f t="shared" si="2"/>
        <v>24</v>
      </c>
      <c r="AH18" s="22" t="s">
        <v>60</v>
      </c>
      <c r="AI18" s="35">
        <f t="shared" si="3"/>
        <v>186787928</v>
      </c>
      <c r="AJ18" s="66">
        <f t="shared" si="6"/>
        <v>40</v>
      </c>
      <c r="AK18" s="29" t="s">
        <v>64</v>
      </c>
      <c r="AL18" s="66">
        <f t="shared" si="4"/>
        <v>29.51055260027206</v>
      </c>
      <c r="AM18" s="25"/>
      <c r="AP18" s="20">
        <f t="shared" si="0"/>
        <v>93019240</v>
      </c>
    </row>
    <row r="19" spans="1:42" ht="75" x14ac:dyDescent="0.2">
      <c r="A19" s="12"/>
      <c r="B19" s="13"/>
      <c r="C19" s="24" t="s">
        <v>72</v>
      </c>
      <c r="D19" s="21" t="s">
        <v>198</v>
      </c>
      <c r="E19" s="38">
        <f t="shared" ref="E19:E25" si="7">12*5</f>
        <v>60</v>
      </c>
      <c r="F19" s="22" t="s">
        <v>60</v>
      </c>
      <c r="G19" s="18">
        <v>588400000</v>
      </c>
      <c r="H19" s="38">
        <v>12</v>
      </c>
      <c r="I19" s="22" t="s">
        <v>60</v>
      </c>
      <c r="J19" s="18">
        <v>81892161</v>
      </c>
      <c r="K19" s="38">
        <v>12</v>
      </c>
      <c r="L19" s="22" t="s">
        <v>60</v>
      </c>
      <c r="M19" s="18">
        <v>73560000</v>
      </c>
      <c r="N19" s="38">
        <v>3</v>
      </c>
      <c r="O19" s="22" t="s">
        <v>60</v>
      </c>
      <c r="P19" s="18">
        <v>32003124</v>
      </c>
      <c r="Q19" s="38">
        <v>3</v>
      </c>
      <c r="R19" s="22" t="s">
        <v>60</v>
      </c>
      <c r="S19" s="18">
        <v>16050300</v>
      </c>
      <c r="T19" s="38">
        <v>3</v>
      </c>
      <c r="U19" s="22" t="s">
        <v>60</v>
      </c>
      <c r="V19" s="18">
        <v>22605220</v>
      </c>
      <c r="W19" s="38">
        <v>3</v>
      </c>
      <c r="X19" s="22" t="s">
        <v>60</v>
      </c>
      <c r="Y19" s="18">
        <v>0</v>
      </c>
      <c r="Z19" s="68">
        <f t="shared" si="1"/>
        <v>12</v>
      </c>
      <c r="AA19" s="22" t="s">
        <v>60</v>
      </c>
      <c r="AB19" s="66">
        <f t="shared" ref="AB19:AB24" si="8">Z19/K19*100</f>
        <v>100</v>
      </c>
      <c r="AC19" s="29" t="s">
        <v>64</v>
      </c>
      <c r="AD19" s="35">
        <f t="shared" si="5"/>
        <v>70658644</v>
      </c>
      <c r="AE19" s="66">
        <f t="shared" ref="AE19:AE31" si="9">AD19/M19*100</f>
        <v>96.055796628602494</v>
      </c>
      <c r="AF19" s="29" t="s">
        <v>64</v>
      </c>
      <c r="AG19" s="68">
        <f t="shared" si="2"/>
        <v>24</v>
      </c>
      <c r="AH19" s="22" t="s">
        <v>60</v>
      </c>
      <c r="AI19" s="35">
        <f t="shared" si="3"/>
        <v>152550805</v>
      </c>
      <c r="AJ19" s="66">
        <f t="shared" si="6"/>
        <v>40</v>
      </c>
      <c r="AK19" s="29" t="s">
        <v>64</v>
      </c>
      <c r="AL19" s="66">
        <f t="shared" si="4"/>
        <v>25.92637746430999</v>
      </c>
      <c r="AM19" s="11"/>
      <c r="AP19" s="20">
        <f t="shared" si="0"/>
        <v>70658644</v>
      </c>
    </row>
    <row r="20" spans="1:42" ht="120" x14ac:dyDescent="0.2">
      <c r="A20" s="12"/>
      <c r="B20" s="13"/>
      <c r="C20" s="24" t="s">
        <v>73</v>
      </c>
      <c r="D20" s="21" t="s">
        <v>198</v>
      </c>
      <c r="E20" s="38">
        <f t="shared" si="7"/>
        <v>60</v>
      </c>
      <c r="F20" s="22" t="s">
        <v>60</v>
      </c>
      <c r="G20" s="18">
        <f>26500000*5</f>
        <v>132500000</v>
      </c>
      <c r="H20" s="38">
        <v>12</v>
      </c>
      <c r="I20" s="22" t="s">
        <v>60</v>
      </c>
      <c r="J20" s="18">
        <v>14650000</v>
      </c>
      <c r="K20" s="38">
        <v>12</v>
      </c>
      <c r="L20" s="22" t="s">
        <v>60</v>
      </c>
      <c r="M20" s="18">
        <v>13250000</v>
      </c>
      <c r="N20" s="38">
        <v>3</v>
      </c>
      <c r="O20" s="22" t="s">
        <v>60</v>
      </c>
      <c r="P20" s="18">
        <v>1140000</v>
      </c>
      <c r="Q20" s="38">
        <v>3</v>
      </c>
      <c r="R20" s="22" t="s">
        <v>60</v>
      </c>
      <c r="S20" s="18">
        <v>450000</v>
      </c>
      <c r="T20" s="38">
        <v>3</v>
      </c>
      <c r="U20" s="22" t="s">
        <v>60</v>
      </c>
      <c r="V20" s="18">
        <v>4806000</v>
      </c>
      <c r="W20" s="38">
        <v>3</v>
      </c>
      <c r="X20" s="22" t="s">
        <v>60</v>
      </c>
      <c r="Y20" s="18">
        <v>0</v>
      </c>
      <c r="Z20" s="68">
        <f t="shared" si="1"/>
        <v>12</v>
      </c>
      <c r="AA20" s="22" t="s">
        <v>60</v>
      </c>
      <c r="AB20" s="66">
        <f t="shared" si="8"/>
        <v>100</v>
      </c>
      <c r="AC20" s="29" t="s">
        <v>64</v>
      </c>
      <c r="AD20" s="35">
        <f t="shared" si="5"/>
        <v>6396000</v>
      </c>
      <c r="AE20" s="66">
        <f t="shared" si="9"/>
        <v>48.271698113207542</v>
      </c>
      <c r="AF20" s="29" t="s">
        <v>64</v>
      </c>
      <c r="AG20" s="68">
        <f t="shared" si="2"/>
        <v>24</v>
      </c>
      <c r="AH20" s="22" t="s">
        <v>60</v>
      </c>
      <c r="AI20" s="35">
        <f t="shared" si="3"/>
        <v>21046000</v>
      </c>
      <c r="AJ20" s="66">
        <f t="shared" si="6"/>
        <v>40</v>
      </c>
      <c r="AK20" s="29" t="s">
        <v>64</v>
      </c>
      <c r="AL20" s="66">
        <f t="shared" si="4"/>
        <v>15.883773584905661</v>
      </c>
      <c r="AM20" s="11"/>
      <c r="AP20" s="20">
        <f t="shared" si="0"/>
        <v>6396000</v>
      </c>
    </row>
    <row r="21" spans="1:42" ht="75" x14ac:dyDescent="0.2">
      <c r="A21" s="12"/>
      <c r="B21" s="13"/>
      <c r="C21" s="110" t="s">
        <v>74</v>
      </c>
      <c r="D21" s="111" t="s">
        <v>198</v>
      </c>
      <c r="E21" s="38">
        <v>15</v>
      </c>
      <c r="F21" s="22" t="s">
        <v>61</v>
      </c>
      <c r="G21" s="18">
        <v>70000000</v>
      </c>
      <c r="H21" s="38">
        <v>3</v>
      </c>
      <c r="I21" s="22" t="s">
        <v>61</v>
      </c>
      <c r="J21" s="18">
        <v>13914000</v>
      </c>
      <c r="K21" s="16">
        <v>3</v>
      </c>
      <c r="L21" s="17" t="s">
        <v>61</v>
      </c>
      <c r="M21" s="18">
        <v>0</v>
      </c>
      <c r="N21" s="16"/>
      <c r="O21" s="17"/>
      <c r="P21" s="18"/>
      <c r="Q21" s="16"/>
      <c r="R21" s="17"/>
      <c r="S21" s="18"/>
      <c r="T21" s="16"/>
      <c r="U21" s="17"/>
      <c r="V21" s="18"/>
      <c r="W21" s="16"/>
      <c r="X21" s="17"/>
      <c r="Y21" s="18"/>
      <c r="Z21" s="68"/>
      <c r="AA21" s="22"/>
      <c r="AB21" s="66"/>
      <c r="AC21" s="29"/>
      <c r="AD21" s="35"/>
      <c r="AE21" s="66"/>
      <c r="AF21" s="29"/>
      <c r="AG21" s="68">
        <f t="shared" si="2"/>
        <v>3</v>
      </c>
      <c r="AH21" s="22" t="s">
        <v>61</v>
      </c>
      <c r="AI21" s="35">
        <f t="shared" si="3"/>
        <v>13914000</v>
      </c>
      <c r="AJ21" s="66">
        <f t="shared" si="6"/>
        <v>20</v>
      </c>
      <c r="AK21" s="29" t="s">
        <v>64</v>
      </c>
      <c r="AL21" s="66">
        <f t="shared" si="4"/>
        <v>19.877142857142857</v>
      </c>
      <c r="AM21" s="11"/>
      <c r="AP21" s="20">
        <f t="shared" si="0"/>
        <v>0</v>
      </c>
    </row>
    <row r="22" spans="1:42" ht="60" x14ac:dyDescent="0.2">
      <c r="A22" s="12"/>
      <c r="B22" s="13"/>
      <c r="C22" s="21" t="s">
        <v>75</v>
      </c>
      <c r="D22" s="21" t="s">
        <v>198</v>
      </c>
      <c r="E22" s="38">
        <f t="shared" si="7"/>
        <v>60</v>
      </c>
      <c r="F22" s="22" t="s">
        <v>60</v>
      </c>
      <c r="G22" s="18">
        <v>145500000</v>
      </c>
      <c r="H22" s="38">
        <v>12</v>
      </c>
      <c r="I22" s="22" t="s">
        <v>60</v>
      </c>
      <c r="J22" s="18">
        <v>28000000</v>
      </c>
      <c r="K22" s="38">
        <v>12</v>
      </c>
      <c r="L22" s="22" t="s">
        <v>60</v>
      </c>
      <c r="M22" s="18">
        <v>13890000</v>
      </c>
      <c r="N22" s="38">
        <v>3</v>
      </c>
      <c r="O22" s="22" t="s">
        <v>60</v>
      </c>
      <c r="P22" s="18">
        <v>2200000</v>
      </c>
      <c r="Q22" s="38">
        <v>3</v>
      </c>
      <c r="R22" s="22" t="s">
        <v>60</v>
      </c>
      <c r="S22" s="18">
        <v>2200000</v>
      </c>
      <c r="T22" s="38">
        <v>3</v>
      </c>
      <c r="U22" s="22" t="s">
        <v>60</v>
      </c>
      <c r="V22" s="18">
        <v>2180000</v>
      </c>
      <c r="W22" s="38">
        <v>3</v>
      </c>
      <c r="X22" s="22" t="s">
        <v>60</v>
      </c>
      <c r="Y22" s="18">
        <v>0</v>
      </c>
      <c r="Z22" s="68">
        <f t="shared" si="1"/>
        <v>12</v>
      </c>
      <c r="AA22" s="22" t="s">
        <v>60</v>
      </c>
      <c r="AB22" s="66">
        <f t="shared" si="8"/>
        <v>100</v>
      </c>
      <c r="AC22" s="29" t="s">
        <v>64</v>
      </c>
      <c r="AD22" s="35">
        <f t="shared" si="5"/>
        <v>6580000</v>
      </c>
      <c r="AE22" s="66">
        <f t="shared" si="9"/>
        <v>47.372210223182144</v>
      </c>
      <c r="AF22" s="29" t="s">
        <v>64</v>
      </c>
      <c r="AG22" s="68">
        <f t="shared" si="2"/>
        <v>24</v>
      </c>
      <c r="AH22" s="22" t="s">
        <v>60</v>
      </c>
      <c r="AI22" s="35">
        <f t="shared" si="3"/>
        <v>34580000</v>
      </c>
      <c r="AJ22" s="66">
        <f t="shared" si="6"/>
        <v>40</v>
      </c>
      <c r="AK22" s="29" t="s">
        <v>64</v>
      </c>
      <c r="AL22" s="66">
        <f t="shared" si="4"/>
        <v>23.766323024054984</v>
      </c>
      <c r="AM22" s="11"/>
      <c r="AP22" s="20"/>
    </row>
    <row r="23" spans="1:42" ht="105" x14ac:dyDescent="0.2">
      <c r="A23" s="12"/>
      <c r="B23" s="13"/>
      <c r="C23" s="21" t="s">
        <v>70</v>
      </c>
      <c r="D23" s="21" t="s">
        <v>198</v>
      </c>
      <c r="E23" s="38">
        <f t="shared" si="7"/>
        <v>60</v>
      </c>
      <c r="F23" s="22" t="s">
        <v>60</v>
      </c>
      <c r="G23" s="18">
        <v>4837000000</v>
      </c>
      <c r="H23" s="38">
        <v>12</v>
      </c>
      <c r="I23" s="22" t="s">
        <v>60</v>
      </c>
      <c r="J23" s="18">
        <v>786700000</v>
      </c>
      <c r="K23" s="38">
        <v>12</v>
      </c>
      <c r="L23" s="22" t="s">
        <v>60</v>
      </c>
      <c r="M23" s="18">
        <v>704100000</v>
      </c>
      <c r="N23" s="38">
        <v>3</v>
      </c>
      <c r="O23" s="22" t="s">
        <v>60</v>
      </c>
      <c r="P23" s="18">
        <v>153750000</v>
      </c>
      <c r="Q23" s="38">
        <v>3</v>
      </c>
      <c r="R23" s="22" t="s">
        <v>60</v>
      </c>
      <c r="S23" s="18">
        <v>115334000</v>
      </c>
      <c r="T23" s="38">
        <v>3</v>
      </c>
      <c r="U23" s="22" t="s">
        <v>60</v>
      </c>
      <c r="V23" s="18">
        <v>173834000</v>
      </c>
      <c r="W23" s="38">
        <v>3</v>
      </c>
      <c r="X23" s="22" t="s">
        <v>60</v>
      </c>
      <c r="Y23" s="18">
        <v>115832000</v>
      </c>
      <c r="Z23" s="68">
        <f t="shared" si="1"/>
        <v>12</v>
      </c>
      <c r="AA23" s="22" t="s">
        <v>60</v>
      </c>
      <c r="AB23" s="66">
        <f t="shared" si="8"/>
        <v>100</v>
      </c>
      <c r="AC23" s="29" t="s">
        <v>64</v>
      </c>
      <c r="AD23" s="35">
        <f t="shared" si="5"/>
        <v>558750000</v>
      </c>
      <c r="AE23" s="66">
        <f t="shared" si="9"/>
        <v>79.356625479335321</v>
      </c>
      <c r="AF23" s="29" t="s">
        <v>64</v>
      </c>
      <c r="AG23" s="68">
        <f t="shared" si="2"/>
        <v>24</v>
      </c>
      <c r="AH23" s="22" t="s">
        <v>60</v>
      </c>
      <c r="AI23" s="35">
        <f t="shared" si="3"/>
        <v>1345450000</v>
      </c>
      <c r="AJ23" s="66">
        <f t="shared" si="6"/>
        <v>40</v>
      </c>
      <c r="AK23" s="29" t="s">
        <v>64</v>
      </c>
      <c r="AL23" s="66">
        <f t="shared" si="4"/>
        <v>27.815794914203018</v>
      </c>
      <c r="AM23" s="11"/>
      <c r="AP23" s="20"/>
    </row>
    <row r="24" spans="1:42" ht="75" x14ac:dyDescent="0.2">
      <c r="A24" s="12"/>
      <c r="B24" s="13"/>
      <c r="C24" s="21" t="s">
        <v>76</v>
      </c>
      <c r="D24" s="21" t="s">
        <v>198</v>
      </c>
      <c r="E24" s="38">
        <f t="shared" si="7"/>
        <v>60</v>
      </c>
      <c r="F24" s="22" t="s">
        <v>60</v>
      </c>
      <c r="G24" s="18">
        <v>2974975000</v>
      </c>
      <c r="H24" s="38">
        <v>12</v>
      </c>
      <c r="I24" s="22" t="s">
        <v>60</v>
      </c>
      <c r="J24" s="18">
        <v>584522985</v>
      </c>
      <c r="K24" s="38">
        <v>12</v>
      </c>
      <c r="L24" s="22" t="s">
        <v>60</v>
      </c>
      <c r="M24" s="18">
        <v>197730669</v>
      </c>
      <c r="N24" s="38">
        <v>3</v>
      </c>
      <c r="O24" s="22" t="s">
        <v>60</v>
      </c>
      <c r="P24" s="18">
        <v>92425244</v>
      </c>
      <c r="Q24" s="38">
        <v>3</v>
      </c>
      <c r="R24" s="22" t="s">
        <v>60</v>
      </c>
      <c r="S24" s="18">
        <v>56268925</v>
      </c>
      <c r="T24" s="38">
        <v>3</v>
      </c>
      <c r="U24" s="22" t="s">
        <v>60</v>
      </c>
      <c r="V24" s="18">
        <v>11200000</v>
      </c>
      <c r="W24" s="38">
        <v>3</v>
      </c>
      <c r="X24" s="22" t="s">
        <v>60</v>
      </c>
      <c r="Y24" s="18">
        <v>8200000</v>
      </c>
      <c r="Z24" s="68">
        <f t="shared" ref="Z24:Z25" si="10">N24+Q24+T24+W24</f>
        <v>12</v>
      </c>
      <c r="AA24" s="22" t="s">
        <v>60</v>
      </c>
      <c r="AB24" s="66">
        <f t="shared" si="8"/>
        <v>100</v>
      </c>
      <c r="AC24" s="29" t="s">
        <v>64</v>
      </c>
      <c r="AD24" s="35">
        <f t="shared" ref="AD24:AD25" si="11">P24+S24+V24+Y24</f>
        <v>168094169</v>
      </c>
      <c r="AE24" s="66">
        <f t="shared" si="9"/>
        <v>85.011682734963074</v>
      </c>
      <c r="AF24" s="29" t="s">
        <v>64</v>
      </c>
      <c r="AG24" s="68">
        <f t="shared" ref="AG24:AG25" si="12">H24+Z24</f>
        <v>24</v>
      </c>
      <c r="AH24" s="22" t="s">
        <v>60</v>
      </c>
      <c r="AI24" s="35">
        <f t="shared" ref="AI24:AI25" si="13">J24+AD24</f>
        <v>752617154</v>
      </c>
      <c r="AJ24" s="66">
        <f t="shared" ref="AJ24:AJ25" si="14">AG24/E24*100</f>
        <v>40</v>
      </c>
      <c r="AK24" s="29" t="s">
        <v>64</v>
      </c>
      <c r="AL24" s="66">
        <f t="shared" ref="AL24:AL25" si="15">AI24/G24*100</f>
        <v>25.298268187127622</v>
      </c>
      <c r="AM24" s="11"/>
      <c r="AP24" s="20"/>
    </row>
    <row r="25" spans="1:42" ht="105" x14ac:dyDescent="0.2">
      <c r="A25" s="12"/>
      <c r="B25" s="13"/>
      <c r="C25" s="21" t="s">
        <v>77</v>
      </c>
      <c r="D25" s="21" t="s">
        <v>198</v>
      </c>
      <c r="E25" s="38">
        <f t="shared" si="7"/>
        <v>60</v>
      </c>
      <c r="F25" s="22" t="s">
        <v>60</v>
      </c>
      <c r="G25" s="18">
        <f>6170000*5</f>
        <v>30850000</v>
      </c>
      <c r="H25" s="38">
        <v>12</v>
      </c>
      <c r="I25" s="22" t="s">
        <v>60</v>
      </c>
      <c r="J25" s="18">
        <v>4050000</v>
      </c>
      <c r="K25" s="38">
        <v>12</v>
      </c>
      <c r="L25" s="22" t="s">
        <v>60</v>
      </c>
      <c r="M25" s="18">
        <v>3398000</v>
      </c>
      <c r="N25" s="38">
        <v>3</v>
      </c>
      <c r="O25" s="22" t="s">
        <v>60</v>
      </c>
      <c r="P25" s="18">
        <v>0</v>
      </c>
      <c r="Q25" s="38">
        <v>3</v>
      </c>
      <c r="R25" s="22" t="s">
        <v>60</v>
      </c>
      <c r="S25" s="18">
        <v>0</v>
      </c>
      <c r="T25" s="38">
        <v>3</v>
      </c>
      <c r="U25" s="22" t="s">
        <v>60</v>
      </c>
      <c r="V25" s="18">
        <v>0</v>
      </c>
      <c r="W25" s="38">
        <v>3</v>
      </c>
      <c r="X25" s="22" t="s">
        <v>60</v>
      </c>
      <c r="Y25" s="18">
        <v>3398000</v>
      </c>
      <c r="Z25" s="68">
        <f t="shared" si="10"/>
        <v>12</v>
      </c>
      <c r="AA25" s="22" t="s">
        <v>60</v>
      </c>
      <c r="AB25" s="66">
        <f>Z25/K25*100</f>
        <v>100</v>
      </c>
      <c r="AC25" s="29" t="s">
        <v>64</v>
      </c>
      <c r="AD25" s="35">
        <f t="shared" si="11"/>
        <v>3398000</v>
      </c>
      <c r="AE25" s="66">
        <f t="shared" si="9"/>
        <v>100</v>
      </c>
      <c r="AF25" s="29" t="s">
        <v>64</v>
      </c>
      <c r="AG25" s="68">
        <f t="shared" si="12"/>
        <v>24</v>
      </c>
      <c r="AH25" s="22" t="s">
        <v>60</v>
      </c>
      <c r="AI25" s="35">
        <f t="shared" si="13"/>
        <v>7448000</v>
      </c>
      <c r="AJ25" s="66">
        <f t="shared" si="14"/>
        <v>40</v>
      </c>
      <c r="AK25" s="29" t="s">
        <v>64</v>
      </c>
      <c r="AL25" s="66">
        <f t="shared" si="15"/>
        <v>24.142625607779578</v>
      </c>
      <c r="AM25" s="11"/>
      <c r="AP25" s="20"/>
    </row>
    <row r="26" spans="1:42" ht="97.5" customHeight="1" x14ac:dyDescent="0.2">
      <c r="A26" s="12"/>
      <c r="B26" s="13"/>
      <c r="C26" s="14" t="s">
        <v>31</v>
      </c>
      <c r="D26" s="14" t="s">
        <v>197</v>
      </c>
      <c r="E26" s="39">
        <v>100</v>
      </c>
      <c r="F26" s="40" t="s">
        <v>64</v>
      </c>
      <c r="G26" s="37">
        <f>SUM(G27:G30)</f>
        <v>8144312500</v>
      </c>
      <c r="H26" s="39">
        <v>100</v>
      </c>
      <c r="I26" s="40" t="s">
        <v>64</v>
      </c>
      <c r="J26" s="37">
        <f>SUM(J27:J30)</f>
        <v>1199162777</v>
      </c>
      <c r="K26" s="39">
        <v>100</v>
      </c>
      <c r="L26" s="40" t="s">
        <v>64</v>
      </c>
      <c r="M26" s="37">
        <f>SUM(M27:M30)</f>
        <v>100161161</v>
      </c>
      <c r="N26" s="39">
        <v>25</v>
      </c>
      <c r="O26" s="40" t="s">
        <v>64</v>
      </c>
      <c r="P26" s="37">
        <f>SUM(P27:P30)</f>
        <v>36068394</v>
      </c>
      <c r="Q26" s="39">
        <v>25</v>
      </c>
      <c r="R26" s="40" t="s">
        <v>64</v>
      </c>
      <c r="S26" s="37">
        <f>SUM(S27:S30)</f>
        <v>22685000</v>
      </c>
      <c r="T26" s="39">
        <v>25</v>
      </c>
      <c r="U26" s="40" t="s">
        <v>64</v>
      </c>
      <c r="V26" s="37">
        <f>SUM(V27:V30)</f>
        <v>15800000</v>
      </c>
      <c r="W26" s="39">
        <v>25</v>
      </c>
      <c r="X26" s="40" t="s">
        <v>64</v>
      </c>
      <c r="Y26" s="37">
        <f>SUM(Y27:Y30)</f>
        <v>2700000</v>
      </c>
      <c r="Z26" s="67">
        <f t="shared" si="1"/>
        <v>100</v>
      </c>
      <c r="AA26" s="40" t="s">
        <v>64</v>
      </c>
      <c r="AB26" s="63">
        <f>Z26/K26*100</f>
        <v>100</v>
      </c>
      <c r="AC26" s="61" t="s">
        <v>64</v>
      </c>
      <c r="AD26" s="71">
        <f t="shared" si="5"/>
        <v>77253394</v>
      </c>
      <c r="AE26" s="63">
        <f t="shared" si="9"/>
        <v>77.129091984067557</v>
      </c>
      <c r="AF26" s="61" t="s">
        <v>64</v>
      </c>
      <c r="AG26" s="67">
        <f t="shared" si="2"/>
        <v>200</v>
      </c>
      <c r="AH26" s="40" t="s">
        <v>64</v>
      </c>
      <c r="AI26" s="71">
        <f t="shared" si="3"/>
        <v>1276416171</v>
      </c>
      <c r="AJ26" s="63">
        <f t="shared" si="6"/>
        <v>200</v>
      </c>
      <c r="AK26" s="61" t="s">
        <v>64</v>
      </c>
      <c r="AL26" s="63">
        <f t="shared" si="4"/>
        <v>15.672485197492115</v>
      </c>
      <c r="AM26" s="11"/>
      <c r="AP26" s="20"/>
    </row>
    <row r="27" spans="1:42" ht="83.25" customHeight="1" x14ac:dyDescent="0.2">
      <c r="A27" s="12"/>
      <c r="B27" s="13"/>
      <c r="C27" s="21" t="s">
        <v>78</v>
      </c>
      <c r="D27" s="24" t="s">
        <v>201</v>
      </c>
      <c r="E27" s="38">
        <f t="shared" ref="E27:E30" si="16">12*5</f>
        <v>60</v>
      </c>
      <c r="F27" s="22" t="s">
        <v>60</v>
      </c>
      <c r="G27" s="18">
        <v>1066243750</v>
      </c>
      <c r="H27" s="38">
        <v>12</v>
      </c>
      <c r="I27" s="22" t="s">
        <v>60</v>
      </c>
      <c r="J27" s="18">
        <v>125110000</v>
      </c>
      <c r="K27" s="38">
        <v>12</v>
      </c>
      <c r="L27" s="22" t="s">
        <v>60</v>
      </c>
      <c r="M27" s="18">
        <v>48765000</v>
      </c>
      <c r="N27" s="38">
        <v>3</v>
      </c>
      <c r="O27" s="22" t="s">
        <v>60</v>
      </c>
      <c r="P27" s="18">
        <v>0</v>
      </c>
      <c r="Q27" s="38">
        <v>3</v>
      </c>
      <c r="R27" s="22" t="s">
        <v>60</v>
      </c>
      <c r="S27" s="18">
        <v>15085000</v>
      </c>
      <c r="T27" s="38">
        <v>3</v>
      </c>
      <c r="U27" s="22" t="s">
        <v>60</v>
      </c>
      <c r="V27" s="18">
        <v>15800000</v>
      </c>
      <c r="W27" s="38">
        <v>3</v>
      </c>
      <c r="X27" s="22" t="s">
        <v>60</v>
      </c>
      <c r="Y27" s="18">
        <v>0</v>
      </c>
      <c r="Z27" s="68">
        <f t="shared" si="1"/>
        <v>12</v>
      </c>
      <c r="AA27" s="22" t="s">
        <v>60</v>
      </c>
      <c r="AB27" s="66">
        <f>Z27/K27*100</f>
        <v>100</v>
      </c>
      <c r="AC27" s="29" t="s">
        <v>64</v>
      </c>
      <c r="AD27" s="35">
        <f t="shared" si="5"/>
        <v>30885000</v>
      </c>
      <c r="AE27" s="66">
        <f t="shared" si="9"/>
        <v>63.334358658874187</v>
      </c>
      <c r="AF27" s="29" t="s">
        <v>64</v>
      </c>
      <c r="AG27" s="68">
        <f t="shared" si="2"/>
        <v>24</v>
      </c>
      <c r="AH27" s="22" t="s">
        <v>60</v>
      </c>
      <c r="AI27" s="35">
        <f t="shared" si="3"/>
        <v>155995000</v>
      </c>
      <c r="AJ27" s="66">
        <f t="shared" si="6"/>
        <v>40</v>
      </c>
      <c r="AK27" s="29" t="s">
        <v>64</v>
      </c>
      <c r="AL27" s="66">
        <f t="shared" si="4"/>
        <v>14.630331948018451</v>
      </c>
      <c r="AM27" s="11"/>
      <c r="AP27" s="20"/>
    </row>
    <row r="28" spans="1:42" ht="77.25" customHeight="1" x14ac:dyDescent="0.2">
      <c r="A28" s="12"/>
      <c r="B28" s="13"/>
      <c r="C28" s="21" t="s">
        <v>79</v>
      </c>
      <c r="D28" s="24" t="s">
        <v>199</v>
      </c>
      <c r="E28" s="16">
        <v>5</v>
      </c>
      <c r="F28" s="17" t="s">
        <v>65</v>
      </c>
      <c r="G28" s="18">
        <v>2723300000</v>
      </c>
      <c r="H28" s="16">
        <v>1</v>
      </c>
      <c r="I28" s="17" t="s">
        <v>65</v>
      </c>
      <c r="J28" s="18">
        <v>539723686</v>
      </c>
      <c r="K28" s="16">
        <v>1</v>
      </c>
      <c r="L28" s="17" t="s">
        <v>65</v>
      </c>
      <c r="M28" s="18">
        <v>2700000</v>
      </c>
      <c r="N28" s="16">
        <v>0</v>
      </c>
      <c r="O28" s="17" t="s">
        <v>65</v>
      </c>
      <c r="P28" s="18">
        <v>0</v>
      </c>
      <c r="Q28" s="16">
        <v>0</v>
      </c>
      <c r="R28" s="17" t="s">
        <v>65</v>
      </c>
      <c r="S28" s="18">
        <v>0</v>
      </c>
      <c r="T28" s="16">
        <v>0</v>
      </c>
      <c r="U28" s="17" t="s">
        <v>65</v>
      </c>
      <c r="V28" s="18">
        <v>0</v>
      </c>
      <c r="W28" s="16">
        <v>1</v>
      </c>
      <c r="X28" s="17" t="s">
        <v>65</v>
      </c>
      <c r="Y28" s="18">
        <v>2700000</v>
      </c>
      <c r="Z28" s="68">
        <f t="shared" si="1"/>
        <v>1</v>
      </c>
      <c r="AA28" s="17"/>
      <c r="AB28" s="66">
        <f>Z28/K28*100</f>
        <v>100</v>
      </c>
      <c r="AC28" s="29" t="s">
        <v>64</v>
      </c>
      <c r="AD28" s="35">
        <f t="shared" si="5"/>
        <v>2700000</v>
      </c>
      <c r="AE28" s="66">
        <f t="shared" si="9"/>
        <v>100</v>
      </c>
      <c r="AF28" s="29" t="s">
        <v>64</v>
      </c>
      <c r="AG28" s="68">
        <f t="shared" si="2"/>
        <v>2</v>
      </c>
      <c r="AH28" s="17"/>
      <c r="AI28" s="35">
        <f t="shared" si="3"/>
        <v>542423686</v>
      </c>
      <c r="AJ28" s="66">
        <f t="shared" si="6"/>
        <v>40</v>
      </c>
      <c r="AK28" s="29" t="s">
        <v>64</v>
      </c>
      <c r="AL28" s="66">
        <f t="shared" si="4"/>
        <v>19.917882201740536</v>
      </c>
      <c r="AM28" s="11"/>
      <c r="AP28" s="20"/>
    </row>
    <row r="29" spans="1:42" ht="83.25" customHeight="1" x14ac:dyDescent="0.2">
      <c r="A29" s="12"/>
      <c r="B29" s="13"/>
      <c r="C29" s="21" t="s">
        <v>32</v>
      </c>
      <c r="D29" s="24" t="s">
        <v>200</v>
      </c>
      <c r="E29" s="38">
        <f t="shared" si="16"/>
        <v>60</v>
      </c>
      <c r="F29" s="22" t="s">
        <v>60</v>
      </c>
      <c r="G29" s="18">
        <v>4250518750</v>
      </c>
      <c r="H29" s="38">
        <v>12</v>
      </c>
      <c r="I29" s="22" t="s">
        <v>60</v>
      </c>
      <c r="J29" s="18">
        <v>527129091</v>
      </c>
      <c r="K29" s="38">
        <v>12</v>
      </c>
      <c r="L29" s="22" t="s">
        <v>60</v>
      </c>
      <c r="M29" s="18">
        <v>39996161</v>
      </c>
      <c r="N29" s="38">
        <v>3</v>
      </c>
      <c r="O29" s="22" t="s">
        <v>60</v>
      </c>
      <c r="P29" s="18">
        <v>36068394</v>
      </c>
      <c r="Q29" s="38">
        <v>3</v>
      </c>
      <c r="R29" s="22" t="s">
        <v>60</v>
      </c>
      <c r="S29" s="18">
        <v>1800000</v>
      </c>
      <c r="T29" s="38">
        <v>3</v>
      </c>
      <c r="U29" s="22" t="s">
        <v>60</v>
      </c>
      <c r="V29" s="18">
        <v>0</v>
      </c>
      <c r="W29" s="38">
        <v>3</v>
      </c>
      <c r="X29" s="22" t="s">
        <v>60</v>
      </c>
      <c r="Y29" s="18">
        <v>0</v>
      </c>
      <c r="Z29" s="68">
        <f t="shared" ref="Z29:Z30" si="17">N29+Q29+T29+W29</f>
        <v>12</v>
      </c>
      <c r="AA29" s="22" t="s">
        <v>60</v>
      </c>
      <c r="AB29" s="66">
        <f t="shared" ref="AB29:AB34" si="18">Z29/K29*100</f>
        <v>100</v>
      </c>
      <c r="AC29" s="29" t="s">
        <v>64</v>
      </c>
      <c r="AD29" s="35">
        <f t="shared" ref="AD29:AD30" si="19">P29+S29+V29+Y29</f>
        <v>37868394</v>
      </c>
      <c r="AE29" s="66">
        <f t="shared" si="9"/>
        <v>94.680071919902502</v>
      </c>
      <c r="AF29" s="29" t="s">
        <v>64</v>
      </c>
      <c r="AG29" s="68">
        <f t="shared" ref="AG29:AG30" si="20">H29+Z29</f>
        <v>24</v>
      </c>
      <c r="AH29" s="22" t="s">
        <v>60</v>
      </c>
      <c r="AI29" s="35">
        <f t="shared" ref="AI29:AI30" si="21">J29+AD29</f>
        <v>564997485</v>
      </c>
      <c r="AJ29" s="66">
        <f t="shared" ref="AJ29:AJ30" si="22">AG29/E29*100</f>
        <v>40</v>
      </c>
      <c r="AK29" s="29" t="s">
        <v>64</v>
      </c>
      <c r="AL29" s="66">
        <f t="shared" ref="AL29:AL30" si="23">AI29/G29*100</f>
        <v>13.292436011486833</v>
      </c>
      <c r="AM29" s="11"/>
      <c r="AP29" s="20"/>
    </row>
    <row r="30" spans="1:42" ht="77.25" customHeight="1" x14ac:dyDescent="0.2">
      <c r="A30" s="12"/>
      <c r="B30" s="13"/>
      <c r="C30" s="21" t="s">
        <v>33</v>
      </c>
      <c r="D30" s="24" t="s">
        <v>201</v>
      </c>
      <c r="E30" s="38">
        <f t="shared" si="16"/>
        <v>60</v>
      </c>
      <c r="F30" s="22" t="s">
        <v>60</v>
      </c>
      <c r="G30" s="18">
        <v>104250000</v>
      </c>
      <c r="H30" s="38">
        <v>12</v>
      </c>
      <c r="I30" s="22" t="s">
        <v>60</v>
      </c>
      <c r="J30" s="18">
        <v>7200000</v>
      </c>
      <c r="K30" s="38">
        <v>12</v>
      </c>
      <c r="L30" s="22" t="s">
        <v>60</v>
      </c>
      <c r="M30" s="18">
        <v>8700000</v>
      </c>
      <c r="N30" s="38">
        <v>3</v>
      </c>
      <c r="O30" s="22" t="s">
        <v>60</v>
      </c>
      <c r="P30" s="18">
        <v>0</v>
      </c>
      <c r="Q30" s="38">
        <v>3</v>
      </c>
      <c r="R30" s="22" t="s">
        <v>60</v>
      </c>
      <c r="S30" s="18">
        <v>5800000</v>
      </c>
      <c r="T30" s="38">
        <v>3</v>
      </c>
      <c r="U30" s="22" t="s">
        <v>60</v>
      </c>
      <c r="V30" s="18">
        <v>0</v>
      </c>
      <c r="W30" s="38">
        <v>3</v>
      </c>
      <c r="X30" s="22" t="s">
        <v>60</v>
      </c>
      <c r="Y30" s="18">
        <v>0</v>
      </c>
      <c r="Z30" s="68">
        <f t="shared" si="17"/>
        <v>12</v>
      </c>
      <c r="AA30" s="22" t="s">
        <v>60</v>
      </c>
      <c r="AB30" s="66">
        <f t="shared" si="18"/>
        <v>100</v>
      </c>
      <c r="AC30" s="29" t="s">
        <v>64</v>
      </c>
      <c r="AD30" s="35">
        <f t="shared" si="19"/>
        <v>5800000</v>
      </c>
      <c r="AE30" s="66">
        <f t="shared" si="9"/>
        <v>66.666666666666657</v>
      </c>
      <c r="AF30" s="29" t="s">
        <v>64</v>
      </c>
      <c r="AG30" s="68">
        <f t="shared" si="20"/>
        <v>24</v>
      </c>
      <c r="AH30" s="22" t="s">
        <v>60</v>
      </c>
      <c r="AI30" s="35">
        <f t="shared" si="21"/>
        <v>13000000</v>
      </c>
      <c r="AJ30" s="66">
        <f t="shared" si="22"/>
        <v>40</v>
      </c>
      <c r="AK30" s="29" t="s">
        <v>64</v>
      </c>
      <c r="AL30" s="66">
        <f t="shared" si="23"/>
        <v>12.470023980815348</v>
      </c>
      <c r="AM30" s="11"/>
      <c r="AP30" s="20"/>
    </row>
    <row r="31" spans="1:42" ht="94.5" x14ac:dyDescent="0.2">
      <c r="A31" s="43">
        <v>25</v>
      </c>
      <c r="B31" s="44" t="s">
        <v>85</v>
      </c>
      <c r="C31" s="44" t="s">
        <v>80</v>
      </c>
      <c r="D31" s="15" t="s">
        <v>93</v>
      </c>
      <c r="E31" s="46">
        <f>242707+247335+253506+255048+258133</f>
        <v>1256729</v>
      </c>
      <c r="F31" s="40" t="s">
        <v>95</v>
      </c>
      <c r="G31" s="51">
        <f>SUM(G34:G39)</f>
        <v>3621495900</v>
      </c>
      <c r="H31" s="46">
        <v>255810</v>
      </c>
      <c r="I31" s="40" t="s">
        <v>95</v>
      </c>
      <c r="J31" s="51">
        <f>SUM(J34:J45)</f>
        <v>460458500</v>
      </c>
      <c r="K31" s="46" t="s">
        <v>96</v>
      </c>
      <c r="L31" s="40" t="s">
        <v>95</v>
      </c>
      <c r="M31" s="51">
        <f>SUM(M34:M39)</f>
        <v>1035529400</v>
      </c>
      <c r="N31" s="75" t="s">
        <v>290</v>
      </c>
      <c r="O31" s="40" t="s">
        <v>95</v>
      </c>
      <c r="P31" s="51">
        <f>SUM(P34:P39)</f>
        <v>182394750</v>
      </c>
      <c r="Q31" s="75" t="s">
        <v>291</v>
      </c>
      <c r="R31" s="40" t="s">
        <v>95</v>
      </c>
      <c r="S31" s="51">
        <f>SUM(S34:S39)</f>
        <v>0</v>
      </c>
      <c r="T31" s="75" t="s">
        <v>292</v>
      </c>
      <c r="U31" s="40" t="s">
        <v>95</v>
      </c>
      <c r="V31" s="51">
        <f>SUM(V34:V39)</f>
        <v>457379725</v>
      </c>
      <c r="W31" s="75" t="s">
        <v>289</v>
      </c>
      <c r="X31" s="40" t="s">
        <v>95</v>
      </c>
      <c r="Y31" s="51">
        <f>SUM(Y34:Y39)</f>
        <v>224220000</v>
      </c>
      <c r="Z31" s="79">
        <f>N31+Q31+T31+W31</f>
        <v>159073</v>
      </c>
      <c r="AA31" s="40" t="s">
        <v>95</v>
      </c>
      <c r="AB31" s="63">
        <f>Z31/K31*100</f>
        <v>64.314795722400802</v>
      </c>
      <c r="AC31" s="61" t="s">
        <v>64</v>
      </c>
      <c r="AD31" s="60">
        <f t="shared" si="5"/>
        <v>863994475</v>
      </c>
      <c r="AE31" s="69">
        <f t="shared" si="9"/>
        <v>83.435050226483185</v>
      </c>
      <c r="AF31" s="43" t="s">
        <v>64</v>
      </c>
      <c r="AG31" s="79">
        <f t="shared" si="2"/>
        <v>414883</v>
      </c>
      <c r="AH31" s="40" t="s">
        <v>95</v>
      </c>
      <c r="AI31" s="60">
        <f t="shared" si="3"/>
        <v>1324452975</v>
      </c>
      <c r="AJ31" s="63">
        <f t="shared" si="6"/>
        <v>33.012924823092327</v>
      </c>
      <c r="AK31" s="61" t="s">
        <v>64</v>
      </c>
      <c r="AL31" s="69">
        <f t="shared" si="4"/>
        <v>36.571986040354211</v>
      </c>
      <c r="AM31" s="11"/>
      <c r="AP31" s="20"/>
    </row>
    <row r="32" spans="1:42" ht="31.5" x14ac:dyDescent="0.2">
      <c r="A32" s="12"/>
      <c r="B32" s="13"/>
      <c r="C32" s="13"/>
      <c r="D32" s="15" t="s">
        <v>94</v>
      </c>
      <c r="E32" s="75" t="s">
        <v>240</v>
      </c>
      <c r="F32" s="40" t="s">
        <v>95</v>
      </c>
      <c r="G32" s="72"/>
      <c r="H32" s="75" t="s">
        <v>241</v>
      </c>
      <c r="I32" s="40" t="s">
        <v>95</v>
      </c>
      <c r="J32" s="72"/>
      <c r="K32" s="47" t="s">
        <v>97</v>
      </c>
      <c r="L32" s="40" t="s">
        <v>95</v>
      </c>
      <c r="M32" s="72"/>
      <c r="N32" s="39">
        <v>83</v>
      </c>
      <c r="O32" s="40" t="s">
        <v>95</v>
      </c>
      <c r="P32" s="72"/>
      <c r="Q32" s="39">
        <v>103</v>
      </c>
      <c r="R32" s="40" t="s">
        <v>95</v>
      </c>
      <c r="S32" s="72"/>
      <c r="T32" s="39">
        <v>251</v>
      </c>
      <c r="U32" s="40" t="s">
        <v>95</v>
      </c>
      <c r="V32" s="72"/>
      <c r="W32" s="48" t="s">
        <v>293</v>
      </c>
      <c r="X32" s="40" t="s">
        <v>95</v>
      </c>
      <c r="Y32" s="72"/>
      <c r="Z32" s="79">
        <f>N32+Q32+T32+W32</f>
        <v>3242</v>
      </c>
      <c r="AA32" s="40" t="s">
        <v>95</v>
      </c>
      <c r="AB32" s="63">
        <f t="shared" si="18"/>
        <v>64.350932909884875</v>
      </c>
      <c r="AC32" s="61" t="s">
        <v>64</v>
      </c>
      <c r="AD32" s="73"/>
      <c r="AE32" s="74"/>
      <c r="AF32" s="12"/>
      <c r="AG32" s="79">
        <f t="shared" si="2"/>
        <v>6224</v>
      </c>
      <c r="AH32" s="40" t="s">
        <v>95</v>
      </c>
      <c r="AI32" s="73"/>
      <c r="AJ32" s="63">
        <f t="shared" ref="AJ32:AJ33" si="24">AG32/E32*100</f>
        <v>39.994859272587071</v>
      </c>
      <c r="AK32" s="61" t="s">
        <v>64</v>
      </c>
      <c r="AL32" s="74"/>
      <c r="AM32" s="11"/>
      <c r="AP32" s="20"/>
    </row>
    <row r="33" spans="1:42" ht="47.25" x14ac:dyDescent="0.2">
      <c r="A33" s="12"/>
      <c r="B33" s="13"/>
      <c r="C33" s="14"/>
      <c r="D33" s="15" t="s">
        <v>92</v>
      </c>
      <c r="E33" s="75" t="s">
        <v>242</v>
      </c>
      <c r="F33" s="40" t="s">
        <v>95</v>
      </c>
      <c r="G33" s="36"/>
      <c r="H33" s="90">
        <v>643</v>
      </c>
      <c r="I33" s="40" t="s">
        <v>95</v>
      </c>
      <c r="J33" s="36"/>
      <c r="K33" s="47">
        <v>533</v>
      </c>
      <c r="L33" s="40" t="s">
        <v>95</v>
      </c>
      <c r="M33" s="36"/>
      <c r="N33" s="39">
        <v>193</v>
      </c>
      <c r="O33" s="40" t="s">
        <v>95</v>
      </c>
      <c r="P33" s="36"/>
      <c r="Q33" s="39">
        <v>43.76</v>
      </c>
      <c r="R33" s="40" t="s">
        <v>95</v>
      </c>
      <c r="S33" s="36"/>
      <c r="T33" s="39">
        <v>88</v>
      </c>
      <c r="U33" s="40" t="s">
        <v>95</v>
      </c>
      <c r="V33" s="36"/>
      <c r="W33" s="39">
        <v>260</v>
      </c>
      <c r="X33" s="40" t="s">
        <v>95</v>
      </c>
      <c r="Y33" s="36"/>
      <c r="Z33" s="79">
        <f t="shared" si="1"/>
        <v>584.76</v>
      </c>
      <c r="AA33" s="40" t="s">
        <v>95</v>
      </c>
      <c r="AB33" s="63">
        <f t="shared" si="18"/>
        <v>109.71106941838649</v>
      </c>
      <c r="AC33" s="61" t="s">
        <v>64</v>
      </c>
      <c r="AD33" s="62"/>
      <c r="AE33" s="70"/>
      <c r="AF33" s="99"/>
      <c r="AG33" s="79">
        <f t="shared" si="2"/>
        <v>1227.76</v>
      </c>
      <c r="AH33" s="40" t="s">
        <v>95</v>
      </c>
      <c r="AI33" s="62"/>
      <c r="AJ33" s="63">
        <f t="shared" si="24"/>
        <v>41.689643463497454</v>
      </c>
      <c r="AK33" s="61" t="s">
        <v>64</v>
      </c>
      <c r="AL33" s="70"/>
      <c r="AM33" s="11"/>
      <c r="AP33" s="20"/>
    </row>
    <row r="34" spans="1:42" ht="60" x14ac:dyDescent="0.2">
      <c r="A34" s="12"/>
      <c r="B34" s="13"/>
      <c r="C34" s="45" t="s">
        <v>81</v>
      </c>
      <c r="D34" s="24" t="s">
        <v>86</v>
      </c>
      <c r="E34" s="91">
        <v>575</v>
      </c>
      <c r="F34" s="17" t="s">
        <v>98</v>
      </c>
      <c r="G34" s="77">
        <v>600187500</v>
      </c>
      <c r="H34" s="16"/>
      <c r="I34" s="17"/>
      <c r="J34" s="77"/>
      <c r="K34" s="16">
        <v>100</v>
      </c>
      <c r="L34" s="17" t="s">
        <v>98</v>
      </c>
      <c r="M34" s="77">
        <v>305820000</v>
      </c>
      <c r="N34" s="16">
        <v>0</v>
      </c>
      <c r="O34" s="17" t="s">
        <v>98</v>
      </c>
      <c r="P34" s="77">
        <v>81600000</v>
      </c>
      <c r="Q34" s="16">
        <v>0</v>
      </c>
      <c r="R34" s="17" t="s">
        <v>98</v>
      </c>
      <c r="S34" s="77">
        <v>0</v>
      </c>
      <c r="T34" s="16">
        <v>0</v>
      </c>
      <c r="U34" s="17" t="s">
        <v>98</v>
      </c>
      <c r="V34" s="77">
        <v>0</v>
      </c>
      <c r="W34" s="16">
        <v>100</v>
      </c>
      <c r="X34" s="17" t="s">
        <v>98</v>
      </c>
      <c r="Y34" s="77">
        <v>224220000</v>
      </c>
      <c r="Z34" s="68">
        <f t="shared" si="1"/>
        <v>100</v>
      </c>
      <c r="AA34" s="17" t="s">
        <v>98</v>
      </c>
      <c r="AB34" s="66">
        <f t="shared" si="18"/>
        <v>100</v>
      </c>
      <c r="AC34" s="29" t="s">
        <v>64</v>
      </c>
      <c r="AD34" s="81">
        <f t="shared" si="5"/>
        <v>305820000</v>
      </c>
      <c r="AE34" s="82">
        <f>AD34/M34*100</f>
        <v>100</v>
      </c>
      <c r="AF34" s="100" t="s">
        <v>64</v>
      </c>
      <c r="AG34" s="68">
        <f t="shared" si="2"/>
        <v>100</v>
      </c>
      <c r="AH34" s="17" t="s">
        <v>98</v>
      </c>
      <c r="AI34" s="81">
        <f t="shared" si="3"/>
        <v>305820000</v>
      </c>
      <c r="AJ34" s="66">
        <f t="shared" si="6"/>
        <v>17.391304347826086</v>
      </c>
      <c r="AK34" s="29" t="s">
        <v>64</v>
      </c>
      <c r="AL34" s="82">
        <f t="shared" si="4"/>
        <v>50.954076850984066</v>
      </c>
      <c r="AM34" s="11"/>
      <c r="AP34" s="20"/>
    </row>
    <row r="35" spans="1:42" ht="30" x14ac:dyDescent="0.2">
      <c r="A35" s="12"/>
      <c r="B35" s="13"/>
      <c r="C35" s="21"/>
      <c r="D35" s="24" t="s">
        <v>87</v>
      </c>
      <c r="E35" s="91">
        <v>55</v>
      </c>
      <c r="F35" s="17" t="s">
        <v>98</v>
      </c>
      <c r="G35" s="23"/>
      <c r="H35" s="16"/>
      <c r="I35" s="17"/>
      <c r="J35" s="23"/>
      <c r="K35" s="16">
        <v>5</v>
      </c>
      <c r="L35" s="17" t="s">
        <v>98</v>
      </c>
      <c r="M35" s="23"/>
      <c r="N35" s="16">
        <v>0</v>
      </c>
      <c r="O35" s="17" t="s">
        <v>98</v>
      </c>
      <c r="P35" s="23"/>
      <c r="Q35" s="16">
        <v>0</v>
      </c>
      <c r="R35" s="17" t="s">
        <v>98</v>
      </c>
      <c r="S35" s="23"/>
      <c r="T35" s="16">
        <v>0</v>
      </c>
      <c r="U35" s="17" t="s">
        <v>98</v>
      </c>
      <c r="V35" s="23"/>
      <c r="W35" s="16">
        <v>0</v>
      </c>
      <c r="X35" s="17" t="s">
        <v>98</v>
      </c>
      <c r="Y35" s="23"/>
      <c r="Z35" s="68">
        <f t="shared" si="1"/>
        <v>0</v>
      </c>
      <c r="AA35" s="17" t="s">
        <v>98</v>
      </c>
      <c r="AB35" s="66">
        <f t="shared" ref="AB35:AB36" si="25">Z35/K35*100</f>
        <v>0</v>
      </c>
      <c r="AC35" s="29" t="s">
        <v>64</v>
      </c>
      <c r="AD35" s="87"/>
      <c r="AE35" s="89"/>
      <c r="AF35" s="101"/>
      <c r="AG35" s="68">
        <f t="shared" si="2"/>
        <v>0</v>
      </c>
      <c r="AH35" s="17" t="s">
        <v>98</v>
      </c>
      <c r="AI35" s="87"/>
      <c r="AJ35" s="66">
        <f t="shared" ref="AJ35" si="26">AG35/E35*100</f>
        <v>0</v>
      </c>
      <c r="AK35" s="29" t="s">
        <v>64</v>
      </c>
      <c r="AL35" s="89"/>
      <c r="AM35" s="11"/>
      <c r="AP35" s="20"/>
    </row>
    <row r="36" spans="1:42" ht="60" x14ac:dyDescent="0.2">
      <c r="A36" s="12"/>
      <c r="B36" s="13"/>
      <c r="C36" s="21" t="s">
        <v>82</v>
      </c>
      <c r="D36" s="24" t="s">
        <v>88</v>
      </c>
      <c r="E36" s="41">
        <v>3150</v>
      </c>
      <c r="F36" s="17" t="s">
        <v>98</v>
      </c>
      <c r="G36" s="18">
        <v>155050000</v>
      </c>
      <c r="H36" s="16"/>
      <c r="I36" s="17"/>
      <c r="J36" s="18"/>
      <c r="K36" s="16">
        <v>20</v>
      </c>
      <c r="L36" s="17" t="s">
        <v>98</v>
      </c>
      <c r="M36" s="18">
        <v>83599800</v>
      </c>
      <c r="N36" s="16">
        <v>0</v>
      </c>
      <c r="O36" s="17" t="s">
        <v>98</v>
      </c>
      <c r="P36" s="18">
        <v>38050000</v>
      </c>
      <c r="Q36" s="16">
        <v>20</v>
      </c>
      <c r="R36" s="17" t="s">
        <v>98</v>
      </c>
      <c r="S36" s="18">
        <v>0</v>
      </c>
      <c r="T36" s="16">
        <v>0</v>
      </c>
      <c r="U36" s="17" t="s">
        <v>98</v>
      </c>
      <c r="V36" s="18">
        <v>45549800</v>
      </c>
      <c r="W36" s="16">
        <v>0</v>
      </c>
      <c r="X36" s="17" t="s">
        <v>98</v>
      </c>
      <c r="Y36" s="18">
        <v>0</v>
      </c>
      <c r="Z36" s="68">
        <f t="shared" ref="Z36:Z37" si="27">N36+Q36+T36+W36</f>
        <v>20</v>
      </c>
      <c r="AA36" s="17" t="s">
        <v>98</v>
      </c>
      <c r="AB36" s="66">
        <f t="shared" si="25"/>
        <v>100</v>
      </c>
      <c r="AC36" s="29" t="s">
        <v>64</v>
      </c>
      <c r="AD36" s="35">
        <f t="shared" ref="AD36:AD37" si="28">P36+S36+V36+Y36</f>
        <v>83599800</v>
      </c>
      <c r="AE36" s="66">
        <f>AD36/M36*100</f>
        <v>100</v>
      </c>
      <c r="AF36" s="29" t="s">
        <v>64</v>
      </c>
      <c r="AG36" s="68">
        <f t="shared" ref="AG36:AG37" si="29">H36+Z36</f>
        <v>20</v>
      </c>
      <c r="AH36" s="17" t="s">
        <v>98</v>
      </c>
      <c r="AI36" s="35">
        <f t="shared" ref="AI36:AI37" si="30">J36+AD36</f>
        <v>83599800</v>
      </c>
      <c r="AJ36" s="66">
        <f t="shared" ref="AJ36:AJ37" si="31">AG36/E36*100</f>
        <v>0.63492063492063489</v>
      </c>
      <c r="AK36" s="29" t="s">
        <v>64</v>
      </c>
      <c r="AL36" s="66">
        <f t="shared" ref="AL36:AL37" si="32">AI36/G36*100</f>
        <v>53.917961947758783</v>
      </c>
      <c r="AM36" s="11"/>
      <c r="AP36" s="20"/>
    </row>
    <row r="37" spans="1:42" ht="75" x14ac:dyDescent="0.2">
      <c r="A37" s="12"/>
      <c r="B37" s="13"/>
      <c r="C37" s="21" t="s">
        <v>83</v>
      </c>
      <c r="D37" s="24" t="s">
        <v>89</v>
      </c>
      <c r="E37" s="16">
        <f>60*4</f>
        <v>240</v>
      </c>
      <c r="F37" s="17" t="s">
        <v>62</v>
      </c>
      <c r="G37" s="18">
        <f>177214800*4</f>
        <v>708859200</v>
      </c>
      <c r="H37" s="16"/>
      <c r="I37" s="17"/>
      <c r="J37" s="18"/>
      <c r="K37" s="16">
        <v>60</v>
      </c>
      <c r="L37" s="17" t="s">
        <v>62</v>
      </c>
      <c r="M37" s="18">
        <v>169234800</v>
      </c>
      <c r="N37" s="16">
        <v>0</v>
      </c>
      <c r="O37" s="17" t="s">
        <v>62</v>
      </c>
      <c r="P37" s="18">
        <v>244750</v>
      </c>
      <c r="Q37" s="16">
        <v>0</v>
      </c>
      <c r="R37" s="17" t="s">
        <v>62</v>
      </c>
      <c r="S37" s="18">
        <v>0</v>
      </c>
      <c r="T37" s="16">
        <v>60</v>
      </c>
      <c r="U37" s="17" t="s">
        <v>62</v>
      </c>
      <c r="V37" s="18">
        <v>137441425</v>
      </c>
      <c r="W37" s="16">
        <v>0</v>
      </c>
      <c r="X37" s="17" t="s">
        <v>62</v>
      </c>
      <c r="Y37" s="18">
        <v>0</v>
      </c>
      <c r="Z37" s="68">
        <f t="shared" si="27"/>
        <v>60</v>
      </c>
      <c r="AA37" s="17" t="s">
        <v>62</v>
      </c>
      <c r="AB37" s="66">
        <f t="shared" ref="AB37:AB39" si="33">Z37/K37*100</f>
        <v>100</v>
      </c>
      <c r="AC37" s="29" t="s">
        <v>64</v>
      </c>
      <c r="AD37" s="35">
        <f t="shared" si="28"/>
        <v>137686175</v>
      </c>
      <c r="AE37" s="66">
        <f t="shared" ref="AE37:AE38" si="34">AD37/M37*100</f>
        <v>81.358074698584446</v>
      </c>
      <c r="AF37" s="29" t="s">
        <v>64</v>
      </c>
      <c r="AG37" s="68">
        <f t="shared" si="29"/>
        <v>60</v>
      </c>
      <c r="AH37" s="17" t="s">
        <v>62</v>
      </c>
      <c r="AI37" s="35">
        <f t="shared" si="30"/>
        <v>137686175</v>
      </c>
      <c r="AJ37" s="66">
        <f t="shared" si="31"/>
        <v>25</v>
      </c>
      <c r="AK37" s="29" t="s">
        <v>64</v>
      </c>
      <c r="AL37" s="66">
        <f t="shared" si="32"/>
        <v>19.423628133767608</v>
      </c>
      <c r="AM37" s="11"/>
      <c r="AP37" s="20"/>
    </row>
    <row r="38" spans="1:42" ht="90" x14ac:dyDescent="0.2">
      <c r="A38" s="12"/>
      <c r="B38" s="13"/>
      <c r="C38" s="45" t="s">
        <v>84</v>
      </c>
      <c r="D38" s="24" t="s">
        <v>90</v>
      </c>
      <c r="E38" s="41">
        <v>7575</v>
      </c>
      <c r="F38" s="42" t="s">
        <v>99</v>
      </c>
      <c r="G38" s="77">
        <f>539349800*4</f>
        <v>2157399200</v>
      </c>
      <c r="H38" s="41"/>
      <c r="I38" s="42"/>
      <c r="J38" s="77"/>
      <c r="K38" s="41">
        <v>1512</v>
      </c>
      <c r="L38" s="42" t="s">
        <v>99</v>
      </c>
      <c r="M38" s="77">
        <v>476874800</v>
      </c>
      <c r="N38" s="41">
        <v>0</v>
      </c>
      <c r="O38" s="42" t="s">
        <v>99</v>
      </c>
      <c r="P38" s="77">
        <v>62500000</v>
      </c>
      <c r="Q38" s="41">
        <v>1512</v>
      </c>
      <c r="R38" s="42" t="s">
        <v>99</v>
      </c>
      <c r="S38" s="77">
        <v>0</v>
      </c>
      <c r="T38" s="41">
        <v>0</v>
      </c>
      <c r="U38" s="42" t="s">
        <v>99</v>
      </c>
      <c r="V38" s="77">
        <v>274388500</v>
      </c>
      <c r="W38" s="41">
        <v>0</v>
      </c>
      <c r="X38" s="42" t="s">
        <v>99</v>
      </c>
      <c r="Y38" s="77">
        <v>0</v>
      </c>
      <c r="Z38" s="76">
        <f t="shared" ref="Z38:Z39" si="35">N38+Q38+T38+W38</f>
        <v>1512</v>
      </c>
      <c r="AA38" s="42" t="s">
        <v>99</v>
      </c>
      <c r="AB38" s="66">
        <f>Z38/K38*100</f>
        <v>100</v>
      </c>
      <c r="AC38" s="29" t="s">
        <v>64</v>
      </c>
      <c r="AD38" s="81">
        <f>P38+S38+V38+Y38</f>
        <v>336888500</v>
      </c>
      <c r="AE38" s="82">
        <f t="shared" si="34"/>
        <v>70.645062393735216</v>
      </c>
      <c r="AF38" s="100" t="s">
        <v>64</v>
      </c>
      <c r="AG38" s="105">
        <f t="shared" ref="AG38:AG39" si="36">H38+Z38</f>
        <v>1512</v>
      </c>
      <c r="AH38" s="42" t="s">
        <v>99</v>
      </c>
      <c r="AI38" s="81">
        <f t="shared" ref="AI38" si="37">J38+AD38</f>
        <v>336888500</v>
      </c>
      <c r="AJ38" s="66">
        <f t="shared" ref="AJ38" si="38">AG38/E38*100</f>
        <v>19.96039603960396</v>
      </c>
      <c r="AK38" s="29" t="s">
        <v>64</v>
      </c>
      <c r="AL38" s="82">
        <f t="shared" ref="AL38" si="39">AI38/G38*100</f>
        <v>15.615492023914721</v>
      </c>
      <c r="AM38" s="11"/>
      <c r="AP38" s="20"/>
    </row>
    <row r="39" spans="1:42" ht="30" x14ac:dyDescent="0.2">
      <c r="A39" s="12"/>
      <c r="B39" s="13"/>
      <c r="C39" s="21"/>
      <c r="D39" s="24" t="s">
        <v>91</v>
      </c>
      <c r="E39" s="41">
        <v>7800</v>
      </c>
      <c r="F39" s="17" t="s">
        <v>62</v>
      </c>
      <c r="G39" s="23"/>
      <c r="H39" s="41"/>
      <c r="I39" s="17"/>
      <c r="J39" s="23"/>
      <c r="K39" s="41">
        <v>1500</v>
      </c>
      <c r="L39" s="17" t="s">
        <v>62</v>
      </c>
      <c r="M39" s="23"/>
      <c r="N39" s="41">
        <v>0</v>
      </c>
      <c r="O39" s="17" t="s">
        <v>62</v>
      </c>
      <c r="P39" s="23"/>
      <c r="Q39" s="41">
        <v>260</v>
      </c>
      <c r="R39" s="17" t="s">
        <v>62</v>
      </c>
      <c r="S39" s="23"/>
      <c r="T39" s="41">
        <v>793</v>
      </c>
      <c r="U39" s="17" t="s">
        <v>62</v>
      </c>
      <c r="V39" s="23"/>
      <c r="W39" s="41">
        <v>447</v>
      </c>
      <c r="X39" s="17" t="s">
        <v>62</v>
      </c>
      <c r="Y39" s="23"/>
      <c r="Z39" s="76">
        <f t="shared" si="35"/>
        <v>1500</v>
      </c>
      <c r="AA39" s="17" t="s">
        <v>62</v>
      </c>
      <c r="AB39" s="66">
        <f t="shared" si="33"/>
        <v>100</v>
      </c>
      <c r="AC39" s="29" t="s">
        <v>64</v>
      </c>
      <c r="AD39" s="87"/>
      <c r="AE39" s="89"/>
      <c r="AF39" s="101"/>
      <c r="AG39" s="105">
        <f t="shared" si="36"/>
        <v>1500</v>
      </c>
      <c r="AH39" s="17" t="s">
        <v>62</v>
      </c>
      <c r="AI39" s="87"/>
      <c r="AJ39" s="66">
        <f t="shared" ref="AJ39" si="40">AG39/E39*100</f>
        <v>19.230769230769234</v>
      </c>
      <c r="AK39" s="29" t="s">
        <v>64</v>
      </c>
      <c r="AL39" s="89"/>
      <c r="AM39" s="11"/>
      <c r="AP39" s="20"/>
    </row>
    <row r="40" spans="1:42" ht="90" x14ac:dyDescent="0.2">
      <c r="A40" s="12"/>
      <c r="B40" s="13"/>
      <c r="C40" s="84" t="s">
        <v>202</v>
      </c>
      <c r="D40" s="84" t="s">
        <v>239</v>
      </c>
      <c r="E40" s="91">
        <v>125</v>
      </c>
      <c r="F40" s="17" t="s">
        <v>122</v>
      </c>
      <c r="G40" s="77">
        <v>120037500</v>
      </c>
      <c r="H40" s="16">
        <v>125</v>
      </c>
      <c r="I40" s="17" t="s">
        <v>122</v>
      </c>
      <c r="J40" s="77">
        <v>109300000</v>
      </c>
      <c r="K40" s="16"/>
      <c r="L40" s="17"/>
      <c r="M40" s="77"/>
      <c r="N40" s="16"/>
      <c r="O40" s="17"/>
      <c r="P40" s="18"/>
      <c r="Q40" s="16"/>
      <c r="R40" s="17"/>
      <c r="S40" s="18"/>
      <c r="T40" s="16"/>
      <c r="U40" s="17"/>
      <c r="V40" s="18"/>
      <c r="W40" s="16"/>
      <c r="X40" s="17"/>
      <c r="Y40" s="18"/>
      <c r="Z40" s="68"/>
      <c r="AA40" s="17"/>
      <c r="AB40" s="66"/>
      <c r="AC40" s="29"/>
      <c r="AD40" s="35"/>
      <c r="AE40" s="66"/>
      <c r="AF40" s="29"/>
      <c r="AG40" s="68">
        <f t="shared" ref="AG40" si="41">H40+Z40</f>
        <v>125</v>
      </c>
      <c r="AH40" s="17" t="s">
        <v>122</v>
      </c>
      <c r="AI40" s="35">
        <f t="shared" ref="AI40" si="42">J40+AD40</f>
        <v>109300000</v>
      </c>
      <c r="AJ40" s="66">
        <f t="shared" ref="AJ40" si="43">AG40/E40*100</f>
        <v>100</v>
      </c>
      <c r="AK40" s="29" t="s">
        <v>64</v>
      </c>
      <c r="AL40" s="66">
        <f>AI40/G40*100</f>
        <v>91.054878683744661</v>
      </c>
      <c r="AM40" s="11"/>
      <c r="AP40" s="20"/>
    </row>
    <row r="41" spans="1:42" ht="105" x14ac:dyDescent="0.2">
      <c r="A41" s="12"/>
      <c r="B41" s="13"/>
      <c r="C41" s="83" t="s">
        <v>203</v>
      </c>
      <c r="D41" s="84" t="s">
        <v>236</v>
      </c>
      <c r="E41" s="91">
        <v>60</v>
      </c>
      <c r="F41" s="17" t="s">
        <v>62</v>
      </c>
      <c r="G41" s="18">
        <v>20305000</v>
      </c>
      <c r="H41" s="16">
        <v>60</v>
      </c>
      <c r="I41" s="17" t="s">
        <v>62</v>
      </c>
      <c r="J41" s="18">
        <v>15405000</v>
      </c>
      <c r="K41" s="16"/>
      <c r="L41" s="17"/>
      <c r="M41" s="18"/>
      <c r="N41" s="16"/>
      <c r="O41" s="17"/>
      <c r="P41" s="18"/>
      <c r="Q41" s="16"/>
      <c r="R41" s="17"/>
      <c r="S41" s="18"/>
      <c r="T41" s="16"/>
      <c r="U41" s="17"/>
      <c r="V41" s="18"/>
      <c r="W41" s="16"/>
      <c r="X41" s="17"/>
      <c r="Y41" s="18"/>
      <c r="Z41" s="68"/>
      <c r="AA41" s="17"/>
      <c r="AB41" s="66"/>
      <c r="AC41" s="29"/>
      <c r="AD41" s="35"/>
      <c r="AE41" s="66"/>
      <c r="AF41" s="29"/>
      <c r="AG41" s="68">
        <f t="shared" ref="AG41:AG45" si="44">H41+Z41</f>
        <v>60</v>
      </c>
      <c r="AH41" s="17" t="s">
        <v>62</v>
      </c>
      <c r="AI41" s="35">
        <f t="shared" ref="AI41:AI45" si="45">J41+AD41</f>
        <v>15405000</v>
      </c>
      <c r="AJ41" s="66">
        <f t="shared" ref="AJ41:AJ45" si="46">AG41/E41*100</f>
        <v>100</v>
      </c>
      <c r="AK41" s="29" t="s">
        <v>64</v>
      </c>
      <c r="AL41" s="66">
        <f t="shared" ref="AL41:AL45" si="47">AI41/G41*100</f>
        <v>75.868012804727897</v>
      </c>
      <c r="AM41" s="11"/>
      <c r="AP41" s="20"/>
    </row>
    <row r="42" spans="1:42" ht="90" x14ac:dyDescent="0.2">
      <c r="A42" s="12"/>
      <c r="B42" s="13"/>
      <c r="C42" s="83" t="s">
        <v>204</v>
      </c>
      <c r="D42" s="84" t="s">
        <v>237</v>
      </c>
      <c r="E42" s="91">
        <v>100</v>
      </c>
      <c r="F42" s="17" t="s">
        <v>62</v>
      </c>
      <c r="G42" s="18">
        <v>28730000</v>
      </c>
      <c r="H42" s="16">
        <v>100</v>
      </c>
      <c r="I42" s="17" t="s">
        <v>62</v>
      </c>
      <c r="J42" s="18">
        <v>28630000</v>
      </c>
      <c r="K42" s="16"/>
      <c r="L42" s="17"/>
      <c r="M42" s="18"/>
      <c r="N42" s="16"/>
      <c r="O42" s="17"/>
      <c r="P42" s="18"/>
      <c r="Q42" s="16"/>
      <c r="R42" s="17"/>
      <c r="S42" s="18"/>
      <c r="T42" s="16"/>
      <c r="U42" s="17"/>
      <c r="V42" s="18"/>
      <c r="W42" s="16"/>
      <c r="X42" s="17"/>
      <c r="Y42" s="18"/>
      <c r="Z42" s="68"/>
      <c r="AA42" s="17"/>
      <c r="AB42" s="66"/>
      <c r="AC42" s="29"/>
      <c r="AD42" s="35"/>
      <c r="AE42" s="66"/>
      <c r="AF42" s="29"/>
      <c r="AG42" s="68">
        <f t="shared" ref="AG42" si="48">H42+Z42</f>
        <v>100</v>
      </c>
      <c r="AH42" s="17" t="s">
        <v>62</v>
      </c>
      <c r="AI42" s="35">
        <f t="shared" ref="AI42" si="49">J42+AD42</f>
        <v>28630000</v>
      </c>
      <c r="AJ42" s="66">
        <f t="shared" ref="AJ42" si="50">AG42/E42*100</f>
        <v>100</v>
      </c>
      <c r="AK42" s="29" t="s">
        <v>64</v>
      </c>
      <c r="AL42" s="66">
        <f t="shared" ref="AL42" si="51">AI42/G42*100</f>
        <v>99.651931778628608</v>
      </c>
      <c r="AM42" s="11"/>
      <c r="AP42" s="20"/>
    </row>
    <row r="43" spans="1:42" ht="75" x14ac:dyDescent="0.2">
      <c r="A43" s="12"/>
      <c r="B43" s="13"/>
      <c r="C43" s="85" t="s">
        <v>205</v>
      </c>
      <c r="D43" s="84" t="s">
        <v>234</v>
      </c>
      <c r="E43" s="16">
        <v>1500</v>
      </c>
      <c r="F43" s="17" t="s">
        <v>62</v>
      </c>
      <c r="G43" s="77">
        <v>297720000</v>
      </c>
      <c r="H43" s="16">
        <v>1500</v>
      </c>
      <c r="I43" s="17" t="s">
        <v>62</v>
      </c>
      <c r="J43" s="77">
        <v>276503500</v>
      </c>
      <c r="K43" s="16"/>
      <c r="L43" s="17"/>
      <c r="M43" s="18"/>
      <c r="N43" s="16"/>
      <c r="O43" s="17"/>
      <c r="P43" s="18"/>
      <c r="Q43" s="16"/>
      <c r="R43" s="17"/>
      <c r="S43" s="18"/>
      <c r="T43" s="16"/>
      <c r="U43" s="17"/>
      <c r="V43" s="18"/>
      <c r="W43" s="16"/>
      <c r="X43" s="17"/>
      <c r="Y43" s="18"/>
      <c r="Z43" s="68"/>
      <c r="AA43" s="17"/>
      <c r="AB43" s="66"/>
      <c r="AC43" s="29"/>
      <c r="AD43" s="35"/>
      <c r="AE43" s="66"/>
      <c r="AF43" s="29"/>
      <c r="AG43" s="68">
        <f t="shared" si="44"/>
        <v>1500</v>
      </c>
      <c r="AH43" s="17" t="s">
        <v>62</v>
      </c>
      <c r="AI43" s="35">
        <f t="shared" si="45"/>
        <v>276503500</v>
      </c>
      <c r="AJ43" s="66">
        <f t="shared" si="46"/>
        <v>100</v>
      </c>
      <c r="AK43" s="29" t="s">
        <v>64</v>
      </c>
      <c r="AL43" s="66">
        <f t="shared" si="47"/>
        <v>92.87367325003359</v>
      </c>
      <c r="AM43" s="11"/>
      <c r="AP43" s="20"/>
    </row>
    <row r="44" spans="1:42" ht="45" x14ac:dyDescent="0.2">
      <c r="A44" s="12"/>
      <c r="B44" s="13"/>
      <c r="C44" s="83"/>
      <c r="D44" s="84" t="s">
        <v>235</v>
      </c>
      <c r="E44" s="16">
        <v>110</v>
      </c>
      <c r="F44" s="17" t="s">
        <v>233</v>
      </c>
      <c r="G44" s="23"/>
      <c r="H44" s="16">
        <v>110</v>
      </c>
      <c r="I44" s="17" t="s">
        <v>233</v>
      </c>
      <c r="J44" s="23"/>
      <c r="K44" s="16"/>
      <c r="L44" s="17"/>
      <c r="M44" s="18"/>
      <c r="N44" s="16"/>
      <c r="O44" s="17"/>
      <c r="P44" s="18"/>
      <c r="Q44" s="16"/>
      <c r="R44" s="17"/>
      <c r="S44" s="18"/>
      <c r="T44" s="16"/>
      <c r="U44" s="17"/>
      <c r="V44" s="18"/>
      <c r="W44" s="16"/>
      <c r="X44" s="17"/>
      <c r="Y44" s="18"/>
      <c r="Z44" s="68"/>
      <c r="AA44" s="17"/>
      <c r="AB44" s="66"/>
      <c r="AC44" s="29"/>
      <c r="AD44" s="35"/>
      <c r="AE44" s="66"/>
      <c r="AF44" s="29"/>
      <c r="AG44" s="68">
        <f t="shared" ref="AG44" si="52">H44+Z44</f>
        <v>110</v>
      </c>
      <c r="AH44" s="42" t="s">
        <v>233</v>
      </c>
      <c r="AI44" s="35">
        <f t="shared" ref="AI44" si="53">J44+AD44</f>
        <v>0</v>
      </c>
      <c r="AJ44" s="66">
        <f t="shared" ref="AJ44" si="54">AG44/E44*100</f>
        <v>100</v>
      </c>
      <c r="AK44" s="29" t="s">
        <v>64</v>
      </c>
      <c r="AL44" s="66" t="e">
        <f t="shared" ref="AL44" si="55">AI44/G44*100</f>
        <v>#DIV/0!</v>
      </c>
      <c r="AM44" s="11"/>
      <c r="AP44" s="20"/>
    </row>
    <row r="45" spans="1:42" ht="90" x14ac:dyDescent="0.2">
      <c r="A45" s="12"/>
      <c r="B45" s="13"/>
      <c r="C45" s="85" t="s">
        <v>206</v>
      </c>
      <c r="D45" s="84" t="s">
        <v>238</v>
      </c>
      <c r="E45" s="41">
        <v>50</v>
      </c>
      <c r="F45" s="42" t="s">
        <v>62</v>
      </c>
      <c r="G45" s="18">
        <v>31010000</v>
      </c>
      <c r="H45" s="41">
        <v>50</v>
      </c>
      <c r="I45" s="42" t="s">
        <v>62</v>
      </c>
      <c r="J45" s="18">
        <v>30620000</v>
      </c>
      <c r="K45" s="41"/>
      <c r="L45" s="42"/>
      <c r="M45" s="18"/>
      <c r="N45" s="16"/>
      <c r="O45" s="17"/>
      <c r="P45" s="18"/>
      <c r="Q45" s="16"/>
      <c r="R45" s="17"/>
      <c r="S45" s="18"/>
      <c r="T45" s="16"/>
      <c r="U45" s="17"/>
      <c r="V45" s="18"/>
      <c r="W45" s="16"/>
      <c r="X45" s="17"/>
      <c r="Y45" s="18"/>
      <c r="Z45" s="68"/>
      <c r="AA45" s="42"/>
      <c r="AB45" s="66"/>
      <c r="AC45" s="29"/>
      <c r="AD45" s="35"/>
      <c r="AE45" s="66"/>
      <c r="AF45" s="29"/>
      <c r="AG45" s="68">
        <f t="shared" si="44"/>
        <v>50</v>
      </c>
      <c r="AH45" s="42" t="s">
        <v>62</v>
      </c>
      <c r="AI45" s="35">
        <f t="shared" si="45"/>
        <v>30620000</v>
      </c>
      <c r="AJ45" s="66">
        <f t="shared" si="46"/>
        <v>100</v>
      </c>
      <c r="AK45" s="29" t="s">
        <v>64</v>
      </c>
      <c r="AL45" s="66">
        <f t="shared" si="47"/>
        <v>98.742341180264432</v>
      </c>
      <c r="AM45" s="11"/>
      <c r="AP45" s="20"/>
    </row>
    <row r="46" spans="1:42" ht="78.75" x14ac:dyDescent="0.2">
      <c r="A46" s="12"/>
      <c r="B46" s="13"/>
      <c r="C46" s="44" t="s">
        <v>100</v>
      </c>
      <c r="D46" s="15" t="s">
        <v>110</v>
      </c>
      <c r="E46" s="75">
        <f>115568+115637+115705+115774+115842</f>
        <v>578526</v>
      </c>
      <c r="F46" s="40" t="s">
        <v>95</v>
      </c>
      <c r="G46" s="51">
        <f>SUM(G50:G66)</f>
        <v>1878713700</v>
      </c>
      <c r="H46" s="75">
        <f>9836*12</f>
        <v>118032</v>
      </c>
      <c r="I46" s="40" t="s">
        <v>95</v>
      </c>
      <c r="J46" s="51">
        <f>SUM(J50:J66)</f>
        <v>307958640</v>
      </c>
      <c r="K46" s="48" t="s">
        <v>111</v>
      </c>
      <c r="L46" s="40" t="s">
        <v>95</v>
      </c>
      <c r="M46" s="51">
        <f>SUM(M50:M66)</f>
        <v>483936700</v>
      </c>
      <c r="N46" s="75">
        <f>9836*3</f>
        <v>29508</v>
      </c>
      <c r="O46" s="40" t="s">
        <v>95</v>
      </c>
      <c r="P46" s="51">
        <f>SUM(P50:P63)</f>
        <v>0</v>
      </c>
      <c r="Q46" s="75">
        <v>55324</v>
      </c>
      <c r="R46" s="40" t="s">
        <v>95</v>
      </c>
      <c r="S46" s="51">
        <f>SUM(S50:S63)</f>
        <v>240292030</v>
      </c>
      <c r="T46" s="115">
        <v>23225</v>
      </c>
      <c r="U46" s="40" t="s">
        <v>95</v>
      </c>
      <c r="V46" s="51">
        <f>SUM(V50:V63)</f>
        <v>0</v>
      </c>
      <c r="W46" s="114" t="s">
        <v>294</v>
      </c>
      <c r="X46" s="40" t="s">
        <v>95</v>
      </c>
      <c r="Y46" s="51">
        <f>SUM(Y50:Y63)</f>
        <v>191340870</v>
      </c>
      <c r="Z46" s="79">
        <f t="shared" si="1"/>
        <v>131282</v>
      </c>
      <c r="AA46" s="40" t="s">
        <v>95</v>
      </c>
      <c r="AB46" s="63">
        <f t="shared" ref="AB46:AB63" si="56">Z46/K46*100</f>
        <v>113.52940667779343</v>
      </c>
      <c r="AC46" s="61" t="s">
        <v>64</v>
      </c>
      <c r="AD46" s="60">
        <f>P46+S46+V46+Y46</f>
        <v>431632900</v>
      </c>
      <c r="AE46" s="69">
        <f t="shared" ref="AE46" si="57">AD46/M46*100</f>
        <v>89.192016228568733</v>
      </c>
      <c r="AF46" s="43" t="s">
        <v>64</v>
      </c>
      <c r="AG46" s="79">
        <f t="shared" si="2"/>
        <v>249314</v>
      </c>
      <c r="AH46" s="40" t="s">
        <v>95</v>
      </c>
      <c r="AI46" s="60">
        <f t="shared" si="3"/>
        <v>739591540</v>
      </c>
      <c r="AJ46" s="63">
        <f t="shared" si="6"/>
        <v>43.094692373376475</v>
      </c>
      <c r="AK46" s="61" t="s">
        <v>64</v>
      </c>
      <c r="AL46" s="69">
        <f t="shared" si="4"/>
        <v>39.366910455808139</v>
      </c>
      <c r="AM46" s="11"/>
      <c r="AP46" s="20"/>
    </row>
    <row r="47" spans="1:42" ht="94.5" x14ac:dyDescent="0.2">
      <c r="A47" s="12"/>
      <c r="B47" s="13"/>
      <c r="C47" s="13"/>
      <c r="D47" s="15" t="s">
        <v>109</v>
      </c>
      <c r="E47" s="75">
        <f>29340+29564+29789+30013+30328</f>
        <v>149034</v>
      </c>
      <c r="F47" s="40" t="s">
        <v>95</v>
      </c>
      <c r="G47" s="72"/>
      <c r="H47" s="75">
        <f>1371*12</f>
        <v>16452</v>
      </c>
      <c r="I47" s="40" t="s">
        <v>95</v>
      </c>
      <c r="J47" s="72"/>
      <c r="K47" s="48" t="s">
        <v>112</v>
      </c>
      <c r="L47" s="40" t="s">
        <v>95</v>
      </c>
      <c r="M47" s="72"/>
      <c r="N47" s="75">
        <f>1371*3</f>
        <v>4113</v>
      </c>
      <c r="O47" s="40" t="s">
        <v>95</v>
      </c>
      <c r="P47" s="78"/>
      <c r="Q47" s="75">
        <v>7902</v>
      </c>
      <c r="R47" s="40" t="s">
        <v>95</v>
      </c>
      <c r="S47" s="78"/>
      <c r="T47" s="115">
        <v>13740</v>
      </c>
      <c r="U47" s="40" t="s">
        <v>95</v>
      </c>
      <c r="V47" s="78"/>
      <c r="W47" s="115" t="s">
        <v>295</v>
      </c>
      <c r="X47" s="40" t="s">
        <v>95</v>
      </c>
      <c r="Y47" s="78"/>
      <c r="Z47" s="79">
        <f t="shared" si="1"/>
        <v>36747</v>
      </c>
      <c r="AA47" s="40" t="s">
        <v>95</v>
      </c>
      <c r="AB47" s="63">
        <f t="shared" si="56"/>
        <v>124.29644161818428</v>
      </c>
      <c r="AC47" s="61" t="s">
        <v>64</v>
      </c>
      <c r="AD47" s="73"/>
      <c r="AE47" s="74"/>
      <c r="AF47" s="12"/>
      <c r="AG47" s="79">
        <f t="shared" si="2"/>
        <v>53199</v>
      </c>
      <c r="AH47" s="40" t="s">
        <v>95</v>
      </c>
      <c r="AI47" s="73"/>
      <c r="AJ47" s="63">
        <f t="shared" ref="AJ47:AJ48" si="58">AG47/E47*100</f>
        <v>35.695881476710014</v>
      </c>
      <c r="AK47" s="61" t="s">
        <v>64</v>
      </c>
      <c r="AL47" s="74"/>
      <c r="AM47" s="11"/>
      <c r="AP47" s="20"/>
    </row>
    <row r="48" spans="1:42" ht="78.75" x14ac:dyDescent="0.2">
      <c r="A48" s="12"/>
      <c r="B48" s="13"/>
      <c r="C48" s="13"/>
      <c r="D48" s="15" t="s">
        <v>108</v>
      </c>
      <c r="E48" s="75">
        <f>80875+81074+81276+81473+81672</f>
        <v>406370</v>
      </c>
      <c r="F48" s="40" t="s">
        <v>95</v>
      </c>
      <c r="G48" s="72"/>
      <c r="H48" s="75">
        <f>7687*12</f>
        <v>92244</v>
      </c>
      <c r="I48" s="40" t="s">
        <v>95</v>
      </c>
      <c r="J48" s="72"/>
      <c r="K48" s="48" t="s">
        <v>113</v>
      </c>
      <c r="L48" s="40" t="s">
        <v>95</v>
      </c>
      <c r="M48" s="72"/>
      <c r="N48" s="75">
        <f>7687*3</f>
        <v>23061</v>
      </c>
      <c r="O48" s="40" t="s">
        <v>95</v>
      </c>
      <c r="P48" s="78"/>
      <c r="Q48" s="75">
        <v>45303</v>
      </c>
      <c r="R48" s="40" t="s">
        <v>95</v>
      </c>
      <c r="S48" s="78"/>
      <c r="T48" s="115">
        <v>16242</v>
      </c>
      <c r="U48" s="40" t="s">
        <v>95</v>
      </c>
      <c r="V48" s="78"/>
      <c r="W48" s="115">
        <v>8121</v>
      </c>
      <c r="X48" s="40" t="s">
        <v>95</v>
      </c>
      <c r="Y48" s="78"/>
      <c r="Z48" s="79">
        <f t="shared" si="1"/>
        <v>92727</v>
      </c>
      <c r="AA48" s="40" t="s">
        <v>95</v>
      </c>
      <c r="AB48" s="63">
        <f t="shared" si="56"/>
        <v>114.37328860053778</v>
      </c>
      <c r="AC48" s="61" t="s">
        <v>64</v>
      </c>
      <c r="AD48" s="73"/>
      <c r="AE48" s="74"/>
      <c r="AF48" s="12"/>
      <c r="AG48" s="79">
        <f t="shared" si="2"/>
        <v>184971</v>
      </c>
      <c r="AH48" s="40" t="s">
        <v>95</v>
      </c>
      <c r="AI48" s="73"/>
      <c r="AJ48" s="63">
        <f t="shared" si="58"/>
        <v>45.517877796097153</v>
      </c>
      <c r="AK48" s="61" t="s">
        <v>64</v>
      </c>
      <c r="AL48" s="74"/>
      <c r="AM48" s="11"/>
      <c r="AP48" s="20"/>
    </row>
    <row r="49" spans="1:42" ht="78.75" x14ac:dyDescent="0.2">
      <c r="A49" s="12"/>
      <c r="B49" s="13"/>
      <c r="C49" s="14"/>
      <c r="D49" s="15" t="s">
        <v>107</v>
      </c>
      <c r="E49" s="75">
        <f>2376+2388+2400+2412+2424</f>
        <v>12000</v>
      </c>
      <c r="F49" s="40" t="s">
        <v>95</v>
      </c>
      <c r="G49" s="36"/>
      <c r="H49" s="75">
        <f>198*12</f>
        <v>2376</v>
      </c>
      <c r="I49" s="40" t="s">
        <v>95</v>
      </c>
      <c r="J49" s="36"/>
      <c r="K49" s="48" t="s">
        <v>114</v>
      </c>
      <c r="L49" s="40" t="s">
        <v>95</v>
      </c>
      <c r="M49" s="36"/>
      <c r="N49" s="75">
        <f>198*3</f>
        <v>594</v>
      </c>
      <c r="O49" s="40" t="s">
        <v>95</v>
      </c>
      <c r="P49" s="23"/>
      <c r="Q49" s="75">
        <v>1154</v>
      </c>
      <c r="R49" s="40" t="s">
        <v>95</v>
      </c>
      <c r="S49" s="23"/>
      <c r="T49" s="114">
        <v>752.5</v>
      </c>
      <c r="U49" s="40" t="s">
        <v>95</v>
      </c>
      <c r="V49" s="23"/>
      <c r="W49" s="115">
        <v>645</v>
      </c>
      <c r="X49" s="40" t="s">
        <v>95</v>
      </c>
      <c r="Y49" s="23"/>
      <c r="Z49" s="79">
        <f t="shared" si="1"/>
        <v>3145.5</v>
      </c>
      <c r="AA49" s="40" t="s">
        <v>95</v>
      </c>
      <c r="AB49" s="63">
        <f t="shared" si="56"/>
        <v>131.72110552763817</v>
      </c>
      <c r="AC49" s="61" t="s">
        <v>64</v>
      </c>
      <c r="AD49" s="62"/>
      <c r="AE49" s="70"/>
      <c r="AF49" s="99"/>
      <c r="AG49" s="79">
        <f t="shared" si="2"/>
        <v>5521.5</v>
      </c>
      <c r="AH49" s="40" t="s">
        <v>95</v>
      </c>
      <c r="AI49" s="62"/>
      <c r="AJ49" s="63">
        <f t="shared" ref="AJ49" si="59">AG49/E49*100</f>
        <v>46.012500000000003</v>
      </c>
      <c r="AK49" s="61" t="s">
        <v>64</v>
      </c>
      <c r="AL49" s="70"/>
      <c r="AM49" s="11"/>
      <c r="AP49" s="20"/>
    </row>
    <row r="50" spans="1:42" ht="105" x14ac:dyDescent="0.2">
      <c r="A50" s="12"/>
      <c r="B50" s="13"/>
      <c r="C50" s="21" t="s">
        <v>101</v>
      </c>
      <c r="D50" s="24" t="s">
        <v>115</v>
      </c>
      <c r="E50" s="16">
        <v>550</v>
      </c>
      <c r="F50" s="17" t="s">
        <v>62</v>
      </c>
      <c r="G50" s="18">
        <v>714075000</v>
      </c>
      <c r="H50" s="16">
        <v>110</v>
      </c>
      <c r="I50" s="17" t="s">
        <v>62</v>
      </c>
      <c r="J50" s="18">
        <v>53807500</v>
      </c>
      <c r="K50" s="16">
        <v>110</v>
      </c>
      <c r="L50" s="17" t="s">
        <v>62</v>
      </c>
      <c r="M50" s="18">
        <v>51495000</v>
      </c>
      <c r="N50" s="16">
        <v>0</v>
      </c>
      <c r="O50" s="17" t="s">
        <v>62</v>
      </c>
      <c r="P50" s="18">
        <v>0</v>
      </c>
      <c r="Q50" s="16">
        <v>0</v>
      </c>
      <c r="R50" s="17" t="s">
        <v>62</v>
      </c>
      <c r="S50" s="18">
        <v>8900000</v>
      </c>
      <c r="T50" s="16">
        <v>30</v>
      </c>
      <c r="U50" s="17" t="s">
        <v>62</v>
      </c>
      <c r="V50" s="18">
        <v>0</v>
      </c>
      <c r="W50" s="16">
        <v>70</v>
      </c>
      <c r="X50" s="17" t="s">
        <v>62</v>
      </c>
      <c r="Y50" s="18">
        <v>18077000</v>
      </c>
      <c r="Z50" s="68">
        <f t="shared" si="1"/>
        <v>100</v>
      </c>
      <c r="AA50" s="17" t="s">
        <v>62</v>
      </c>
      <c r="AB50" s="66">
        <f t="shared" si="56"/>
        <v>90.909090909090907</v>
      </c>
      <c r="AC50" s="29" t="s">
        <v>64</v>
      </c>
      <c r="AD50" s="35">
        <f t="shared" si="5"/>
        <v>26977000</v>
      </c>
      <c r="AE50" s="66">
        <f t="shared" ref="AE50:AE56" si="60">AD50/M50*100</f>
        <v>52.387610447616275</v>
      </c>
      <c r="AF50" s="29" t="s">
        <v>64</v>
      </c>
      <c r="AG50" s="68">
        <f t="shared" si="2"/>
        <v>210</v>
      </c>
      <c r="AH50" s="17" t="s">
        <v>62</v>
      </c>
      <c r="AI50" s="35">
        <f t="shared" si="3"/>
        <v>80784500</v>
      </c>
      <c r="AJ50" s="66">
        <f t="shared" si="6"/>
        <v>38.181818181818187</v>
      </c>
      <c r="AK50" s="29" t="s">
        <v>64</v>
      </c>
      <c r="AL50" s="66">
        <f t="shared" si="4"/>
        <v>11.313167384378392</v>
      </c>
      <c r="AM50" s="11"/>
      <c r="AP50" s="20"/>
    </row>
    <row r="51" spans="1:42" ht="105" x14ac:dyDescent="0.2">
      <c r="A51" s="12"/>
      <c r="B51" s="13"/>
      <c r="C51" s="45" t="s">
        <v>102</v>
      </c>
      <c r="D51" s="24" t="s">
        <v>116</v>
      </c>
      <c r="E51" s="16">
        <f>2*5</f>
        <v>10</v>
      </c>
      <c r="F51" s="17" t="s">
        <v>65</v>
      </c>
      <c r="G51" s="77">
        <v>663175000</v>
      </c>
      <c r="H51" s="16">
        <v>2</v>
      </c>
      <c r="I51" s="17" t="s">
        <v>65</v>
      </c>
      <c r="J51" s="77">
        <v>131048140</v>
      </c>
      <c r="K51" s="16">
        <v>2</v>
      </c>
      <c r="L51" s="17" t="s">
        <v>65</v>
      </c>
      <c r="M51" s="77">
        <v>85427500</v>
      </c>
      <c r="N51" s="16">
        <v>0</v>
      </c>
      <c r="O51" s="17" t="s">
        <v>65</v>
      </c>
      <c r="P51" s="77">
        <v>0</v>
      </c>
      <c r="Q51" s="16">
        <v>0</v>
      </c>
      <c r="R51" s="17" t="s">
        <v>65</v>
      </c>
      <c r="S51" s="77">
        <v>81180000</v>
      </c>
      <c r="T51" s="16">
        <v>2</v>
      </c>
      <c r="U51" s="17" t="s">
        <v>65</v>
      </c>
      <c r="V51" s="77">
        <v>0</v>
      </c>
      <c r="W51" s="16">
        <v>0</v>
      </c>
      <c r="X51" s="17" t="s">
        <v>65</v>
      </c>
      <c r="Y51" s="77">
        <v>0</v>
      </c>
      <c r="Z51" s="68">
        <f t="shared" si="1"/>
        <v>2</v>
      </c>
      <c r="AA51" s="17" t="s">
        <v>65</v>
      </c>
      <c r="AB51" s="66">
        <f t="shared" si="56"/>
        <v>100</v>
      </c>
      <c r="AC51" s="29" t="s">
        <v>64</v>
      </c>
      <c r="AD51" s="81">
        <f t="shared" si="5"/>
        <v>81180000</v>
      </c>
      <c r="AE51" s="82">
        <f t="shared" si="60"/>
        <v>95.027947674929038</v>
      </c>
      <c r="AF51" s="100" t="s">
        <v>64</v>
      </c>
      <c r="AG51" s="68">
        <f t="shared" si="2"/>
        <v>4</v>
      </c>
      <c r="AH51" s="17" t="s">
        <v>65</v>
      </c>
      <c r="AI51" s="81">
        <f t="shared" si="3"/>
        <v>212228140</v>
      </c>
      <c r="AJ51" s="66">
        <f t="shared" si="6"/>
        <v>40</v>
      </c>
      <c r="AK51" s="29" t="s">
        <v>64</v>
      </c>
      <c r="AL51" s="82">
        <f t="shared" si="4"/>
        <v>32.001830587703097</v>
      </c>
      <c r="AM51" s="11"/>
      <c r="AP51" s="20"/>
    </row>
    <row r="52" spans="1:42" ht="105" x14ac:dyDescent="0.2">
      <c r="A52" s="12"/>
      <c r="B52" s="13"/>
      <c r="C52" s="49"/>
      <c r="D52" s="24" t="s">
        <v>117</v>
      </c>
      <c r="E52" s="16">
        <f>100*5</f>
        <v>500</v>
      </c>
      <c r="F52" s="17" t="s">
        <v>121</v>
      </c>
      <c r="G52" s="78"/>
      <c r="H52" s="16">
        <v>100</v>
      </c>
      <c r="I52" s="17" t="s">
        <v>121</v>
      </c>
      <c r="J52" s="78"/>
      <c r="K52" s="16">
        <v>100</v>
      </c>
      <c r="L52" s="17" t="s">
        <v>121</v>
      </c>
      <c r="M52" s="78"/>
      <c r="N52" s="16">
        <v>0</v>
      </c>
      <c r="O52" s="17" t="s">
        <v>121</v>
      </c>
      <c r="P52" s="78"/>
      <c r="Q52" s="16">
        <v>0</v>
      </c>
      <c r="R52" s="17" t="s">
        <v>121</v>
      </c>
      <c r="S52" s="78"/>
      <c r="T52" s="16">
        <v>0</v>
      </c>
      <c r="U52" s="17" t="s">
        <v>121</v>
      </c>
      <c r="V52" s="78"/>
      <c r="W52" s="16">
        <v>90</v>
      </c>
      <c r="X52" s="17" t="s">
        <v>121</v>
      </c>
      <c r="Y52" s="78"/>
      <c r="Z52" s="68">
        <f t="shared" si="1"/>
        <v>90</v>
      </c>
      <c r="AA52" s="17" t="s">
        <v>121</v>
      </c>
      <c r="AB52" s="66">
        <f t="shared" si="56"/>
        <v>90</v>
      </c>
      <c r="AC52" s="29" t="s">
        <v>64</v>
      </c>
      <c r="AD52" s="86"/>
      <c r="AE52" s="88"/>
      <c r="AF52" s="102"/>
      <c r="AG52" s="68">
        <f t="shared" si="2"/>
        <v>190</v>
      </c>
      <c r="AH52" s="17" t="s">
        <v>121</v>
      </c>
      <c r="AI52" s="86"/>
      <c r="AJ52" s="66">
        <f t="shared" ref="AJ52:AJ55" si="61">AG52/E52*100</f>
        <v>38</v>
      </c>
      <c r="AK52" s="29" t="s">
        <v>64</v>
      </c>
      <c r="AL52" s="88"/>
      <c r="AM52" s="11"/>
      <c r="AP52" s="20"/>
    </row>
    <row r="53" spans="1:42" ht="105" x14ac:dyDescent="0.2">
      <c r="A53" s="12"/>
      <c r="B53" s="13"/>
      <c r="C53" s="49"/>
      <c r="D53" s="24" t="s">
        <v>118</v>
      </c>
      <c r="E53" s="41">
        <f>1000*5</f>
        <v>5000</v>
      </c>
      <c r="F53" s="17" t="s">
        <v>122</v>
      </c>
      <c r="G53" s="78"/>
      <c r="H53" s="41">
        <v>1000</v>
      </c>
      <c r="I53" s="17" t="s">
        <v>122</v>
      </c>
      <c r="J53" s="78"/>
      <c r="K53" s="41">
        <v>1000</v>
      </c>
      <c r="L53" s="17" t="s">
        <v>122</v>
      </c>
      <c r="M53" s="78"/>
      <c r="N53" s="16">
        <v>0</v>
      </c>
      <c r="O53" s="17" t="s">
        <v>122</v>
      </c>
      <c r="P53" s="78"/>
      <c r="Q53" s="16">
        <v>0</v>
      </c>
      <c r="R53" s="17" t="s">
        <v>122</v>
      </c>
      <c r="S53" s="78"/>
      <c r="T53" s="16">
        <v>0</v>
      </c>
      <c r="U53" s="17" t="s">
        <v>122</v>
      </c>
      <c r="V53" s="78"/>
      <c r="W53" s="16">
        <v>900</v>
      </c>
      <c r="X53" s="17" t="s">
        <v>122</v>
      </c>
      <c r="Y53" s="78"/>
      <c r="Z53" s="68">
        <f t="shared" si="1"/>
        <v>900</v>
      </c>
      <c r="AA53" s="17" t="s">
        <v>122</v>
      </c>
      <c r="AB53" s="66">
        <f t="shared" si="56"/>
        <v>90</v>
      </c>
      <c r="AC53" s="29" t="s">
        <v>64</v>
      </c>
      <c r="AD53" s="86"/>
      <c r="AE53" s="88"/>
      <c r="AF53" s="102"/>
      <c r="AG53" s="68">
        <f t="shared" si="2"/>
        <v>1900</v>
      </c>
      <c r="AH53" s="17" t="s">
        <v>122</v>
      </c>
      <c r="AI53" s="86"/>
      <c r="AJ53" s="66">
        <f t="shared" si="61"/>
        <v>38</v>
      </c>
      <c r="AK53" s="29" t="s">
        <v>64</v>
      </c>
      <c r="AL53" s="88"/>
      <c r="AM53" s="11"/>
      <c r="AP53" s="20"/>
    </row>
    <row r="54" spans="1:42" ht="90" x14ac:dyDescent="0.2">
      <c r="A54" s="12"/>
      <c r="B54" s="13"/>
      <c r="C54" s="49"/>
      <c r="D54" s="24" t="s">
        <v>119</v>
      </c>
      <c r="E54" s="16">
        <f>50*5</f>
        <v>250</v>
      </c>
      <c r="F54" s="17" t="s">
        <v>121</v>
      </c>
      <c r="G54" s="78"/>
      <c r="H54" s="16">
        <v>50</v>
      </c>
      <c r="I54" s="17" t="s">
        <v>121</v>
      </c>
      <c r="J54" s="78"/>
      <c r="K54" s="16">
        <v>50</v>
      </c>
      <c r="L54" s="17" t="s">
        <v>121</v>
      </c>
      <c r="M54" s="78"/>
      <c r="N54" s="16">
        <v>0</v>
      </c>
      <c r="O54" s="17" t="s">
        <v>121</v>
      </c>
      <c r="P54" s="78"/>
      <c r="Q54" s="16">
        <v>0</v>
      </c>
      <c r="R54" s="17" t="s">
        <v>121</v>
      </c>
      <c r="S54" s="78"/>
      <c r="T54" s="16">
        <v>0</v>
      </c>
      <c r="U54" s="17" t="s">
        <v>121</v>
      </c>
      <c r="V54" s="78"/>
      <c r="W54" s="16">
        <v>50</v>
      </c>
      <c r="X54" s="17" t="s">
        <v>121</v>
      </c>
      <c r="Y54" s="78"/>
      <c r="Z54" s="68">
        <f t="shared" si="1"/>
        <v>50</v>
      </c>
      <c r="AA54" s="17" t="s">
        <v>121</v>
      </c>
      <c r="AB54" s="66">
        <f t="shared" si="56"/>
        <v>100</v>
      </c>
      <c r="AC54" s="29" t="s">
        <v>64</v>
      </c>
      <c r="AD54" s="86"/>
      <c r="AE54" s="88"/>
      <c r="AF54" s="102"/>
      <c r="AG54" s="68">
        <f t="shared" si="2"/>
        <v>100</v>
      </c>
      <c r="AH54" s="17" t="s">
        <v>121</v>
      </c>
      <c r="AI54" s="86"/>
      <c r="AJ54" s="66">
        <f t="shared" si="61"/>
        <v>40</v>
      </c>
      <c r="AK54" s="29" t="s">
        <v>64</v>
      </c>
      <c r="AL54" s="88"/>
      <c r="AM54" s="11"/>
      <c r="AP54" s="20"/>
    </row>
    <row r="55" spans="1:42" ht="90" x14ac:dyDescent="0.2">
      <c r="A55" s="12"/>
      <c r="B55" s="13"/>
      <c r="C55" s="21"/>
      <c r="D55" s="24" t="s">
        <v>120</v>
      </c>
      <c r="E55" s="41">
        <f>1000*5</f>
        <v>5000</v>
      </c>
      <c r="F55" s="17" t="s">
        <v>122</v>
      </c>
      <c r="G55" s="23"/>
      <c r="H55" s="41">
        <v>1000</v>
      </c>
      <c r="I55" s="17" t="s">
        <v>122</v>
      </c>
      <c r="J55" s="23"/>
      <c r="K55" s="41">
        <v>1100</v>
      </c>
      <c r="L55" s="17" t="s">
        <v>122</v>
      </c>
      <c r="M55" s="23"/>
      <c r="N55" s="16">
        <v>0</v>
      </c>
      <c r="O55" s="17" t="s">
        <v>122</v>
      </c>
      <c r="P55" s="23"/>
      <c r="Q55" s="16">
        <v>0</v>
      </c>
      <c r="R55" s="17" t="s">
        <v>122</v>
      </c>
      <c r="S55" s="23"/>
      <c r="T55" s="16">
        <v>0</v>
      </c>
      <c r="U55" s="17" t="s">
        <v>122</v>
      </c>
      <c r="V55" s="23"/>
      <c r="W55" s="116">
        <v>1000</v>
      </c>
      <c r="X55" s="17" t="s">
        <v>122</v>
      </c>
      <c r="Y55" s="23"/>
      <c r="Z55" s="76">
        <f t="shared" si="1"/>
        <v>1000</v>
      </c>
      <c r="AA55" s="17" t="s">
        <v>122</v>
      </c>
      <c r="AB55" s="66">
        <f t="shared" si="56"/>
        <v>90.909090909090907</v>
      </c>
      <c r="AC55" s="29" t="s">
        <v>64</v>
      </c>
      <c r="AD55" s="87"/>
      <c r="AE55" s="89"/>
      <c r="AF55" s="101"/>
      <c r="AG55" s="68">
        <f t="shared" si="2"/>
        <v>2000</v>
      </c>
      <c r="AH55" s="17" t="s">
        <v>122</v>
      </c>
      <c r="AI55" s="87"/>
      <c r="AJ55" s="66">
        <f t="shared" si="61"/>
        <v>40</v>
      </c>
      <c r="AK55" s="29" t="s">
        <v>64</v>
      </c>
      <c r="AL55" s="89"/>
      <c r="AM55" s="11"/>
      <c r="AP55" s="20"/>
    </row>
    <row r="56" spans="1:42" ht="120" x14ac:dyDescent="0.2">
      <c r="A56" s="12"/>
      <c r="B56" s="13"/>
      <c r="C56" s="45" t="s">
        <v>103</v>
      </c>
      <c r="D56" s="24" t="s">
        <v>123</v>
      </c>
      <c r="E56" s="16">
        <v>8</v>
      </c>
      <c r="F56" s="17" t="s">
        <v>98</v>
      </c>
      <c r="G56" s="77">
        <v>105595900</v>
      </c>
      <c r="H56" s="16">
        <v>8</v>
      </c>
      <c r="I56" s="17" t="s">
        <v>98</v>
      </c>
      <c r="J56" s="77"/>
      <c r="K56" s="16">
        <v>8</v>
      </c>
      <c r="L56" s="17" t="s">
        <v>98</v>
      </c>
      <c r="M56" s="77">
        <v>82805900</v>
      </c>
      <c r="N56" s="16">
        <v>0</v>
      </c>
      <c r="O56" s="17" t="s">
        <v>98</v>
      </c>
      <c r="P56" s="77">
        <v>0</v>
      </c>
      <c r="Q56" s="16">
        <v>0</v>
      </c>
      <c r="R56" s="17" t="s">
        <v>98</v>
      </c>
      <c r="S56" s="77">
        <v>37155000</v>
      </c>
      <c r="T56" s="16">
        <v>0</v>
      </c>
      <c r="U56" s="17" t="s">
        <v>98</v>
      </c>
      <c r="V56" s="77">
        <v>0</v>
      </c>
      <c r="W56" s="16">
        <v>0</v>
      </c>
      <c r="X56" s="17" t="s">
        <v>98</v>
      </c>
      <c r="Y56" s="77">
        <v>32960000</v>
      </c>
      <c r="Z56" s="68">
        <f t="shared" si="1"/>
        <v>0</v>
      </c>
      <c r="AA56" s="17" t="s">
        <v>98</v>
      </c>
      <c r="AB56" s="66">
        <f t="shared" si="56"/>
        <v>0</v>
      </c>
      <c r="AC56" s="29" t="s">
        <v>64</v>
      </c>
      <c r="AD56" s="81">
        <f t="shared" si="5"/>
        <v>70115000</v>
      </c>
      <c r="AE56" s="82">
        <f t="shared" si="60"/>
        <v>84.67391816283623</v>
      </c>
      <c r="AF56" s="100" t="s">
        <v>64</v>
      </c>
      <c r="AG56" s="68">
        <f t="shared" si="2"/>
        <v>8</v>
      </c>
      <c r="AH56" s="17" t="s">
        <v>98</v>
      </c>
      <c r="AI56" s="81">
        <f t="shared" si="3"/>
        <v>70115000</v>
      </c>
      <c r="AJ56" s="66">
        <f t="shared" si="6"/>
        <v>100</v>
      </c>
      <c r="AK56" s="29" t="s">
        <v>64</v>
      </c>
      <c r="AL56" s="82">
        <f t="shared" si="4"/>
        <v>66.399358308419181</v>
      </c>
      <c r="AM56" s="11"/>
      <c r="AP56" s="20"/>
    </row>
    <row r="57" spans="1:42" ht="75" x14ac:dyDescent="0.2">
      <c r="A57" s="12"/>
      <c r="B57" s="13"/>
      <c r="C57" s="49"/>
      <c r="D57" s="24" t="s">
        <v>124</v>
      </c>
      <c r="E57" s="16">
        <v>400</v>
      </c>
      <c r="F57" s="17" t="s">
        <v>122</v>
      </c>
      <c r="G57" s="78"/>
      <c r="H57" s="16">
        <v>400</v>
      </c>
      <c r="I57" s="17" t="s">
        <v>122</v>
      </c>
      <c r="J57" s="78"/>
      <c r="K57" s="16">
        <v>400</v>
      </c>
      <c r="L57" s="17" t="s">
        <v>122</v>
      </c>
      <c r="M57" s="78"/>
      <c r="N57" s="16">
        <v>0</v>
      </c>
      <c r="O57" s="17" t="s">
        <v>122</v>
      </c>
      <c r="P57" s="78"/>
      <c r="Q57" s="16">
        <v>0</v>
      </c>
      <c r="R57" s="17" t="s">
        <v>122</v>
      </c>
      <c r="S57" s="78"/>
      <c r="T57" s="16">
        <v>0</v>
      </c>
      <c r="U57" s="17" t="s">
        <v>122</v>
      </c>
      <c r="V57" s="78"/>
      <c r="W57" s="16">
        <v>500</v>
      </c>
      <c r="X57" s="17" t="s">
        <v>122</v>
      </c>
      <c r="Y57" s="78"/>
      <c r="Z57" s="68">
        <f t="shared" si="1"/>
        <v>500</v>
      </c>
      <c r="AA57" s="17" t="s">
        <v>122</v>
      </c>
      <c r="AB57" s="66">
        <f t="shared" si="56"/>
        <v>125</v>
      </c>
      <c r="AC57" s="29" t="s">
        <v>64</v>
      </c>
      <c r="AD57" s="86"/>
      <c r="AE57" s="88"/>
      <c r="AF57" s="102"/>
      <c r="AG57" s="68">
        <f t="shared" si="2"/>
        <v>900</v>
      </c>
      <c r="AH57" s="17" t="s">
        <v>122</v>
      </c>
      <c r="AI57" s="86"/>
      <c r="AJ57" s="66">
        <f t="shared" ref="AJ57:AJ58" si="62">AG57/E57*100</f>
        <v>225</v>
      </c>
      <c r="AK57" s="29" t="s">
        <v>64</v>
      </c>
      <c r="AL57" s="88"/>
      <c r="AM57" s="11"/>
      <c r="AP57" s="20"/>
    </row>
    <row r="58" spans="1:42" ht="30" x14ac:dyDescent="0.2">
      <c r="A58" s="12"/>
      <c r="B58" s="13"/>
      <c r="C58" s="21"/>
      <c r="D58" s="24" t="s">
        <v>125</v>
      </c>
      <c r="E58" s="16">
        <v>40</v>
      </c>
      <c r="F58" s="17" t="s">
        <v>121</v>
      </c>
      <c r="G58" s="23"/>
      <c r="H58" s="16">
        <v>40</v>
      </c>
      <c r="I58" s="17" t="s">
        <v>121</v>
      </c>
      <c r="J58" s="23"/>
      <c r="K58" s="16">
        <v>40</v>
      </c>
      <c r="L58" s="17" t="s">
        <v>121</v>
      </c>
      <c r="M58" s="23"/>
      <c r="N58" s="16">
        <v>0</v>
      </c>
      <c r="O58" s="17" t="s">
        <v>121</v>
      </c>
      <c r="P58" s="23"/>
      <c r="Q58" s="16">
        <v>0</v>
      </c>
      <c r="R58" s="17" t="s">
        <v>121</v>
      </c>
      <c r="S58" s="23"/>
      <c r="T58" s="16">
        <v>0</v>
      </c>
      <c r="U58" s="17" t="s">
        <v>121</v>
      </c>
      <c r="V58" s="23"/>
      <c r="W58" s="16">
        <v>50</v>
      </c>
      <c r="X58" s="17" t="s">
        <v>121</v>
      </c>
      <c r="Y58" s="23"/>
      <c r="Z58" s="68">
        <f t="shared" si="1"/>
        <v>50</v>
      </c>
      <c r="AA58" s="17" t="s">
        <v>121</v>
      </c>
      <c r="AB58" s="66">
        <f t="shared" si="56"/>
        <v>125</v>
      </c>
      <c r="AC58" s="29" t="s">
        <v>64</v>
      </c>
      <c r="AD58" s="87"/>
      <c r="AE58" s="89"/>
      <c r="AF58" s="101"/>
      <c r="AG58" s="68">
        <f t="shared" si="2"/>
        <v>90</v>
      </c>
      <c r="AH58" s="17" t="s">
        <v>121</v>
      </c>
      <c r="AI58" s="87"/>
      <c r="AJ58" s="66">
        <f t="shared" si="62"/>
        <v>225</v>
      </c>
      <c r="AK58" s="29" t="s">
        <v>64</v>
      </c>
      <c r="AL58" s="89"/>
      <c r="AM58" s="11"/>
      <c r="AP58" s="20"/>
    </row>
    <row r="59" spans="1:42" ht="45" x14ac:dyDescent="0.2">
      <c r="A59" s="12"/>
      <c r="B59" s="13"/>
      <c r="C59" s="45" t="s">
        <v>104</v>
      </c>
      <c r="D59" s="24" t="s">
        <v>125</v>
      </c>
      <c r="E59" s="16">
        <v>20</v>
      </c>
      <c r="F59" s="17" t="s">
        <v>121</v>
      </c>
      <c r="G59" s="77">
        <v>100449000</v>
      </c>
      <c r="H59" s="16">
        <v>20</v>
      </c>
      <c r="I59" s="17" t="s">
        <v>121</v>
      </c>
      <c r="J59" s="77"/>
      <c r="K59" s="16">
        <v>20</v>
      </c>
      <c r="L59" s="17" t="s">
        <v>121</v>
      </c>
      <c r="M59" s="77">
        <v>100449000</v>
      </c>
      <c r="N59" s="16">
        <v>0</v>
      </c>
      <c r="O59" s="17" t="s">
        <v>121</v>
      </c>
      <c r="P59" s="77">
        <v>0</v>
      </c>
      <c r="Q59" s="16">
        <v>0</v>
      </c>
      <c r="R59" s="17" t="s">
        <v>121</v>
      </c>
      <c r="S59" s="77">
        <v>54951500</v>
      </c>
      <c r="T59" s="16">
        <v>0</v>
      </c>
      <c r="U59" s="17" t="s">
        <v>121</v>
      </c>
      <c r="V59" s="77">
        <v>0</v>
      </c>
      <c r="W59" s="16">
        <v>45</v>
      </c>
      <c r="X59" s="17" t="s">
        <v>121</v>
      </c>
      <c r="Y59" s="77">
        <v>40094000</v>
      </c>
      <c r="Z59" s="68">
        <f t="shared" si="1"/>
        <v>45</v>
      </c>
      <c r="AA59" s="17" t="s">
        <v>121</v>
      </c>
      <c r="AB59" s="66">
        <f t="shared" si="56"/>
        <v>225</v>
      </c>
      <c r="AC59" s="29" t="s">
        <v>64</v>
      </c>
      <c r="AD59" s="81">
        <f t="shared" si="5"/>
        <v>95045500</v>
      </c>
      <c r="AE59" s="82">
        <f t="shared" ref="AE59" si="63">AD59/M59*100</f>
        <v>94.620653266831923</v>
      </c>
      <c r="AF59" s="100" t="s">
        <v>64</v>
      </c>
      <c r="AG59" s="68">
        <f t="shared" si="2"/>
        <v>65</v>
      </c>
      <c r="AH59" s="17" t="s">
        <v>121</v>
      </c>
      <c r="AI59" s="81">
        <f t="shared" si="3"/>
        <v>95045500</v>
      </c>
      <c r="AJ59" s="66">
        <f t="shared" si="6"/>
        <v>325</v>
      </c>
      <c r="AK59" s="29" t="s">
        <v>64</v>
      </c>
      <c r="AL59" s="82">
        <f t="shared" si="4"/>
        <v>94.620653266831923</v>
      </c>
      <c r="AM59" s="11"/>
      <c r="AP59" s="20"/>
    </row>
    <row r="60" spans="1:42" ht="30" x14ac:dyDescent="0.2">
      <c r="A60" s="12"/>
      <c r="B60" s="13"/>
      <c r="C60" s="49"/>
      <c r="D60" s="24" t="s">
        <v>126</v>
      </c>
      <c r="E60" s="16">
        <v>400</v>
      </c>
      <c r="F60" s="17" t="s">
        <v>128</v>
      </c>
      <c r="G60" s="78"/>
      <c r="H60" s="16">
        <v>600</v>
      </c>
      <c r="I60" s="17" t="s">
        <v>128</v>
      </c>
      <c r="J60" s="78"/>
      <c r="K60" s="16">
        <v>400</v>
      </c>
      <c r="L60" s="17" t="s">
        <v>128</v>
      </c>
      <c r="M60" s="78"/>
      <c r="N60" s="16">
        <v>0</v>
      </c>
      <c r="O60" s="17" t="s">
        <v>128</v>
      </c>
      <c r="P60" s="78"/>
      <c r="Q60" s="16">
        <v>0</v>
      </c>
      <c r="R60" s="17" t="s">
        <v>128</v>
      </c>
      <c r="S60" s="78"/>
      <c r="T60" s="16">
        <v>0</v>
      </c>
      <c r="U60" s="17" t="s">
        <v>128</v>
      </c>
      <c r="V60" s="78"/>
      <c r="W60" s="16">
        <v>900</v>
      </c>
      <c r="X60" s="17" t="s">
        <v>128</v>
      </c>
      <c r="Y60" s="78"/>
      <c r="Z60" s="68">
        <f t="shared" si="1"/>
        <v>900</v>
      </c>
      <c r="AA60" s="17" t="s">
        <v>128</v>
      </c>
      <c r="AB60" s="66">
        <f t="shared" si="56"/>
        <v>225</v>
      </c>
      <c r="AC60" s="29" t="s">
        <v>64</v>
      </c>
      <c r="AD60" s="86"/>
      <c r="AE60" s="88"/>
      <c r="AF60" s="102"/>
      <c r="AG60" s="68">
        <f t="shared" si="2"/>
        <v>1500</v>
      </c>
      <c r="AH60" s="17" t="s">
        <v>128</v>
      </c>
      <c r="AI60" s="86"/>
      <c r="AJ60" s="66">
        <f t="shared" ref="AJ60:AJ61" si="64">AG60/E60*100</f>
        <v>375</v>
      </c>
      <c r="AK60" s="29" t="s">
        <v>64</v>
      </c>
      <c r="AL60" s="88"/>
      <c r="AM60" s="11"/>
      <c r="AP60" s="20"/>
    </row>
    <row r="61" spans="1:42" ht="75" x14ac:dyDescent="0.2">
      <c r="A61" s="12"/>
      <c r="B61" s="13"/>
      <c r="C61" s="21"/>
      <c r="D61" s="24" t="s">
        <v>127</v>
      </c>
      <c r="E61" s="16">
        <v>200</v>
      </c>
      <c r="F61" s="17" t="s">
        <v>122</v>
      </c>
      <c r="G61" s="23"/>
      <c r="H61" s="16">
        <v>200</v>
      </c>
      <c r="I61" s="17" t="s">
        <v>122</v>
      </c>
      <c r="J61" s="23"/>
      <c r="K61" s="16">
        <v>200</v>
      </c>
      <c r="L61" s="17" t="s">
        <v>122</v>
      </c>
      <c r="M61" s="23"/>
      <c r="N61" s="16">
        <v>0</v>
      </c>
      <c r="O61" s="17" t="s">
        <v>122</v>
      </c>
      <c r="P61" s="23"/>
      <c r="Q61" s="16">
        <v>0</v>
      </c>
      <c r="R61" s="17" t="s">
        <v>122</v>
      </c>
      <c r="S61" s="23"/>
      <c r="T61" s="16">
        <v>0</v>
      </c>
      <c r="U61" s="17" t="s">
        <v>122</v>
      </c>
      <c r="V61" s="23"/>
      <c r="W61" s="16">
        <v>450</v>
      </c>
      <c r="X61" s="17" t="s">
        <v>122</v>
      </c>
      <c r="Y61" s="23"/>
      <c r="Z61" s="68">
        <f t="shared" si="1"/>
        <v>450</v>
      </c>
      <c r="AA61" s="17" t="s">
        <v>122</v>
      </c>
      <c r="AB61" s="66">
        <f t="shared" si="56"/>
        <v>225</v>
      </c>
      <c r="AC61" s="29" t="s">
        <v>64</v>
      </c>
      <c r="AD61" s="87"/>
      <c r="AE61" s="89"/>
      <c r="AF61" s="101"/>
      <c r="AG61" s="68">
        <f t="shared" si="2"/>
        <v>650</v>
      </c>
      <c r="AH61" s="17" t="s">
        <v>122</v>
      </c>
      <c r="AI61" s="87"/>
      <c r="AJ61" s="66">
        <f t="shared" si="64"/>
        <v>325</v>
      </c>
      <c r="AK61" s="29" t="s">
        <v>64</v>
      </c>
      <c r="AL61" s="89"/>
      <c r="AM61" s="11"/>
      <c r="AP61" s="20"/>
    </row>
    <row r="62" spans="1:42" ht="45" x14ac:dyDescent="0.2">
      <c r="A62" s="12"/>
      <c r="B62" s="13"/>
      <c r="C62" s="21" t="s">
        <v>105</v>
      </c>
      <c r="D62" s="24" t="s">
        <v>129</v>
      </c>
      <c r="E62" s="16">
        <v>20</v>
      </c>
      <c r="F62" s="17" t="s">
        <v>98</v>
      </c>
      <c r="G62" s="18">
        <v>101369400</v>
      </c>
      <c r="H62" s="16"/>
      <c r="I62" s="17"/>
      <c r="J62" s="18"/>
      <c r="K62" s="16">
        <v>20</v>
      </c>
      <c r="L62" s="17" t="s">
        <v>98</v>
      </c>
      <c r="M62" s="18">
        <v>101369400</v>
      </c>
      <c r="N62" s="16">
        <v>0</v>
      </c>
      <c r="O62" s="17" t="s">
        <v>98</v>
      </c>
      <c r="P62" s="18">
        <v>0</v>
      </c>
      <c r="Q62" s="16">
        <v>0</v>
      </c>
      <c r="R62" s="17" t="s">
        <v>98</v>
      </c>
      <c r="S62" s="18">
        <v>58105530</v>
      </c>
      <c r="T62" s="16">
        <v>0</v>
      </c>
      <c r="U62" s="17" t="s">
        <v>98</v>
      </c>
      <c r="V62" s="18">
        <v>0</v>
      </c>
      <c r="W62" s="16">
        <v>9</v>
      </c>
      <c r="X62" s="17" t="s">
        <v>98</v>
      </c>
      <c r="Y62" s="18">
        <v>43163870</v>
      </c>
      <c r="Z62" s="68">
        <f t="shared" si="1"/>
        <v>9</v>
      </c>
      <c r="AA62" s="17" t="s">
        <v>98</v>
      </c>
      <c r="AB62" s="66">
        <f t="shared" si="56"/>
        <v>45</v>
      </c>
      <c r="AC62" s="29" t="s">
        <v>64</v>
      </c>
      <c r="AD62" s="35">
        <f t="shared" si="5"/>
        <v>101269400</v>
      </c>
      <c r="AE62" s="66">
        <f t="shared" ref="AE62:AE63" si="65">AD62/M62*100</f>
        <v>99.901350900764925</v>
      </c>
      <c r="AF62" s="29" t="s">
        <v>64</v>
      </c>
      <c r="AG62" s="68">
        <f t="shared" si="2"/>
        <v>9</v>
      </c>
      <c r="AH62" s="17" t="s">
        <v>98</v>
      </c>
      <c r="AI62" s="35">
        <f t="shared" si="3"/>
        <v>101269400</v>
      </c>
      <c r="AJ62" s="66">
        <f t="shared" si="6"/>
        <v>45</v>
      </c>
      <c r="AK62" s="29" t="s">
        <v>64</v>
      </c>
      <c r="AL62" s="66">
        <f t="shared" si="4"/>
        <v>99.901350900764925</v>
      </c>
      <c r="AM62" s="11"/>
      <c r="AP62" s="20"/>
    </row>
    <row r="63" spans="1:42" ht="60" x14ac:dyDescent="0.2">
      <c r="A63" s="12"/>
      <c r="B63" s="13"/>
      <c r="C63" s="21" t="s">
        <v>106</v>
      </c>
      <c r="D63" s="24" t="s">
        <v>130</v>
      </c>
      <c r="E63" s="16">
        <v>1</v>
      </c>
      <c r="F63" s="17" t="s">
        <v>98</v>
      </c>
      <c r="G63" s="18">
        <v>62389900</v>
      </c>
      <c r="H63" s="16"/>
      <c r="I63" s="17"/>
      <c r="J63" s="18"/>
      <c r="K63" s="16">
        <v>1</v>
      </c>
      <c r="L63" s="17" t="s">
        <v>98</v>
      </c>
      <c r="M63" s="18">
        <v>62389900</v>
      </c>
      <c r="N63" s="16">
        <v>0</v>
      </c>
      <c r="O63" s="17" t="s">
        <v>98</v>
      </c>
      <c r="P63" s="18">
        <v>0</v>
      </c>
      <c r="Q63" s="16">
        <v>0</v>
      </c>
      <c r="R63" s="17" t="s">
        <v>98</v>
      </c>
      <c r="S63" s="18">
        <v>0</v>
      </c>
      <c r="T63" s="16">
        <v>0</v>
      </c>
      <c r="U63" s="17" t="s">
        <v>98</v>
      </c>
      <c r="V63" s="18">
        <v>0</v>
      </c>
      <c r="W63" s="16">
        <v>9</v>
      </c>
      <c r="X63" s="17" t="s">
        <v>98</v>
      </c>
      <c r="Y63" s="18">
        <v>57046000</v>
      </c>
      <c r="Z63" s="68">
        <f t="shared" si="1"/>
        <v>9</v>
      </c>
      <c r="AA63" s="17" t="s">
        <v>98</v>
      </c>
      <c r="AB63" s="66">
        <f t="shared" si="56"/>
        <v>900</v>
      </c>
      <c r="AC63" s="29" t="s">
        <v>64</v>
      </c>
      <c r="AD63" s="35">
        <f t="shared" si="5"/>
        <v>57046000</v>
      </c>
      <c r="AE63" s="66">
        <f t="shared" si="65"/>
        <v>91.434671316992009</v>
      </c>
      <c r="AF63" s="29" t="s">
        <v>64</v>
      </c>
      <c r="AG63" s="68">
        <f t="shared" si="2"/>
        <v>9</v>
      </c>
      <c r="AH63" s="17" t="s">
        <v>98</v>
      </c>
      <c r="AI63" s="35">
        <f t="shared" si="3"/>
        <v>57046000</v>
      </c>
      <c r="AJ63" s="66">
        <f t="shared" si="6"/>
        <v>900</v>
      </c>
      <c r="AK63" s="29" t="s">
        <v>64</v>
      </c>
      <c r="AL63" s="66">
        <f t="shared" si="4"/>
        <v>91.434671316992009</v>
      </c>
      <c r="AM63" s="11"/>
      <c r="AP63" s="20"/>
    </row>
    <row r="64" spans="1:42" ht="75" x14ac:dyDescent="0.2">
      <c r="A64" s="12"/>
      <c r="B64" s="13"/>
      <c r="C64" s="83" t="s">
        <v>207</v>
      </c>
      <c r="D64" s="84" t="s">
        <v>210</v>
      </c>
      <c r="E64" s="16"/>
      <c r="F64" s="17" t="s">
        <v>144</v>
      </c>
      <c r="G64" s="18">
        <v>87287000</v>
      </c>
      <c r="H64" s="16"/>
      <c r="I64" s="17" t="s">
        <v>144</v>
      </c>
      <c r="J64" s="18">
        <v>83963000</v>
      </c>
      <c r="K64" s="16"/>
      <c r="L64" s="17"/>
      <c r="M64" s="18"/>
      <c r="N64" s="16"/>
      <c r="O64" s="17"/>
      <c r="P64" s="18"/>
      <c r="Q64" s="16"/>
      <c r="R64" s="17"/>
      <c r="S64" s="18"/>
      <c r="T64" s="16"/>
      <c r="U64" s="17"/>
      <c r="V64" s="18"/>
      <c r="W64" s="16"/>
      <c r="X64" s="17"/>
      <c r="Y64" s="18"/>
      <c r="Z64" s="68"/>
      <c r="AA64" s="17"/>
      <c r="AB64" s="66"/>
      <c r="AC64" s="29"/>
      <c r="AD64" s="35"/>
      <c r="AE64" s="66"/>
      <c r="AF64" s="29"/>
      <c r="AG64" s="68">
        <f t="shared" ref="AG64:AG65" si="66">H64+Z64</f>
        <v>0</v>
      </c>
      <c r="AH64" s="17" t="s">
        <v>98</v>
      </c>
      <c r="AI64" s="35">
        <f t="shared" ref="AI64:AI65" si="67">J64+AD64</f>
        <v>83963000</v>
      </c>
      <c r="AJ64" s="66" t="e">
        <f t="shared" ref="AJ64:AJ65" si="68">AG64/E64*100</f>
        <v>#DIV/0!</v>
      </c>
      <c r="AK64" s="29" t="s">
        <v>64</v>
      </c>
      <c r="AL64" s="66">
        <f t="shared" ref="AL64:AL65" si="69">AI64/G64*100</f>
        <v>96.191872787471212</v>
      </c>
      <c r="AM64" s="11"/>
      <c r="AP64" s="20"/>
    </row>
    <row r="65" spans="1:42" ht="75" x14ac:dyDescent="0.2">
      <c r="A65" s="12"/>
      <c r="B65" s="13"/>
      <c r="C65" s="83" t="s">
        <v>208</v>
      </c>
      <c r="D65" s="84" t="s">
        <v>211</v>
      </c>
      <c r="E65" s="16"/>
      <c r="F65" s="17" t="s">
        <v>98</v>
      </c>
      <c r="G65" s="18">
        <v>35870000</v>
      </c>
      <c r="H65" s="16"/>
      <c r="I65" s="17" t="s">
        <v>98</v>
      </c>
      <c r="J65" s="18">
        <v>31200000</v>
      </c>
      <c r="K65" s="16"/>
      <c r="L65" s="17"/>
      <c r="M65" s="18"/>
      <c r="N65" s="16"/>
      <c r="O65" s="17"/>
      <c r="P65" s="18"/>
      <c r="Q65" s="16"/>
      <c r="R65" s="17"/>
      <c r="S65" s="18"/>
      <c r="T65" s="16"/>
      <c r="U65" s="17"/>
      <c r="V65" s="18"/>
      <c r="W65" s="16"/>
      <c r="X65" s="17"/>
      <c r="Y65" s="18"/>
      <c r="Z65" s="68"/>
      <c r="AA65" s="17"/>
      <c r="AB65" s="66"/>
      <c r="AC65" s="29"/>
      <c r="AD65" s="35"/>
      <c r="AE65" s="66"/>
      <c r="AF65" s="29"/>
      <c r="AG65" s="68">
        <f t="shared" si="66"/>
        <v>0</v>
      </c>
      <c r="AH65" s="17" t="s">
        <v>98</v>
      </c>
      <c r="AI65" s="35">
        <f t="shared" si="67"/>
        <v>31200000</v>
      </c>
      <c r="AJ65" s="66" t="e">
        <f t="shared" si="68"/>
        <v>#DIV/0!</v>
      </c>
      <c r="AK65" s="29" t="s">
        <v>64</v>
      </c>
      <c r="AL65" s="66">
        <f t="shared" si="69"/>
        <v>86.980763869528857</v>
      </c>
      <c r="AM65" s="11"/>
      <c r="AP65" s="20"/>
    </row>
    <row r="66" spans="1:42" ht="75" x14ac:dyDescent="0.2">
      <c r="A66" s="12"/>
      <c r="B66" s="13"/>
      <c r="C66" s="83" t="s">
        <v>209</v>
      </c>
      <c r="D66" s="84" t="s">
        <v>212</v>
      </c>
      <c r="E66" s="16"/>
      <c r="F66" s="17" t="s">
        <v>98</v>
      </c>
      <c r="G66" s="18">
        <v>8502500</v>
      </c>
      <c r="H66" s="16"/>
      <c r="I66" s="17" t="s">
        <v>98</v>
      </c>
      <c r="J66" s="18">
        <v>7940000</v>
      </c>
      <c r="K66" s="16"/>
      <c r="L66" s="17"/>
      <c r="M66" s="18"/>
      <c r="N66" s="16"/>
      <c r="O66" s="17"/>
      <c r="P66" s="18"/>
      <c r="Q66" s="16"/>
      <c r="R66" s="17"/>
      <c r="S66" s="18"/>
      <c r="T66" s="16"/>
      <c r="U66" s="17"/>
      <c r="V66" s="18"/>
      <c r="W66" s="16"/>
      <c r="X66" s="17"/>
      <c r="Y66" s="18"/>
      <c r="Z66" s="68"/>
      <c r="AA66" s="17"/>
      <c r="AB66" s="66"/>
      <c r="AC66" s="29"/>
      <c r="AD66" s="35"/>
      <c r="AE66" s="66"/>
      <c r="AF66" s="29"/>
      <c r="AG66" s="68">
        <f t="shared" ref="AG66" si="70">H66+Z66</f>
        <v>0</v>
      </c>
      <c r="AH66" s="17" t="s">
        <v>98</v>
      </c>
      <c r="AI66" s="35">
        <f t="shared" ref="AI66" si="71">J66+AD66</f>
        <v>7940000</v>
      </c>
      <c r="AJ66" s="66" t="e">
        <f t="shared" ref="AJ66" si="72">AG66/E66*100</f>
        <v>#DIV/0!</v>
      </c>
      <c r="AK66" s="29" t="s">
        <v>64</v>
      </c>
      <c r="AL66" s="66">
        <f t="shared" ref="AL66" si="73">AI66/G66*100</f>
        <v>93.384298735665979</v>
      </c>
      <c r="AM66" s="11"/>
      <c r="AP66" s="20"/>
    </row>
    <row r="67" spans="1:42" ht="78.75" x14ac:dyDescent="0.2">
      <c r="A67" s="12"/>
      <c r="B67" s="13"/>
      <c r="C67" s="44" t="s">
        <v>131</v>
      </c>
      <c r="D67" s="15" t="s">
        <v>136</v>
      </c>
      <c r="E67" s="107">
        <v>6216</v>
      </c>
      <c r="F67" s="40" t="s">
        <v>95</v>
      </c>
      <c r="G67" s="51">
        <f>SUM(G70:G73)</f>
        <v>2500697500</v>
      </c>
      <c r="H67" s="80">
        <v>6679.2</v>
      </c>
      <c r="I67" s="40" t="s">
        <v>95</v>
      </c>
      <c r="J67" s="51">
        <f>SUM(J70:J75)</f>
        <v>445504500</v>
      </c>
      <c r="K67" s="48" t="s">
        <v>137</v>
      </c>
      <c r="L67" s="40" t="s">
        <v>95</v>
      </c>
      <c r="M67" s="51">
        <f>SUM(M70:M73)</f>
        <v>433279200</v>
      </c>
      <c r="N67" s="48">
        <v>615.29999999999995</v>
      </c>
      <c r="O67" s="40" t="s">
        <v>95</v>
      </c>
      <c r="P67" s="51">
        <f>SUM(P70:P73)</f>
        <v>14600000</v>
      </c>
      <c r="Q67" s="80">
        <v>1075.9000000000001</v>
      </c>
      <c r="R67" s="40" t="s">
        <v>95</v>
      </c>
      <c r="S67" s="51">
        <f>SUM(S70:S73)</f>
        <v>293220250</v>
      </c>
      <c r="T67" s="80">
        <v>2161.5</v>
      </c>
      <c r="U67" s="40" t="s">
        <v>95</v>
      </c>
      <c r="V67" s="51">
        <f>SUM(V70:V73)</f>
        <v>44800000</v>
      </c>
      <c r="W67" s="80">
        <v>4038.2</v>
      </c>
      <c r="X67" s="40" t="s">
        <v>95</v>
      </c>
      <c r="Y67" s="51">
        <f>SUM(Y70:Y73)</f>
        <v>6650900</v>
      </c>
      <c r="Z67" s="104">
        <f t="shared" si="1"/>
        <v>7890.9</v>
      </c>
      <c r="AA67" s="40" t="s">
        <v>95</v>
      </c>
      <c r="AB67" s="63">
        <f t="shared" ref="AB67:AB83" si="74">Z67/K67*100</f>
        <v>130.73061630218689</v>
      </c>
      <c r="AC67" s="61" t="s">
        <v>64</v>
      </c>
      <c r="AD67" s="60">
        <f t="shared" si="5"/>
        <v>359271150</v>
      </c>
      <c r="AE67" s="69">
        <f t="shared" ref="AE67" si="75">AD67/M67*100</f>
        <v>82.919085430364532</v>
      </c>
      <c r="AF67" s="43" t="s">
        <v>64</v>
      </c>
      <c r="AG67" s="79">
        <f t="shared" si="2"/>
        <v>14570.099999999999</v>
      </c>
      <c r="AH67" s="40" t="s">
        <v>95</v>
      </c>
      <c r="AI67" s="60">
        <f t="shared" si="3"/>
        <v>804775650</v>
      </c>
      <c r="AJ67" s="63">
        <f t="shared" si="6"/>
        <v>234.39671814671814</v>
      </c>
      <c r="AK67" s="61" t="s">
        <v>64</v>
      </c>
      <c r="AL67" s="69">
        <f t="shared" si="4"/>
        <v>32.182047208828735</v>
      </c>
      <c r="AM67" s="11"/>
      <c r="AP67" s="20"/>
    </row>
    <row r="68" spans="1:42" ht="78.75" x14ac:dyDescent="0.2">
      <c r="A68" s="12"/>
      <c r="B68" s="13"/>
      <c r="C68" s="13"/>
      <c r="D68" s="15" t="s">
        <v>134</v>
      </c>
      <c r="E68" s="108">
        <v>4096</v>
      </c>
      <c r="F68" s="40" t="s">
        <v>95</v>
      </c>
      <c r="G68" s="72"/>
      <c r="H68" s="80">
        <v>3820.1</v>
      </c>
      <c r="I68" s="40" t="s">
        <v>95</v>
      </c>
      <c r="J68" s="72"/>
      <c r="K68" s="48" t="s">
        <v>138</v>
      </c>
      <c r="L68" s="40" t="s">
        <v>95</v>
      </c>
      <c r="M68" s="72"/>
      <c r="N68" s="48">
        <v>378.7</v>
      </c>
      <c r="O68" s="40" t="s">
        <v>95</v>
      </c>
      <c r="P68" s="72"/>
      <c r="Q68" s="48">
        <v>595.9</v>
      </c>
      <c r="R68" s="40" t="s">
        <v>95</v>
      </c>
      <c r="S68" s="72"/>
      <c r="T68" s="122">
        <v>1544.9</v>
      </c>
      <c r="U68" s="40" t="s">
        <v>95</v>
      </c>
      <c r="V68" s="72"/>
      <c r="W68" s="122">
        <v>1398.1</v>
      </c>
      <c r="X68" s="40" t="s">
        <v>95</v>
      </c>
      <c r="Y68" s="72"/>
      <c r="Z68" s="104">
        <f>N68+Q68+T68+W68</f>
        <v>3917.6</v>
      </c>
      <c r="AA68" s="40" t="s">
        <v>95</v>
      </c>
      <c r="AB68" s="63">
        <f>Z68/K68*100</f>
        <v>100.81317550180134</v>
      </c>
      <c r="AC68" s="61" t="s">
        <v>64</v>
      </c>
      <c r="AD68" s="73"/>
      <c r="AE68" s="70"/>
      <c r="AF68" s="99"/>
      <c r="AG68" s="79">
        <f>H68+Z68</f>
        <v>7737.7</v>
      </c>
      <c r="AH68" s="40" t="s">
        <v>95</v>
      </c>
      <c r="AI68" s="73"/>
      <c r="AJ68" s="63">
        <f>AG68/E68*100</f>
        <v>188.90869140625</v>
      </c>
      <c r="AK68" s="61" t="s">
        <v>64</v>
      </c>
      <c r="AL68" s="74"/>
      <c r="AM68" s="11"/>
      <c r="AP68" s="20"/>
    </row>
    <row r="69" spans="1:42" ht="94.5" x14ac:dyDescent="0.2">
      <c r="A69" s="12"/>
      <c r="B69" s="13"/>
      <c r="C69" s="14"/>
      <c r="D69" s="15" t="s">
        <v>135</v>
      </c>
      <c r="E69" s="109">
        <v>96</v>
      </c>
      <c r="F69" s="40" t="s">
        <v>95</v>
      </c>
      <c r="G69" s="36"/>
      <c r="H69" s="39">
        <v>111.7</v>
      </c>
      <c r="I69" s="40" t="s">
        <v>95</v>
      </c>
      <c r="J69" s="36"/>
      <c r="K69" s="39">
        <v>60</v>
      </c>
      <c r="L69" s="40" t="s">
        <v>95</v>
      </c>
      <c r="M69" s="36"/>
      <c r="N69" s="39">
        <v>55</v>
      </c>
      <c r="O69" s="40" t="s">
        <v>95</v>
      </c>
      <c r="P69" s="36"/>
      <c r="Q69" s="39">
        <v>0</v>
      </c>
      <c r="R69" s="40" t="s">
        <v>95</v>
      </c>
      <c r="S69" s="36"/>
      <c r="T69" s="39">
        <v>3</v>
      </c>
      <c r="U69" s="40" t="s">
        <v>95</v>
      </c>
      <c r="V69" s="36"/>
      <c r="W69" s="39">
        <v>29</v>
      </c>
      <c r="X69" s="40" t="s">
        <v>95</v>
      </c>
      <c r="Y69" s="36"/>
      <c r="Z69" s="79">
        <f t="shared" si="1"/>
        <v>87</v>
      </c>
      <c r="AA69" s="40" t="s">
        <v>95</v>
      </c>
      <c r="AB69" s="63">
        <f t="shared" si="74"/>
        <v>145</v>
      </c>
      <c r="AC69" s="61" t="s">
        <v>64</v>
      </c>
      <c r="AD69" s="62"/>
      <c r="AE69" s="74"/>
      <c r="AF69" s="12"/>
      <c r="AG69" s="79">
        <f t="shared" si="2"/>
        <v>198.7</v>
      </c>
      <c r="AH69" s="40" t="s">
        <v>95</v>
      </c>
      <c r="AI69" s="62"/>
      <c r="AJ69" s="63">
        <f t="shared" ref="AJ69" si="76">AG69/E69*100</f>
        <v>206.97916666666666</v>
      </c>
      <c r="AK69" s="61" t="s">
        <v>64</v>
      </c>
      <c r="AL69" s="70"/>
      <c r="AM69" s="11"/>
      <c r="AP69" s="20"/>
    </row>
    <row r="70" spans="1:42" ht="60" x14ac:dyDescent="0.2">
      <c r="A70" s="12"/>
      <c r="B70" s="13"/>
      <c r="C70" s="45" t="s">
        <v>132</v>
      </c>
      <c r="D70" s="24" t="s">
        <v>139</v>
      </c>
      <c r="E70" s="16">
        <v>25</v>
      </c>
      <c r="F70" s="17" t="s">
        <v>98</v>
      </c>
      <c r="G70" s="77">
        <v>1920877500</v>
      </c>
      <c r="H70" s="16">
        <v>8</v>
      </c>
      <c r="I70" s="17" t="s">
        <v>98</v>
      </c>
      <c r="J70" s="77">
        <v>326934500</v>
      </c>
      <c r="K70" s="16">
        <v>3</v>
      </c>
      <c r="L70" s="17" t="s">
        <v>98</v>
      </c>
      <c r="M70" s="77">
        <v>200776800</v>
      </c>
      <c r="N70" s="16">
        <v>0</v>
      </c>
      <c r="O70" s="17" t="s">
        <v>98</v>
      </c>
      <c r="P70" s="77">
        <v>0</v>
      </c>
      <c r="Q70" s="16">
        <v>3</v>
      </c>
      <c r="R70" s="17" t="s">
        <v>98</v>
      </c>
      <c r="S70" s="77">
        <v>144646000</v>
      </c>
      <c r="T70" s="16">
        <v>0</v>
      </c>
      <c r="U70" s="17" t="s">
        <v>98</v>
      </c>
      <c r="V70" s="77">
        <v>0</v>
      </c>
      <c r="W70" s="16">
        <v>0</v>
      </c>
      <c r="X70" s="17" t="s">
        <v>98</v>
      </c>
      <c r="Y70" s="77">
        <v>6650900</v>
      </c>
      <c r="Z70" s="68">
        <f t="shared" si="1"/>
        <v>3</v>
      </c>
      <c r="AA70" s="17" t="s">
        <v>98</v>
      </c>
      <c r="AB70" s="66">
        <f t="shared" si="74"/>
        <v>100</v>
      </c>
      <c r="AC70" s="29" t="s">
        <v>64</v>
      </c>
      <c r="AD70" s="81">
        <f t="shared" si="5"/>
        <v>151296900</v>
      </c>
      <c r="AE70" s="82">
        <f t="shared" ref="AE70" si="77">AD70/M70*100</f>
        <v>75.355768196325471</v>
      </c>
      <c r="AF70" s="100" t="s">
        <v>64</v>
      </c>
      <c r="AG70" s="68">
        <f t="shared" si="2"/>
        <v>11</v>
      </c>
      <c r="AH70" s="17" t="s">
        <v>98</v>
      </c>
      <c r="AI70" s="81">
        <f t="shared" si="3"/>
        <v>478231400</v>
      </c>
      <c r="AJ70" s="66">
        <f t="shared" si="6"/>
        <v>44</v>
      </c>
      <c r="AK70" s="29" t="s">
        <v>64</v>
      </c>
      <c r="AL70" s="82">
        <f t="shared" si="4"/>
        <v>24.896506934981538</v>
      </c>
      <c r="AM70" s="11"/>
      <c r="AP70" s="20"/>
    </row>
    <row r="71" spans="1:42" ht="60" x14ac:dyDescent="0.2">
      <c r="A71" s="12"/>
      <c r="B71" s="13"/>
      <c r="C71" s="49"/>
      <c r="D71" s="24" t="s">
        <v>140</v>
      </c>
      <c r="E71" s="16">
        <v>10</v>
      </c>
      <c r="F71" s="17" t="s">
        <v>98</v>
      </c>
      <c r="G71" s="78"/>
      <c r="H71" s="16">
        <v>2</v>
      </c>
      <c r="I71" s="17" t="s">
        <v>98</v>
      </c>
      <c r="J71" s="78"/>
      <c r="K71" s="16">
        <v>1</v>
      </c>
      <c r="L71" s="17" t="s">
        <v>98</v>
      </c>
      <c r="M71" s="78"/>
      <c r="N71" s="16">
        <v>0</v>
      </c>
      <c r="O71" s="17" t="s">
        <v>98</v>
      </c>
      <c r="P71" s="78"/>
      <c r="Q71" s="16">
        <v>0</v>
      </c>
      <c r="R71" s="17" t="s">
        <v>98</v>
      </c>
      <c r="S71" s="78"/>
      <c r="T71" s="16">
        <v>1</v>
      </c>
      <c r="U71" s="17" t="s">
        <v>98</v>
      </c>
      <c r="V71" s="78"/>
      <c r="W71" s="16">
        <v>0</v>
      </c>
      <c r="X71" s="17" t="s">
        <v>98</v>
      </c>
      <c r="Y71" s="78"/>
      <c r="Z71" s="68">
        <f t="shared" si="1"/>
        <v>1</v>
      </c>
      <c r="AA71" s="17" t="s">
        <v>98</v>
      </c>
      <c r="AB71" s="66">
        <f t="shared" si="74"/>
        <v>100</v>
      </c>
      <c r="AC71" s="29" t="s">
        <v>64</v>
      </c>
      <c r="AD71" s="86"/>
      <c r="AE71" s="88"/>
      <c r="AF71" s="102"/>
      <c r="AG71" s="68">
        <f t="shared" si="2"/>
        <v>3</v>
      </c>
      <c r="AH71" s="17" t="s">
        <v>98</v>
      </c>
      <c r="AI71" s="86"/>
      <c r="AJ71" s="66">
        <f t="shared" ref="AJ71:AJ72" si="78">AG71/E71*100</f>
        <v>30</v>
      </c>
      <c r="AK71" s="29" t="s">
        <v>64</v>
      </c>
      <c r="AL71" s="88"/>
      <c r="AM71" s="11"/>
      <c r="AP71" s="20"/>
    </row>
    <row r="72" spans="1:42" ht="45" x14ac:dyDescent="0.2">
      <c r="A72" s="12"/>
      <c r="B72" s="13"/>
      <c r="C72" s="21"/>
      <c r="D72" s="24" t="s">
        <v>141</v>
      </c>
      <c r="E72" s="16">
        <v>25</v>
      </c>
      <c r="F72" s="17" t="s">
        <v>98</v>
      </c>
      <c r="G72" s="23"/>
      <c r="H72" s="16">
        <v>5</v>
      </c>
      <c r="I72" s="17" t="s">
        <v>98</v>
      </c>
      <c r="J72" s="23"/>
      <c r="K72" s="16">
        <v>3</v>
      </c>
      <c r="L72" s="17" t="s">
        <v>98</v>
      </c>
      <c r="M72" s="23"/>
      <c r="N72" s="16">
        <v>0</v>
      </c>
      <c r="O72" s="17" t="s">
        <v>98</v>
      </c>
      <c r="P72" s="23"/>
      <c r="Q72" s="16">
        <v>0</v>
      </c>
      <c r="R72" s="17" t="s">
        <v>98</v>
      </c>
      <c r="S72" s="23"/>
      <c r="T72" s="16">
        <v>3</v>
      </c>
      <c r="U72" s="17" t="s">
        <v>98</v>
      </c>
      <c r="V72" s="23"/>
      <c r="W72" s="16">
        <v>0</v>
      </c>
      <c r="X72" s="17" t="s">
        <v>98</v>
      </c>
      <c r="Y72" s="23"/>
      <c r="Z72" s="68">
        <f t="shared" si="1"/>
        <v>3</v>
      </c>
      <c r="AA72" s="17" t="s">
        <v>98</v>
      </c>
      <c r="AB72" s="66">
        <f t="shared" si="74"/>
        <v>100</v>
      </c>
      <c r="AC72" s="29" t="s">
        <v>64</v>
      </c>
      <c r="AD72" s="87"/>
      <c r="AE72" s="89"/>
      <c r="AF72" s="101"/>
      <c r="AG72" s="68">
        <f t="shared" si="2"/>
        <v>8</v>
      </c>
      <c r="AH72" s="17" t="s">
        <v>98</v>
      </c>
      <c r="AI72" s="87"/>
      <c r="AJ72" s="66">
        <f t="shared" si="78"/>
        <v>32</v>
      </c>
      <c r="AK72" s="29" t="s">
        <v>64</v>
      </c>
      <c r="AL72" s="89"/>
      <c r="AM72" s="11"/>
      <c r="AP72" s="20"/>
    </row>
    <row r="73" spans="1:42" ht="75" x14ac:dyDescent="0.2">
      <c r="A73" s="12"/>
      <c r="B73" s="13"/>
      <c r="C73" s="45" t="s">
        <v>133</v>
      </c>
      <c r="D73" s="24" t="s">
        <v>142</v>
      </c>
      <c r="E73" s="76">
        <f>1000*5</f>
        <v>5000</v>
      </c>
      <c r="F73" s="17" t="s">
        <v>144</v>
      </c>
      <c r="G73" s="77">
        <v>579820000</v>
      </c>
      <c r="H73" s="76">
        <v>1000</v>
      </c>
      <c r="I73" s="17" t="s">
        <v>144</v>
      </c>
      <c r="J73" s="77">
        <v>108670000</v>
      </c>
      <c r="K73" s="76">
        <v>1000</v>
      </c>
      <c r="L73" s="17" t="s">
        <v>144</v>
      </c>
      <c r="M73" s="77">
        <v>232502400</v>
      </c>
      <c r="N73" s="16">
        <v>0</v>
      </c>
      <c r="O73" s="17" t="s">
        <v>144</v>
      </c>
      <c r="P73" s="77">
        <v>14600000</v>
      </c>
      <c r="Q73" s="16">
        <v>0</v>
      </c>
      <c r="R73" s="17" t="s">
        <v>144</v>
      </c>
      <c r="S73" s="77">
        <v>148574250</v>
      </c>
      <c r="T73" s="116">
        <v>0</v>
      </c>
      <c r="U73" s="17" t="s">
        <v>144</v>
      </c>
      <c r="V73" s="77">
        <v>44800000</v>
      </c>
      <c r="W73" s="116">
        <v>2000</v>
      </c>
      <c r="X73" s="17" t="s">
        <v>144</v>
      </c>
      <c r="Y73" s="77">
        <v>0</v>
      </c>
      <c r="Z73" s="76">
        <f t="shared" si="1"/>
        <v>2000</v>
      </c>
      <c r="AA73" s="17" t="s">
        <v>144</v>
      </c>
      <c r="AB73" s="66">
        <f t="shared" si="74"/>
        <v>200</v>
      </c>
      <c r="AC73" s="29" t="s">
        <v>64</v>
      </c>
      <c r="AD73" s="81">
        <f t="shared" si="5"/>
        <v>207974250</v>
      </c>
      <c r="AE73" s="82">
        <f>AD73/M73*100</f>
        <v>89.450366963953925</v>
      </c>
      <c r="AF73" s="100" t="s">
        <v>64</v>
      </c>
      <c r="AG73" s="68">
        <f t="shared" si="2"/>
        <v>3000</v>
      </c>
      <c r="AH73" s="17" t="s">
        <v>144</v>
      </c>
      <c r="AI73" s="81">
        <f t="shared" si="3"/>
        <v>316644250</v>
      </c>
      <c r="AJ73" s="66">
        <f t="shared" si="6"/>
        <v>60</v>
      </c>
      <c r="AK73" s="29" t="s">
        <v>64</v>
      </c>
      <c r="AL73" s="82">
        <f t="shared" si="4"/>
        <v>54.610784381359736</v>
      </c>
      <c r="AM73" s="11"/>
      <c r="AP73" s="20"/>
    </row>
    <row r="74" spans="1:42" ht="45" x14ac:dyDescent="0.2">
      <c r="A74" s="12"/>
      <c r="B74" s="13"/>
      <c r="C74" s="21"/>
      <c r="D74" s="24" t="s">
        <v>143</v>
      </c>
      <c r="E74" s="16">
        <v>10</v>
      </c>
      <c r="F74" s="17" t="s">
        <v>98</v>
      </c>
      <c r="G74" s="23"/>
      <c r="H74" s="16"/>
      <c r="I74" s="17"/>
      <c r="J74" s="23"/>
      <c r="K74" s="16">
        <v>2</v>
      </c>
      <c r="L74" s="17" t="s">
        <v>98</v>
      </c>
      <c r="M74" s="23"/>
      <c r="N74" s="16">
        <v>2</v>
      </c>
      <c r="O74" s="17" t="s">
        <v>98</v>
      </c>
      <c r="P74" s="23"/>
      <c r="Q74" s="16">
        <v>0</v>
      </c>
      <c r="R74" s="17" t="s">
        <v>98</v>
      </c>
      <c r="S74" s="23"/>
      <c r="T74" s="16">
        <v>0</v>
      </c>
      <c r="U74" s="17" t="s">
        <v>98</v>
      </c>
      <c r="V74" s="23"/>
      <c r="W74" s="16">
        <v>0</v>
      </c>
      <c r="X74" s="17" t="s">
        <v>98</v>
      </c>
      <c r="Y74" s="23"/>
      <c r="Z74" s="68">
        <f t="shared" si="1"/>
        <v>2</v>
      </c>
      <c r="AA74" s="17" t="s">
        <v>98</v>
      </c>
      <c r="AB74" s="66">
        <f t="shared" si="74"/>
        <v>100</v>
      </c>
      <c r="AC74" s="29" t="s">
        <v>64</v>
      </c>
      <c r="AD74" s="87"/>
      <c r="AE74" s="89"/>
      <c r="AF74" s="101"/>
      <c r="AG74" s="68">
        <f t="shared" si="2"/>
        <v>2</v>
      </c>
      <c r="AH74" s="17" t="s">
        <v>98</v>
      </c>
      <c r="AI74" s="87"/>
      <c r="AJ74" s="66">
        <f t="shared" ref="AJ74:AJ75" si="79">AG74/E74*100</f>
        <v>20</v>
      </c>
      <c r="AK74" s="29" t="s">
        <v>64</v>
      </c>
      <c r="AL74" s="89"/>
      <c r="AM74" s="11"/>
      <c r="AP74" s="20"/>
    </row>
    <row r="75" spans="1:42" ht="120" x14ac:dyDescent="0.2">
      <c r="A75" s="12"/>
      <c r="B75" s="13"/>
      <c r="C75" s="85" t="s">
        <v>213</v>
      </c>
      <c r="D75" s="84" t="s">
        <v>221</v>
      </c>
      <c r="E75" s="16">
        <v>1</v>
      </c>
      <c r="F75" s="17" t="s">
        <v>65</v>
      </c>
      <c r="G75" s="18">
        <v>9900000</v>
      </c>
      <c r="H75" s="16">
        <v>1</v>
      </c>
      <c r="I75" s="17" t="s">
        <v>65</v>
      </c>
      <c r="J75" s="18">
        <v>9900000</v>
      </c>
      <c r="K75" s="16"/>
      <c r="L75" s="17"/>
      <c r="M75" s="18"/>
      <c r="N75" s="16"/>
      <c r="O75" s="17"/>
      <c r="P75" s="18"/>
      <c r="Q75" s="16"/>
      <c r="R75" s="17"/>
      <c r="S75" s="18"/>
      <c r="T75" s="16"/>
      <c r="U75" s="17"/>
      <c r="V75" s="18"/>
      <c r="W75" s="16"/>
      <c r="X75" s="17"/>
      <c r="Y75" s="18"/>
      <c r="Z75" s="68"/>
      <c r="AA75" s="17"/>
      <c r="AB75" s="66"/>
      <c r="AC75" s="29"/>
      <c r="AD75" s="35"/>
      <c r="AE75" s="66"/>
      <c r="AF75" s="29"/>
      <c r="AG75" s="68">
        <f t="shared" ref="AG75" si="80">H75+Z75</f>
        <v>1</v>
      </c>
      <c r="AH75" s="17" t="s">
        <v>144</v>
      </c>
      <c r="AI75" s="35">
        <f t="shared" ref="AI75" si="81">J75+AD75</f>
        <v>9900000</v>
      </c>
      <c r="AJ75" s="66">
        <f t="shared" si="79"/>
        <v>100</v>
      </c>
      <c r="AK75" s="29" t="s">
        <v>64</v>
      </c>
      <c r="AL75" s="66">
        <f t="shared" ref="AL75" si="82">AI75/G75*100</f>
        <v>100</v>
      </c>
      <c r="AM75" s="11"/>
      <c r="AP75" s="20"/>
    </row>
    <row r="76" spans="1:42" ht="94.5" x14ac:dyDescent="0.2">
      <c r="A76" s="12"/>
      <c r="B76" s="13"/>
      <c r="C76" s="44" t="s">
        <v>145</v>
      </c>
      <c r="D76" s="15" t="s">
        <v>150</v>
      </c>
      <c r="E76" s="75">
        <v>7375</v>
      </c>
      <c r="F76" s="40" t="s">
        <v>153</v>
      </c>
      <c r="G76" s="51">
        <f>SUM(G79:G86)</f>
        <v>1533100000</v>
      </c>
      <c r="H76" s="75">
        <f>5331+1109</f>
        <v>6440</v>
      </c>
      <c r="I76" s="40" t="s">
        <v>153</v>
      </c>
      <c r="J76" s="51">
        <f>SUM(J79:J96)</f>
        <v>1090885443</v>
      </c>
      <c r="K76" s="48" t="s">
        <v>152</v>
      </c>
      <c r="L76" s="40" t="s">
        <v>153</v>
      </c>
      <c r="M76" s="51">
        <f>SUM(M79:M86)</f>
        <v>383275000</v>
      </c>
      <c r="N76" s="103">
        <v>6604</v>
      </c>
      <c r="O76" s="40" t="s">
        <v>153</v>
      </c>
      <c r="P76" s="51">
        <f>SUM(P79:P86)</f>
        <v>0</v>
      </c>
      <c r="Q76" s="103">
        <v>6885</v>
      </c>
      <c r="R76" s="40" t="s">
        <v>153</v>
      </c>
      <c r="S76" s="51">
        <f>SUM(S79:S86)</f>
        <v>253066000</v>
      </c>
      <c r="T76" s="103">
        <v>6150</v>
      </c>
      <c r="U76" s="40" t="s">
        <v>153</v>
      </c>
      <c r="V76" s="51">
        <f>SUM(V79:V86)</f>
        <v>0</v>
      </c>
      <c r="W76" s="103">
        <v>5730</v>
      </c>
      <c r="X76" s="40" t="s">
        <v>153</v>
      </c>
      <c r="Y76" s="51">
        <f>SUM(Y79:Y86)</f>
        <v>105657505</v>
      </c>
      <c r="Z76" s="79">
        <f t="shared" si="1"/>
        <v>25369</v>
      </c>
      <c r="AA76" s="40" t="s">
        <v>153</v>
      </c>
      <c r="AB76" s="63">
        <f t="shared" si="74"/>
        <v>360.35511363636363</v>
      </c>
      <c r="AC76" s="61" t="s">
        <v>64</v>
      </c>
      <c r="AD76" s="60">
        <f t="shared" si="5"/>
        <v>358723505</v>
      </c>
      <c r="AE76" s="69">
        <f>AD76/M76*100</f>
        <v>93.59428739155959</v>
      </c>
      <c r="AF76" s="43" t="s">
        <v>64</v>
      </c>
      <c r="AG76" s="79">
        <f t="shared" si="2"/>
        <v>31809</v>
      </c>
      <c r="AH76" s="40" t="s">
        <v>153</v>
      </c>
      <c r="AI76" s="60">
        <f t="shared" si="3"/>
        <v>1449608948</v>
      </c>
      <c r="AJ76" s="63">
        <f t="shared" si="6"/>
        <v>431.30847457627118</v>
      </c>
      <c r="AK76" s="61" t="s">
        <v>64</v>
      </c>
      <c r="AL76" s="69">
        <f t="shared" si="4"/>
        <v>94.554102667797267</v>
      </c>
      <c r="AM76" s="11"/>
      <c r="AP76" s="20"/>
    </row>
    <row r="77" spans="1:42" ht="65.25" customHeight="1" x14ac:dyDescent="0.2">
      <c r="A77" s="12"/>
      <c r="B77" s="13"/>
      <c r="C77" s="13"/>
      <c r="D77" s="15" t="s">
        <v>151</v>
      </c>
      <c r="E77" s="75">
        <v>3184</v>
      </c>
      <c r="F77" s="40" t="s">
        <v>153</v>
      </c>
      <c r="G77" s="72"/>
      <c r="H77" s="75">
        <v>2824</v>
      </c>
      <c r="I77" s="40" t="s">
        <v>153</v>
      </c>
      <c r="J77" s="72"/>
      <c r="K77" s="48" t="s">
        <v>154</v>
      </c>
      <c r="L77" s="40" t="s">
        <v>153</v>
      </c>
      <c r="M77" s="72"/>
      <c r="N77" s="103">
        <v>2812</v>
      </c>
      <c r="O77" s="40" t="s">
        <v>153</v>
      </c>
      <c r="P77" s="72"/>
      <c r="Q77" s="103">
        <v>2824</v>
      </c>
      <c r="R77" s="40" t="s">
        <v>153</v>
      </c>
      <c r="S77" s="72"/>
      <c r="T77" s="103">
        <v>2784</v>
      </c>
      <c r="U77" s="40" t="s">
        <v>153</v>
      </c>
      <c r="V77" s="72"/>
      <c r="W77" s="103">
        <v>2804</v>
      </c>
      <c r="X77" s="40" t="s">
        <v>153</v>
      </c>
      <c r="Y77" s="72"/>
      <c r="Z77" s="79">
        <f t="shared" si="1"/>
        <v>11224</v>
      </c>
      <c r="AA77" s="40" t="s">
        <v>153</v>
      </c>
      <c r="AB77" s="63">
        <f t="shared" si="74"/>
        <v>384.91083676268858</v>
      </c>
      <c r="AC77" s="61" t="s">
        <v>64</v>
      </c>
      <c r="AD77" s="73"/>
      <c r="AE77" s="74"/>
      <c r="AF77" s="12"/>
      <c r="AG77" s="79">
        <f t="shared" si="2"/>
        <v>14048</v>
      </c>
      <c r="AH77" s="40" t="s">
        <v>153</v>
      </c>
      <c r="AI77" s="73"/>
      <c r="AJ77" s="63">
        <f t="shared" ref="AJ77:AJ78" si="83">AG77/E77*100</f>
        <v>441.20603015075375</v>
      </c>
      <c r="AK77" s="61" t="s">
        <v>64</v>
      </c>
      <c r="AL77" s="74"/>
      <c r="AM77" s="11"/>
      <c r="AP77" s="20"/>
    </row>
    <row r="78" spans="1:42" ht="113.25" customHeight="1" x14ac:dyDescent="0.2">
      <c r="A78" s="12"/>
      <c r="B78" s="13"/>
      <c r="C78" s="14"/>
      <c r="D78" s="15" t="s">
        <v>149</v>
      </c>
      <c r="E78" s="93" t="s">
        <v>257</v>
      </c>
      <c r="F78" s="40" t="s">
        <v>153</v>
      </c>
      <c r="G78" s="36"/>
      <c r="H78" s="48" t="s">
        <v>273</v>
      </c>
      <c r="I78" s="40" t="s">
        <v>153</v>
      </c>
      <c r="J78" s="36"/>
      <c r="K78" s="48" t="s">
        <v>155</v>
      </c>
      <c r="L78" s="40" t="s">
        <v>153</v>
      </c>
      <c r="M78" s="36"/>
      <c r="N78" s="48" t="s">
        <v>296</v>
      </c>
      <c r="O78" s="40" t="s">
        <v>153</v>
      </c>
      <c r="P78" s="36"/>
      <c r="Q78" s="103" t="s">
        <v>297</v>
      </c>
      <c r="R78" s="40" t="s">
        <v>153</v>
      </c>
      <c r="S78" s="36"/>
      <c r="T78" s="103">
        <v>288423</v>
      </c>
      <c r="U78" s="40" t="s">
        <v>153</v>
      </c>
      <c r="V78" s="36"/>
      <c r="W78" s="103">
        <v>271717</v>
      </c>
      <c r="X78" s="40" t="s">
        <v>153</v>
      </c>
      <c r="Y78" s="36"/>
      <c r="Z78" s="79">
        <f t="shared" si="1"/>
        <v>4775884</v>
      </c>
      <c r="AA78" s="40" t="s">
        <v>153</v>
      </c>
      <c r="AB78" s="63">
        <f t="shared" si="74"/>
        <v>158.36309068861431</v>
      </c>
      <c r="AC78" s="61" t="s">
        <v>64</v>
      </c>
      <c r="AD78" s="62"/>
      <c r="AE78" s="70"/>
      <c r="AF78" s="99"/>
      <c r="AG78" s="79">
        <f t="shared" si="2"/>
        <v>7790330</v>
      </c>
      <c r="AH78" s="40" t="s">
        <v>153</v>
      </c>
      <c r="AI78" s="62"/>
      <c r="AJ78" s="63">
        <f t="shared" si="83"/>
        <v>257.97580031200835</v>
      </c>
      <c r="AK78" s="61" t="s">
        <v>64</v>
      </c>
      <c r="AL78" s="70"/>
      <c r="AM78" s="11"/>
      <c r="AP78" s="20"/>
    </row>
    <row r="79" spans="1:42" ht="90" x14ac:dyDescent="0.2">
      <c r="A79" s="12"/>
      <c r="B79" s="13"/>
      <c r="C79" s="45" t="s">
        <v>146</v>
      </c>
      <c r="D79" s="24" t="s">
        <v>156</v>
      </c>
      <c r="E79" s="16">
        <f>4*1</f>
        <v>4</v>
      </c>
      <c r="F79" s="42" t="s">
        <v>160</v>
      </c>
      <c r="G79" s="77">
        <f>M79*4</f>
        <v>1256100000</v>
      </c>
      <c r="H79" s="16"/>
      <c r="I79" s="42"/>
      <c r="J79" s="77"/>
      <c r="K79" s="16">
        <v>1</v>
      </c>
      <c r="L79" s="42" t="s">
        <v>160</v>
      </c>
      <c r="M79" s="77">
        <v>314025000</v>
      </c>
      <c r="N79" s="16">
        <v>0</v>
      </c>
      <c r="O79" s="42" t="s">
        <v>160</v>
      </c>
      <c r="P79" s="77">
        <v>0</v>
      </c>
      <c r="Q79" s="16">
        <v>1</v>
      </c>
      <c r="R79" s="42" t="s">
        <v>160</v>
      </c>
      <c r="S79" s="77">
        <v>253066000</v>
      </c>
      <c r="T79" s="16">
        <v>0</v>
      </c>
      <c r="U79" s="42" t="s">
        <v>160</v>
      </c>
      <c r="V79" s="77">
        <v>0</v>
      </c>
      <c r="W79" s="16">
        <v>0</v>
      </c>
      <c r="X79" s="42" t="s">
        <v>160</v>
      </c>
      <c r="Y79" s="77">
        <v>37182505</v>
      </c>
      <c r="Z79" s="68">
        <f t="shared" si="1"/>
        <v>1</v>
      </c>
      <c r="AA79" s="42" t="s">
        <v>160</v>
      </c>
      <c r="AB79" s="66">
        <f t="shared" si="74"/>
        <v>100</v>
      </c>
      <c r="AC79" s="29" t="s">
        <v>64</v>
      </c>
      <c r="AD79" s="81">
        <f t="shared" si="5"/>
        <v>290248505</v>
      </c>
      <c r="AE79" s="82">
        <f>AD79/M79*100</f>
        <v>92.428470663163765</v>
      </c>
      <c r="AF79" s="100" t="s">
        <v>64</v>
      </c>
      <c r="AG79" s="68">
        <f t="shared" si="2"/>
        <v>1</v>
      </c>
      <c r="AH79" s="42" t="s">
        <v>160</v>
      </c>
      <c r="AI79" s="81">
        <f t="shared" si="3"/>
        <v>290248505</v>
      </c>
      <c r="AJ79" s="66">
        <f t="shared" si="6"/>
        <v>25</v>
      </c>
      <c r="AK79" s="29" t="s">
        <v>64</v>
      </c>
      <c r="AL79" s="82">
        <f t="shared" si="4"/>
        <v>23.107117665790941</v>
      </c>
      <c r="AM79" s="11"/>
      <c r="AP79" s="20"/>
    </row>
    <row r="80" spans="1:42" ht="99" customHeight="1" x14ac:dyDescent="0.2">
      <c r="A80" s="12"/>
      <c r="B80" s="13"/>
      <c r="C80" s="49"/>
      <c r="D80" s="24" t="s">
        <v>157</v>
      </c>
      <c r="E80" s="16">
        <v>4</v>
      </c>
      <c r="F80" s="42" t="s">
        <v>160</v>
      </c>
      <c r="G80" s="78"/>
      <c r="H80" s="16"/>
      <c r="I80" s="42"/>
      <c r="J80" s="78"/>
      <c r="K80" s="16">
        <v>1</v>
      </c>
      <c r="L80" s="42" t="s">
        <v>160</v>
      </c>
      <c r="M80" s="78"/>
      <c r="N80" s="16">
        <v>0</v>
      </c>
      <c r="O80" s="42" t="s">
        <v>160</v>
      </c>
      <c r="P80" s="78"/>
      <c r="Q80" s="16">
        <v>0</v>
      </c>
      <c r="R80" s="42" t="s">
        <v>160</v>
      </c>
      <c r="S80" s="78"/>
      <c r="T80" s="16">
        <v>0</v>
      </c>
      <c r="U80" s="42" t="s">
        <v>160</v>
      </c>
      <c r="V80" s="78"/>
      <c r="W80" s="16">
        <v>0</v>
      </c>
      <c r="X80" s="42" t="s">
        <v>160</v>
      </c>
      <c r="Y80" s="78"/>
      <c r="Z80" s="68">
        <f t="shared" si="1"/>
        <v>0</v>
      </c>
      <c r="AA80" s="42" t="s">
        <v>160</v>
      </c>
      <c r="AB80" s="66">
        <f t="shared" si="74"/>
        <v>0</v>
      </c>
      <c r="AC80" s="29" t="s">
        <v>64</v>
      </c>
      <c r="AD80" s="86"/>
      <c r="AE80" s="88"/>
      <c r="AF80" s="102"/>
      <c r="AG80" s="68">
        <f t="shared" si="2"/>
        <v>0</v>
      </c>
      <c r="AH80" s="42" t="s">
        <v>160</v>
      </c>
      <c r="AI80" s="86"/>
      <c r="AJ80" s="66">
        <f t="shared" ref="AJ80:AJ82" si="84">AG80/E80*100</f>
        <v>0</v>
      </c>
      <c r="AK80" s="29" t="s">
        <v>64</v>
      </c>
      <c r="AL80" s="88"/>
      <c r="AM80" s="11"/>
      <c r="AP80" s="20"/>
    </row>
    <row r="81" spans="1:42" ht="30" x14ac:dyDescent="0.2">
      <c r="A81" s="12"/>
      <c r="B81" s="13"/>
      <c r="C81" s="49"/>
      <c r="D81" s="24" t="s">
        <v>158</v>
      </c>
      <c r="E81" s="16">
        <v>50</v>
      </c>
      <c r="F81" s="42" t="s">
        <v>153</v>
      </c>
      <c r="G81" s="78"/>
      <c r="H81" s="16"/>
      <c r="I81" s="42"/>
      <c r="J81" s="78"/>
      <c r="K81" s="16">
        <v>10</v>
      </c>
      <c r="L81" s="42" t="s">
        <v>153</v>
      </c>
      <c r="M81" s="78"/>
      <c r="N81" s="16">
        <v>10</v>
      </c>
      <c r="O81" s="42" t="s">
        <v>153</v>
      </c>
      <c r="P81" s="78"/>
      <c r="Q81" s="16">
        <v>0</v>
      </c>
      <c r="R81" s="42" t="s">
        <v>153</v>
      </c>
      <c r="S81" s="78"/>
      <c r="T81" s="16">
        <v>0</v>
      </c>
      <c r="U81" s="42" t="s">
        <v>153</v>
      </c>
      <c r="V81" s="78"/>
      <c r="W81" s="16">
        <v>0</v>
      </c>
      <c r="X81" s="42" t="s">
        <v>153</v>
      </c>
      <c r="Y81" s="78"/>
      <c r="Z81" s="68">
        <f t="shared" si="1"/>
        <v>10</v>
      </c>
      <c r="AA81" s="42" t="s">
        <v>153</v>
      </c>
      <c r="AB81" s="66">
        <f t="shared" si="74"/>
        <v>100</v>
      </c>
      <c r="AC81" s="29" t="s">
        <v>64</v>
      </c>
      <c r="AD81" s="86"/>
      <c r="AE81" s="88"/>
      <c r="AF81" s="102"/>
      <c r="AG81" s="68">
        <f t="shared" si="2"/>
        <v>10</v>
      </c>
      <c r="AH81" s="42" t="s">
        <v>153</v>
      </c>
      <c r="AI81" s="86"/>
      <c r="AJ81" s="66">
        <f t="shared" si="84"/>
        <v>20</v>
      </c>
      <c r="AK81" s="29" t="s">
        <v>64</v>
      </c>
      <c r="AL81" s="88"/>
      <c r="AM81" s="11"/>
      <c r="AP81" s="20"/>
    </row>
    <row r="82" spans="1:42" ht="45" x14ac:dyDescent="0.2">
      <c r="A82" s="12"/>
      <c r="B82" s="13"/>
      <c r="C82" s="21"/>
      <c r="D82" s="24" t="s">
        <v>159</v>
      </c>
      <c r="E82" s="16">
        <v>4</v>
      </c>
      <c r="F82" s="42" t="s">
        <v>160</v>
      </c>
      <c r="G82" s="23"/>
      <c r="H82" s="16"/>
      <c r="I82" s="42"/>
      <c r="J82" s="23"/>
      <c r="K82" s="16">
        <v>1</v>
      </c>
      <c r="L82" s="42" t="s">
        <v>160</v>
      </c>
      <c r="M82" s="23"/>
      <c r="N82" s="16">
        <v>0</v>
      </c>
      <c r="O82" s="42" t="s">
        <v>160</v>
      </c>
      <c r="P82" s="23"/>
      <c r="Q82" s="16">
        <v>0</v>
      </c>
      <c r="R82" s="42" t="s">
        <v>160</v>
      </c>
      <c r="S82" s="23"/>
      <c r="T82" s="16">
        <v>1</v>
      </c>
      <c r="U82" s="42" t="s">
        <v>160</v>
      </c>
      <c r="V82" s="23"/>
      <c r="W82" s="16">
        <v>0</v>
      </c>
      <c r="X82" s="42" t="s">
        <v>160</v>
      </c>
      <c r="Y82" s="23"/>
      <c r="Z82" s="68">
        <f t="shared" si="1"/>
        <v>1</v>
      </c>
      <c r="AA82" s="42" t="s">
        <v>160</v>
      </c>
      <c r="AB82" s="66">
        <f t="shared" si="74"/>
        <v>100</v>
      </c>
      <c r="AC82" s="29" t="s">
        <v>64</v>
      </c>
      <c r="AD82" s="87"/>
      <c r="AE82" s="89"/>
      <c r="AF82" s="101"/>
      <c r="AG82" s="68">
        <f t="shared" si="2"/>
        <v>1</v>
      </c>
      <c r="AH82" s="42" t="s">
        <v>160</v>
      </c>
      <c r="AI82" s="87"/>
      <c r="AJ82" s="66">
        <f t="shared" si="84"/>
        <v>25</v>
      </c>
      <c r="AK82" s="29" t="s">
        <v>64</v>
      </c>
      <c r="AL82" s="89"/>
      <c r="AM82" s="11"/>
      <c r="AP82" s="20"/>
    </row>
    <row r="83" spans="1:42" ht="45" x14ac:dyDescent="0.2">
      <c r="A83" s="12"/>
      <c r="B83" s="13"/>
      <c r="C83" s="45" t="s">
        <v>147</v>
      </c>
      <c r="D83" s="24" t="s">
        <v>161</v>
      </c>
      <c r="E83" s="16">
        <v>150</v>
      </c>
      <c r="F83" s="42" t="s">
        <v>153</v>
      </c>
      <c r="G83" s="77">
        <f>M83*4</f>
        <v>277000000</v>
      </c>
      <c r="H83" s="16"/>
      <c r="I83" s="42"/>
      <c r="J83" s="77"/>
      <c r="K83" s="16">
        <v>24</v>
      </c>
      <c r="L83" s="42" t="s">
        <v>153</v>
      </c>
      <c r="M83" s="77">
        <v>69250000</v>
      </c>
      <c r="N83" s="16">
        <v>0</v>
      </c>
      <c r="O83" s="42" t="s">
        <v>153</v>
      </c>
      <c r="P83" s="77">
        <v>0</v>
      </c>
      <c r="Q83" s="16">
        <v>0</v>
      </c>
      <c r="R83" s="42" t="s">
        <v>153</v>
      </c>
      <c r="S83" s="77">
        <v>0</v>
      </c>
      <c r="T83" s="16">
        <v>0</v>
      </c>
      <c r="U83" s="42" t="s">
        <v>153</v>
      </c>
      <c r="V83" s="77">
        <v>0</v>
      </c>
      <c r="W83" s="16">
        <v>24</v>
      </c>
      <c r="X83" s="42" t="s">
        <v>153</v>
      </c>
      <c r="Y83" s="77">
        <v>68475000</v>
      </c>
      <c r="Z83" s="68">
        <f t="shared" si="1"/>
        <v>24</v>
      </c>
      <c r="AA83" s="42" t="s">
        <v>153</v>
      </c>
      <c r="AB83" s="66">
        <f t="shared" si="74"/>
        <v>100</v>
      </c>
      <c r="AC83" s="29" t="s">
        <v>64</v>
      </c>
      <c r="AD83" s="81">
        <f t="shared" si="5"/>
        <v>68475000</v>
      </c>
      <c r="AE83" s="82">
        <f>AD83/M83*100</f>
        <v>98.880866425992778</v>
      </c>
      <c r="AF83" s="100" t="s">
        <v>64</v>
      </c>
      <c r="AG83" s="68">
        <f t="shared" si="2"/>
        <v>24</v>
      </c>
      <c r="AH83" s="42" t="s">
        <v>153</v>
      </c>
      <c r="AI83" s="81">
        <f t="shared" si="3"/>
        <v>68475000</v>
      </c>
      <c r="AJ83" s="66">
        <f t="shared" si="6"/>
        <v>16</v>
      </c>
      <c r="AK83" s="29" t="s">
        <v>64</v>
      </c>
      <c r="AL83" s="82">
        <f t="shared" si="4"/>
        <v>24.720216606498195</v>
      </c>
      <c r="AM83" s="11"/>
      <c r="AP83" s="20"/>
    </row>
    <row r="84" spans="1:42" ht="30" x14ac:dyDescent="0.2">
      <c r="A84" s="12"/>
      <c r="B84" s="13"/>
      <c r="C84" s="49"/>
      <c r="D84" s="110" t="s">
        <v>162</v>
      </c>
      <c r="E84" s="16">
        <v>50</v>
      </c>
      <c r="F84" s="42" t="s">
        <v>153</v>
      </c>
      <c r="G84" s="78"/>
      <c r="H84" s="16"/>
      <c r="I84" s="42"/>
      <c r="J84" s="78"/>
      <c r="K84" s="16">
        <v>38</v>
      </c>
      <c r="L84" s="42" t="s">
        <v>153</v>
      </c>
      <c r="M84" s="78"/>
      <c r="N84" s="16"/>
      <c r="O84" s="42"/>
      <c r="P84" s="78"/>
      <c r="Q84" s="16"/>
      <c r="R84" s="42"/>
      <c r="S84" s="78"/>
      <c r="T84" s="16"/>
      <c r="U84" s="42"/>
      <c r="V84" s="78"/>
      <c r="W84" s="16"/>
      <c r="X84" s="42"/>
      <c r="Y84" s="78"/>
      <c r="Z84" s="68"/>
      <c r="AA84" s="42"/>
      <c r="AB84" s="66"/>
      <c r="AC84" s="29"/>
      <c r="AD84" s="86"/>
      <c r="AE84" s="88"/>
      <c r="AF84" s="102"/>
      <c r="AG84" s="68">
        <f t="shared" si="2"/>
        <v>0</v>
      </c>
      <c r="AH84" s="42" t="s">
        <v>153</v>
      </c>
      <c r="AI84" s="86"/>
      <c r="AJ84" s="66">
        <f t="shared" ref="AJ84:AJ85" si="85">AG84/E84*100</f>
        <v>0</v>
      </c>
      <c r="AK84" s="29" t="s">
        <v>64</v>
      </c>
      <c r="AL84" s="88"/>
      <c r="AM84" s="11"/>
      <c r="AP84" s="20"/>
    </row>
    <row r="85" spans="1:42" ht="45" x14ac:dyDescent="0.2">
      <c r="A85" s="12"/>
      <c r="B85" s="13"/>
      <c r="C85" s="21"/>
      <c r="D85" s="110" t="s">
        <v>163</v>
      </c>
      <c r="E85" s="76">
        <f>3000*4</f>
        <v>12000</v>
      </c>
      <c r="F85" s="42" t="s">
        <v>153</v>
      </c>
      <c r="G85" s="23"/>
      <c r="H85" s="16"/>
      <c r="I85" s="42"/>
      <c r="J85" s="23"/>
      <c r="K85" s="76">
        <v>3700</v>
      </c>
      <c r="L85" s="42" t="s">
        <v>153</v>
      </c>
      <c r="M85" s="23"/>
      <c r="N85" s="16"/>
      <c r="O85" s="42"/>
      <c r="P85" s="23"/>
      <c r="Q85" s="16"/>
      <c r="R85" s="42"/>
      <c r="S85" s="23"/>
      <c r="T85" s="16"/>
      <c r="U85" s="42"/>
      <c r="V85" s="23"/>
      <c r="W85" s="16"/>
      <c r="X85" s="42"/>
      <c r="Y85" s="23"/>
      <c r="Z85" s="68"/>
      <c r="AA85" s="42"/>
      <c r="AB85" s="66"/>
      <c r="AC85" s="29"/>
      <c r="AD85" s="87"/>
      <c r="AE85" s="89"/>
      <c r="AF85" s="101"/>
      <c r="AG85" s="68">
        <f t="shared" si="2"/>
        <v>0</v>
      </c>
      <c r="AH85" s="42" t="s">
        <v>153</v>
      </c>
      <c r="AI85" s="87"/>
      <c r="AJ85" s="66">
        <f t="shared" si="85"/>
        <v>0</v>
      </c>
      <c r="AK85" s="29" t="s">
        <v>64</v>
      </c>
      <c r="AL85" s="89"/>
      <c r="AM85" s="11"/>
      <c r="AP85" s="20"/>
    </row>
    <row r="86" spans="1:42" ht="135" x14ac:dyDescent="0.2">
      <c r="A86" s="12"/>
      <c r="B86" s="13"/>
      <c r="C86" s="112" t="s">
        <v>148</v>
      </c>
      <c r="D86" s="110" t="s">
        <v>164</v>
      </c>
      <c r="E86" s="16">
        <f>3*4</f>
        <v>12</v>
      </c>
      <c r="F86" s="17" t="s">
        <v>160</v>
      </c>
      <c r="G86" s="77">
        <f>M86*4</f>
        <v>0</v>
      </c>
      <c r="H86" s="16"/>
      <c r="I86" s="17"/>
      <c r="J86" s="77"/>
      <c r="K86" s="16">
        <v>3</v>
      </c>
      <c r="L86" s="17" t="s">
        <v>160</v>
      </c>
      <c r="M86" s="77">
        <v>0</v>
      </c>
      <c r="N86" s="16"/>
      <c r="O86" s="17"/>
      <c r="P86" s="77"/>
      <c r="Q86" s="16"/>
      <c r="R86" s="17"/>
      <c r="S86" s="77"/>
      <c r="T86" s="16"/>
      <c r="U86" s="17"/>
      <c r="V86" s="77"/>
      <c r="W86" s="16"/>
      <c r="X86" s="17"/>
      <c r="Y86" s="77"/>
      <c r="Z86" s="68"/>
      <c r="AA86" s="17"/>
      <c r="AB86" s="66"/>
      <c r="AC86" s="29"/>
      <c r="AD86" s="81"/>
      <c r="AE86" s="82"/>
      <c r="AF86" s="100"/>
      <c r="AG86" s="68">
        <f t="shared" si="2"/>
        <v>0</v>
      </c>
      <c r="AH86" s="17" t="s">
        <v>160</v>
      </c>
      <c r="AI86" s="81">
        <f t="shared" si="3"/>
        <v>0</v>
      </c>
      <c r="AJ86" s="66">
        <f t="shared" si="6"/>
        <v>0</v>
      </c>
      <c r="AK86" s="29" t="s">
        <v>64</v>
      </c>
      <c r="AL86" s="82" t="e">
        <f t="shared" si="4"/>
        <v>#DIV/0!</v>
      </c>
      <c r="AM86" s="11"/>
      <c r="AP86" s="20"/>
    </row>
    <row r="87" spans="1:42" ht="45" x14ac:dyDescent="0.2">
      <c r="A87" s="12"/>
      <c r="B87" s="13"/>
      <c r="C87" s="113"/>
      <c r="D87" s="110" t="s">
        <v>165</v>
      </c>
      <c r="E87" s="16">
        <v>4</v>
      </c>
      <c r="F87" s="17" t="s">
        <v>98</v>
      </c>
      <c r="G87" s="78"/>
      <c r="H87" s="16"/>
      <c r="I87" s="17"/>
      <c r="J87" s="78"/>
      <c r="K87" s="16">
        <v>1</v>
      </c>
      <c r="L87" s="17" t="s">
        <v>98</v>
      </c>
      <c r="M87" s="78"/>
      <c r="N87" s="16"/>
      <c r="O87" s="17"/>
      <c r="P87" s="78"/>
      <c r="Q87" s="16"/>
      <c r="R87" s="17"/>
      <c r="S87" s="78"/>
      <c r="T87" s="16"/>
      <c r="U87" s="17"/>
      <c r="V87" s="78"/>
      <c r="W87" s="16"/>
      <c r="X87" s="17"/>
      <c r="Y87" s="78"/>
      <c r="Z87" s="68"/>
      <c r="AA87" s="17"/>
      <c r="AB87" s="66"/>
      <c r="AC87" s="29"/>
      <c r="AD87" s="86"/>
      <c r="AE87" s="88"/>
      <c r="AF87" s="102"/>
      <c r="AG87" s="68">
        <f t="shared" si="2"/>
        <v>0</v>
      </c>
      <c r="AH87" s="17" t="s">
        <v>98</v>
      </c>
      <c r="AI87" s="86"/>
      <c r="AJ87" s="66">
        <f t="shared" ref="AJ87:AJ91" si="86">AG87/E87*100</f>
        <v>0</v>
      </c>
      <c r="AK87" s="29" t="s">
        <v>64</v>
      </c>
      <c r="AL87" s="88"/>
      <c r="AM87" s="11"/>
      <c r="AP87" s="20"/>
    </row>
    <row r="88" spans="1:42" ht="60" x14ac:dyDescent="0.2">
      <c r="A88" s="12"/>
      <c r="B88" s="13"/>
      <c r="C88" s="111"/>
      <c r="D88" s="110" t="s">
        <v>166</v>
      </c>
      <c r="E88" s="50">
        <f>2000*4</f>
        <v>8000</v>
      </c>
      <c r="F88" s="17" t="s">
        <v>122</v>
      </c>
      <c r="G88" s="23"/>
      <c r="H88" s="50"/>
      <c r="I88" s="17"/>
      <c r="J88" s="23"/>
      <c r="K88" s="50">
        <v>1550</v>
      </c>
      <c r="L88" s="17" t="s">
        <v>122</v>
      </c>
      <c r="M88" s="23"/>
      <c r="N88" s="50"/>
      <c r="O88" s="17"/>
      <c r="P88" s="23"/>
      <c r="Q88" s="50"/>
      <c r="R88" s="17"/>
      <c r="S88" s="23"/>
      <c r="T88" s="50"/>
      <c r="U88" s="17"/>
      <c r="V88" s="23"/>
      <c r="W88" s="50"/>
      <c r="X88" s="17"/>
      <c r="Y88" s="23"/>
      <c r="Z88" s="68"/>
      <c r="AA88" s="17"/>
      <c r="AB88" s="66"/>
      <c r="AC88" s="29"/>
      <c r="AD88" s="87"/>
      <c r="AE88" s="89"/>
      <c r="AF88" s="101"/>
      <c r="AG88" s="68">
        <f t="shared" si="2"/>
        <v>0</v>
      </c>
      <c r="AH88" s="17" t="s">
        <v>122</v>
      </c>
      <c r="AI88" s="87"/>
      <c r="AJ88" s="66">
        <f t="shared" si="86"/>
        <v>0</v>
      </c>
      <c r="AK88" s="29" t="s">
        <v>64</v>
      </c>
      <c r="AL88" s="89"/>
      <c r="AM88" s="11"/>
      <c r="AP88" s="20"/>
    </row>
    <row r="89" spans="1:42" ht="95.25" customHeight="1" x14ac:dyDescent="0.2">
      <c r="A89" s="12"/>
      <c r="B89" s="13"/>
      <c r="C89" s="85" t="s">
        <v>214</v>
      </c>
      <c r="D89" s="84" t="s">
        <v>258</v>
      </c>
      <c r="E89" s="16">
        <v>72</v>
      </c>
      <c r="F89" s="42" t="s">
        <v>63</v>
      </c>
      <c r="G89" s="77">
        <v>22550000</v>
      </c>
      <c r="H89" s="16">
        <v>72</v>
      </c>
      <c r="I89" s="42" t="s">
        <v>63</v>
      </c>
      <c r="J89" s="77">
        <v>22310000</v>
      </c>
      <c r="K89" s="16"/>
      <c r="L89" s="42"/>
      <c r="M89" s="77"/>
      <c r="N89" s="16"/>
      <c r="O89" s="17"/>
      <c r="P89" s="18"/>
      <c r="Q89" s="16"/>
      <c r="R89" s="17"/>
      <c r="S89" s="18"/>
      <c r="T89" s="16"/>
      <c r="U89" s="17"/>
      <c r="V89" s="18"/>
      <c r="W89" s="16"/>
      <c r="X89" s="17"/>
      <c r="Y89" s="18"/>
      <c r="Z89" s="68"/>
      <c r="AA89" s="42"/>
      <c r="AB89" s="66"/>
      <c r="AC89" s="29"/>
      <c r="AD89" s="81"/>
      <c r="AE89" s="66"/>
      <c r="AF89" s="29"/>
      <c r="AG89" s="68">
        <f t="shared" ref="AG89:AG91" si="87">H89+Z89</f>
        <v>72</v>
      </c>
      <c r="AH89" s="42" t="s">
        <v>63</v>
      </c>
      <c r="AI89" s="81">
        <f t="shared" ref="AI89" si="88">J89+AD89</f>
        <v>22310000</v>
      </c>
      <c r="AJ89" s="66">
        <f t="shared" si="86"/>
        <v>100</v>
      </c>
      <c r="AK89" s="29" t="s">
        <v>64</v>
      </c>
      <c r="AL89" s="82">
        <f t="shared" ref="AL89" si="89">AI89/G89*100</f>
        <v>98.935698447893571</v>
      </c>
      <c r="AM89" s="11"/>
      <c r="AP89" s="20"/>
    </row>
    <row r="90" spans="1:42" ht="80.25" customHeight="1" x14ac:dyDescent="0.2">
      <c r="A90" s="12"/>
      <c r="B90" s="13"/>
      <c r="C90" s="85" t="s">
        <v>215</v>
      </c>
      <c r="D90" s="84" t="s">
        <v>259</v>
      </c>
      <c r="E90" s="16">
        <v>4</v>
      </c>
      <c r="F90" s="42" t="s">
        <v>153</v>
      </c>
      <c r="G90" s="18">
        <v>414019100</v>
      </c>
      <c r="H90" s="16">
        <v>4</v>
      </c>
      <c r="I90" s="42" t="s">
        <v>153</v>
      </c>
      <c r="J90" s="18">
        <v>255410000</v>
      </c>
      <c r="K90" s="16"/>
      <c r="L90" s="42"/>
      <c r="M90" s="18"/>
      <c r="N90" s="16"/>
      <c r="O90" s="17"/>
      <c r="P90" s="18"/>
      <c r="Q90" s="16"/>
      <c r="R90" s="17"/>
      <c r="S90" s="18"/>
      <c r="T90" s="16"/>
      <c r="U90" s="17"/>
      <c r="V90" s="18"/>
      <c r="W90" s="16"/>
      <c r="X90" s="17"/>
      <c r="Y90" s="18"/>
      <c r="Z90" s="68"/>
      <c r="AA90" s="42"/>
      <c r="AB90" s="66"/>
      <c r="AC90" s="29"/>
      <c r="AD90" s="35"/>
      <c r="AE90" s="66"/>
      <c r="AF90" s="29"/>
      <c r="AG90" s="68">
        <f t="shared" si="87"/>
        <v>4</v>
      </c>
      <c r="AH90" s="42" t="s">
        <v>153</v>
      </c>
      <c r="AI90" s="35">
        <f t="shared" ref="AI90" si="90">J90+AD90</f>
        <v>255410000</v>
      </c>
      <c r="AJ90" s="66">
        <f t="shared" si="86"/>
        <v>100</v>
      </c>
      <c r="AK90" s="29" t="s">
        <v>64</v>
      </c>
      <c r="AL90" s="66">
        <f t="shared" ref="AL90" si="91">AI90/G90*100</f>
        <v>61.690390612413772</v>
      </c>
      <c r="AM90" s="11"/>
      <c r="AP90" s="20"/>
    </row>
    <row r="91" spans="1:42" ht="105" x14ac:dyDescent="0.2">
      <c r="A91" s="12"/>
      <c r="B91" s="13"/>
      <c r="C91" s="85" t="s">
        <v>216</v>
      </c>
      <c r="D91" s="84" t="s">
        <v>260</v>
      </c>
      <c r="E91" s="16">
        <v>7</v>
      </c>
      <c r="F91" s="42" t="s">
        <v>261</v>
      </c>
      <c r="G91" s="18">
        <v>21301000</v>
      </c>
      <c r="H91" s="16">
        <v>7</v>
      </c>
      <c r="I91" s="42" t="s">
        <v>261</v>
      </c>
      <c r="J91" s="18">
        <v>14301000</v>
      </c>
      <c r="K91" s="16"/>
      <c r="L91" s="17"/>
      <c r="M91" s="18"/>
      <c r="N91" s="16"/>
      <c r="O91" s="17"/>
      <c r="P91" s="18"/>
      <c r="Q91" s="16"/>
      <c r="R91" s="17"/>
      <c r="S91" s="18"/>
      <c r="T91" s="16"/>
      <c r="U91" s="17"/>
      <c r="V91" s="18"/>
      <c r="W91" s="16"/>
      <c r="X91" s="17"/>
      <c r="Y91" s="18"/>
      <c r="Z91" s="68"/>
      <c r="AA91" s="17"/>
      <c r="AB91" s="66"/>
      <c r="AC91" s="29"/>
      <c r="AD91" s="35"/>
      <c r="AE91" s="66"/>
      <c r="AF91" s="29"/>
      <c r="AG91" s="68">
        <f t="shared" si="87"/>
        <v>7</v>
      </c>
      <c r="AH91" s="42" t="s">
        <v>261</v>
      </c>
      <c r="AI91" s="35">
        <f t="shared" ref="AI91:AI93" si="92">J91+AD91</f>
        <v>14301000</v>
      </c>
      <c r="AJ91" s="66">
        <f t="shared" si="86"/>
        <v>100</v>
      </c>
      <c r="AK91" s="29" t="s">
        <v>64</v>
      </c>
      <c r="AL91" s="66">
        <f t="shared" ref="AL91:AL93" si="93">AI91/G91*100</f>
        <v>67.137693066053245</v>
      </c>
      <c r="AM91" s="11"/>
      <c r="AP91" s="20"/>
    </row>
    <row r="92" spans="1:42" ht="90" x14ac:dyDescent="0.2">
      <c r="A92" s="12"/>
      <c r="B92" s="13"/>
      <c r="C92" s="85" t="s">
        <v>217</v>
      </c>
      <c r="D92" s="84" t="s">
        <v>262</v>
      </c>
      <c r="E92" s="16">
        <v>1</v>
      </c>
      <c r="F92" s="42" t="s">
        <v>98</v>
      </c>
      <c r="G92" s="77">
        <v>166987205</v>
      </c>
      <c r="H92" s="16">
        <v>1</v>
      </c>
      <c r="I92" s="42" t="s">
        <v>98</v>
      </c>
      <c r="J92" s="77">
        <v>144844443</v>
      </c>
      <c r="K92" s="16"/>
      <c r="L92" s="42"/>
      <c r="M92" s="77"/>
      <c r="N92" s="16"/>
      <c r="O92" s="17"/>
      <c r="P92" s="18"/>
      <c r="Q92" s="16"/>
      <c r="R92" s="17"/>
      <c r="S92" s="18"/>
      <c r="T92" s="16"/>
      <c r="U92" s="17"/>
      <c r="V92" s="18"/>
      <c r="W92" s="16"/>
      <c r="X92" s="17"/>
      <c r="Y92" s="18"/>
      <c r="Z92" s="68"/>
      <c r="AA92" s="42"/>
      <c r="AB92" s="66"/>
      <c r="AC92" s="29"/>
      <c r="AD92" s="81"/>
      <c r="AE92" s="66"/>
      <c r="AF92" s="29"/>
      <c r="AG92" s="68">
        <f t="shared" ref="AG92:AG94" si="94">H92+Z92</f>
        <v>1</v>
      </c>
      <c r="AH92" s="42" t="s">
        <v>98</v>
      </c>
      <c r="AI92" s="81">
        <f t="shared" si="92"/>
        <v>144844443</v>
      </c>
      <c r="AJ92" s="66">
        <f t="shared" ref="AJ92:AJ94" si="95">AG92/E92*100</f>
        <v>100</v>
      </c>
      <c r="AK92" s="29" t="s">
        <v>64</v>
      </c>
      <c r="AL92" s="82">
        <f t="shared" si="93"/>
        <v>86.73984512765513</v>
      </c>
      <c r="AM92" s="11"/>
      <c r="AP92" s="20"/>
    </row>
    <row r="93" spans="1:42" ht="45" x14ac:dyDescent="0.2">
      <c r="A93" s="12"/>
      <c r="B93" s="13"/>
      <c r="C93" s="85" t="s">
        <v>263</v>
      </c>
      <c r="D93" s="84" t="s">
        <v>264</v>
      </c>
      <c r="E93" s="16">
        <v>7</v>
      </c>
      <c r="F93" s="42" t="s">
        <v>265</v>
      </c>
      <c r="G93" s="18">
        <v>4206250</v>
      </c>
      <c r="H93" s="16">
        <v>0</v>
      </c>
      <c r="I93" s="42" t="s">
        <v>265</v>
      </c>
      <c r="J93" s="18">
        <v>0</v>
      </c>
      <c r="K93" s="16"/>
      <c r="L93" s="42"/>
      <c r="M93" s="18"/>
      <c r="N93" s="16"/>
      <c r="O93" s="17"/>
      <c r="P93" s="18"/>
      <c r="Q93" s="16"/>
      <c r="R93" s="17"/>
      <c r="S93" s="18"/>
      <c r="T93" s="16"/>
      <c r="U93" s="17"/>
      <c r="V93" s="18"/>
      <c r="W93" s="16"/>
      <c r="X93" s="17"/>
      <c r="Y93" s="18"/>
      <c r="Z93" s="68"/>
      <c r="AA93" s="42"/>
      <c r="AB93" s="66"/>
      <c r="AC93" s="29"/>
      <c r="AD93" s="35"/>
      <c r="AE93" s="66"/>
      <c r="AF93" s="29"/>
      <c r="AG93" s="68">
        <f t="shared" si="94"/>
        <v>0</v>
      </c>
      <c r="AH93" s="42" t="s">
        <v>265</v>
      </c>
      <c r="AI93" s="35">
        <f t="shared" si="92"/>
        <v>0</v>
      </c>
      <c r="AJ93" s="66">
        <f t="shared" si="95"/>
        <v>0</v>
      </c>
      <c r="AK93" s="29" t="s">
        <v>64</v>
      </c>
      <c r="AL93" s="66">
        <f t="shared" si="93"/>
        <v>0</v>
      </c>
      <c r="AM93" s="11"/>
      <c r="AP93" s="20"/>
    </row>
    <row r="94" spans="1:42" ht="60.75" customHeight="1" x14ac:dyDescent="0.2">
      <c r="A94" s="12"/>
      <c r="B94" s="13"/>
      <c r="C94" s="85" t="s">
        <v>218</v>
      </c>
      <c r="D94" s="84" t="s">
        <v>266</v>
      </c>
      <c r="E94" s="16">
        <v>80</v>
      </c>
      <c r="F94" s="17" t="s">
        <v>153</v>
      </c>
      <c r="G94" s="77">
        <v>666505000</v>
      </c>
      <c r="H94" s="16">
        <v>80</v>
      </c>
      <c r="I94" s="17" t="s">
        <v>153</v>
      </c>
      <c r="J94" s="77">
        <v>654020000</v>
      </c>
      <c r="K94" s="16"/>
      <c r="L94" s="17"/>
      <c r="M94" s="18"/>
      <c r="N94" s="16"/>
      <c r="O94" s="17"/>
      <c r="P94" s="18"/>
      <c r="Q94" s="16"/>
      <c r="R94" s="17"/>
      <c r="S94" s="18"/>
      <c r="T94" s="16"/>
      <c r="U94" s="17"/>
      <c r="V94" s="18"/>
      <c r="W94" s="16"/>
      <c r="X94" s="17"/>
      <c r="Y94" s="18"/>
      <c r="Z94" s="68"/>
      <c r="AA94" s="17"/>
      <c r="AB94" s="66"/>
      <c r="AC94" s="29"/>
      <c r="AD94" s="35"/>
      <c r="AE94" s="66"/>
      <c r="AF94" s="29"/>
      <c r="AG94" s="68">
        <f t="shared" si="94"/>
        <v>80</v>
      </c>
      <c r="AH94" s="17" t="s">
        <v>153</v>
      </c>
      <c r="AI94" s="81">
        <f>J94+AD94</f>
        <v>654020000</v>
      </c>
      <c r="AJ94" s="66">
        <f t="shared" si="95"/>
        <v>100</v>
      </c>
      <c r="AK94" s="29" t="s">
        <v>64</v>
      </c>
      <c r="AL94" s="82">
        <f>AI94/G94*100</f>
        <v>98.126795747968885</v>
      </c>
      <c r="AM94" s="11"/>
      <c r="AP94" s="20"/>
    </row>
    <row r="95" spans="1:42" ht="60.75" customHeight="1" x14ac:dyDescent="0.2">
      <c r="A95" s="12"/>
      <c r="B95" s="13"/>
      <c r="C95" s="96"/>
      <c r="D95" s="84" t="s">
        <v>267</v>
      </c>
      <c r="E95" s="16">
        <v>18</v>
      </c>
      <c r="F95" s="17" t="s">
        <v>153</v>
      </c>
      <c r="G95" s="78"/>
      <c r="H95" s="16">
        <v>18</v>
      </c>
      <c r="I95" s="17" t="s">
        <v>153</v>
      </c>
      <c r="J95" s="78"/>
      <c r="K95" s="16"/>
      <c r="L95" s="17"/>
      <c r="M95" s="18"/>
      <c r="N95" s="16"/>
      <c r="O95" s="17"/>
      <c r="P95" s="18"/>
      <c r="Q95" s="16"/>
      <c r="R95" s="17"/>
      <c r="S95" s="18"/>
      <c r="T95" s="16"/>
      <c r="U95" s="17"/>
      <c r="V95" s="18"/>
      <c r="W95" s="16"/>
      <c r="X95" s="17"/>
      <c r="Y95" s="18"/>
      <c r="Z95" s="68"/>
      <c r="AA95" s="17"/>
      <c r="AB95" s="66"/>
      <c r="AC95" s="29"/>
      <c r="AD95" s="35"/>
      <c r="AE95" s="66"/>
      <c r="AF95" s="29"/>
      <c r="AG95" s="68">
        <f t="shared" ref="AG95" si="96">H95+Z95</f>
        <v>18</v>
      </c>
      <c r="AH95" s="17" t="s">
        <v>153</v>
      </c>
      <c r="AI95" s="86"/>
      <c r="AJ95" s="66">
        <f t="shared" ref="AJ95" si="97">AG95/E95*100</f>
        <v>100</v>
      </c>
      <c r="AK95" s="29" t="s">
        <v>64</v>
      </c>
      <c r="AL95" s="88"/>
      <c r="AM95" s="11"/>
      <c r="AP95" s="20"/>
    </row>
    <row r="96" spans="1:42" ht="60.75" customHeight="1" x14ac:dyDescent="0.2">
      <c r="A96" s="12"/>
      <c r="B96" s="13"/>
      <c r="C96" s="83"/>
      <c r="D96" s="84" t="s">
        <v>268</v>
      </c>
      <c r="E96" s="16">
        <v>20</v>
      </c>
      <c r="F96" s="17" t="s">
        <v>153</v>
      </c>
      <c r="G96" s="23"/>
      <c r="H96" s="16">
        <v>20</v>
      </c>
      <c r="I96" s="17" t="s">
        <v>153</v>
      </c>
      <c r="J96" s="23"/>
      <c r="K96" s="16"/>
      <c r="L96" s="17"/>
      <c r="M96" s="18"/>
      <c r="N96" s="16"/>
      <c r="O96" s="17"/>
      <c r="P96" s="18"/>
      <c r="Q96" s="16"/>
      <c r="R96" s="17"/>
      <c r="S96" s="18"/>
      <c r="T96" s="16"/>
      <c r="U96" s="17"/>
      <c r="V96" s="18"/>
      <c r="W96" s="16"/>
      <c r="X96" s="17"/>
      <c r="Y96" s="18"/>
      <c r="Z96" s="68"/>
      <c r="AA96" s="17"/>
      <c r="AB96" s="66"/>
      <c r="AC96" s="29"/>
      <c r="AD96" s="35"/>
      <c r="AE96" s="66"/>
      <c r="AF96" s="29"/>
      <c r="AG96" s="68">
        <f t="shared" ref="AG96" si="98">H96+Z96</f>
        <v>20</v>
      </c>
      <c r="AH96" s="17" t="s">
        <v>153</v>
      </c>
      <c r="AI96" s="87"/>
      <c r="AJ96" s="66">
        <f t="shared" ref="AJ96" si="99">AG96/E96*100</f>
        <v>100</v>
      </c>
      <c r="AK96" s="29" t="s">
        <v>64</v>
      </c>
      <c r="AL96" s="89"/>
      <c r="AM96" s="11"/>
      <c r="AP96" s="20"/>
    </row>
    <row r="97" spans="1:42" ht="96" customHeight="1" x14ac:dyDescent="0.2">
      <c r="A97" s="12"/>
      <c r="B97" s="13"/>
      <c r="C97" s="14" t="s">
        <v>167</v>
      </c>
      <c r="D97" s="15" t="s">
        <v>246</v>
      </c>
      <c r="E97" s="48" t="s">
        <v>274</v>
      </c>
      <c r="F97" s="40" t="s">
        <v>153</v>
      </c>
      <c r="G97" s="37">
        <f>SUM(G98)</f>
        <v>416116000</v>
      </c>
      <c r="H97" s="75">
        <v>5858</v>
      </c>
      <c r="I97" s="40" t="s">
        <v>153</v>
      </c>
      <c r="J97" s="37">
        <f>SUM(J98:J104)</f>
        <v>156165200</v>
      </c>
      <c r="K97" s="48" t="s">
        <v>172</v>
      </c>
      <c r="L97" s="40" t="s">
        <v>153</v>
      </c>
      <c r="M97" s="37">
        <f>SUM(M98)</f>
        <v>105493300</v>
      </c>
      <c r="N97" s="48">
        <v>0</v>
      </c>
      <c r="O97" s="40" t="s">
        <v>153</v>
      </c>
      <c r="P97" s="37">
        <f>SUM(P98)</f>
        <v>0</v>
      </c>
      <c r="Q97" s="48">
        <v>0</v>
      </c>
      <c r="R97" s="40" t="s">
        <v>153</v>
      </c>
      <c r="S97" s="37">
        <f>SUM(S98)</f>
        <v>0</v>
      </c>
      <c r="T97" s="48">
        <v>0</v>
      </c>
      <c r="U97" s="40" t="s">
        <v>153</v>
      </c>
      <c r="V97" s="37">
        <f>SUM(V98)</f>
        <v>214800</v>
      </c>
      <c r="W97" s="75">
        <v>4931</v>
      </c>
      <c r="X97" s="40" t="s">
        <v>153</v>
      </c>
      <c r="Y97" s="37">
        <f>SUM(Y98)</f>
        <v>82000000</v>
      </c>
      <c r="Z97" s="79">
        <f t="shared" si="1"/>
        <v>4931</v>
      </c>
      <c r="AA97" s="40" t="s">
        <v>153</v>
      </c>
      <c r="AB97" s="63">
        <f>Z97/K97*100</f>
        <v>69.090654336555986</v>
      </c>
      <c r="AC97" s="61" t="s">
        <v>64</v>
      </c>
      <c r="AD97" s="71">
        <f>P97+S97+V97+Y97</f>
        <v>82214800</v>
      </c>
      <c r="AE97" s="63">
        <f>AD97/M97*100</f>
        <v>77.93366972120505</v>
      </c>
      <c r="AF97" s="61" t="s">
        <v>64</v>
      </c>
      <c r="AG97" s="79">
        <f t="shared" si="2"/>
        <v>10789</v>
      </c>
      <c r="AH97" s="40" t="s">
        <v>153</v>
      </c>
      <c r="AI97" s="71">
        <f t="shared" si="3"/>
        <v>238380000</v>
      </c>
      <c r="AJ97" s="63">
        <f t="shared" si="6"/>
        <v>145.07193760925102</v>
      </c>
      <c r="AK97" s="61" t="s">
        <v>64</v>
      </c>
      <c r="AL97" s="63">
        <f t="shared" si="4"/>
        <v>57.286910380759217</v>
      </c>
      <c r="AM97" s="11"/>
      <c r="AP97" s="20"/>
    </row>
    <row r="98" spans="1:42" ht="75" x14ac:dyDescent="0.2">
      <c r="A98" s="12"/>
      <c r="B98" s="13"/>
      <c r="C98" s="45" t="s">
        <v>168</v>
      </c>
      <c r="D98" s="24" t="s">
        <v>169</v>
      </c>
      <c r="E98" s="16">
        <f>30*5</f>
        <v>150</v>
      </c>
      <c r="F98" s="17" t="s">
        <v>173</v>
      </c>
      <c r="G98" s="77">
        <v>416116000</v>
      </c>
      <c r="H98" s="16">
        <v>30</v>
      </c>
      <c r="I98" s="17" t="s">
        <v>173</v>
      </c>
      <c r="J98" s="77">
        <v>63283200</v>
      </c>
      <c r="K98" s="16">
        <v>30</v>
      </c>
      <c r="L98" s="17" t="s">
        <v>173</v>
      </c>
      <c r="M98" s="77">
        <v>105493300</v>
      </c>
      <c r="N98" s="16">
        <v>16</v>
      </c>
      <c r="O98" s="17" t="s">
        <v>173</v>
      </c>
      <c r="P98" s="77">
        <v>0</v>
      </c>
      <c r="Q98" s="16">
        <v>6</v>
      </c>
      <c r="R98" s="17" t="s">
        <v>173</v>
      </c>
      <c r="S98" s="77">
        <v>0</v>
      </c>
      <c r="T98" s="16">
        <v>20</v>
      </c>
      <c r="U98" s="17" t="s">
        <v>173</v>
      </c>
      <c r="V98" s="77">
        <v>214800</v>
      </c>
      <c r="W98" s="16">
        <v>72</v>
      </c>
      <c r="X98" s="17" t="s">
        <v>173</v>
      </c>
      <c r="Y98" s="77">
        <v>82000000</v>
      </c>
      <c r="Z98" s="68">
        <f t="shared" si="1"/>
        <v>114</v>
      </c>
      <c r="AA98" s="17" t="s">
        <v>173</v>
      </c>
      <c r="AB98" s="66">
        <f t="shared" ref="AB98:AB100" si="100">Z98/K98*100</f>
        <v>380</v>
      </c>
      <c r="AC98" s="29" t="s">
        <v>64</v>
      </c>
      <c r="AD98" s="81">
        <f t="shared" si="5"/>
        <v>82214800</v>
      </c>
      <c r="AE98" s="82">
        <f>AD98/M98*100</f>
        <v>77.93366972120505</v>
      </c>
      <c r="AF98" s="100" t="s">
        <v>64</v>
      </c>
      <c r="AG98" s="68">
        <f t="shared" si="2"/>
        <v>144</v>
      </c>
      <c r="AH98" s="17" t="s">
        <v>173</v>
      </c>
      <c r="AI98" s="81">
        <f t="shared" si="3"/>
        <v>145498000</v>
      </c>
      <c r="AJ98" s="66">
        <f t="shared" si="6"/>
        <v>96</v>
      </c>
      <c r="AK98" s="29" t="s">
        <v>64</v>
      </c>
      <c r="AL98" s="82">
        <f t="shared" si="4"/>
        <v>34.965730709705952</v>
      </c>
      <c r="AM98" s="11"/>
      <c r="AP98" s="20"/>
    </row>
    <row r="99" spans="1:42" ht="30" x14ac:dyDescent="0.2">
      <c r="A99" s="12"/>
      <c r="B99" s="13"/>
      <c r="C99" s="49"/>
      <c r="D99" s="24" t="s">
        <v>170</v>
      </c>
      <c r="E99" s="16">
        <f>4*5</f>
        <v>20</v>
      </c>
      <c r="F99" s="17" t="s">
        <v>173</v>
      </c>
      <c r="G99" s="78"/>
      <c r="H99" s="16">
        <v>4</v>
      </c>
      <c r="I99" s="17" t="s">
        <v>173</v>
      </c>
      <c r="J99" s="78"/>
      <c r="K99" s="16">
        <v>4</v>
      </c>
      <c r="L99" s="17" t="s">
        <v>173</v>
      </c>
      <c r="M99" s="78"/>
      <c r="N99" s="16">
        <v>0</v>
      </c>
      <c r="O99" s="17" t="s">
        <v>173</v>
      </c>
      <c r="P99" s="78"/>
      <c r="Q99" s="16">
        <v>0</v>
      </c>
      <c r="R99" s="17" t="s">
        <v>173</v>
      </c>
      <c r="S99" s="78"/>
      <c r="T99" s="16">
        <v>4</v>
      </c>
      <c r="U99" s="17" t="s">
        <v>173</v>
      </c>
      <c r="V99" s="78"/>
      <c r="W99" s="16">
        <v>8</v>
      </c>
      <c r="X99" s="17" t="s">
        <v>173</v>
      </c>
      <c r="Y99" s="78"/>
      <c r="Z99" s="68">
        <f t="shared" si="1"/>
        <v>12</v>
      </c>
      <c r="AA99" s="17" t="s">
        <v>173</v>
      </c>
      <c r="AB99" s="66">
        <f t="shared" si="100"/>
        <v>300</v>
      </c>
      <c r="AC99" s="29" t="s">
        <v>64</v>
      </c>
      <c r="AD99" s="86"/>
      <c r="AE99" s="88"/>
      <c r="AF99" s="102"/>
      <c r="AG99" s="68">
        <f t="shared" si="2"/>
        <v>16</v>
      </c>
      <c r="AH99" s="17" t="s">
        <v>173</v>
      </c>
      <c r="AI99" s="86"/>
      <c r="AJ99" s="66">
        <f t="shared" ref="AJ99:AJ101" si="101">AG99/E99*100</f>
        <v>80</v>
      </c>
      <c r="AK99" s="29" t="s">
        <v>64</v>
      </c>
      <c r="AL99" s="88"/>
      <c r="AM99" s="11"/>
      <c r="AP99" s="20"/>
    </row>
    <row r="100" spans="1:42" ht="30" x14ac:dyDescent="0.2">
      <c r="A100" s="12"/>
      <c r="B100" s="13"/>
      <c r="C100" s="21"/>
      <c r="D100" s="24" t="s">
        <v>171</v>
      </c>
      <c r="E100" s="16">
        <f>4*5</f>
        <v>20</v>
      </c>
      <c r="F100" s="17" t="s">
        <v>173</v>
      </c>
      <c r="G100" s="23"/>
      <c r="H100" s="16">
        <v>4</v>
      </c>
      <c r="I100" s="17" t="s">
        <v>173</v>
      </c>
      <c r="J100" s="23"/>
      <c r="K100" s="16">
        <v>4</v>
      </c>
      <c r="L100" s="17" t="s">
        <v>173</v>
      </c>
      <c r="M100" s="23"/>
      <c r="N100" s="16">
        <v>2</v>
      </c>
      <c r="O100" s="17" t="s">
        <v>173</v>
      </c>
      <c r="P100" s="23"/>
      <c r="Q100" s="16">
        <v>2</v>
      </c>
      <c r="R100" s="17" t="s">
        <v>173</v>
      </c>
      <c r="S100" s="23"/>
      <c r="T100" s="16">
        <v>6</v>
      </c>
      <c r="U100" s="17" t="s">
        <v>173</v>
      </c>
      <c r="V100" s="23"/>
      <c r="W100" s="16">
        <v>4</v>
      </c>
      <c r="X100" s="17" t="s">
        <v>173</v>
      </c>
      <c r="Y100" s="23"/>
      <c r="Z100" s="68">
        <f t="shared" si="1"/>
        <v>14</v>
      </c>
      <c r="AA100" s="17" t="s">
        <v>173</v>
      </c>
      <c r="AB100" s="66">
        <f t="shared" si="100"/>
        <v>350</v>
      </c>
      <c r="AC100" s="29" t="s">
        <v>64</v>
      </c>
      <c r="AD100" s="87"/>
      <c r="AE100" s="89"/>
      <c r="AF100" s="101"/>
      <c r="AG100" s="68">
        <f t="shared" si="2"/>
        <v>18</v>
      </c>
      <c r="AH100" s="17" t="s">
        <v>173</v>
      </c>
      <c r="AI100" s="87"/>
      <c r="AJ100" s="66">
        <f t="shared" si="101"/>
        <v>90</v>
      </c>
      <c r="AK100" s="29" t="s">
        <v>64</v>
      </c>
      <c r="AL100" s="89"/>
      <c r="AM100" s="11"/>
      <c r="AP100" s="20"/>
    </row>
    <row r="101" spans="1:42" ht="105" x14ac:dyDescent="0.2">
      <c r="A101" s="12"/>
      <c r="B101" s="13"/>
      <c r="C101" s="85" t="s">
        <v>219</v>
      </c>
      <c r="D101" s="84" t="s">
        <v>269</v>
      </c>
      <c r="E101" s="16">
        <v>12</v>
      </c>
      <c r="F101" s="17" t="s">
        <v>173</v>
      </c>
      <c r="G101" s="18">
        <v>91591000</v>
      </c>
      <c r="H101" s="16">
        <v>12</v>
      </c>
      <c r="I101" s="17" t="s">
        <v>173</v>
      </c>
      <c r="J101" s="18">
        <v>71882000</v>
      </c>
      <c r="K101" s="16"/>
      <c r="L101" s="17"/>
      <c r="M101" s="18"/>
      <c r="N101" s="16"/>
      <c r="O101" s="17"/>
      <c r="P101" s="18"/>
      <c r="Q101" s="16"/>
      <c r="R101" s="17"/>
      <c r="S101" s="18"/>
      <c r="T101" s="16"/>
      <c r="U101" s="17"/>
      <c r="V101" s="18"/>
      <c r="W101" s="16"/>
      <c r="X101" s="17"/>
      <c r="Y101" s="18"/>
      <c r="Z101" s="68"/>
      <c r="AA101" s="17"/>
      <c r="AB101" s="66"/>
      <c r="AC101" s="29"/>
      <c r="AD101" s="35"/>
      <c r="AE101" s="66"/>
      <c r="AF101" s="29"/>
      <c r="AG101" s="68">
        <f t="shared" ref="AG101" si="102">H101+Z101</f>
        <v>12</v>
      </c>
      <c r="AH101" s="17" t="s">
        <v>173</v>
      </c>
      <c r="AI101" s="35">
        <f t="shared" ref="AI101" si="103">J101+AD101</f>
        <v>71882000</v>
      </c>
      <c r="AJ101" s="66">
        <f t="shared" si="101"/>
        <v>100</v>
      </c>
      <c r="AK101" s="29" t="s">
        <v>64</v>
      </c>
      <c r="AL101" s="66">
        <f t="shared" ref="AL101" si="104">AI101/G101*100</f>
        <v>78.481510192049441</v>
      </c>
      <c r="AM101" s="11"/>
      <c r="AP101" s="20"/>
    </row>
    <row r="102" spans="1:42" ht="120" x14ac:dyDescent="0.2">
      <c r="A102" s="12"/>
      <c r="B102" s="13"/>
      <c r="C102" s="85" t="s">
        <v>220</v>
      </c>
      <c r="D102" s="84" t="s">
        <v>270</v>
      </c>
      <c r="E102" s="16">
        <v>180</v>
      </c>
      <c r="F102" s="17" t="s">
        <v>62</v>
      </c>
      <c r="G102" s="77">
        <v>26465000</v>
      </c>
      <c r="H102" s="16">
        <v>180</v>
      </c>
      <c r="I102" s="17" t="s">
        <v>62</v>
      </c>
      <c r="J102" s="77">
        <v>21000000</v>
      </c>
      <c r="K102" s="16"/>
      <c r="L102" s="17"/>
      <c r="M102" s="18"/>
      <c r="N102" s="16"/>
      <c r="O102" s="17"/>
      <c r="P102" s="18"/>
      <c r="Q102" s="16"/>
      <c r="R102" s="17"/>
      <c r="S102" s="18"/>
      <c r="T102" s="16"/>
      <c r="U102" s="17"/>
      <c r="V102" s="18"/>
      <c r="W102" s="16"/>
      <c r="X102" s="17"/>
      <c r="Y102" s="18"/>
      <c r="Z102" s="68"/>
      <c r="AA102" s="17"/>
      <c r="AB102" s="66"/>
      <c r="AC102" s="29"/>
      <c r="AD102" s="81"/>
      <c r="AE102" s="66"/>
      <c r="AF102" s="29"/>
      <c r="AG102" s="68">
        <f t="shared" ref="AG102" si="105">H102+Z102</f>
        <v>180</v>
      </c>
      <c r="AH102" s="17" t="s">
        <v>62</v>
      </c>
      <c r="AI102" s="81">
        <f t="shared" ref="AI102" si="106">J102+AD102</f>
        <v>21000000</v>
      </c>
      <c r="AJ102" s="66">
        <f t="shared" ref="AJ102" si="107">AG102/E102*100</f>
        <v>100</v>
      </c>
      <c r="AK102" s="29" t="s">
        <v>64</v>
      </c>
      <c r="AL102" s="82">
        <f t="shared" ref="AL102" si="108">AI102/G102*100</f>
        <v>79.350085017948231</v>
      </c>
      <c r="AM102" s="11"/>
      <c r="AP102" s="20"/>
    </row>
    <row r="103" spans="1:42" ht="45" x14ac:dyDescent="0.2">
      <c r="A103" s="12"/>
      <c r="B103" s="13"/>
      <c r="C103" s="96"/>
      <c r="D103" s="84" t="s">
        <v>271</v>
      </c>
      <c r="E103" s="16">
        <v>40</v>
      </c>
      <c r="F103" s="17" t="s">
        <v>62</v>
      </c>
      <c r="G103" s="78"/>
      <c r="H103" s="16">
        <v>40</v>
      </c>
      <c r="I103" s="17" t="s">
        <v>62</v>
      </c>
      <c r="J103" s="78"/>
      <c r="K103" s="16"/>
      <c r="L103" s="17"/>
      <c r="M103" s="18"/>
      <c r="N103" s="16"/>
      <c r="O103" s="17"/>
      <c r="P103" s="18"/>
      <c r="Q103" s="16"/>
      <c r="R103" s="17"/>
      <c r="S103" s="18"/>
      <c r="T103" s="16"/>
      <c r="U103" s="17"/>
      <c r="V103" s="18"/>
      <c r="W103" s="16"/>
      <c r="X103" s="17"/>
      <c r="Y103" s="18"/>
      <c r="Z103" s="68"/>
      <c r="AA103" s="17"/>
      <c r="AB103" s="66"/>
      <c r="AC103" s="29"/>
      <c r="AD103" s="86"/>
      <c r="AE103" s="66"/>
      <c r="AF103" s="29"/>
      <c r="AG103" s="68">
        <f t="shared" ref="AG103" si="109">H103+Z103</f>
        <v>40</v>
      </c>
      <c r="AH103" s="17" t="s">
        <v>62</v>
      </c>
      <c r="AI103" s="86">
        <f t="shared" ref="AI103" si="110">J103+AD103</f>
        <v>0</v>
      </c>
      <c r="AJ103" s="66">
        <f t="shared" ref="AJ103" si="111">AG103/E103*100</f>
        <v>100</v>
      </c>
      <c r="AK103" s="29" t="s">
        <v>64</v>
      </c>
      <c r="AL103" s="88"/>
      <c r="AM103" s="11"/>
      <c r="AP103" s="20"/>
    </row>
    <row r="104" spans="1:42" ht="75" x14ac:dyDescent="0.2">
      <c r="A104" s="12"/>
      <c r="B104" s="13"/>
      <c r="C104" s="96"/>
      <c r="D104" s="84" t="s">
        <v>272</v>
      </c>
      <c r="E104" s="16">
        <v>30</v>
      </c>
      <c r="F104" s="17" t="s">
        <v>62</v>
      </c>
      <c r="G104" s="23"/>
      <c r="H104" s="16">
        <v>30</v>
      </c>
      <c r="I104" s="17" t="s">
        <v>62</v>
      </c>
      <c r="J104" s="23"/>
      <c r="K104" s="16"/>
      <c r="L104" s="17"/>
      <c r="M104" s="18"/>
      <c r="N104" s="16"/>
      <c r="O104" s="17"/>
      <c r="P104" s="18"/>
      <c r="Q104" s="16"/>
      <c r="R104" s="17"/>
      <c r="S104" s="18"/>
      <c r="T104" s="16"/>
      <c r="U104" s="17"/>
      <c r="V104" s="18"/>
      <c r="W104" s="16"/>
      <c r="X104" s="17"/>
      <c r="Y104" s="18"/>
      <c r="Z104" s="68"/>
      <c r="AA104" s="17"/>
      <c r="AB104" s="66"/>
      <c r="AC104" s="29"/>
      <c r="AD104" s="87"/>
      <c r="AE104" s="66"/>
      <c r="AF104" s="29"/>
      <c r="AG104" s="68">
        <f t="shared" ref="AG104" si="112">H104+Z104</f>
        <v>30</v>
      </c>
      <c r="AH104" s="17" t="s">
        <v>62</v>
      </c>
      <c r="AI104" s="87">
        <f t="shared" ref="AI104" si="113">J104+AD104</f>
        <v>0</v>
      </c>
      <c r="AJ104" s="66">
        <f t="shared" ref="AJ104" si="114">AG104/E104*100</f>
        <v>100</v>
      </c>
      <c r="AK104" s="29" t="s">
        <v>64</v>
      </c>
      <c r="AL104" s="89"/>
      <c r="AM104" s="11"/>
      <c r="AP104" s="20"/>
    </row>
    <row r="105" spans="1:42" ht="78.75" x14ac:dyDescent="0.2">
      <c r="A105" s="12"/>
      <c r="B105" s="13"/>
      <c r="C105" s="14" t="s">
        <v>174</v>
      </c>
      <c r="D105" s="15" t="s">
        <v>178</v>
      </c>
      <c r="E105" s="39">
        <f>4*5</f>
        <v>20</v>
      </c>
      <c r="F105" s="40" t="s">
        <v>179</v>
      </c>
      <c r="G105" s="37">
        <f>SUM(G106:G110)</f>
        <v>1545139950</v>
      </c>
      <c r="H105" s="39">
        <v>5</v>
      </c>
      <c r="I105" s="40" t="s">
        <v>179</v>
      </c>
      <c r="J105" s="37">
        <f>SUM(J106:J112)</f>
        <v>213189700</v>
      </c>
      <c r="K105" s="39">
        <v>4</v>
      </c>
      <c r="L105" s="40" t="s">
        <v>179</v>
      </c>
      <c r="M105" s="37">
        <f>SUM(M106:M110)</f>
        <v>412216200</v>
      </c>
      <c r="N105" s="39">
        <v>0</v>
      </c>
      <c r="O105" s="40" t="s">
        <v>179</v>
      </c>
      <c r="P105" s="37">
        <f>SUM(P106:P110)</f>
        <v>15300000</v>
      </c>
      <c r="Q105" s="39">
        <v>0</v>
      </c>
      <c r="R105" s="40" t="s">
        <v>179</v>
      </c>
      <c r="S105" s="37">
        <f>SUM(S106:S110)</f>
        <v>0</v>
      </c>
      <c r="T105" s="39">
        <v>0</v>
      </c>
      <c r="U105" s="40" t="s">
        <v>179</v>
      </c>
      <c r="V105" s="37">
        <f>SUM(V106:V110)</f>
        <v>160500000</v>
      </c>
      <c r="W105" s="39">
        <v>3</v>
      </c>
      <c r="X105" s="40" t="s">
        <v>179</v>
      </c>
      <c r="Y105" s="37">
        <f>SUM(Y106:Y110)</f>
        <v>116035260</v>
      </c>
      <c r="Z105" s="67">
        <f t="shared" si="1"/>
        <v>3</v>
      </c>
      <c r="AA105" s="98" t="s">
        <v>179</v>
      </c>
      <c r="AB105" s="63">
        <f t="shared" ref="AB105:AB110" si="115">Z105/K105*100</f>
        <v>75</v>
      </c>
      <c r="AC105" s="61" t="s">
        <v>64</v>
      </c>
      <c r="AD105" s="71">
        <f t="shared" si="5"/>
        <v>291835260</v>
      </c>
      <c r="AE105" s="63">
        <f>AD105/M105*100</f>
        <v>70.796649913322184</v>
      </c>
      <c r="AF105" s="61" t="s">
        <v>64</v>
      </c>
      <c r="AG105" s="67">
        <f t="shared" si="2"/>
        <v>8</v>
      </c>
      <c r="AH105" s="98" t="s">
        <v>179</v>
      </c>
      <c r="AI105" s="71">
        <f t="shared" si="3"/>
        <v>505024960</v>
      </c>
      <c r="AJ105" s="63">
        <f t="shared" si="6"/>
        <v>40</v>
      </c>
      <c r="AK105" s="61" t="s">
        <v>64</v>
      </c>
      <c r="AL105" s="63">
        <f t="shared" si="4"/>
        <v>32.684739010210691</v>
      </c>
      <c r="AM105" s="11"/>
      <c r="AP105" s="20"/>
    </row>
    <row r="106" spans="1:42" ht="90" x14ac:dyDescent="0.2">
      <c r="A106" s="12"/>
      <c r="B106" s="13"/>
      <c r="C106" s="45" t="s">
        <v>175</v>
      </c>
      <c r="D106" s="24" t="s">
        <v>180</v>
      </c>
      <c r="E106" s="16">
        <v>11</v>
      </c>
      <c r="F106" s="42" t="s">
        <v>182</v>
      </c>
      <c r="G106" s="77">
        <v>678786000</v>
      </c>
      <c r="H106" s="16">
        <v>11</v>
      </c>
      <c r="I106" s="42" t="s">
        <v>182</v>
      </c>
      <c r="J106" s="77">
        <v>117499500</v>
      </c>
      <c r="K106" s="16">
        <v>11</v>
      </c>
      <c r="L106" s="42" t="s">
        <v>182</v>
      </c>
      <c r="M106" s="77">
        <v>116860000</v>
      </c>
      <c r="N106" s="16">
        <v>0</v>
      </c>
      <c r="O106" s="42" t="s">
        <v>182</v>
      </c>
      <c r="P106" s="77">
        <v>15300000</v>
      </c>
      <c r="Q106" s="16">
        <v>0</v>
      </c>
      <c r="R106" s="42" t="s">
        <v>182</v>
      </c>
      <c r="S106" s="77">
        <v>0</v>
      </c>
      <c r="T106" s="16">
        <v>7</v>
      </c>
      <c r="U106" s="42" t="s">
        <v>182</v>
      </c>
      <c r="V106" s="77">
        <v>81800000</v>
      </c>
      <c r="W106" s="16">
        <v>4</v>
      </c>
      <c r="X106" s="42" t="s">
        <v>182</v>
      </c>
      <c r="Y106" s="77">
        <v>0</v>
      </c>
      <c r="Z106" s="68">
        <f t="shared" si="1"/>
        <v>11</v>
      </c>
      <c r="AA106" s="42" t="s">
        <v>182</v>
      </c>
      <c r="AB106" s="66">
        <f t="shared" si="115"/>
        <v>100</v>
      </c>
      <c r="AC106" s="29" t="s">
        <v>64</v>
      </c>
      <c r="AD106" s="81">
        <f t="shared" si="5"/>
        <v>97100000</v>
      </c>
      <c r="AE106" s="82">
        <f>AD106/M106*100</f>
        <v>83.090877973643671</v>
      </c>
      <c r="AF106" s="100" t="s">
        <v>64</v>
      </c>
      <c r="AG106" s="68">
        <f t="shared" si="2"/>
        <v>22</v>
      </c>
      <c r="AH106" s="42" t="s">
        <v>182</v>
      </c>
      <c r="AI106" s="81">
        <f t="shared" si="3"/>
        <v>214599500</v>
      </c>
      <c r="AJ106" s="66">
        <f t="shared" si="6"/>
        <v>200</v>
      </c>
      <c r="AK106" s="29" t="s">
        <v>64</v>
      </c>
      <c r="AL106" s="82">
        <f t="shared" si="4"/>
        <v>31.615192417050441</v>
      </c>
      <c r="AM106" s="11"/>
      <c r="AP106" s="20"/>
    </row>
    <row r="107" spans="1:42" ht="75" x14ac:dyDescent="0.2">
      <c r="A107" s="12"/>
      <c r="B107" s="13"/>
      <c r="C107" s="49"/>
      <c r="D107" s="24" t="s">
        <v>232</v>
      </c>
      <c r="E107" s="16">
        <v>148</v>
      </c>
      <c r="F107" s="42" t="s">
        <v>182</v>
      </c>
      <c r="G107" s="78"/>
      <c r="H107" s="16">
        <v>148</v>
      </c>
      <c r="I107" s="42" t="s">
        <v>182</v>
      </c>
      <c r="J107" s="78"/>
      <c r="K107" s="16">
        <v>148</v>
      </c>
      <c r="L107" s="42" t="s">
        <v>182</v>
      </c>
      <c r="M107" s="78"/>
      <c r="N107" s="16">
        <v>0</v>
      </c>
      <c r="O107" s="42" t="s">
        <v>182</v>
      </c>
      <c r="P107" s="78"/>
      <c r="Q107" s="16">
        <v>0</v>
      </c>
      <c r="R107" s="42" t="s">
        <v>182</v>
      </c>
      <c r="S107" s="78"/>
      <c r="T107" s="16">
        <v>0</v>
      </c>
      <c r="U107" s="42" t="s">
        <v>182</v>
      </c>
      <c r="V107" s="78"/>
      <c r="W107" s="16">
        <v>0</v>
      </c>
      <c r="X107" s="42" t="s">
        <v>182</v>
      </c>
      <c r="Y107" s="78"/>
      <c r="Z107" s="68">
        <f t="shared" si="1"/>
        <v>0</v>
      </c>
      <c r="AA107" s="42" t="s">
        <v>182</v>
      </c>
      <c r="AB107" s="66">
        <f t="shared" si="115"/>
        <v>0</v>
      </c>
      <c r="AC107" s="29" t="s">
        <v>64</v>
      </c>
      <c r="AD107" s="86"/>
      <c r="AE107" s="88"/>
      <c r="AF107" s="102"/>
      <c r="AG107" s="68">
        <f t="shared" si="2"/>
        <v>148</v>
      </c>
      <c r="AH107" s="42" t="s">
        <v>182</v>
      </c>
      <c r="AI107" s="86"/>
      <c r="AJ107" s="66">
        <f t="shared" ref="AJ107:AJ108" si="116">AG107/E107*100</f>
        <v>100</v>
      </c>
      <c r="AK107" s="29" t="s">
        <v>64</v>
      </c>
      <c r="AL107" s="88"/>
      <c r="AM107" s="11"/>
      <c r="AP107" s="20"/>
    </row>
    <row r="108" spans="1:42" ht="60" x14ac:dyDescent="0.2">
      <c r="A108" s="12"/>
      <c r="B108" s="13"/>
      <c r="C108" s="21"/>
      <c r="D108" s="24" t="s">
        <v>181</v>
      </c>
      <c r="E108" s="16">
        <v>1</v>
      </c>
      <c r="F108" s="42" t="s">
        <v>182</v>
      </c>
      <c r="G108" s="23"/>
      <c r="H108" s="16">
        <v>1</v>
      </c>
      <c r="I108" s="42" t="s">
        <v>182</v>
      </c>
      <c r="J108" s="23"/>
      <c r="K108" s="16">
        <v>1</v>
      </c>
      <c r="L108" s="42" t="s">
        <v>182</v>
      </c>
      <c r="M108" s="23"/>
      <c r="N108" s="16">
        <v>0</v>
      </c>
      <c r="O108" s="42" t="s">
        <v>182</v>
      </c>
      <c r="P108" s="23"/>
      <c r="Q108" s="16">
        <v>0</v>
      </c>
      <c r="R108" s="42" t="s">
        <v>182</v>
      </c>
      <c r="S108" s="23"/>
      <c r="T108" s="16">
        <v>0</v>
      </c>
      <c r="U108" s="42" t="s">
        <v>182</v>
      </c>
      <c r="V108" s="23"/>
      <c r="W108" s="16">
        <v>1</v>
      </c>
      <c r="X108" s="42" t="s">
        <v>182</v>
      </c>
      <c r="Y108" s="23"/>
      <c r="Z108" s="68">
        <f t="shared" si="1"/>
        <v>1</v>
      </c>
      <c r="AA108" s="42" t="s">
        <v>182</v>
      </c>
      <c r="AB108" s="66">
        <f t="shared" si="115"/>
        <v>100</v>
      </c>
      <c r="AC108" s="29" t="s">
        <v>64</v>
      </c>
      <c r="AD108" s="87"/>
      <c r="AE108" s="89"/>
      <c r="AF108" s="101"/>
      <c r="AG108" s="68">
        <f t="shared" si="2"/>
        <v>2</v>
      </c>
      <c r="AH108" s="42" t="s">
        <v>182</v>
      </c>
      <c r="AI108" s="87"/>
      <c r="AJ108" s="66">
        <f t="shared" si="116"/>
        <v>200</v>
      </c>
      <c r="AK108" s="29" t="s">
        <v>64</v>
      </c>
      <c r="AL108" s="89"/>
      <c r="AM108" s="11"/>
      <c r="AP108" s="20"/>
    </row>
    <row r="109" spans="1:42" ht="60" x14ac:dyDescent="0.2">
      <c r="A109" s="12"/>
      <c r="B109" s="13"/>
      <c r="C109" s="21" t="s">
        <v>176</v>
      </c>
      <c r="D109" s="24" t="s">
        <v>183</v>
      </c>
      <c r="E109" s="16">
        <v>5</v>
      </c>
      <c r="F109" s="42" t="s">
        <v>173</v>
      </c>
      <c r="G109" s="18">
        <v>311034750</v>
      </c>
      <c r="H109" s="16">
        <v>1</v>
      </c>
      <c r="I109" s="42" t="s">
        <v>173</v>
      </c>
      <c r="J109" s="18">
        <v>34710200</v>
      </c>
      <c r="K109" s="16">
        <v>1</v>
      </c>
      <c r="L109" s="42" t="s">
        <v>173</v>
      </c>
      <c r="M109" s="18">
        <v>156526400</v>
      </c>
      <c r="N109" s="16">
        <v>0</v>
      </c>
      <c r="O109" s="42" t="s">
        <v>173</v>
      </c>
      <c r="P109" s="18">
        <v>0</v>
      </c>
      <c r="Q109" s="16">
        <v>0</v>
      </c>
      <c r="R109" s="42" t="s">
        <v>173</v>
      </c>
      <c r="S109" s="18">
        <v>0</v>
      </c>
      <c r="T109" s="16">
        <v>0</v>
      </c>
      <c r="U109" s="42" t="s">
        <v>173</v>
      </c>
      <c r="V109" s="18">
        <v>0</v>
      </c>
      <c r="W109" s="16">
        <v>1</v>
      </c>
      <c r="X109" s="42" t="s">
        <v>173</v>
      </c>
      <c r="Y109" s="18">
        <v>73200000</v>
      </c>
      <c r="Z109" s="68">
        <f t="shared" si="1"/>
        <v>1</v>
      </c>
      <c r="AA109" s="42" t="s">
        <v>173</v>
      </c>
      <c r="AB109" s="66">
        <f t="shared" si="115"/>
        <v>100</v>
      </c>
      <c r="AC109" s="29" t="s">
        <v>64</v>
      </c>
      <c r="AD109" s="35">
        <f t="shared" si="5"/>
        <v>73200000</v>
      </c>
      <c r="AE109" s="66">
        <f>AD109/M109*100</f>
        <v>46.765274100726778</v>
      </c>
      <c r="AF109" s="29" t="s">
        <v>64</v>
      </c>
      <c r="AG109" s="68">
        <f t="shared" si="2"/>
        <v>2</v>
      </c>
      <c r="AH109" s="42" t="s">
        <v>173</v>
      </c>
      <c r="AI109" s="35">
        <f t="shared" si="3"/>
        <v>107910200</v>
      </c>
      <c r="AJ109" s="66">
        <f t="shared" si="6"/>
        <v>40</v>
      </c>
      <c r="AK109" s="29" t="s">
        <v>64</v>
      </c>
      <c r="AL109" s="66">
        <f t="shared" si="4"/>
        <v>34.693936931484345</v>
      </c>
      <c r="AM109" s="11"/>
      <c r="AP109" s="20"/>
    </row>
    <row r="110" spans="1:42" ht="75" x14ac:dyDescent="0.2">
      <c r="A110" s="12"/>
      <c r="B110" s="13"/>
      <c r="C110" s="21" t="s">
        <v>177</v>
      </c>
      <c r="D110" s="24" t="s">
        <v>231</v>
      </c>
      <c r="E110" s="94" t="s">
        <v>248</v>
      </c>
      <c r="F110" s="17" t="s">
        <v>98</v>
      </c>
      <c r="G110" s="18">
        <f>M110*4</f>
        <v>555319200</v>
      </c>
      <c r="H110" s="16"/>
      <c r="I110" s="17"/>
      <c r="J110" s="18"/>
      <c r="K110" s="95" t="s">
        <v>247</v>
      </c>
      <c r="L110" s="17" t="s">
        <v>98</v>
      </c>
      <c r="M110" s="18">
        <v>138829800</v>
      </c>
      <c r="N110" s="95">
        <v>131.87</v>
      </c>
      <c r="O110" s="17" t="s">
        <v>98</v>
      </c>
      <c r="P110" s="18">
        <v>0</v>
      </c>
      <c r="Q110" s="95">
        <v>79.34</v>
      </c>
      <c r="R110" s="17" t="s">
        <v>98</v>
      </c>
      <c r="S110" s="18">
        <v>0</v>
      </c>
      <c r="T110" s="120">
        <v>1398.82</v>
      </c>
      <c r="U110" s="17" t="s">
        <v>98</v>
      </c>
      <c r="V110" s="18">
        <v>78700000</v>
      </c>
      <c r="W110" s="119">
        <v>1332</v>
      </c>
      <c r="X110" s="17" t="s">
        <v>98</v>
      </c>
      <c r="Y110" s="18">
        <v>42835260</v>
      </c>
      <c r="Z110" s="121">
        <f t="shared" si="1"/>
        <v>2942.0299999999997</v>
      </c>
      <c r="AA110" s="17" t="s">
        <v>98</v>
      </c>
      <c r="AB110" s="66">
        <f t="shared" si="115"/>
        <v>294.20299999999997</v>
      </c>
      <c r="AC110" s="29" t="s">
        <v>64</v>
      </c>
      <c r="AD110" s="35">
        <f t="shared" si="5"/>
        <v>121535260</v>
      </c>
      <c r="AE110" s="66">
        <f>AD110/M110*100</f>
        <v>87.542631337076045</v>
      </c>
      <c r="AF110" s="29" t="s">
        <v>64</v>
      </c>
      <c r="AG110" s="66">
        <f t="shared" si="2"/>
        <v>2942.0299999999997</v>
      </c>
      <c r="AH110" s="17" t="s">
        <v>98</v>
      </c>
      <c r="AI110" s="35">
        <f t="shared" si="3"/>
        <v>121535260</v>
      </c>
      <c r="AJ110" s="66">
        <f t="shared" si="6"/>
        <v>73.550749999999994</v>
      </c>
      <c r="AK110" s="29" t="s">
        <v>64</v>
      </c>
      <c r="AL110" s="66">
        <f t="shared" si="4"/>
        <v>21.885657834269011</v>
      </c>
      <c r="AM110" s="11"/>
      <c r="AP110" s="20"/>
    </row>
    <row r="111" spans="1:42" ht="75" x14ac:dyDescent="0.2">
      <c r="A111" s="12"/>
      <c r="B111" s="13"/>
      <c r="C111" s="85" t="s">
        <v>222</v>
      </c>
      <c r="D111" s="84" t="s">
        <v>249</v>
      </c>
      <c r="E111" s="16">
        <v>11</v>
      </c>
      <c r="F111" s="17" t="s">
        <v>251</v>
      </c>
      <c r="G111" s="77">
        <v>65570750</v>
      </c>
      <c r="H111" s="16">
        <v>11</v>
      </c>
      <c r="I111" s="17" t="s">
        <v>251</v>
      </c>
      <c r="J111" s="77">
        <v>60980000</v>
      </c>
      <c r="K111" s="16"/>
      <c r="L111" s="17"/>
      <c r="M111" s="18"/>
      <c r="N111" s="16"/>
      <c r="O111" s="17"/>
      <c r="P111" s="18"/>
      <c r="Q111" s="16"/>
      <c r="R111" s="17"/>
      <c r="S111" s="18"/>
      <c r="T111" s="16"/>
      <c r="U111" s="17"/>
      <c r="V111" s="18"/>
      <c r="W111" s="16"/>
      <c r="X111" s="17"/>
      <c r="Y111" s="18"/>
      <c r="Z111" s="68"/>
      <c r="AA111" s="17"/>
      <c r="AB111" s="66"/>
      <c r="AC111" s="29"/>
      <c r="AD111" s="81">
        <f t="shared" si="5"/>
        <v>0</v>
      </c>
      <c r="AE111" s="82"/>
      <c r="AF111" s="100"/>
      <c r="AG111" s="68">
        <f t="shared" ref="AG111" si="117">H111+Z111</f>
        <v>11</v>
      </c>
      <c r="AH111" s="17" t="s">
        <v>251</v>
      </c>
      <c r="AI111" s="81">
        <f t="shared" ref="AI111" si="118">J111+AD111</f>
        <v>60980000</v>
      </c>
      <c r="AJ111" s="66">
        <f t="shared" ref="AJ111" si="119">AG111/E111*100</f>
        <v>100</v>
      </c>
      <c r="AK111" s="29" t="s">
        <v>64</v>
      </c>
      <c r="AL111" s="82">
        <f t="shared" ref="AL111" si="120">AI111/G111*100</f>
        <v>92.998783756476783</v>
      </c>
      <c r="AM111" s="11"/>
      <c r="AP111" s="20"/>
    </row>
    <row r="112" spans="1:42" ht="105" x14ac:dyDescent="0.2">
      <c r="A112" s="12"/>
      <c r="B112" s="13"/>
      <c r="C112" s="83"/>
      <c r="D112" s="84" t="s">
        <v>250</v>
      </c>
      <c r="E112" s="16">
        <v>40</v>
      </c>
      <c r="F112" s="17" t="s">
        <v>62</v>
      </c>
      <c r="G112" s="23"/>
      <c r="H112" s="16">
        <v>50</v>
      </c>
      <c r="I112" s="17" t="s">
        <v>62</v>
      </c>
      <c r="J112" s="23"/>
      <c r="K112" s="16"/>
      <c r="L112" s="17"/>
      <c r="M112" s="18"/>
      <c r="N112" s="16"/>
      <c r="O112" s="17"/>
      <c r="P112" s="18"/>
      <c r="Q112" s="16"/>
      <c r="R112" s="17"/>
      <c r="S112" s="18"/>
      <c r="T112" s="16"/>
      <c r="U112" s="17"/>
      <c r="V112" s="18"/>
      <c r="W112" s="16"/>
      <c r="X112" s="17"/>
      <c r="Y112" s="18"/>
      <c r="Z112" s="68"/>
      <c r="AA112" s="17"/>
      <c r="AB112" s="66"/>
      <c r="AC112" s="29"/>
      <c r="AD112" s="87"/>
      <c r="AE112" s="89"/>
      <c r="AF112" s="101"/>
      <c r="AG112" s="68">
        <f t="shared" ref="AG112" si="121">H112+Z112</f>
        <v>50</v>
      </c>
      <c r="AH112" s="17" t="s">
        <v>62</v>
      </c>
      <c r="AI112" s="87"/>
      <c r="AJ112" s="66">
        <f t="shared" ref="AJ112" si="122">AG112/E112*100</f>
        <v>125</v>
      </c>
      <c r="AK112" s="29" t="s">
        <v>64</v>
      </c>
      <c r="AL112" s="89"/>
      <c r="AM112" s="11"/>
      <c r="AP112" s="20"/>
    </row>
    <row r="113" spans="1:42" ht="126" x14ac:dyDescent="0.2">
      <c r="A113" s="12"/>
      <c r="B113" s="13"/>
      <c r="C113" s="14" t="s">
        <v>184</v>
      </c>
      <c r="D113" s="15" t="s">
        <v>243</v>
      </c>
      <c r="E113" s="92" t="s">
        <v>244</v>
      </c>
      <c r="F113" s="40" t="s">
        <v>98</v>
      </c>
      <c r="G113" s="37">
        <f>SUM(G114:G118)</f>
        <v>9289222000</v>
      </c>
      <c r="H113" s="93" t="s">
        <v>245</v>
      </c>
      <c r="I113" s="40" t="s">
        <v>98</v>
      </c>
      <c r="J113" s="37">
        <f>SUM(J114:J120)</f>
        <v>2089593500</v>
      </c>
      <c r="K113" s="48" t="s">
        <v>189</v>
      </c>
      <c r="L113" s="40" t="s">
        <v>98</v>
      </c>
      <c r="M113" s="37">
        <f>SUM(M114:M118)</f>
        <v>937806750</v>
      </c>
      <c r="N113" s="47">
        <v>0</v>
      </c>
      <c r="O113" s="40" t="s">
        <v>98</v>
      </c>
      <c r="P113" s="37">
        <f>SUM(P114:P118)</f>
        <v>0</v>
      </c>
      <c r="Q113" s="47">
        <v>0</v>
      </c>
      <c r="R113" s="40" t="s">
        <v>98</v>
      </c>
      <c r="S113" s="37">
        <f>SUM(S114:S118)</f>
        <v>0</v>
      </c>
      <c r="T113" s="47">
        <v>100</v>
      </c>
      <c r="U113" s="40" t="s">
        <v>98</v>
      </c>
      <c r="V113" s="37">
        <f>SUM(V114:V118)</f>
        <v>208000000</v>
      </c>
      <c r="W113" s="47">
        <v>150</v>
      </c>
      <c r="X113" s="40" t="s">
        <v>98</v>
      </c>
      <c r="Y113" s="37">
        <f>SUM(Y114:Y118)</f>
        <v>536160000</v>
      </c>
      <c r="Z113" s="67">
        <f t="shared" si="1"/>
        <v>250</v>
      </c>
      <c r="AA113" s="40" t="s">
        <v>98</v>
      </c>
      <c r="AB113" s="63">
        <f>AG113/K113*100</f>
        <v>106.65056131874377</v>
      </c>
      <c r="AC113" s="61" t="s">
        <v>64</v>
      </c>
      <c r="AD113" s="71">
        <f>P113+S113+V113+Y113</f>
        <v>744160000</v>
      </c>
      <c r="AE113" s="63">
        <f>AD113/M113*100</f>
        <v>79.351102985769728</v>
      </c>
      <c r="AF113" s="61" t="s">
        <v>64</v>
      </c>
      <c r="AG113" s="79">
        <f t="shared" si="2"/>
        <v>7505</v>
      </c>
      <c r="AH113" s="40" t="s">
        <v>98</v>
      </c>
      <c r="AI113" s="71">
        <f t="shared" si="3"/>
        <v>2833753500</v>
      </c>
      <c r="AJ113" s="63">
        <f t="shared" si="6"/>
        <v>102.28976420880468</v>
      </c>
      <c r="AK113" s="61" t="s">
        <v>64</v>
      </c>
      <c r="AL113" s="63">
        <f t="shared" si="4"/>
        <v>30.505821693140717</v>
      </c>
      <c r="AM113" s="11"/>
      <c r="AP113" s="20"/>
    </row>
    <row r="114" spans="1:42" ht="120" x14ac:dyDescent="0.2">
      <c r="A114" s="12"/>
      <c r="B114" s="13"/>
      <c r="C114" s="112" t="s">
        <v>185</v>
      </c>
      <c r="D114" s="110" t="s">
        <v>190</v>
      </c>
      <c r="E114" s="16">
        <v>760</v>
      </c>
      <c r="F114" s="42" t="s">
        <v>192</v>
      </c>
      <c r="G114" s="77">
        <v>889925000</v>
      </c>
      <c r="H114" s="16">
        <v>152</v>
      </c>
      <c r="I114" s="42" t="s">
        <v>192</v>
      </c>
      <c r="J114" s="77">
        <v>88300000</v>
      </c>
      <c r="K114" s="16">
        <v>152</v>
      </c>
      <c r="L114" s="42" t="s">
        <v>192</v>
      </c>
      <c r="M114" s="77">
        <v>0</v>
      </c>
      <c r="N114" s="16"/>
      <c r="O114" s="42"/>
      <c r="P114" s="77"/>
      <c r="Q114" s="16"/>
      <c r="R114" s="42"/>
      <c r="S114" s="77"/>
      <c r="T114" s="16"/>
      <c r="U114" s="42"/>
      <c r="V114" s="77"/>
      <c r="W114" s="16"/>
      <c r="X114" s="42"/>
      <c r="Y114" s="77"/>
      <c r="Z114" s="68"/>
      <c r="AA114" s="42"/>
      <c r="AB114" s="66"/>
      <c r="AC114" s="29"/>
      <c r="AD114" s="81"/>
      <c r="AE114" s="82"/>
      <c r="AF114" s="100"/>
      <c r="AG114" s="68">
        <f t="shared" si="2"/>
        <v>152</v>
      </c>
      <c r="AH114" s="42" t="s">
        <v>192</v>
      </c>
      <c r="AI114" s="81">
        <f t="shared" si="3"/>
        <v>88300000</v>
      </c>
      <c r="AJ114" s="66">
        <f t="shared" si="6"/>
        <v>20</v>
      </c>
      <c r="AK114" s="29" t="s">
        <v>64</v>
      </c>
      <c r="AL114" s="82">
        <f t="shared" si="4"/>
        <v>9.9221844537461017</v>
      </c>
      <c r="AM114" s="11"/>
      <c r="AP114" s="20"/>
    </row>
    <row r="115" spans="1:42" ht="60" x14ac:dyDescent="0.2">
      <c r="A115" s="12"/>
      <c r="B115" s="13"/>
      <c r="C115" s="111"/>
      <c r="D115" s="110" t="s">
        <v>191</v>
      </c>
      <c r="E115" s="16">
        <v>60</v>
      </c>
      <c r="F115" s="17" t="s">
        <v>173</v>
      </c>
      <c r="G115" s="23"/>
      <c r="H115" s="16">
        <v>12</v>
      </c>
      <c r="I115" s="17" t="s">
        <v>173</v>
      </c>
      <c r="J115" s="23"/>
      <c r="K115" s="16">
        <v>12</v>
      </c>
      <c r="L115" s="17" t="s">
        <v>173</v>
      </c>
      <c r="M115" s="23"/>
      <c r="N115" s="16"/>
      <c r="O115" s="17"/>
      <c r="P115" s="23"/>
      <c r="Q115" s="16"/>
      <c r="R115" s="17"/>
      <c r="S115" s="23"/>
      <c r="T115" s="16"/>
      <c r="U115" s="17"/>
      <c r="V115" s="23"/>
      <c r="W115" s="16"/>
      <c r="X115" s="17"/>
      <c r="Y115" s="23"/>
      <c r="Z115" s="68"/>
      <c r="AA115" s="17"/>
      <c r="AB115" s="66"/>
      <c r="AC115" s="29"/>
      <c r="AD115" s="87"/>
      <c r="AE115" s="89"/>
      <c r="AF115" s="101"/>
      <c r="AG115" s="68">
        <f t="shared" si="2"/>
        <v>12</v>
      </c>
      <c r="AH115" s="17" t="s">
        <v>173</v>
      </c>
      <c r="AI115" s="87"/>
      <c r="AJ115" s="66">
        <f t="shared" ref="AJ115" si="123">AG115/E115*100</f>
        <v>20</v>
      </c>
      <c r="AK115" s="29" t="s">
        <v>64</v>
      </c>
      <c r="AL115" s="89"/>
      <c r="AM115" s="11"/>
      <c r="AP115" s="20"/>
    </row>
    <row r="116" spans="1:42" ht="60" x14ac:dyDescent="0.2">
      <c r="A116" s="12"/>
      <c r="B116" s="13"/>
      <c r="C116" s="21" t="s">
        <v>186</v>
      </c>
      <c r="D116" s="24" t="s">
        <v>193</v>
      </c>
      <c r="E116" s="16">
        <v>400</v>
      </c>
      <c r="F116" s="17" t="s">
        <v>98</v>
      </c>
      <c r="G116" s="18">
        <f>M116*4</f>
        <v>403900000</v>
      </c>
      <c r="H116" s="16"/>
      <c r="I116" s="17"/>
      <c r="J116" s="18"/>
      <c r="K116" s="16">
        <v>100</v>
      </c>
      <c r="L116" s="17" t="s">
        <v>98</v>
      </c>
      <c r="M116" s="18">
        <v>100975000</v>
      </c>
      <c r="N116" s="16">
        <v>0</v>
      </c>
      <c r="O116" s="17" t="s">
        <v>98</v>
      </c>
      <c r="P116" s="18">
        <v>0</v>
      </c>
      <c r="Q116" s="16">
        <v>0</v>
      </c>
      <c r="R116" s="17" t="s">
        <v>98</v>
      </c>
      <c r="S116" s="18">
        <v>0</v>
      </c>
      <c r="T116" s="16">
        <v>0</v>
      </c>
      <c r="U116" s="17" t="s">
        <v>98</v>
      </c>
      <c r="V116" s="18">
        <v>0</v>
      </c>
      <c r="W116" s="16">
        <v>0</v>
      </c>
      <c r="X116" s="17" t="s">
        <v>98</v>
      </c>
      <c r="Y116" s="18">
        <v>31000000</v>
      </c>
      <c r="Z116" s="68">
        <f t="shared" si="1"/>
        <v>0</v>
      </c>
      <c r="AA116" s="17" t="s">
        <v>98</v>
      </c>
      <c r="AB116" s="66">
        <f t="shared" ref="AB116:AB118" si="124">Z116/K116*100</f>
        <v>0</v>
      </c>
      <c r="AC116" s="29" t="s">
        <v>64</v>
      </c>
      <c r="AD116" s="35">
        <f t="shared" si="5"/>
        <v>31000000</v>
      </c>
      <c r="AE116" s="66">
        <f>AD116/M116*100</f>
        <v>30.700668482297601</v>
      </c>
      <c r="AF116" s="29" t="s">
        <v>64</v>
      </c>
      <c r="AG116" s="68">
        <f t="shared" si="2"/>
        <v>0</v>
      </c>
      <c r="AH116" s="17" t="s">
        <v>98</v>
      </c>
      <c r="AI116" s="35">
        <f t="shared" si="3"/>
        <v>31000000</v>
      </c>
      <c r="AJ116" s="66">
        <f t="shared" si="6"/>
        <v>0</v>
      </c>
      <c r="AK116" s="29" t="s">
        <v>64</v>
      </c>
      <c r="AL116" s="66">
        <f t="shared" si="4"/>
        <v>7.6751671205744003</v>
      </c>
      <c r="AM116" s="11"/>
      <c r="AP116" s="20"/>
    </row>
    <row r="117" spans="1:42" ht="105" x14ac:dyDescent="0.2">
      <c r="A117" s="12"/>
      <c r="B117" s="13"/>
      <c r="C117" s="111" t="s">
        <v>187</v>
      </c>
      <c r="D117" s="110" t="s">
        <v>252</v>
      </c>
      <c r="E117" s="16">
        <v>11</v>
      </c>
      <c r="F117" s="17" t="s">
        <v>253</v>
      </c>
      <c r="G117" s="18">
        <f>470127000*11</f>
        <v>5171397000</v>
      </c>
      <c r="H117" s="16"/>
      <c r="I117" s="17"/>
      <c r="J117" s="18"/>
      <c r="K117" s="16">
        <v>5</v>
      </c>
      <c r="L117" s="17" t="s">
        <v>253</v>
      </c>
      <c r="M117" s="18">
        <v>0</v>
      </c>
      <c r="N117" s="16"/>
      <c r="O117" s="17"/>
      <c r="P117" s="18"/>
      <c r="Q117" s="16"/>
      <c r="R117" s="17"/>
      <c r="S117" s="18"/>
      <c r="T117" s="16"/>
      <c r="U117" s="17"/>
      <c r="V117" s="18"/>
      <c r="W117" s="16"/>
      <c r="X117" s="17"/>
      <c r="Y117" s="18"/>
      <c r="Z117" s="68"/>
      <c r="AA117" s="17"/>
      <c r="AB117" s="66"/>
      <c r="AC117" s="29"/>
      <c r="AD117" s="35"/>
      <c r="AE117" s="66"/>
      <c r="AF117" s="29"/>
      <c r="AG117" s="68">
        <f t="shared" si="2"/>
        <v>0</v>
      </c>
      <c r="AH117" s="17" t="s">
        <v>253</v>
      </c>
      <c r="AI117" s="35">
        <f t="shared" si="3"/>
        <v>0</v>
      </c>
      <c r="AJ117" s="66">
        <f t="shared" si="6"/>
        <v>0</v>
      </c>
      <c r="AK117" s="29" t="s">
        <v>64</v>
      </c>
      <c r="AL117" s="66">
        <f t="shared" si="4"/>
        <v>0</v>
      </c>
      <c r="AM117" s="11"/>
      <c r="AP117" s="20"/>
    </row>
    <row r="118" spans="1:42" ht="91.5" customHeight="1" x14ac:dyDescent="0.2">
      <c r="A118" s="12"/>
      <c r="B118" s="13"/>
      <c r="C118" s="21" t="s">
        <v>188</v>
      </c>
      <c r="D118" s="24" t="s">
        <v>254</v>
      </c>
      <c r="E118" s="16">
        <v>12</v>
      </c>
      <c r="F118" s="17" t="s">
        <v>160</v>
      </c>
      <c r="G118" s="18">
        <v>2824000000</v>
      </c>
      <c r="H118" s="16"/>
      <c r="I118" s="17"/>
      <c r="J118" s="18"/>
      <c r="K118" s="16">
        <v>3</v>
      </c>
      <c r="L118" s="17" t="s">
        <v>160</v>
      </c>
      <c r="M118" s="18">
        <v>836831750</v>
      </c>
      <c r="N118" s="16">
        <v>0</v>
      </c>
      <c r="O118" s="17" t="s">
        <v>160</v>
      </c>
      <c r="P118" s="18">
        <v>0</v>
      </c>
      <c r="Q118" s="16">
        <v>0</v>
      </c>
      <c r="R118" s="17" t="s">
        <v>160</v>
      </c>
      <c r="S118" s="18">
        <v>0</v>
      </c>
      <c r="T118" s="16">
        <v>0</v>
      </c>
      <c r="U118" s="17" t="s">
        <v>160</v>
      </c>
      <c r="V118" s="18">
        <v>208000000</v>
      </c>
      <c r="W118" s="16">
        <v>3</v>
      </c>
      <c r="X118" s="17" t="s">
        <v>160</v>
      </c>
      <c r="Y118" s="18">
        <v>505160000</v>
      </c>
      <c r="Z118" s="68">
        <f t="shared" ref="Z118" si="125">N118+Q118+T118+W118</f>
        <v>3</v>
      </c>
      <c r="AA118" s="17" t="s">
        <v>160</v>
      </c>
      <c r="AB118" s="66">
        <f t="shared" si="124"/>
        <v>100</v>
      </c>
      <c r="AC118" s="29" t="s">
        <v>64</v>
      </c>
      <c r="AD118" s="35">
        <f t="shared" ref="AD118" si="126">P118+S118+V118+Y118</f>
        <v>713160000</v>
      </c>
      <c r="AE118" s="66">
        <f>AD118/M118*100</f>
        <v>85.221431906712425</v>
      </c>
      <c r="AF118" s="29" t="s">
        <v>64</v>
      </c>
      <c r="AG118" s="68">
        <f t="shared" ref="AG118:AG119" si="127">H118+Z118</f>
        <v>3</v>
      </c>
      <c r="AH118" s="17" t="s">
        <v>160</v>
      </c>
      <c r="AI118" s="35">
        <f t="shared" ref="AI118:AI119" si="128">J118+AD118</f>
        <v>713160000</v>
      </c>
      <c r="AJ118" s="66">
        <f t="shared" ref="AJ118:AJ119" si="129">AG118/E118*100</f>
        <v>25</v>
      </c>
      <c r="AK118" s="29" t="s">
        <v>64</v>
      </c>
      <c r="AL118" s="66">
        <f t="shared" ref="AL118:AL119" si="130">AI118/G118*100</f>
        <v>25.253541076487252</v>
      </c>
      <c r="AM118" s="11"/>
      <c r="AP118" s="20"/>
    </row>
    <row r="119" spans="1:42" ht="91.5" customHeight="1" x14ac:dyDescent="0.2">
      <c r="A119" s="12"/>
      <c r="B119" s="13"/>
      <c r="C119" s="83" t="s">
        <v>223</v>
      </c>
      <c r="D119" s="84" t="s">
        <v>255</v>
      </c>
      <c r="E119" s="16">
        <v>100</v>
      </c>
      <c r="F119" s="17" t="s">
        <v>98</v>
      </c>
      <c r="G119" s="18">
        <v>428019750</v>
      </c>
      <c r="H119" s="16">
        <v>425</v>
      </c>
      <c r="I119" s="17" t="s">
        <v>98</v>
      </c>
      <c r="J119" s="18">
        <v>199093500</v>
      </c>
      <c r="K119" s="16"/>
      <c r="L119" s="17"/>
      <c r="M119" s="18"/>
      <c r="N119" s="16"/>
      <c r="O119" s="17"/>
      <c r="P119" s="18"/>
      <c r="Q119" s="16"/>
      <c r="R119" s="17"/>
      <c r="S119" s="18"/>
      <c r="T119" s="16"/>
      <c r="U119" s="17"/>
      <c r="V119" s="18"/>
      <c r="W119" s="16"/>
      <c r="X119" s="17"/>
      <c r="Y119" s="18"/>
      <c r="Z119" s="68"/>
      <c r="AA119" s="17"/>
      <c r="AB119" s="66"/>
      <c r="AC119" s="29"/>
      <c r="AD119" s="35"/>
      <c r="AE119" s="66"/>
      <c r="AF119" s="29"/>
      <c r="AG119" s="68">
        <f t="shared" si="127"/>
        <v>425</v>
      </c>
      <c r="AH119" s="17" t="s">
        <v>98</v>
      </c>
      <c r="AI119" s="35">
        <f t="shared" si="128"/>
        <v>199093500</v>
      </c>
      <c r="AJ119" s="66">
        <f t="shared" si="129"/>
        <v>425</v>
      </c>
      <c r="AK119" s="29" t="s">
        <v>64</v>
      </c>
      <c r="AL119" s="66">
        <f t="shared" si="130"/>
        <v>46.515026467820704</v>
      </c>
      <c r="AM119" s="11"/>
      <c r="AP119" s="20"/>
    </row>
    <row r="120" spans="1:42" ht="105" x14ac:dyDescent="0.2">
      <c r="A120" s="12"/>
      <c r="B120" s="13"/>
      <c r="C120" s="83" t="s">
        <v>224</v>
      </c>
      <c r="D120" s="84" t="s">
        <v>256</v>
      </c>
      <c r="E120" s="16">
        <v>3</v>
      </c>
      <c r="F120" s="17" t="s">
        <v>160</v>
      </c>
      <c r="G120" s="18">
        <v>2878277000</v>
      </c>
      <c r="H120" s="16">
        <v>3</v>
      </c>
      <c r="I120" s="17" t="s">
        <v>160</v>
      </c>
      <c r="J120" s="18">
        <v>1802200000</v>
      </c>
      <c r="K120" s="16"/>
      <c r="L120" s="17"/>
      <c r="M120" s="18"/>
      <c r="N120" s="16"/>
      <c r="O120" s="17"/>
      <c r="P120" s="18"/>
      <c r="Q120" s="16"/>
      <c r="R120" s="17"/>
      <c r="S120" s="18"/>
      <c r="T120" s="16"/>
      <c r="U120" s="17"/>
      <c r="V120" s="18"/>
      <c r="W120" s="16"/>
      <c r="X120" s="17"/>
      <c r="Y120" s="18"/>
      <c r="Z120" s="68"/>
      <c r="AA120" s="17"/>
      <c r="AB120" s="66"/>
      <c r="AC120" s="29"/>
      <c r="AD120" s="35"/>
      <c r="AE120" s="66"/>
      <c r="AF120" s="29"/>
      <c r="AG120" s="68">
        <f t="shared" ref="AG120:AG123" si="131">H120+Z120</f>
        <v>3</v>
      </c>
      <c r="AH120" s="17" t="s">
        <v>160</v>
      </c>
      <c r="AI120" s="35">
        <f t="shared" ref="AI120:AI123" si="132">J120+AD120</f>
        <v>1802200000</v>
      </c>
      <c r="AJ120" s="66">
        <f t="shared" ref="AJ120:AJ123" si="133">AG120/E120*100</f>
        <v>100</v>
      </c>
      <c r="AK120" s="29" t="s">
        <v>64</v>
      </c>
      <c r="AL120" s="66">
        <f t="shared" ref="AL120:AL123" si="134">AI120/G120*100</f>
        <v>62.61384849338684</v>
      </c>
      <c r="AM120" s="11"/>
      <c r="AP120" s="20"/>
    </row>
    <row r="121" spans="1:42" ht="126" x14ac:dyDescent="0.2">
      <c r="A121" s="12"/>
      <c r="B121" s="13"/>
      <c r="C121" s="44" t="s">
        <v>225</v>
      </c>
      <c r="D121" s="15" t="s">
        <v>228</v>
      </c>
      <c r="E121" s="48">
        <v>5</v>
      </c>
      <c r="F121" s="40" t="s">
        <v>64</v>
      </c>
      <c r="G121" s="51">
        <f>SUM(G123:G124)</f>
        <v>219392000</v>
      </c>
      <c r="H121" s="48">
        <v>2</v>
      </c>
      <c r="I121" s="40" t="s">
        <v>64</v>
      </c>
      <c r="J121" s="51">
        <f>SUM(J123:J124)</f>
        <v>191586000</v>
      </c>
      <c r="K121" s="48"/>
      <c r="L121" s="40"/>
      <c r="M121" s="51"/>
      <c r="N121" s="16"/>
      <c r="O121" s="17"/>
      <c r="P121" s="18"/>
      <c r="Q121" s="16"/>
      <c r="R121" s="17"/>
      <c r="S121" s="18"/>
      <c r="T121" s="16"/>
      <c r="U121" s="17"/>
      <c r="V121" s="18"/>
      <c r="W121" s="16"/>
      <c r="X121" s="17"/>
      <c r="Y121" s="18"/>
      <c r="Z121" s="67"/>
      <c r="AA121" s="40"/>
      <c r="AB121" s="70"/>
      <c r="AC121" s="61"/>
      <c r="AD121" s="60"/>
      <c r="AE121" s="70"/>
      <c r="AF121" s="61"/>
      <c r="AG121" s="67">
        <f t="shared" si="131"/>
        <v>2</v>
      </c>
      <c r="AH121" s="40" t="s">
        <v>64</v>
      </c>
      <c r="AI121" s="60">
        <f t="shared" si="132"/>
        <v>191586000</v>
      </c>
      <c r="AJ121" s="70">
        <f>(E121-(H121-E121))/E121*100</f>
        <v>160</v>
      </c>
      <c r="AK121" s="61" t="s">
        <v>64</v>
      </c>
      <c r="AL121" s="69">
        <f t="shared" si="134"/>
        <v>87.325882438739782</v>
      </c>
      <c r="AM121" s="11"/>
      <c r="AP121" s="20"/>
    </row>
    <row r="122" spans="1:42" ht="63" x14ac:dyDescent="0.2">
      <c r="A122" s="12"/>
      <c r="B122" s="13"/>
      <c r="C122" s="14"/>
      <c r="D122" s="15" t="s">
        <v>229</v>
      </c>
      <c r="E122" s="48">
        <v>5</v>
      </c>
      <c r="F122" s="40" t="s">
        <v>160</v>
      </c>
      <c r="G122" s="36"/>
      <c r="H122" s="48">
        <v>5</v>
      </c>
      <c r="I122" s="40" t="s">
        <v>160</v>
      </c>
      <c r="J122" s="36"/>
      <c r="K122" s="48"/>
      <c r="L122" s="40"/>
      <c r="M122" s="36"/>
      <c r="N122" s="16"/>
      <c r="O122" s="17"/>
      <c r="P122" s="18"/>
      <c r="Q122" s="16"/>
      <c r="R122" s="17"/>
      <c r="S122" s="18"/>
      <c r="T122" s="16"/>
      <c r="U122" s="17"/>
      <c r="V122" s="18"/>
      <c r="W122" s="16"/>
      <c r="X122" s="17"/>
      <c r="Y122" s="18"/>
      <c r="Z122" s="67"/>
      <c r="AA122" s="40"/>
      <c r="AB122" s="63"/>
      <c r="AC122" s="61"/>
      <c r="AD122" s="62"/>
      <c r="AE122" s="63"/>
      <c r="AF122" s="61"/>
      <c r="AG122" s="67">
        <f t="shared" ref="AG122" si="135">H122+Z122</f>
        <v>5</v>
      </c>
      <c r="AH122" s="40" t="s">
        <v>160</v>
      </c>
      <c r="AI122" s="62"/>
      <c r="AJ122" s="63">
        <f t="shared" ref="AJ122" si="136">AG122/E122*100</f>
        <v>100</v>
      </c>
      <c r="AK122" s="61" t="s">
        <v>64</v>
      </c>
      <c r="AL122" s="70"/>
      <c r="AM122" s="11"/>
      <c r="AP122" s="20"/>
    </row>
    <row r="123" spans="1:42" ht="30" x14ac:dyDescent="0.2">
      <c r="A123" s="12"/>
      <c r="B123" s="13"/>
      <c r="C123" s="85" t="s">
        <v>226</v>
      </c>
      <c r="D123" s="84" t="s">
        <v>230</v>
      </c>
      <c r="E123" s="16">
        <v>5</v>
      </c>
      <c r="F123" s="42" t="s">
        <v>160</v>
      </c>
      <c r="G123" s="77">
        <v>90192000</v>
      </c>
      <c r="H123" s="16">
        <v>5</v>
      </c>
      <c r="I123" s="42" t="s">
        <v>160</v>
      </c>
      <c r="J123" s="77">
        <v>76676000</v>
      </c>
      <c r="K123" s="16"/>
      <c r="L123" s="42"/>
      <c r="M123" s="77"/>
      <c r="N123" s="16"/>
      <c r="O123" s="17"/>
      <c r="P123" s="18"/>
      <c r="Q123" s="16"/>
      <c r="R123" s="17"/>
      <c r="S123" s="18"/>
      <c r="T123" s="16"/>
      <c r="U123" s="17"/>
      <c r="V123" s="18"/>
      <c r="W123" s="16"/>
      <c r="X123" s="17"/>
      <c r="Y123" s="18"/>
      <c r="Z123" s="68"/>
      <c r="AA123" s="42"/>
      <c r="AB123" s="66"/>
      <c r="AC123" s="29"/>
      <c r="AD123" s="81"/>
      <c r="AE123" s="66"/>
      <c r="AF123" s="29"/>
      <c r="AG123" s="68">
        <f t="shared" si="131"/>
        <v>5</v>
      </c>
      <c r="AH123" s="42" t="s">
        <v>160</v>
      </c>
      <c r="AI123" s="81">
        <f t="shared" si="132"/>
        <v>76676000</v>
      </c>
      <c r="AJ123" s="66">
        <f t="shared" si="133"/>
        <v>100</v>
      </c>
      <c r="AK123" s="29" t="s">
        <v>64</v>
      </c>
      <c r="AL123" s="82">
        <f t="shared" si="134"/>
        <v>85.014191946070611</v>
      </c>
      <c r="AM123" s="11"/>
      <c r="AP123" s="20"/>
    </row>
    <row r="124" spans="1:42" ht="75" x14ac:dyDescent="0.2">
      <c r="A124" s="12"/>
      <c r="B124" s="13"/>
      <c r="C124" s="85" t="s">
        <v>227</v>
      </c>
      <c r="D124" s="84" t="s">
        <v>231</v>
      </c>
      <c r="E124" s="76">
        <v>2000</v>
      </c>
      <c r="F124" s="42" t="s">
        <v>98</v>
      </c>
      <c r="G124" s="77">
        <v>129200000</v>
      </c>
      <c r="H124" s="16">
        <v>2000</v>
      </c>
      <c r="I124" s="42" t="s">
        <v>98</v>
      </c>
      <c r="J124" s="77">
        <v>114910000</v>
      </c>
      <c r="K124" s="16"/>
      <c r="L124" s="42"/>
      <c r="M124" s="77"/>
      <c r="N124" s="16"/>
      <c r="O124" s="17"/>
      <c r="P124" s="18"/>
      <c r="Q124" s="16"/>
      <c r="R124" s="17"/>
      <c r="S124" s="18"/>
      <c r="T124" s="16"/>
      <c r="U124" s="17"/>
      <c r="V124" s="18"/>
      <c r="W124" s="16"/>
      <c r="X124" s="17"/>
      <c r="Y124" s="18"/>
      <c r="Z124" s="68"/>
      <c r="AA124" s="42"/>
      <c r="AB124" s="66"/>
      <c r="AC124" s="29"/>
      <c r="AD124" s="81"/>
      <c r="AE124" s="66"/>
      <c r="AF124" s="29"/>
      <c r="AG124" s="68">
        <f t="shared" ref="AG124" si="137">H124+Z124</f>
        <v>2000</v>
      </c>
      <c r="AH124" s="42" t="s">
        <v>98</v>
      </c>
      <c r="AI124" s="81">
        <f t="shared" ref="AI124" si="138">J124+AD124</f>
        <v>114910000</v>
      </c>
      <c r="AJ124" s="66">
        <f t="shared" ref="AJ124" si="139">AG124/E124*100</f>
        <v>100</v>
      </c>
      <c r="AK124" s="29" t="s">
        <v>64</v>
      </c>
      <c r="AL124" s="82">
        <f t="shared" ref="AL124" si="140">AI124/G124*100</f>
        <v>88.93962848297214</v>
      </c>
      <c r="AM124" s="11"/>
      <c r="AP124" s="20"/>
    </row>
    <row r="125" spans="1:42" ht="15" x14ac:dyDescent="0.2">
      <c r="A125" s="127" t="s">
        <v>34</v>
      </c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9"/>
      <c r="AB125" s="117">
        <f>AVERAGE(AB13:AB124)</f>
        <v>131.59399018574692</v>
      </c>
      <c r="AC125" s="54"/>
      <c r="AD125" s="52"/>
      <c r="AE125" s="117">
        <f>AVERAGE(AE13,AE17,AE26,AE31,AE46,AE67,AE76,AE97,AE105,AE113)</f>
        <v>83.665031173601392</v>
      </c>
      <c r="AF125" s="54"/>
      <c r="AG125" s="53"/>
      <c r="AH125" s="54"/>
      <c r="AI125" s="53"/>
      <c r="AJ125" s="53"/>
      <c r="AK125" s="54"/>
      <c r="AL125" s="55"/>
      <c r="AM125" s="11"/>
    </row>
    <row r="126" spans="1:42" ht="15" x14ac:dyDescent="0.2">
      <c r="A126" s="127" t="s">
        <v>35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9"/>
      <c r="AB126" s="118" t="str">
        <f>IF(AB125&gt;=91,"Sangat Tinggi",IF(AB125&gt;=76,"Tinggi",IF(AB125&gt;=66,"Sedang",IF(AB125&gt;=51,"Rendah",IF(AB125&lt;=50,"Sangat Rendah")))))</f>
        <v>Sangat Tinggi</v>
      </c>
      <c r="AC126" s="54"/>
      <c r="AD126" s="56"/>
      <c r="AE126" s="118" t="str">
        <f>IF(AE125&gt;=91,"Sangat Tinggi",IF(AE125&gt;=76,"Tinggi",IF(AE125&gt;=66,"Sedang",IF(AE125&gt;=51,"Rendah",IF(AE125&lt;=50,"Sangat Rendah")))))</f>
        <v>Tinggi</v>
      </c>
      <c r="AF126" s="54"/>
      <c r="AG126" s="57"/>
      <c r="AH126" s="54"/>
      <c r="AI126" s="58"/>
      <c r="AJ126" s="57"/>
      <c r="AK126" s="54"/>
      <c r="AL126" s="59"/>
      <c r="AM126" s="11"/>
    </row>
    <row r="127" spans="1:42" ht="15" x14ac:dyDescent="0.2">
      <c r="A127" s="126" t="s">
        <v>36</v>
      </c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1"/>
    </row>
    <row r="128" spans="1:42" ht="15" x14ac:dyDescent="0.2">
      <c r="A128" s="126" t="s">
        <v>37</v>
      </c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1"/>
    </row>
    <row r="129" spans="1:39" ht="15" x14ac:dyDescent="0.2">
      <c r="A129" s="126" t="s">
        <v>38</v>
      </c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1"/>
    </row>
    <row r="130" spans="1:39" ht="15" x14ac:dyDescent="0.2">
      <c r="A130" s="126" t="s">
        <v>39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26"/>
    </row>
    <row r="131" spans="1:39" ht="1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8"/>
      <c r="AB131" s="27"/>
      <c r="AC131" s="28"/>
      <c r="AD131" s="27"/>
      <c r="AE131" s="27"/>
      <c r="AF131" s="28"/>
      <c r="AG131" s="27"/>
      <c r="AH131" s="28"/>
      <c r="AI131" s="27"/>
      <c r="AJ131" s="27"/>
      <c r="AK131" s="28"/>
      <c r="AL131" s="27"/>
    </row>
    <row r="132" spans="1:39" ht="1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123" t="s">
        <v>278</v>
      </c>
      <c r="AA132" s="123"/>
      <c r="AB132" s="123"/>
      <c r="AC132" s="123"/>
      <c r="AD132" s="123"/>
      <c r="AE132" s="123"/>
      <c r="AF132" s="28"/>
      <c r="AG132" s="27"/>
      <c r="AH132" s="123" t="s">
        <v>279</v>
      </c>
      <c r="AI132" s="123"/>
      <c r="AJ132" s="123"/>
      <c r="AK132" s="123"/>
      <c r="AL132" s="123"/>
      <c r="AM132" s="123"/>
    </row>
    <row r="133" spans="1:39" ht="15.75" x14ac:dyDescent="0.25">
      <c r="A133" s="33"/>
      <c r="B133" s="3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123" t="s">
        <v>288</v>
      </c>
      <c r="AA133" s="123"/>
      <c r="AB133" s="123"/>
      <c r="AC133" s="123"/>
      <c r="AD133" s="123"/>
      <c r="AE133" s="123"/>
      <c r="AF133" s="28"/>
      <c r="AG133" s="27"/>
      <c r="AH133" s="123" t="s">
        <v>288</v>
      </c>
      <c r="AI133" s="123"/>
      <c r="AJ133" s="123"/>
      <c r="AK133" s="123"/>
      <c r="AL133" s="123"/>
      <c r="AM133" s="123"/>
    </row>
    <row r="134" spans="1:39" ht="15" x14ac:dyDescent="0.2">
      <c r="Z134" s="123" t="s">
        <v>284</v>
      </c>
      <c r="AA134" s="123"/>
      <c r="AB134" s="123"/>
      <c r="AC134" s="123"/>
      <c r="AD134" s="123"/>
      <c r="AE134" s="123"/>
      <c r="AH134" s="123" t="s">
        <v>280</v>
      </c>
      <c r="AI134" s="123"/>
      <c r="AJ134" s="123"/>
      <c r="AK134" s="123"/>
      <c r="AL134" s="123"/>
      <c r="AM134" s="123"/>
    </row>
    <row r="135" spans="1:39" ht="15" x14ac:dyDescent="0.2">
      <c r="Z135" s="123" t="s">
        <v>281</v>
      </c>
      <c r="AA135" s="123"/>
      <c r="AB135" s="123"/>
      <c r="AC135" s="123"/>
      <c r="AD135" s="123"/>
      <c r="AE135" s="123"/>
      <c r="AH135" s="123" t="s">
        <v>281</v>
      </c>
      <c r="AI135" s="123"/>
      <c r="AJ135" s="123"/>
      <c r="AK135" s="123"/>
      <c r="AL135" s="123"/>
      <c r="AM135" s="123"/>
    </row>
    <row r="136" spans="1:39" ht="51" x14ac:dyDescent="0.2">
      <c r="A136" s="30" t="s">
        <v>40</v>
      </c>
      <c r="B136" s="30" t="s">
        <v>41</v>
      </c>
      <c r="C136" s="30" t="s">
        <v>42</v>
      </c>
      <c r="Z136" s="27"/>
      <c r="AA136" s="28"/>
      <c r="AB136" s="27"/>
      <c r="AC136" s="28"/>
      <c r="AD136" s="27"/>
      <c r="AH136" s="27"/>
      <c r="AI136" s="28"/>
      <c r="AJ136" s="27"/>
      <c r="AK136" s="28"/>
      <c r="AL136" s="27"/>
    </row>
    <row r="137" spans="1:39" ht="25.5" x14ac:dyDescent="0.25">
      <c r="A137" s="31" t="s">
        <v>43</v>
      </c>
      <c r="B137" s="31" t="s">
        <v>44</v>
      </c>
      <c r="C137" s="31" t="s">
        <v>45</v>
      </c>
      <c r="Z137" s="124" t="s">
        <v>286</v>
      </c>
      <c r="AA137" s="124"/>
      <c r="AB137" s="124"/>
      <c r="AC137" s="124"/>
      <c r="AD137" s="124"/>
      <c r="AE137" s="124"/>
      <c r="AH137" s="124" t="s">
        <v>282</v>
      </c>
      <c r="AI137" s="124"/>
      <c r="AJ137" s="124"/>
      <c r="AK137" s="124"/>
      <c r="AL137" s="124"/>
      <c r="AM137" s="124"/>
    </row>
    <row r="138" spans="1:39" ht="25.5" x14ac:dyDescent="0.2">
      <c r="A138" s="31" t="s">
        <v>46</v>
      </c>
      <c r="B138" s="31" t="s">
        <v>47</v>
      </c>
      <c r="C138" s="31" t="s">
        <v>48</v>
      </c>
      <c r="Z138" s="125" t="s">
        <v>285</v>
      </c>
      <c r="AA138" s="125"/>
      <c r="AB138" s="125"/>
      <c r="AC138" s="125"/>
      <c r="AD138" s="125"/>
      <c r="AE138" s="125"/>
      <c r="AH138" s="125" t="s">
        <v>283</v>
      </c>
      <c r="AI138" s="125"/>
      <c r="AJ138" s="125"/>
      <c r="AK138" s="125"/>
      <c r="AL138" s="125"/>
      <c r="AM138" s="125"/>
    </row>
    <row r="139" spans="1:39" ht="25.5" x14ac:dyDescent="0.2">
      <c r="A139" s="31" t="s">
        <v>49</v>
      </c>
      <c r="B139" s="31" t="s">
        <v>50</v>
      </c>
      <c r="C139" s="31" t="s">
        <v>51</v>
      </c>
    </row>
    <row r="140" spans="1:39" ht="25.5" x14ac:dyDescent="0.2">
      <c r="A140" s="31" t="s">
        <v>52</v>
      </c>
      <c r="B140" s="31" t="s">
        <v>53</v>
      </c>
      <c r="C140" s="31" t="s">
        <v>54</v>
      </c>
    </row>
    <row r="141" spans="1:39" ht="25.5" x14ac:dyDescent="0.2">
      <c r="A141" s="31" t="s">
        <v>55</v>
      </c>
      <c r="B141" s="32" t="s">
        <v>56</v>
      </c>
      <c r="C141" s="31" t="s">
        <v>57</v>
      </c>
    </row>
  </sheetData>
  <mergeCells count="82">
    <mergeCell ref="A6:AL6"/>
    <mergeCell ref="Z7:AF8"/>
    <mergeCell ref="Z9:AF9"/>
    <mergeCell ref="A7:A9"/>
    <mergeCell ref="B7:B9"/>
    <mergeCell ref="C7:C9"/>
    <mergeCell ref="D7:D9"/>
    <mergeCell ref="E7:G9"/>
    <mergeCell ref="A1:AL1"/>
    <mergeCell ref="A2:AL2"/>
    <mergeCell ref="A3:AL3"/>
    <mergeCell ref="A4:AL4"/>
    <mergeCell ref="A5:AL5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E11:F12"/>
    <mergeCell ref="G11:G12"/>
    <mergeCell ref="H11:I12"/>
    <mergeCell ref="J11:J12"/>
    <mergeCell ref="K11:L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A10:A12"/>
    <mergeCell ref="B10:B12"/>
    <mergeCell ref="C10:C12"/>
    <mergeCell ref="D10:D12"/>
    <mergeCell ref="A127:AL127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A128:AL128"/>
    <mergeCell ref="A129:AL129"/>
    <mergeCell ref="A130:AL130"/>
    <mergeCell ref="A125:AA125"/>
    <mergeCell ref="A126:AA126"/>
    <mergeCell ref="Z132:AE132"/>
    <mergeCell ref="AH132:AM132"/>
    <mergeCell ref="Z133:AE133"/>
    <mergeCell ref="AH133:AM133"/>
    <mergeCell ref="Z134:AE134"/>
    <mergeCell ref="AH134:AM134"/>
    <mergeCell ref="Z135:AE135"/>
    <mergeCell ref="AH135:AM135"/>
    <mergeCell ref="Z137:AE137"/>
    <mergeCell ref="AH137:AM137"/>
    <mergeCell ref="Z138:AE138"/>
    <mergeCell ref="AH138:AM138"/>
  </mergeCells>
  <printOptions horizontalCentered="1"/>
  <pageMargins left="3.937007874015748E-2" right="3.937007874015748E-2" top="3.937007874015748E-2" bottom="3.937007874015748E-2" header="0" footer="0"/>
  <pageSetup paperSize="256" scale="35" orientation="landscape" horizontalDpi="4294967294" r:id="rId1"/>
  <rowBreaks count="4" manualBreakCount="4">
    <brk id="94" max="53" man="1"/>
    <brk id="107" max="53" man="1"/>
    <brk id="117" max="53" man="1"/>
    <brk id="130" max="5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Pertanian</vt:lpstr>
      <vt:lpstr>'Dinas Pertanian'!Print_Area</vt:lpstr>
      <vt:lpstr>'Dinas Pertanian'!Print_Titles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2020-06-02T00:36:02Z</cp:lastPrinted>
  <dcterms:created xsi:type="dcterms:W3CDTF">2020-03-18T05:59:44Z</dcterms:created>
  <dcterms:modified xsi:type="dcterms:W3CDTF">2021-02-03T08:03:22Z</dcterms:modified>
</cp:coreProperties>
</file>