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Telaga Langsat" sheetId="1" r:id="rId1"/>
    <sheet name="Sheet1" sheetId="2" r:id="rId2"/>
  </sheets>
  <definedNames>
    <definedName name="_xlnm.Print_Area" localSheetId="0">'Telaga Langsat'!$A$1:$AG$80</definedName>
    <definedName name="_xlnm.Print_Titles" localSheetId="0">'Telaga Langsat'!$7:$12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K32" i="1" l="1"/>
  <c r="Q30" i="1"/>
  <c r="Q28" i="1" s="1"/>
  <c r="Q34" i="1"/>
  <c r="W14" i="1"/>
  <c r="L22" i="1"/>
  <c r="M22" i="1"/>
  <c r="O22" i="1"/>
  <c r="Q22" i="1"/>
  <c r="S22" i="1"/>
  <c r="K22" i="1"/>
  <c r="M28" i="1"/>
  <c r="O28" i="1"/>
  <c r="S28" i="1"/>
  <c r="K28" i="1"/>
  <c r="L32" i="1"/>
  <c r="M32" i="1"/>
  <c r="O32" i="1"/>
  <c r="S32" i="1"/>
  <c r="W32" i="1" s="1"/>
  <c r="L41" i="1"/>
  <c r="N41" i="1"/>
  <c r="O41" i="1"/>
  <c r="P41" i="1"/>
  <c r="R41" i="1"/>
  <c r="M42" i="1"/>
  <c r="M41" i="1" s="1"/>
  <c r="R42" i="1"/>
  <c r="S42" i="1"/>
  <c r="S41" i="1" s="1"/>
  <c r="R46" i="1"/>
  <c r="M46" i="1"/>
  <c r="O46" i="1"/>
  <c r="P46" i="1"/>
  <c r="Q46" i="1"/>
  <c r="M47" i="1"/>
  <c r="O47" i="1"/>
  <c r="P47" i="1"/>
  <c r="Q47" i="1"/>
  <c r="R47" i="1"/>
  <c r="S47" i="1"/>
  <c r="S46" i="1" s="1"/>
  <c r="Q49" i="1"/>
  <c r="R49" i="1"/>
  <c r="O49" i="1"/>
  <c r="N58" i="1"/>
  <c r="N53" i="1" s="1"/>
  <c r="L49" i="1"/>
  <c r="M50" i="1"/>
  <c r="M49" i="1" s="1"/>
  <c r="N49" i="1"/>
  <c r="O50" i="1"/>
  <c r="P49" i="1"/>
  <c r="Q50" i="1"/>
  <c r="R50" i="1"/>
  <c r="S50" i="1"/>
  <c r="S49" i="1" s="1"/>
  <c r="L53" i="1"/>
  <c r="M53" i="1"/>
  <c r="O53" i="1"/>
  <c r="P53" i="1"/>
  <c r="K53" i="1"/>
  <c r="M54" i="1"/>
  <c r="O54" i="1"/>
  <c r="Q54" i="1"/>
  <c r="Q53" i="1" s="1"/>
  <c r="S54" i="1"/>
  <c r="I54" i="1"/>
  <c r="I53" i="1" s="1"/>
  <c r="N14" i="1"/>
  <c r="O14" i="1"/>
  <c r="Q14" i="1"/>
  <c r="M14" i="1"/>
  <c r="K14" i="1"/>
  <c r="N17" i="1"/>
  <c r="O17" i="1"/>
  <c r="P17" i="1"/>
  <c r="Q17" i="1"/>
  <c r="S17" i="1"/>
  <c r="M17" i="1"/>
  <c r="Q27" i="1"/>
  <c r="P56" i="1"/>
  <c r="Q42" i="1"/>
  <c r="Q41" i="1" s="1"/>
  <c r="I32" i="1"/>
  <c r="Q33" i="1"/>
  <c r="Q31" i="1"/>
  <c r="Q26" i="1"/>
  <c r="Q24" i="1"/>
  <c r="W18" i="1"/>
  <c r="Q18" i="1"/>
  <c r="G54" i="1"/>
  <c r="K54" i="1"/>
  <c r="X58" i="1"/>
  <c r="W58" i="1"/>
  <c r="AA58" i="1" s="1"/>
  <c r="AD58" i="1" s="1"/>
  <c r="T58" i="1"/>
  <c r="Z58" i="1" s="1"/>
  <c r="AB58" i="1" s="1"/>
  <c r="K50" i="1"/>
  <c r="G50" i="1"/>
  <c r="G49" i="1" s="1"/>
  <c r="I50" i="1"/>
  <c r="I49" i="1" s="1"/>
  <c r="W52" i="1"/>
  <c r="X52" i="1" s="1"/>
  <c r="T52" i="1"/>
  <c r="Z52" i="1" s="1"/>
  <c r="AB52" i="1" s="1"/>
  <c r="G42" i="1"/>
  <c r="G41" i="1" s="1"/>
  <c r="I42" i="1"/>
  <c r="K42" i="1"/>
  <c r="W45" i="1"/>
  <c r="X45" i="1" s="1"/>
  <c r="T45" i="1"/>
  <c r="U45" i="1" s="1"/>
  <c r="G39" i="1"/>
  <c r="W37" i="1"/>
  <c r="T37" i="1"/>
  <c r="U37" i="1" s="1"/>
  <c r="K37" i="1"/>
  <c r="K36" i="1" s="1"/>
  <c r="I37" i="1"/>
  <c r="G37" i="1"/>
  <c r="G32" i="1"/>
  <c r="W35" i="1"/>
  <c r="X35" i="1" s="1"/>
  <c r="T35" i="1"/>
  <c r="U35" i="1" s="1"/>
  <c r="G53" i="1"/>
  <c r="G47" i="1"/>
  <c r="G46" i="1" s="1"/>
  <c r="I47" i="1"/>
  <c r="I46" i="1"/>
  <c r="I41" i="1"/>
  <c r="I39" i="1"/>
  <c r="G28" i="1"/>
  <c r="I28" i="1"/>
  <c r="G22" i="1"/>
  <c r="I22" i="1"/>
  <c r="G17" i="1"/>
  <c r="G13" i="1" s="1"/>
  <c r="I17" i="1"/>
  <c r="G14" i="1"/>
  <c r="I14" i="1"/>
  <c r="M13" i="1" l="1"/>
  <c r="Q32" i="1"/>
  <c r="Q13" i="1" s="1"/>
  <c r="K13" i="1"/>
  <c r="S13" i="1"/>
  <c r="O13" i="1"/>
  <c r="G36" i="1"/>
  <c r="AA37" i="1"/>
  <c r="AD37" i="1" s="1"/>
  <c r="U58" i="1"/>
  <c r="I36" i="1"/>
  <c r="AA52" i="1"/>
  <c r="AD52" i="1" s="1"/>
  <c r="U52" i="1"/>
  <c r="Z45" i="1"/>
  <c r="AB45" i="1" s="1"/>
  <c r="AA45" i="1"/>
  <c r="AD45" i="1" s="1"/>
  <c r="Z37" i="1"/>
  <c r="AB37" i="1" s="1"/>
  <c r="Z35" i="1"/>
  <c r="AB35" i="1" s="1"/>
  <c r="AA35" i="1"/>
  <c r="AD35" i="1" s="1"/>
  <c r="I13" i="1"/>
  <c r="T57" i="1"/>
  <c r="T56" i="1"/>
  <c r="T55" i="1"/>
  <c r="T54" i="1"/>
  <c r="T53" i="1"/>
  <c r="T51" i="1"/>
  <c r="U51" i="1" s="1"/>
  <c r="T50" i="1"/>
  <c r="T49" i="1"/>
  <c r="T48" i="1"/>
  <c r="T47" i="1"/>
  <c r="T46" i="1"/>
  <c r="T44" i="1"/>
  <c r="T43" i="1"/>
  <c r="T42" i="1"/>
  <c r="T41" i="1"/>
  <c r="T36" i="1"/>
  <c r="T34" i="1"/>
  <c r="T33" i="1"/>
  <c r="T32" i="1"/>
  <c r="T31" i="1"/>
  <c r="T30" i="1"/>
  <c r="T28" i="1"/>
  <c r="T27" i="1"/>
  <c r="T26" i="1"/>
  <c r="T25" i="1"/>
  <c r="T24" i="1"/>
  <c r="T23" i="1"/>
  <c r="T22" i="1"/>
  <c r="T21" i="1"/>
  <c r="T20" i="1"/>
  <c r="U20" i="1" s="1"/>
  <c r="T19" i="1"/>
  <c r="T18" i="1"/>
  <c r="Z18" i="1" s="1"/>
  <c r="T16" i="1"/>
  <c r="T15" i="1"/>
  <c r="T13" i="1"/>
  <c r="Z13" i="1" s="1"/>
  <c r="U13" i="1" s="1"/>
  <c r="W13" i="1" l="1"/>
  <c r="AA13" i="1" s="1"/>
  <c r="W56" i="1"/>
  <c r="X56" i="1" s="1"/>
  <c r="Z56" i="1"/>
  <c r="AB56" i="1" s="1"/>
  <c r="U56" i="1" l="1"/>
  <c r="AA56" i="1"/>
  <c r="AD56" i="1" s="1"/>
  <c r="K17" i="1" l="1"/>
  <c r="K41" i="1"/>
  <c r="K47" i="1"/>
  <c r="K46" i="1" s="1"/>
  <c r="K49" i="1"/>
  <c r="W34" i="1"/>
  <c r="X34" i="1" s="1"/>
  <c r="W20" i="1"/>
  <c r="X20" i="1" s="1"/>
  <c r="U34" i="1"/>
  <c r="L17" i="1"/>
  <c r="T17" i="1" s="1"/>
  <c r="Z17" i="1" s="1"/>
  <c r="T14" i="1"/>
  <c r="Z14" i="1" s="1"/>
  <c r="J14" i="1"/>
  <c r="AA14" i="1" l="1"/>
  <c r="W57" i="1"/>
  <c r="AA57" i="1" s="1"/>
  <c r="AD57" i="1" s="1"/>
  <c r="U57" i="1"/>
  <c r="AA59" i="1"/>
  <c r="AD59" i="1" s="1"/>
  <c r="W55" i="1"/>
  <c r="AA55" i="1" s="1"/>
  <c r="AD55" i="1" s="1"/>
  <c r="U55" i="1"/>
  <c r="Z54" i="1"/>
  <c r="AB54" i="1" s="1"/>
  <c r="W54" i="1"/>
  <c r="Z53" i="1"/>
  <c r="AB53" i="1" s="1"/>
  <c r="W53" i="1"/>
  <c r="W51" i="1"/>
  <c r="X51" i="1" s="1"/>
  <c r="U50" i="1"/>
  <c r="Z49" i="1"/>
  <c r="AB49" i="1" s="1"/>
  <c r="U47" i="1"/>
  <c r="U46" i="1"/>
  <c r="U42" i="1"/>
  <c r="Z41" i="1"/>
  <c r="AB41" i="1" s="1"/>
  <c r="U32" i="1"/>
  <c r="Z33" i="1"/>
  <c r="AB33" i="1" s="1"/>
  <c r="U33" i="1"/>
  <c r="W33" i="1"/>
  <c r="X33" i="1" s="1"/>
  <c r="W27" i="1"/>
  <c r="U27" i="1"/>
  <c r="W26" i="1"/>
  <c r="X26" i="1" s="1"/>
  <c r="U26" i="1"/>
  <c r="W25" i="1"/>
  <c r="X25" i="1" s="1"/>
  <c r="U25" i="1"/>
  <c r="U22" i="1"/>
  <c r="X13" i="1" l="1"/>
  <c r="X27" i="1"/>
  <c r="AA27" i="1"/>
  <c r="AD27" i="1" s="1"/>
  <c r="X14" i="1"/>
  <c r="U41" i="1"/>
  <c r="U49" i="1"/>
  <c r="X55" i="1"/>
  <c r="AA25" i="1"/>
  <c r="AD25" i="1" s="1"/>
  <c r="AA33" i="1"/>
  <c r="AD33" i="1" s="1"/>
  <c r="Z27" i="1"/>
  <c r="AB27" i="1" s="1"/>
  <c r="AA51" i="1"/>
  <c r="AD51" i="1" s="1"/>
  <c r="U53" i="1"/>
  <c r="AA26" i="1"/>
  <c r="AD26" i="1" s="1"/>
  <c r="X54" i="1"/>
  <c r="AA54" i="1"/>
  <c r="AD54" i="1" s="1"/>
  <c r="X53" i="1"/>
  <c r="AA53" i="1"/>
  <c r="AD53" i="1" s="1"/>
  <c r="W49" i="1"/>
  <c r="X49" i="1" s="1"/>
  <c r="Z55" i="1"/>
  <c r="AB55" i="1" s="1"/>
  <c r="Z59" i="1"/>
  <c r="AB59" i="1" s="1"/>
  <c r="Z57" i="1"/>
  <c r="AB57" i="1" s="1"/>
  <c r="U54" i="1"/>
  <c r="Z50" i="1"/>
  <c r="AB50" i="1" s="1"/>
  <c r="Z51" i="1"/>
  <c r="AB51" i="1" s="1"/>
  <c r="W50" i="1"/>
  <c r="W47" i="1"/>
  <c r="Z46" i="1"/>
  <c r="AB46" i="1" s="1"/>
  <c r="Z47" i="1"/>
  <c r="AB47" i="1" s="1"/>
  <c r="Z42" i="1"/>
  <c r="AB42" i="1" s="1"/>
  <c r="Z39" i="1"/>
  <c r="AB39" i="1" s="1"/>
  <c r="Z32" i="1"/>
  <c r="AB32" i="1" s="1"/>
  <c r="Z25" i="1"/>
  <c r="AB25" i="1" s="1"/>
  <c r="Z26" i="1"/>
  <c r="AB26" i="1" s="1"/>
  <c r="Z22" i="1"/>
  <c r="AB22" i="1" s="1"/>
  <c r="AD13" i="1" l="1"/>
  <c r="AA49" i="1"/>
  <c r="AD49" i="1" s="1"/>
  <c r="W41" i="1"/>
  <c r="AA41" i="1" s="1"/>
  <c r="AD41" i="1" s="1"/>
  <c r="W42" i="1"/>
  <c r="X50" i="1"/>
  <c r="AA50" i="1"/>
  <c r="AD50" i="1" s="1"/>
  <c r="W46" i="1"/>
  <c r="AA46" i="1" s="1"/>
  <c r="AA47" i="1"/>
  <c r="AD47" i="1" s="1"/>
  <c r="X47" i="1"/>
  <c r="AA39" i="1"/>
  <c r="AD39" i="1" s="1"/>
  <c r="X41" i="1" l="1"/>
  <c r="AA42" i="1"/>
  <c r="AD42" i="1" s="1"/>
  <c r="X42" i="1"/>
  <c r="AD46" i="1"/>
  <c r="X46" i="1"/>
  <c r="AA34" i="1" l="1"/>
  <c r="AD34" i="1" s="1"/>
  <c r="Z34" i="1"/>
  <c r="AB34" i="1" s="1"/>
  <c r="W22" i="1" l="1"/>
  <c r="AA22" i="1" s="1"/>
  <c r="AD22" i="1" s="1"/>
  <c r="AA32" i="1"/>
  <c r="AD32" i="1" s="1"/>
  <c r="X32" i="1" l="1"/>
  <c r="X22" i="1" l="1"/>
  <c r="W48" i="1"/>
  <c r="AA48" i="1" l="1"/>
  <c r="AD48" i="1" s="1"/>
  <c r="X48" i="1"/>
  <c r="Z48" i="1"/>
  <c r="AB48" i="1" s="1"/>
  <c r="U48" i="1"/>
  <c r="Z40" i="1" l="1"/>
  <c r="AB40" i="1" s="1"/>
  <c r="AA40" i="1"/>
  <c r="AD40" i="1" s="1"/>
  <c r="AB14" i="1" l="1"/>
  <c r="U14" i="1"/>
  <c r="W31" i="1"/>
  <c r="AA31" i="1" l="1"/>
  <c r="AD31" i="1" s="1"/>
  <c r="X31" i="1"/>
  <c r="Z31" i="1"/>
  <c r="AB31" i="1" s="1"/>
  <c r="U31" i="1"/>
  <c r="W44" i="1"/>
  <c r="X44" i="1" s="1"/>
  <c r="W43" i="1"/>
  <c r="W36" i="1"/>
  <c r="W30" i="1"/>
  <c r="W28" i="1"/>
  <c r="W24" i="1"/>
  <c r="W23" i="1"/>
  <c r="AH21" i="1"/>
  <c r="W21" i="1"/>
  <c r="AH20" i="1"/>
  <c r="AH19" i="1"/>
  <c r="W19" i="1"/>
  <c r="AH18" i="1"/>
  <c r="W17" i="1"/>
  <c r="W15" i="1"/>
  <c r="W16" i="1"/>
  <c r="AH13" i="1"/>
  <c r="Z15" i="1" l="1"/>
  <c r="AB15" i="1" s="1"/>
  <c r="U15" i="1"/>
  <c r="Z23" i="1"/>
  <c r="AB23" i="1" s="1"/>
  <c r="U23" i="1"/>
  <c r="Z30" i="1"/>
  <c r="AB30" i="1" s="1"/>
  <c r="U30" i="1"/>
  <c r="AA15" i="1"/>
  <c r="AD15" i="1" s="1"/>
  <c r="X15" i="1"/>
  <c r="AA28" i="1"/>
  <c r="AD28" i="1" s="1"/>
  <c r="X28" i="1"/>
  <c r="AA30" i="1"/>
  <c r="AD30" i="1" s="1"/>
  <c r="X30" i="1"/>
  <c r="AB18" i="1"/>
  <c r="U18" i="1"/>
  <c r="Z28" i="1"/>
  <c r="AB28" i="1" s="1"/>
  <c r="U28" i="1"/>
  <c r="Z43" i="1"/>
  <c r="AB43" i="1" s="1"/>
  <c r="U43" i="1"/>
  <c r="AA18" i="1"/>
  <c r="AD18" i="1" s="1"/>
  <c r="X18" i="1"/>
  <c r="Z21" i="1"/>
  <c r="AB21" i="1" s="1"/>
  <c r="U21" i="1"/>
  <c r="AA23" i="1"/>
  <c r="AD23" i="1" s="1"/>
  <c r="X23" i="1"/>
  <c r="AA43" i="1"/>
  <c r="AD43" i="1" s="1"/>
  <c r="X43" i="1"/>
  <c r="Z16" i="1"/>
  <c r="AB16" i="1" s="1"/>
  <c r="U16" i="1"/>
  <c r="AB17" i="1"/>
  <c r="U17" i="1"/>
  <c r="Z20" i="1"/>
  <c r="AB20" i="1" s="1"/>
  <c r="AA21" i="1"/>
  <c r="AD21" i="1" s="1"/>
  <c r="X21" i="1"/>
  <c r="Z24" i="1"/>
  <c r="AB24" i="1" s="1"/>
  <c r="U24" i="1"/>
  <c r="Z36" i="1"/>
  <c r="AB36" i="1" s="1"/>
  <c r="U36" i="1"/>
  <c r="Z44" i="1"/>
  <c r="AB44" i="1" s="1"/>
  <c r="U44" i="1"/>
  <c r="AA19" i="1"/>
  <c r="AD19" i="1" s="1"/>
  <c r="X19" i="1"/>
  <c r="AA16" i="1"/>
  <c r="AD16" i="1" s="1"/>
  <c r="X16" i="1"/>
  <c r="AA17" i="1"/>
  <c r="AD17" i="1" s="1"/>
  <c r="X17" i="1"/>
  <c r="Z19" i="1"/>
  <c r="AB19" i="1" s="1"/>
  <c r="U19" i="1"/>
  <c r="AA20" i="1"/>
  <c r="AD20" i="1" s="1"/>
  <c r="AA24" i="1"/>
  <c r="AD24" i="1" s="1"/>
  <c r="X24" i="1"/>
  <c r="AA36" i="1"/>
  <c r="AD36" i="1" s="1"/>
  <c r="AA44" i="1"/>
  <c r="AD44" i="1" s="1"/>
  <c r="X60" i="1" l="1"/>
  <c r="X61" i="1" s="1"/>
  <c r="U60" i="1"/>
  <c r="AB13" i="1"/>
  <c r="U61" i="1" l="1"/>
</calcChain>
</file>

<file path=xl/sharedStrings.xml><?xml version="1.0" encoding="utf-8"?>
<sst xmlns="http://schemas.openxmlformats.org/spreadsheetml/2006/main" count="311" uniqueCount="154">
  <si>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</si>
  <si>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</si>
  <si>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</si>
  <si>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</si>
  <si>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</si>
  <si>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</si>
  <si>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</si>
  <si>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</si>
  <si>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</si>
  <si>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</si>
  <si>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</si>
  <si>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</si>
  <si>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</si>
  <si>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</si>
  <si>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</si>
  <si>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</si>
  <si>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</si>
  <si>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</si>
  <si>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</si>
  <si>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</si>
  <si>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</si>
  <si>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</si>
  <si>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</si>
  <si>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</si>
  <si>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</si>
  <si>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</si>
  <si>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</si>
  <si>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</si>
  <si>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</si>
  <si>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</si>
  <si>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</si>
  <si>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</si>
  <si>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</si>
  <si>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</si>
  <si>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</si>
  <si>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</si>
  <si>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</si>
  <si>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</si>
  <si>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</si>
  <si>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</si>
  <si>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</si>
  <si>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</si>
  <si>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</si>
  <si>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</si>
  <si>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</si>
  <si>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</si>
  <si>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</si>
  <si>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</si>
  <si>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</si>
  <si>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</si>
  <si>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</si>
  <si>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</si>
  <si>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</si>
  <si>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</si>
  <si>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</si>
  <si>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</si>
  <si>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</si>
  <si>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</si>
  <si>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</si>
  <si>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</si>
  <si>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</si>
  <si>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</si>
  <si>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</si>
  <si>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</si>
  <si>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</si>
  <si>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</si>
  <si>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</si>
  <si>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</si>
  <si>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</si>
  <si>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</si>
  <si>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</si>
  <si>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</si>
  <si>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</si>
  <si>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</si>
  <si>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</si>
  <si>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</si>
  <si>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</si>
  <si>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</si>
  <si>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</si>
  <si>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</si>
  <si>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</si>
  <si>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</si>
  <si>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</si>
  <si>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</si>
  <si>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</si>
  <si>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</si>
  <si>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</si>
  <si>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</si>
  <si>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</si>
  <si>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Program Pembinaan Dan Pengawasan Pemerintahan Desa</t>
  </si>
  <si>
    <t>Fasilitasi, Rekomendasi dan Koordinasi Pembinaan dan Pengawasan Pemerintahan Desa</t>
  </si>
  <si>
    <t>Fasilitasi Penyusunan Peraturan Desa dan Peraturan Kepala Desa</t>
  </si>
  <si>
    <t>Fasilitasi Penataan, Pemanfaatan, dan Pendayagunaan Ruang Desa Serta Penetapan dan Penegasan Batas Desa</t>
  </si>
  <si>
    <t>Tingkat kepuasan pelayanan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</si>
  <si>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</si>
  <si>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</si>
  <si>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</si>
  <si>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</si>
  <si>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Pelayanan Administrasi Sesuai Standar</t>
  </si>
  <si>
    <t xml:space="preserve">Laporan Keuangan Yang Memenuhi Aspek Kualitas </t>
  </si>
  <si>
    <t>Lap</t>
  </si>
  <si>
    <t>Jumlah dokumen administrasi umum sesuai standar</t>
  </si>
  <si>
    <t>Peralatan dan Perlengkapan Kantor Dalam Kondisi Baik</t>
  </si>
  <si>
    <t>Tingkat Pelayanan Adminstrasi Umum sesuai Standar</t>
  </si>
  <si>
    <t>Kendaraan Dinas Operasional Dalam Kondisi Baik</t>
  </si>
  <si>
    <t>Gedung Kantor Dalam Kondisi Baik</t>
  </si>
  <si>
    <t>Persentase Pelayanan Administrasi Terpadu Kecamatan (PATEN) dilaksanakan dengan baik</t>
  </si>
  <si>
    <t>Persentase Pelayanan Sesuai Kewenangan Yang dilimpahkan dilaksanakan dengan baik</t>
  </si>
  <si>
    <t>Persentase Pelayanan Perizinan dan Non Perizinan yang dilaksanakan dengan baik</t>
  </si>
  <si>
    <t>Persentase Penyelenggaraan Tugas Pemberdayaan Masyarakat yang dilaksanakan dengan baik</t>
  </si>
  <si>
    <t>Persentase Penyelenggaraan Kegiatan Pemberdayaan Masyarakat di Desa yang dilaksanakan dengan baik</t>
  </si>
  <si>
    <t>Penyelenggaraan Perencanaan Pembangunan yang dilaksanakan dengan baik</t>
  </si>
  <si>
    <t>Penyelenggaraan Kegiatan Pemerintah dan Swasta yang dilaksanakan dengan baik</t>
  </si>
  <si>
    <t>Persentase Penyelenggaraan Tugas Ketertiban Umum yang dilaksanakan dengan baik</t>
  </si>
  <si>
    <t>Persentase Koordinasi Penyelenggaraan Ketertiban Umum yang dilaksanakan dengan baik</t>
  </si>
  <si>
    <t>Fasilitasi Penyelenggaraan Sinergitas dengan Kepolisian Negara Republik Indonesia, Tentara Nasional Indonesia, dan Instansi Vertikal di Wilayah Kecamatan yang dilaksanakan dengan baik</t>
  </si>
  <si>
    <t>Persentase Penyelenggaraan Urusan Pemerintahan Umum yang dilaksanakan dengan baik</t>
  </si>
  <si>
    <t>Persentase Penyeleneggaraan Urusan Pemerintahan Umum Sesuai Penugasan Kepala Daerah yang dilaksanakan dengan baik</t>
  </si>
  <si>
    <t>Pembinaan Persatuan dan Kesatuan Bangsa yang dilaksanakan dengan baik</t>
  </si>
  <si>
    <t>Persentase Penyelenggaraan Tugas Pemerintahan Desa yang dilaksanakan dengan baik</t>
  </si>
  <si>
    <t>Persentase Pelaksanaan Fasilitasi dan Pembinaan Pemerintahan Desa yang dilaksanakan dengan baik</t>
  </si>
  <si>
    <t>Fasilitasi Penyusunan Peraturan Desa dan Peraturan Kepala Desa yang dilaksanakan dengan baik</t>
  </si>
  <si>
    <t>KECAMATAN TELAGA LANGSAT</t>
  </si>
  <si>
    <t>Kecamatan Telaga Langsat</t>
  </si>
  <si>
    <t>Fasilitasi Administrasi Tata Pemerintahan Desa</t>
  </si>
  <si>
    <t>Fasilitasi Administrasi Tata Pemerintahan Desa yang dilaksanakan dengan baik</t>
  </si>
  <si>
    <t>Fasilitasi Kerja Sama Antardesa dan Kerja Sama Desa Dengan Pihak Ketiga</t>
  </si>
  <si>
    <t>Fasilitasi Kerja Sama Antardesa dan Kerja Sama Desa Dengan Pihak Ketiga yang dilaksanakan dengan baik</t>
  </si>
  <si>
    <t>Fasilitasi Penataan, Pemanfaatan, dan Pendayagunaan Ruang Desa Serta Penetapan dan Penegasan Batas Desa yang dilaksanakan dengan baik</t>
  </si>
  <si>
    <t>SAR IPANSYAH, SSTP, M.Si</t>
  </si>
  <si>
    <t>NIP. 19840505 200212 1 001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</si>
  <si>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</si>
  <si>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</si>
  <si>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</si>
  <si>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</si>
  <si>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Pemeliharaan/Rehabilitasi Sarana dan Prasarana Gedung Kantor atau Bangunan Lainnya</t>
  </si>
  <si>
    <t>Jumlah Sarana dan Prasarana Gedung Kantor atau Bangunan Lainnya yang Dipelihara/Direhabilitasi</t>
  </si>
  <si>
    <t>Unit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</si>
  <si>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</si>
  <si>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</si>
  <si>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</si>
  <si>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</si>
  <si>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Peningkatan Efektifitas Kegiatan Pemberdayaan Masyarakat di Wilayah Kecamatan</t>
  </si>
  <si>
    <t>Jumlah Laporan Peningkatan Efektivitas Kegiatan Pemberdayaan Masyarakat di Wilayah Kecamatan</t>
  </si>
  <si>
    <t>Pelaksanaan Tugas Forum Koordinasi Pimpinan di Kecamatan</t>
  </si>
  <si>
    <t>Jumlah Dokumen Tugas Forum Koordinasi Pimpinan di Kecamatan</t>
  </si>
  <si>
    <t>Koordinasi Pendampingan Desa di Wilayahnya</t>
  </si>
  <si>
    <t>Jumlah Laporan Hasil Koordinasi Pendampingan Desa di Wilayahnya</t>
  </si>
  <si>
    <t>e 80 di tabel renstra oke</t>
  </si>
  <si>
    <t>tabel tc</t>
  </si>
  <si>
    <t>Camat Telaga Langsat</t>
  </si>
  <si>
    <t>-</t>
  </si>
  <si>
    <t>Kandangan, 8 Januari 2023</t>
  </si>
  <si>
    <t>PERIODE PELAKSANAAN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</si>
</sst>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6" fillId="0" borderId="0" xfId="0" applyFont="1"/>
    <xf numFmtId="41" fontId="8" fillId="0" borderId="2" xfId="0" applyNumberFormat="1" applyFont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 wrapText="1"/>
    </xf>
    <xf numFmtId="0" fontId="8" fillId="0" borderId="2" xfId="0" quotePrefix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0" fontId="8" fillId="4" borderId="13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41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4" fillId="3" borderId="15" xfId="0" applyFont="1" applyFill="1" applyBorder="1"/>
    <xf numFmtId="2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0" fontId="6" fillId="6" borderId="2" xfId="0" applyFont="1" applyFill="1" applyBorder="1" applyAlignment="1">
      <alignment horizontal="left" vertical="top" wrapText="1"/>
    </xf>
    <xf numFmtId="164" fontId="8" fillId="0" borderId="2" xfId="3" applyFont="1" applyFill="1" applyBorder="1" applyAlignment="1">
      <alignment horizontal="right" vertical="top"/>
    </xf>
    <xf numFmtId="43" fontId="8" fillId="0" borderId="2" xfId="1" quotePrefix="1" applyFont="1" applyFill="1" applyBorder="1" applyAlignment="1">
      <alignment vertical="top"/>
    </xf>
    <xf numFmtId="43" fontId="8" fillId="0" borderId="0" xfId="1" applyFont="1"/>
    <xf numFmtId="43" fontId="4" fillId="0" borderId="0" xfId="1" applyFont="1"/>
    <xf numFmtId="0" fontId="8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  <xf numFmtId="9" fontId="8" fillId="4" borderId="2" xfId="0" applyNumberFormat="1" applyFont="1" applyFill="1" applyBorder="1" applyAlignment="1">
      <alignment horizontal="center" vertical="top"/>
    </xf>
    <xf numFmtId="165" fontId="8" fillId="4" borderId="2" xfId="1" quotePrefix="1" applyNumberFormat="1" applyFont="1" applyFill="1" applyBorder="1" applyAlignment="1">
      <alignment vertical="top"/>
    </xf>
    <xf numFmtId="1" fontId="8" fillId="4" borderId="2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41" fontId="8" fillId="4" borderId="2" xfId="0" applyNumberFormat="1" applyFont="1" applyFill="1" applyBorder="1" applyAlignment="1">
      <alignment vertical="top"/>
    </xf>
    <xf numFmtId="2" fontId="8" fillId="4" borderId="2" xfId="0" applyNumberFormat="1" applyFont="1" applyFill="1" applyBorder="1" applyAlignment="1">
      <alignment horizontal="center" vertical="top"/>
    </xf>
    <xf numFmtId="2" fontId="15" fillId="4" borderId="2" xfId="0" applyNumberFormat="1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/>
    </xf>
    <xf numFmtId="0" fontId="4" fillId="4" borderId="0" xfId="0" applyFont="1" applyFill="1"/>
    <xf numFmtId="165" fontId="8" fillId="4" borderId="0" xfId="1" quotePrefix="1" applyNumberFormat="1" applyFont="1" applyFill="1" applyBorder="1" applyAlignment="1">
      <alignment vertical="top"/>
    </xf>
    <xf numFmtId="2" fontId="8" fillId="4" borderId="15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right"/>
    </xf>
    <xf numFmtId="2" fontId="8" fillId="4" borderId="10" xfId="0" applyNumberFormat="1" applyFont="1" applyFill="1" applyBorder="1" applyAlignment="1">
      <alignment horizontal="right"/>
    </xf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8" fillId="0" borderId="2" xfId="0" applyFont="1" applyBorder="1" applyAlignment="1">
      <alignment vertical="top"/>
    </xf>
    <xf numFmtId="1" fontId="8" fillId="0" borderId="2" xfId="0" applyNumberFormat="1" applyFont="1" applyBorder="1" applyAlignment="1">
      <alignment horizontal="center" vertical="top" wrapText="1"/>
    </xf>
    <xf numFmtId="43" fontId="8" fillId="0" borderId="2" xfId="1" applyFont="1" applyBorder="1" applyAlignment="1">
      <alignment vertical="top"/>
    </xf>
    <xf numFmtId="43" fontId="4" fillId="0" borderId="2" xfId="1" applyFont="1" applyBorder="1"/>
    <xf numFmtId="165" fontId="8" fillId="0" borderId="2" xfId="1" applyNumberFormat="1" applyFont="1" applyBorder="1" applyAlignment="1">
      <alignment vertical="top"/>
    </xf>
    <xf numFmtId="0" fontId="8" fillId="0" borderId="2" xfId="0" applyFont="1" applyBorder="1"/>
    <xf numFmtId="43" fontId="8" fillId="0" borderId="2" xfId="1" applyFont="1" applyBorder="1"/>
    <xf numFmtId="0" fontId="6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/>
    <xf numFmtId="43" fontId="4" fillId="4" borderId="2" xfId="1" applyFont="1" applyFill="1" applyBorder="1"/>
    <xf numFmtId="0" fontId="8" fillId="0" borderId="2" xfId="0" applyFont="1" applyFill="1" applyBorder="1" applyAlignment="1">
      <alignment horizontal="left" vertical="top" wrapText="1"/>
    </xf>
    <xf numFmtId="43" fontId="8" fillId="0" borderId="2" xfId="1" applyFont="1" applyFill="1" applyBorder="1" applyAlignment="1">
      <alignment vertical="top"/>
    </xf>
    <xf numFmtId="165" fontId="8" fillId="0" borderId="2" xfId="1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41" fontId="8" fillId="0" borderId="2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2" fontId="15" fillId="0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4" fillId="0" borderId="2" xfId="0" applyFont="1" applyFill="1" applyBorder="1"/>
    <xf numFmtId="0" fontId="4" fillId="0" borderId="0" xfId="0" applyFont="1" applyFill="1"/>
    <xf numFmtId="0" fontId="4" fillId="7" borderId="0" xfId="0" applyFont="1" applyFill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  <xf numFmtId="43" fontId="6" fillId="3" borderId="6" xfId="1" applyFont="1" applyFill="1" applyBorder="1" applyAlignment="1">
      <alignment horizontal="center" vertical="center"/>
    </xf>
    <xf numFmtId="43" fontId="6" fillId="3" borderId="15" xfId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</cellXfs>
  <cellStyles count="4">
    <cellStyle name="Comma" xfId="1" builtinId="3"/>
    <cellStyle name="Comma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76"/>
  <sheetViews>
    <sheetView tabSelected="1" showRuler="0" view="pageLayout" topLeftCell="P1" zoomScale="67" zoomScaleNormal="40" zoomScaleSheetLayoutView="32" zoomScalePageLayoutView="67" workbookViewId="0">
      <selection activeCell="A5" sqref="A5:AD5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24.85546875" style="2" customWidth="1"/>
    <col min="10" max="10" width="9" style="2" customWidth="1"/>
    <col min="11" max="11" width="24.7109375" style="2" customWidth="1"/>
    <col min="12" max="12" width="7.7109375" style="2" customWidth="1"/>
    <col min="13" max="13" width="19.85546875" style="2" customWidth="1"/>
    <col min="14" max="14" width="7.7109375" style="2" customWidth="1"/>
    <col min="15" max="15" width="18.7109375" style="60" customWidth="1"/>
    <col min="16" max="16" width="7.7109375" style="2" customWidth="1"/>
    <col min="17" max="17" width="18.28515625" style="2" customWidth="1"/>
    <col min="18" max="18" width="9" style="2" customWidth="1"/>
    <col min="19" max="19" width="21" style="2" customWidth="1"/>
    <col min="20" max="21" width="8" style="2" customWidth="1"/>
    <col min="22" max="22" width="5.5703125" style="4" customWidth="1"/>
    <col min="23" max="23" width="20.7109375" style="2" customWidth="1"/>
    <col min="24" max="24" width="9.42578125" style="2" customWidth="1"/>
    <col min="25" max="25" width="5.5703125" style="4" customWidth="1"/>
    <col min="26" max="26" width="8" style="2" customWidth="1"/>
    <col min="27" max="27" width="19.28515625" style="2" bestFit="1" customWidth="1"/>
    <col min="28" max="28" width="8.85546875" style="2" bestFit="1" customWidth="1"/>
    <col min="29" max="29" width="16" style="4" customWidth="1"/>
    <col min="30" max="30" width="16.7109375" style="2" customWidth="1"/>
    <col min="31" max="31" width="62.42578125" style="2" customWidth="1"/>
    <col min="32" max="32" width="9.140625" style="2"/>
    <col min="33" max="33" width="61.140625" style="2" customWidth="1"/>
    <col min="34" max="37" width="19.5703125" style="2" customWidth="1"/>
    <col min="38" max="16384" width="9.140625" style="2"/>
  </cols>
  <sheetData>
    <row r="1" spans="1:37" ht="23.2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"/>
    </row>
    <row r="2" spans="1:37" ht="23.25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3"/>
    </row>
    <row r="3" spans="1:37" ht="23.25" x14ac:dyDescent="0.35">
      <c r="A3" s="119" t="s">
        <v>122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3"/>
    </row>
    <row r="4" spans="1:37" ht="23.25" x14ac:dyDescent="0.35">
      <c r="A4" s="120" t="s">
        <v>153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"/>
    </row>
    <row r="5" spans="1:37" ht="18" x14ac:dyDescent="0.2">
      <c r="A5" s="121" t="s">
        <v>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</row>
    <row r="6" spans="1:37" ht="18" x14ac:dyDescent="0.25">
      <c r="A6" s="115" t="s">
        <v>122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1:37" ht="81" customHeight="1" x14ac:dyDescent="0.2">
      <c r="A7" s="122" t="s">
        <v>3</v>
      </c>
      <c r="B7" s="122" t="s">
        <v>4</v>
      </c>
      <c r="C7" s="123" t="s">
        <v>5</v>
      </c>
      <c r="D7" s="123" t="s">
        <v>6</v>
      </c>
      <c r="E7" s="109" t="s">
        <v>7</v>
      </c>
      <c r="F7" s="124"/>
      <c r="G7" s="110"/>
      <c r="H7" s="109" t="s">
        <v>134</v>
      </c>
      <c r="I7" s="110"/>
      <c r="J7" s="109" t="s">
        <v>131</v>
      </c>
      <c r="K7" s="124"/>
      <c r="L7" s="109" t="s">
        <v>8</v>
      </c>
      <c r="M7" s="124"/>
      <c r="N7" s="124"/>
      <c r="O7" s="124"/>
      <c r="P7" s="124"/>
      <c r="Q7" s="124"/>
      <c r="R7" s="124"/>
      <c r="S7" s="110"/>
      <c r="T7" s="109" t="s">
        <v>50</v>
      </c>
      <c r="U7" s="124"/>
      <c r="V7" s="124"/>
      <c r="W7" s="124"/>
      <c r="X7" s="124"/>
      <c r="Y7" s="110"/>
      <c r="Z7" s="109" t="s">
        <v>132</v>
      </c>
      <c r="AA7" s="110"/>
      <c r="AB7" s="109" t="s">
        <v>133</v>
      </c>
      <c r="AC7" s="124"/>
      <c r="AD7" s="124"/>
      <c r="AE7" s="127" t="s">
        <v>9</v>
      </c>
      <c r="AG7" s="4"/>
      <c r="AH7" s="4"/>
      <c r="AI7" s="4"/>
      <c r="AJ7" s="4"/>
      <c r="AK7" s="4"/>
    </row>
    <row r="8" spans="1:37" ht="18" customHeight="1" x14ac:dyDescent="0.2">
      <c r="A8" s="122"/>
      <c r="B8" s="122"/>
      <c r="C8" s="123"/>
      <c r="D8" s="123"/>
      <c r="E8" s="111"/>
      <c r="F8" s="125"/>
      <c r="G8" s="112"/>
      <c r="H8" s="111"/>
      <c r="I8" s="112"/>
      <c r="J8" s="113"/>
      <c r="K8" s="126"/>
      <c r="L8" s="113"/>
      <c r="M8" s="126"/>
      <c r="N8" s="126"/>
      <c r="O8" s="126"/>
      <c r="P8" s="126"/>
      <c r="Q8" s="126"/>
      <c r="R8" s="126"/>
      <c r="S8" s="114"/>
      <c r="T8" s="113"/>
      <c r="U8" s="126"/>
      <c r="V8" s="126"/>
      <c r="W8" s="126"/>
      <c r="X8" s="126"/>
      <c r="Y8" s="114"/>
      <c r="Z8" s="113"/>
      <c r="AA8" s="114"/>
      <c r="AB8" s="113"/>
      <c r="AC8" s="126"/>
      <c r="AD8" s="126"/>
      <c r="AE8" s="128"/>
    </row>
    <row r="9" spans="1:37" ht="15.75" customHeight="1" x14ac:dyDescent="0.2">
      <c r="A9" s="122"/>
      <c r="B9" s="122"/>
      <c r="C9" s="123"/>
      <c r="D9" s="123"/>
      <c r="E9" s="113"/>
      <c r="F9" s="126"/>
      <c r="G9" s="114"/>
      <c r="H9" s="113"/>
      <c r="I9" s="114"/>
      <c r="J9" s="129">
        <v>2022</v>
      </c>
      <c r="K9" s="130"/>
      <c r="L9" s="116" t="s">
        <v>10</v>
      </c>
      <c r="M9" s="118"/>
      <c r="N9" s="116" t="s">
        <v>11</v>
      </c>
      <c r="O9" s="118"/>
      <c r="P9" s="116" t="s">
        <v>12</v>
      </c>
      <c r="Q9" s="118"/>
      <c r="R9" s="116" t="s">
        <v>13</v>
      </c>
      <c r="S9" s="118"/>
      <c r="T9" s="116">
        <v>2022</v>
      </c>
      <c r="U9" s="117"/>
      <c r="V9" s="117"/>
      <c r="W9" s="117"/>
      <c r="X9" s="117"/>
      <c r="Y9" s="118"/>
      <c r="Z9" s="116">
        <v>2022</v>
      </c>
      <c r="AA9" s="118"/>
      <c r="AB9" s="116">
        <v>2022</v>
      </c>
      <c r="AC9" s="117"/>
      <c r="AD9" s="118"/>
      <c r="AE9" s="5"/>
      <c r="AF9" s="105"/>
    </row>
    <row r="10" spans="1:37" s="7" customFormat="1" ht="15.75" x14ac:dyDescent="0.25">
      <c r="A10" s="143">
        <v>1</v>
      </c>
      <c r="B10" s="143">
        <v>2</v>
      </c>
      <c r="C10" s="143">
        <v>3</v>
      </c>
      <c r="D10" s="143">
        <v>4</v>
      </c>
      <c r="E10" s="146">
        <v>5</v>
      </c>
      <c r="F10" s="153"/>
      <c r="G10" s="147"/>
      <c r="H10" s="146">
        <v>6</v>
      </c>
      <c r="I10" s="147"/>
      <c r="J10" s="134">
        <v>7</v>
      </c>
      <c r="K10" s="135"/>
      <c r="L10" s="134">
        <v>8</v>
      </c>
      <c r="M10" s="135"/>
      <c r="N10" s="134">
        <v>9</v>
      </c>
      <c r="O10" s="135"/>
      <c r="P10" s="134">
        <v>10</v>
      </c>
      <c r="Q10" s="135"/>
      <c r="R10" s="134">
        <v>11</v>
      </c>
      <c r="S10" s="135"/>
      <c r="T10" s="131">
        <v>12</v>
      </c>
      <c r="U10" s="133"/>
      <c r="V10" s="133"/>
      <c r="W10" s="133"/>
      <c r="X10" s="133"/>
      <c r="Y10" s="132"/>
      <c r="Z10" s="131">
        <v>13</v>
      </c>
      <c r="AA10" s="132"/>
      <c r="AB10" s="131">
        <v>14</v>
      </c>
      <c r="AC10" s="133"/>
      <c r="AD10" s="132"/>
      <c r="AE10" s="6">
        <v>15</v>
      </c>
      <c r="AF10" s="105"/>
    </row>
    <row r="11" spans="1:37" s="7" customFormat="1" ht="87" customHeight="1" x14ac:dyDescent="0.2">
      <c r="A11" s="150"/>
      <c r="B11" s="150"/>
      <c r="C11" s="150"/>
      <c r="D11" s="150"/>
      <c r="E11" s="137" t="s">
        <v>14</v>
      </c>
      <c r="F11" s="138"/>
      <c r="G11" s="141" t="s">
        <v>15</v>
      </c>
      <c r="H11" s="137" t="s">
        <v>14</v>
      </c>
      <c r="I11" s="141" t="s">
        <v>15</v>
      </c>
      <c r="J11" s="137" t="s">
        <v>14</v>
      </c>
      <c r="K11" s="143" t="s">
        <v>15</v>
      </c>
      <c r="L11" s="137" t="s">
        <v>14</v>
      </c>
      <c r="M11" s="143" t="s">
        <v>15</v>
      </c>
      <c r="N11" s="137" t="s">
        <v>14</v>
      </c>
      <c r="O11" s="151" t="s">
        <v>15</v>
      </c>
      <c r="P11" s="137" t="s">
        <v>14</v>
      </c>
      <c r="Q11" s="143" t="s">
        <v>15</v>
      </c>
      <c r="R11" s="137" t="s">
        <v>14</v>
      </c>
      <c r="S11" s="143" t="s">
        <v>15</v>
      </c>
      <c r="T11" s="51" t="s">
        <v>16</v>
      </c>
      <c r="U11" s="146" t="s">
        <v>51</v>
      </c>
      <c r="V11" s="147"/>
      <c r="W11" s="8" t="s">
        <v>17</v>
      </c>
      <c r="X11" s="146" t="s">
        <v>52</v>
      </c>
      <c r="Y11" s="147"/>
      <c r="Z11" s="51" t="s">
        <v>18</v>
      </c>
      <c r="AA11" s="8" t="s">
        <v>19</v>
      </c>
      <c r="AB11" s="146" t="s">
        <v>20</v>
      </c>
      <c r="AC11" s="147"/>
      <c r="AD11" s="8" t="s">
        <v>21</v>
      </c>
      <c r="AE11" s="9"/>
      <c r="AF11" s="105"/>
    </row>
    <row r="12" spans="1:37" s="7" customFormat="1" ht="15.75" x14ac:dyDescent="0.2">
      <c r="A12" s="141"/>
      <c r="B12" s="141"/>
      <c r="C12" s="141"/>
      <c r="D12" s="141"/>
      <c r="E12" s="139"/>
      <c r="F12" s="140"/>
      <c r="G12" s="142"/>
      <c r="H12" s="139"/>
      <c r="I12" s="142"/>
      <c r="J12" s="139"/>
      <c r="K12" s="141"/>
      <c r="L12" s="139"/>
      <c r="M12" s="141"/>
      <c r="N12" s="139"/>
      <c r="O12" s="152"/>
      <c r="P12" s="139"/>
      <c r="Q12" s="141"/>
      <c r="R12" s="139"/>
      <c r="S12" s="141"/>
      <c r="T12" s="50" t="s">
        <v>14</v>
      </c>
      <c r="U12" s="139" t="s">
        <v>14</v>
      </c>
      <c r="V12" s="140"/>
      <c r="W12" s="10" t="s">
        <v>15</v>
      </c>
      <c r="X12" s="139" t="s">
        <v>15</v>
      </c>
      <c r="Y12" s="140"/>
      <c r="Z12" s="50" t="s">
        <v>14</v>
      </c>
      <c r="AA12" s="10" t="s">
        <v>15</v>
      </c>
      <c r="AB12" s="139" t="s">
        <v>14</v>
      </c>
      <c r="AC12" s="140"/>
      <c r="AD12" s="10" t="s">
        <v>15</v>
      </c>
      <c r="AE12" s="45"/>
      <c r="AF12" s="105"/>
    </row>
    <row r="13" spans="1:37" ht="110.25" x14ac:dyDescent="0.2">
      <c r="A13" s="43">
        <v>1</v>
      </c>
      <c r="B13" s="12" t="s">
        <v>22</v>
      </c>
      <c r="C13" s="12" t="s">
        <v>54</v>
      </c>
      <c r="D13" s="12" t="s">
        <v>93</v>
      </c>
      <c r="E13" s="29"/>
      <c r="F13" s="30"/>
      <c r="G13" s="28">
        <f>G14+G17+G22+G28+G32</f>
        <v>0</v>
      </c>
      <c r="H13" s="29">
        <v>100</v>
      </c>
      <c r="I13" s="28">
        <f>I14+I17+I22+I28+I32</f>
        <v>1794255946</v>
      </c>
      <c r="J13" s="29">
        <v>100</v>
      </c>
      <c r="K13" s="28">
        <f>K14+K17+K22+K28+K32</f>
        <v>1868055659</v>
      </c>
      <c r="L13" s="29">
        <v>25</v>
      </c>
      <c r="M13" s="28">
        <f>M14+M17+M22+M28+M32</f>
        <v>308387587</v>
      </c>
      <c r="N13" s="28">
        <v>25</v>
      </c>
      <c r="O13" s="28">
        <f t="shared" ref="O13:S13" si="0">O14+O17+O22+O28+O32</f>
        <v>485912567</v>
      </c>
      <c r="P13" s="28">
        <v>25</v>
      </c>
      <c r="Q13" s="28">
        <f t="shared" si="0"/>
        <v>523359385</v>
      </c>
      <c r="R13" s="28"/>
      <c r="S13" s="28">
        <f t="shared" si="0"/>
        <v>273625869</v>
      </c>
      <c r="T13" s="44">
        <f t="shared" ref="T13:T28" si="1">SUM(L13,N13,P13,R13)</f>
        <v>75</v>
      </c>
      <c r="U13" s="44">
        <f>Z13/J13*100</f>
        <v>175</v>
      </c>
      <c r="V13" s="43" t="s">
        <v>49</v>
      </c>
      <c r="W13" s="41">
        <f>M13+O13+Q13+S13</f>
        <v>1591285408</v>
      </c>
      <c r="X13" s="42">
        <f>W13/K13*100</f>
        <v>85.184046863562969</v>
      </c>
      <c r="Y13" s="43" t="s">
        <v>49</v>
      </c>
      <c r="Z13" s="44">
        <f>H13+T13</f>
        <v>175</v>
      </c>
      <c r="AA13" s="41">
        <f>I13+W13</f>
        <v>3385541354</v>
      </c>
      <c r="AB13" s="46" t="e">
        <f t="shared" ref="AB13:AB28" si="2">Z13/E13*100</f>
        <v>#DIV/0!</v>
      </c>
      <c r="AC13" s="47" t="s">
        <v>49</v>
      </c>
      <c r="AD13" s="46" t="e">
        <f>AA13/G13*100</f>
        <v>#DIV/0!</v>
      </c>
      <c r="AE13" s="29" t="s">
        <v>123</v>
      </c>
      <c r="AF13" s="105"/>
      <c r="AH13" s="16">
        <f>M13+O13+Q13+S13</f>
        <v>1591285408</v>
      </c>
    </row>
    <row r="14" spans="1:37" ht="126" x14ac:dyDescent="0.2">
      <c r="A14" s="43">
        <v>2</v>
      </c>
      <c r="B14" s="12" t="s">
        <v>23</v>
      </c>
      <c r="C14" s="12" t="s">
        <v>55</v>
      </c>
      <c r="D14" s="12" t="s">
        <v>94</v>
      </c>
      <c r="E14" s="29"/>
      <c r="F14" s="30"/>
      <c r="G14" s="28">
        <f>SUM(G15:G16)</f>
        <v>0</v>
      </c>
      <c r="H14" s="29">
        <v>15</v>
      </c>
      <c r="I14" s="28">
        <f>SUM(I15:I16)</f>
        <v>2752886</v>
      </c>
      <c r="J14" s="29">
        <f>SUM(J15:J16)</f>
        <v>15</v>
      </c>
      <c r="K14" s="28">
        <f>SUM(K15:K16)</f>
        <v>2599650</v>
      </c>
      <c r="L14" s="29"/>
      <c r="M14" s="28">
        <f>SUM(M15:M16)</f>
        <v>0</v>
      </c>
      <c r="N14" s="28">
        <f t="shared" ref="N14:Q14" si="3">SUM(N15:N16)</f>
        <v>0</v>
      </c>
      <c r="O14" s="28">
        <f t="shared" si="3"/>
        <v>0</v>
      </c>
      <c r="P14" s="28"/>
      <c r="Q14" s="28">
        <f t="shared" si="3"/>
        <v>0</v>
      </c>
      <c r="R14" s="29"/>
      <c r="S14" s="28"/>
      <c r="T14" s="44">
        <f t="shared" si="1"/>
        <v>0</v>
      </c>
      <c r="U14" s="44">
        <f t="shared" ref="U14:U28" si="4">T14/J14*100</f>
        <v>0</v>
      </c>
      <c r="V14" s="43" t="s">
        <v>49</v>
      </c>
      <c r="W14" s="41">
        <f>M14+O14+Q14+S14</f>
        <v>0</v>
      </c>
      <c r="X14" s="42">
        <f t="shared" ref="X14:X28" si="5">W14/K14*100</f>
        <v>0</v>
      </c>
      <c r="Y14" s="43" t="s">
        <v>49</v>
      </c>
      <c r="Z14" s="44">
        <f>H14+T14</f>
        <v>15</v>
      </c>
      <c r="AA14" s="41">
        <f t="shared" ref="AA14:AA28" si="6">I14+W14</f>
        <v>2752886</v>
      </c>
      <c r="AB14" s="46" t="e">
        <f t="shared" si="2"/>
        <v>#DIV/0!</v>
      </c>
      <c r="AC14" s="47" t="s">
        <v>49</v>
      </c>
      <c r="AD14" s="46"/>
      <c r="AE14" s="29"/>
      <c r="AH14" s="16"/>
    </row>
    <row r="15" spans="1:37" ht="90" x14ac:dyDescent="0.2">
      <c r="A15" s="43"/>
      <c r="B15" s="12"/>
      <c r="C15" s="17" t="s">
        <v>56</v>
      </c>
      <c r="D15" s="17" t="s">
        <v>95</v>
      </c>
      <c r="E15" s="13"/>
      <c r="F15" s="14"/>
      <c r="G15" s="15"/>
      <c r="H15" s="13">
        <v>5</v>
      </c>
      <c r="I15" s="15">
        <v>1660386</v>
      </c>
      <c r="J15" s="13">
        <v>5</v>
      </c>
      <c r="K15" s="15">
        <v>2099850</v>
      </c>
      <c r="L15" s="13"/>
      <c r="M15" s="77"/>
      <c r="N15" s="13"/>
      <c r="O15" s="58"/>
      <c r="P15" s="13"/>
      <c r="Q15" s="15"/>
      <c r="R15" s="13"/>
      <c r="S15" s="15">
        <v>1099700</v>
      </c>
      <c r="T15" s="35">
        <f t="shared" si="1"/>
        <v>0</v>
      </c>
      <c r="U15" s="35">
        <f t="shared" si="4"/>
        <v>0</v>
      </c>
      <c r="V15" s="22" t="s">
        <v>49</v>
      </c>
      <c r="W15" s="27">
        <f t="shared" ref="W15:W28" si="7">M15+O15+Q15+S15</f>
        <v>1099700</v>
      </c>
      <c r="X15" s="34">
        <f t="shared" si="5"/>
        <v>52.370407410053097</v>
      </c>
      <c r="Y15" s="22" t="s">
        <v>49</v>
      </c>
      <c r="Z15" s="35">
        <f t="shared" ref="Z15:Z28" si="8">H15+T15</f>
        <v>5</v>
      </c>
      <c r="AA15" s="27">
        <f t="shared" si="6"/>
        <v>2760086</v>
      </c>
      <c r="AB15" s="48" t="e">
        <f t="shared" si="2"/>
        <v>#DIV/0!</v>
      </c>
      <c r="AC15" s="49" t="s">
        <v>49</v>
      </c>
      <c r="AD15" s="48" t="e">
        <f t="shared" ref="AD15:AD28" si="9">AA15/G15*100</f>
        <v>#DIV/0!</v>
      </c>
      <c r="AE15" s="78"/>
      <c r="AH15" s="16"/>
    </row>
    <row r="16" spans="1:37" ht="90" x14ac:dyDescent="0.2">
      <c r="A16" s="43"/>
      <c r="B16" s="12"/>
      <c r="C16" s="17" t="s">
        <v>57</v>
      </c>
      <c r="D16" s="17" t="s">
        <v>96</v>
      </c>
      <c r="E16" s="13"/>
      <c r="F16" s="14"/>
      <c r="G16" s="15"/>
      <c r="H16" s="13">
        <v>10</v>
      </c>
      <c r="I16" s="15">
        <v>1092500</v>
      </c>
      <c r="J16" s="13">
        <v>10</v>
      </c>
      <c r="K16" s="15">
        <v>499800</v>
      </c>
      <c r="L16" s="13"/>
      <c r="M16" s="77"/>
      <c r="N16" s="13"/>
      <c r="O16" s="58"/>
      <c r="P16" s="13"/>
      <c r="Q16" s="15"/>
      <c r="R16" s="13"/>
      <c r="S16" s="15">
        <v>0</v>
      </c>
      <c r="T16" s="35">
        <f t="shared" si="1"/>
        <v>0</v>
      </c>
      <c r="U16" s="35">
        <f t="shared" si="4"/>
        <v>0</v>
      </c>
      <c r="V16" s="22" t="s">
        <v>49</v>
      </c>
      <c r="W16" s="27">
        <f t="shared" si="7"/>
        <v>0</v>
      </c>
      <c r="X16" s="34">
        <f t="shared" si="5"/>
        <v>0</v>
      </c>
      <c r="Y16" s="22" t="s">
        <v>49</v>
      </c>
      <c r="Z16" s="35">
        <f t="shared" si="8"/>
        <v>10</v>
      </c>
      <c r="AA16" s="27">
        <f t="shared" si="6"/>
        <v>1092500</v>
      </c>
      <c r="AB16" s="48" t="e">
        <f t="shared" si="2"/>
        <v>#DIV/0!</v>
      </c>
      <c r="AC16" s="49" t="s">
        <v>49</v>
      </c>
      <c r="AD16" s="48" t="e">
        <f t="shared" si="9"/>
        <v>#DIV/0!</v>
      </c>
      <c r="AE16" s="78"/>
      <c r="AH16" s="16"/>
    </row>
    <row r="17" spans="1:34" ht="94.5" x14ac:dyDescent="0.2">
      <c r="A17" s="43"/>
      <c r="B17" s="12"/>
      <c r="C17" s="12" t="s">
        <v>58</v>
      </c>
      <c r="D17" s="12" t="s">
        <v>97</v>
      </c>
      <c r="E17" s="29"/>
      <c r="F17" s="30"/>
      <c r="G17" s="28">
        <f>SUM(G18:G21)</f>
        <v>0</v>
      </c>
      <c r="H17" s="29">
        <v>14</v>
      </c>
      <c r="I17" s="28">
        <f>SUM(I18:I21)</f>
        <v>1236487575</v>
      </c>
      <c r="J17" s="33">
        <v>14</v>
      </c>
      <c r="K17" s="28">
        <f>SUM(K18:K21)</f>
        <v>1419418315</v>
      </c>
      <c r="L17" s="33">
        <f>SUM(L19:L21)</f>
        <v>3</v>
      </c>
      <c r="M17" s="79">
        <f>SUM(M18:M21)</f>
        <v>253137587</v>
      </c>
      <c r="N17" s="79">
        <f t="shared" ref="N17:S17" si="10">SUM(N18:N21)</f>
        <v>6</v>
      </c>
      <c r="O17" s="79">
        <f t="shared" si="10"/>
        <v>379942176</v>
      </c>
      <c r="P17" s="79">
        <f t="shared" si="10"/>
        <v>6</v>
      </c>
      <c r="Q17" s="79">
        <f t="shared" si="10"/>
        <v>442929595</v>
      </c>
      <c r="R17" s="78"/>
      <c r="S17" s="77">
        <f t="shared" si="10"/>
        <v>153526012</v>
      </c>
      <c r="T17" s="44">
        <f t="shared" si="1"/>
        <v>15</v>
      </c>
      <c r="U17" s="44">
        <f t="shared" si="4"/>
        <v>107.14285714285714</v>
      </c>
      <c r="V17" s="43" t="s">
        <v>49</v>
      </c>
      <c r="W17" s="41">
        <f t="shared" si="7"/>
        <v>1229535370</v>
      </c>
      <c r="X17" s="42">
        <f t="shared" si="5"/>
        <v>86.622481688916352</v>
      </c>
      <c r="Y17" s="43" t="s">
        <v>49</v>
      </c>
      <c r="Z17" s="44">
        <f>H17+T17</f>
        <v>29</v>
      </c>
      <c r="AA17" s="41">
        <f t="shared" si="6"/>
        <v>2466022945</v>
      </c>
      <c r="AB17" s="46" t="e">
        <f t="shared" si="2"/>
        <v>#DIV/0!</v>
      </c>
      <c r="AC17" s="47" t="s">
        <v>49</v>
      </c>
      <c r="AD17" s="46" t="e">
        <f t="shared" si="9"/>
        <v>#DIV/0!</v>
      </c>
      <c r="AE17" s="78"/>
      <c r="AH17" s="16"/>
    </row>
    <row r="18" spans="1:34" ht="60" x14ac:dyDescent="0.2">
      <c r="A18" s="43"/>
      <c r="B18" s="12"/>
      <c r="C18" s="17" t="s">
        <v>59</v>
      </c>
      <c r="D18" s="17" t="s">
        <v>98</v>
      </c>
      <c r="E18" s="13"/>
      <c r="F18" s="14"/>
      <c r="G18" s="15"/>
      <c r="H18" s="80">
        <v>12</v>
      </c>
      <c r="I18" s="15">
        <v>1235660275</v>
      </c>
      <c r="J18" s="80">
        <v>12</v>
      </c>
      <c r="K18" s="15">
        <v>1416818615</v>
      </c>
      <c r="L18" s="80">
        <v>3</v>
      </c>
      <c r="M18" s="79">
        <v>253137587</v>
      </c>
      <c r="N18" s="80">
        <v>3</v>
      </c>
      <c r="O18" s="81">
        <v>379942176</v>
      </c>
      <c r="P18" s="80">
        <v>3</v>
      </c>
      <c r="Q18" s="15">
        <f>1076009358-O18-M18</f>
        <v>442929595</v>
      </c>
      <c r="R18" s="80"/>
      <c r="S18" s="15">
        <v>152381359</v>
      </c>
      <c r="T18" s="35">
        <f t="shared" si="1"/>
        <v>9</v>
      </c>
      <c r="U18" s="35">
        <f t="shared" si="4"/>
        <v>75</v>
      </c>
      <c r="V18" s="22" t="s">
        <v>49</v>
      </c>
      <c r="W18" s="27">
        <f>M18+O18+Q18+S18</f>
        <v>1228390717</v>
      </c>
      <c r="X18" s="34">
        <f t="shared" si="5"/>
        <v>86.70063365874114</v>
      </c>
      <c r="Y18" s="22" t="s">
        <v>49</v>
      </c>
      <c r="Z18" s="35">
        <f>H18+T18</f>
        <v>21</v>
      </c>
      <c r="AA18" s="27">
        <f t="shared" si="6"/>
        <v>2464050992</v>
      </c>
      <c r="AB18" s="48" t="e">
        <f t="shared" si="2"/>
        <v>#DIV/0!</v>
      </c>
      <c r="AC18" s="49" t="s">
        <v>49</v>
      </c>
      <c r="AD18" s="48" t="e">
        <f t="shared" si="9"/>
        <v>#DIV/0!</v>
      </c>
      <c r="AE18" s="13"/>
      <c r="AH18" s="16">
        <f>M18+O18+Q18+S18</f>
        <v>1228390717</v>
      </c>
    </row>
    <row r="19" spans="1:34" ht="105" x14ac:dyDescent="0.2">
      <c r="A19" s="43"/>
      <c r="B19" s="12"/>
      <c r="C19" s="17" t="s">
        <v>60</v>
      </c>
      <c r="D19" s="17" t="s">
        <v>99</v>
      </c>
      <c r="E19" s="13"/>
      <c r="F19" s="14"/>
      <c r="G19" s="15"/>
      <c r="H19" s="80">
        <v>1</v>
      </c>
      <c r="I19" s="15">
        <v>0</v>
      </c>
      <c r="J19" s="80">
        <v>1</v>
      </c>
      <c r="K19" s="15">
        <v>799900</v>
      </c>
      <c r="L19" s="80">
        <v>0</v>
      </c>
      <c r="M19" s="77"/>
      <c r="N19" s="80"/>
      <c r="O19" s="82"/>
      <c r="P19" s="80"/>
      <c r="Q19" s="15"/>
      <c r="R19" s="80"/>
      <c r="S19" s="15">
        <v>599900</v>
      </c>
      <c r="T19" s="35">
        <f t="shared" si="1"/>
        <v>0</v>
      </c>
      <c r="U19" s="35">
        <f t="shared" si="4"/>
        <v>0</v>
      </c>
      <c r="V19" s="22" t="s">
        <v>49</v>
      </c>
      <c r="W19" s="27">
        <f t="shared" si="7"/>
        <v>599900</v>
      </c>
      <c r="X19" s="34">
        <f t="shared" si="5"/>
        <v>74.99687460932617</v>
      </c>
      <c r="Y19" s="22" t="s">
        <v>49</v>
      </c>
      <c r="Z19" s="35">
        <f t="shared" si="8"/>
        <v>1</v>
      </c>
      <c r="AA19" s="27">
        <f t="shared" si="6"/>
        <v>599900</v>
      </c>
      <c r="AB19" s="48" t="e">
        <f t="shared" si="2"/>
        <v>#DIV/0!</v>
      </c>
      <c r="AC19" s="49" t="s">
        <v>49</v>
      </c>
      <c r="AD19" s="48" t="e">
        <f t="shared" si="9"/>
        <v>#DIV/0!</v>
      </c>
      <c r="AE19" s="78"/>
      <c r="AH19" s="16">
        <f>M19+O19+Q19+S19</f>
        <v>599900</v>
      </c>
    </row>
    <row r="20" spans="1:34" ht="120" x14ac:dyDescent="0.2">
      <c r="A20" s="43"/>
      <c r="B20" s="12"/>
      <c r="C20" s="17" t="s">
        <v>61</v>
      </c>
      <c r="D20" s="17" t="s">
        <v>99</v>
      </c>
      <c r="E20" s="80"/>
      <c r="F20" s="14"/>
      <c r="G20" s="15"/>
      <c r="H20" s="80">
        <v>12</v>
      </c>
      <c r="I20" s="15">
        <v>537500</v>
      </c>
      <c r="J20" s="80">
        <v>12</v>
      </c>
      <c r="K20" s="15">
        <v>899900</v>
      </c>
      <c r="L20" s="80">
        <v>3</v>
      </c>
      <c r="M20" s="78"/>
      <c r="N20" s="80">
        <v>3</v>
      </c>
      <c r="O20" s="82"/>
      <c r="P20" s="80">
        <v>3</v>
      </c>
      <c r="Q20" s="15"/>
      <c r="R20" s="80"/>
      <c r="S20" s="15">
        <v>0</v>
      </c>
      <c r="T20" s="35">
        <f t="shared" si="1"/>
        <v>9</v>
      </c>
      <c r="U20" s="35">
        <f t="shared" si="4"/>
        <v>75</v>
      </c>
      <c r="V20" s="22" t="s">
        <v>49</v>
      </c>
      <c r="W20" s="27">
        <f t="shared" si="7"/>
        <v>0</v>
      </c>
      <c r="X20" s="34">
        <f t="shared" si="5"/>
        <v>0</v>
      </c>
      <c r="Y20" s="22"/>
      <c r="Z20" s="35">
        <f t="shared" si="8"/>
        <v>21</v>
      </c>
      <c r="AA20" s="27">
        <f t="shared" si="6"/>
        <v>537500</v>
      </c>
      <c r="AB20" s="48" t="e">
        <f t="shared" si="2"/>
        <v>#DIV/0!</v>
      </c>
      <c r="AC20" s="49" t="s">
        <v>49</v>
      </c>
      <c r="AD20" s="48" t="e">
        <f t="shared" si="9"/>
        <v>#DIV/0!</v>
      </c>
      <c r="AE20" s="78"/>
      <c r="AH20" s="16">
        <f>M20+O20+Q20+S20</f>
        <v>0</v>
      </c>
    </row>
    <row r="21" spans="1:34" ht="90" x14ac:dyDescent="0.2">
      <c r="A21" s="43"/>
      <c r="B21" s="12"/>
      <c r="C21" s="17" t="s">
        <v>62</v>
      </c>
      <c r="D21" s="17" t="s">
        <v>99</v>
      </c>
      <c r="E21" s="13"/>
      <c r="F21" s="14"/>
      <c r="G21" s="15"/>
      <c r="H21" s="80">
        <v>1</v>
      </c>
      <c r="I21" s="15">
        <v>289800</v>
      </c>
      <c r="J21" s="80">
        <v>1</v>
      </c>
      <c r="K21" s="15">
        <v>899900</v>
      </c>
      <c r="L21" s="80">
        <v>0</v>
      </c>
      <c r="M21" s="78"/>
      <c r="N21" s="80"/>
      <c r="O21" s="82"/>
      <c r="P21" s="80"/>
      <c r="Q21" s="15"/>
      <c r="R21" s="80"/>
      <c r="S21" s="15">
        <v>544753</v>
      </c>
      <c r="T21" s="35">
        <f t="shared" si="1"/>
        <v>0</v>
      </c>
      <c r="U21" s="35">
        <f t="shared" si="4"/>
        <v>0</v>
      </c>
      <c r="V21" s="22" t="s">
        <v>49</v>
      </c>
      <c r="W21" s="27">
        <f t="shared" si="7"/>
        <v>544753</v>
      </c>
      <c r="X21" s="34">
        <f t="shared" si="5"/>
        <v>60.534837204133794</v>
      </c>
      <c r="Y21" s="22" t="s">
        <v>49</v>
      </c>
      <c r="Z21" s="35">
        <f t="shared" si="8"/>
        <v>1</v>
      </c>
      <c r="AA21" s="27">
        <f t="shared" si="6"/>
        <v>834553</v>
      </c>
      <c r="AB21" s="48" t="e">
        <f t="shared" si="2"/>
        <v>#DIV/0!</v>
      </c>
      <c r="AC21" s="49" t="s">
        <v>49</v>
      </c>
      <c r="AD21" s="48" t="e">
        <f t="shared" si="9"/>
        <v>#DIV/0!</v>
      </c>
      <c r="AE21" s="78"/>
      <c r="AH21" s="16">
        <f>M21+O21+Q21+S21</f>
        <v>544753</v>
      </c>
    </row>
    <row r="22" spans="1:34" ht="94.5" x14ac:dyDescent="0.2">
      <c r="A22" s="43"/>
      <c r="B22" s="12"/>
      <c r="C22" s="12" t="s">
        <v>63</v>
      </c>
      <c r="D22" s="12" t="s">
        <v>101</v>
      </c>
      <c r="E22" s="29"/>
      <c r="F22" s="30"/>
      <c r="G22" s="28">
        <f>SUM(G23:G27)</f>
        <v>0</v>
      </c>
      <c r="H22" s="29">
        <v>1</v>
      </c>
      <c r="I22" s="28">
        <f>SUM(I23:I27)</f>
        <v>343772051</v>
      </c>
      <c r="J22" s="29">
        <v>12</v>
      </c>
      <c r="K22" s="28">
        <f>SUM(K23:K27)</f>
        <v>262422200</v>
      </c>
      <c r="L22" s="28">
        <f t="shared" ref="L22:S22" si="11">SUM(L23:L27)</f>
        <v>12</v>
      </c>
      <c r="M22" s="28">
        <f t="shared" si="11"/>
        <v>40250000</v>
      </c>
      <c r="N22" s="28">
        <v>3</v>
      </c>
      <c r="O22" s="28">
        <f t="shared" si="11"/>
        <v>87096400</v>
      </c>
      <c r="P22" s="28">
        <v>3</v>
      </c>
      <c r="Q22" s="28">
        <f t="shared" si="11"/>
        <v>37484200</v>
      </c>
      <c r="R22" s="28"/>
      <c r="S22" s="28">
        <f t="shared" si="11"/>
        <v>83276290</v>
      </c>
      <c r="T22" s="44">
        <f t="shared" si="1"/>
        <v>18</v>
      </c>
      <c r="U22" s="44">
        <f t="shared" si="4"/>
        <v>150</v>
      </c>
      <c r="V22" s="43" t="s">
        <v>49</v>
      </c>
      <c r="W22" s="41">
        <f t="shared" si="7"/>
        <v>248106890</v>
      </c>
      <c r="X22" s="42">
        <f t="shared" si="5"/>
        <v>94.54493179311811</v>
      </c>
      <c r="Y22" s="43" t="s">
        <v>49</v>
      </c>
      <c r="Z22" s="44">
        <f t="shared" si="8"/>
        <v>19</v>
      </c>
      <c r="AA22" s="41">
        <f t="shared" si="6"/>
        <v>591878941</v>
      </c>
      <c r="AB22" s="46" t="e">
        <f t="shared" si="2"/>
        <v>#DIV/0!</v>
      </c>
      <c r="AC22" s="47" t="s">
        <v>49</v>
      </c>
      <c r="AD22" s="46" t="e">
        <f t="shared" si="9"/>
        <v>#DIV/0!</v>
      </c>
      <c r="AE22" s="78"/>
      <c r="AH22" s="16"/>
    </row>
    <row r="23" spans="1:34" ht="106.5" customHeight="1" x14ac:dyDescent="0.2">
      <c r="A23" s="43"/>
      <c r="B23" s="12"/>
      <c r="C23" s="17" t="s">
        <v>64</v>
      </c>
      <c r="D23" s="17" t="s">
        <v>102</v>
      </c>
      <c r="E23" s="13"/>
      <c r="F23" s="14"/>
      <c r="G23" s="15"/>
      <c r="H23" s="80">
        <v>12</v>
      </c>
      <c r="I23" s="15">
        <v>1159948</v>
      </c>
      <c r="J23" s="80">
        <v>12</v>
      </c>
      <c r="K23" s="15">
        <v>1717200</v>
      </c>
      <c r="L23" s="80">
        <v>3</v>
      </c>
      <c r="M23" s="78"/>
      <c r="N23" s="80">
        <v>3</v>
      </c>
      <c r="O23" s="82"/>
      <c r="P23" s="80">
        <v>3</v>
      </c>
      <c r="Q23" s="15"/>
      <c r="R23" s="80"/>
      <c r="S23" s="15">
        <v>388500</v>
      </c>
      <c r="T23" s="35">
        <f t="shared" si="1"/>
        <v>9</v>
      </c>
      <c r="U23" s="35">
        <f t="shared" si="4"/>
        <v>75</v>
      </c>
      <c r="V23" s="22" t="s">
        <v>49</v>
      </c>
      <c r="W23" s="27">
        <f t="shared" si="7"/>
        <v>388500</v>
      </c>
      <c r="X23" s="34">
        <f t="shared" si="5"/>
        <v>22.624039133473094</v>
      </c>
      <c r="Y23" s="22" t="s">
        <v>49</v>
      </c>
      <c r="Z23" s="35">
        <f t="shared" si="8"/>
        <v>21</v>
      </c>
      <c r="AA23" s="27">
        <f t="shared" si="6"/>
        <v>1548448</v>
      </c>
      <c r="AB23" s="48" t="e">
        <f t="shared" si="2"/>
        <v>#DIV/0!</v>
      </c>
      <c r="AC23" s="49" t="s">
        <v>49</v>
      </c>
      <c r="AD23" s="48" t="e">
        <f t="shared" si="9"/>
        <v>#DIV/0!</v>
      </c>
      <c r="AE23" s="78"/>
      <c r="AH23" s="16"/>
    </row>
    <row r="24" spans="1:34" ht="78" customHeight="1" x14ac:dyDescent="0.2">
      <c r="A24" s="43"/>
      <c r="B24" s="12"/>
      <c r="C24" s="17" t="s">
        <v>65</v>
      </c>
      <c r="D24" s="17" t="s">
        <v>102</v>
      </c>
      <c r="E24" s="13"/>
      <c r="F24" s="14"/>
      <c r="G24" s="15"/>
      <c r="H24" s="13">
        <v>12</v>
      </c>
      <c r="I24" s="15">
        <v>209286103</v>
      </c>
      <c r="J24" s="13">
        <v>12</v>
      </c>
      <c r="K24" s="15">
        <v>108867600</v>
      </c>
      <c r="L24" s="13">
        <v>3</v>
      </c>
      <c r="M24" s="83">
        <v>40250000</v>
      </c>
      <c r="N24" s="13">
        <v>3</v>
      </c>
      <c r="O24" s="83">
        <v>56561000</v>
      </c>
      <c r="P24" s="13">
        <v>3</v>
      </c>
      <c r="Q24" s="15">
        <f>97965000-O24-M24</f>
        <v>1154000</v>
      </c>
      <c r="R24" s="13"/>
      <c r="S24" s="15">
        <v>3400000</v>
      </c>
      <c r="T24" s="35">
        <f t="shared" si="1"/>
        <v>9</v>
      </c>
      <c r="U24" s="35">
        <f t="shared" si="4"/>
        <v>75</v>
      </c>
      <c r="V24" s="22" t="s">
        <v>49</v>
      </c>
      <c r="W24" s="27">
        <f t="shared" si="7"/>
        <v>101365000</v>
      </c>
      <c r="X24" s="34">
        <f t="shared" si="5"/>
        <v>93.108509786199008</v>
      </c>
      <c r="Y24" s="22" t="s">
        <v>49</v>
      </c>
      <c r="Z24" s="35">
        <f t="shared" si="8"/>
        <v>21</v>
      </c>
      <c r="AA24" s="27">
        <f t="shared" si="6"/>
        <v>310651103</v>
      </c>
      <c r="AB24" s="48" t="e">
        <f t="shared" si="2"/>
        <v>#DIV/0!</v>
      </c>
      <c r="AC24" s="49" t="s">
        <v>49</v>
      </c>
      <c r="AD24" s="48" t="e">
        <f t="shared" si="9"/>
        <v>#DIV/0!</v>
      </c>
      <c r="AE24" s="78"/>
      <c r="AH24" s="16"/>
    </row>
    <row r="25" spans="1:34" ht="60" x14ac:dyDescent="0.2">
      <c r="A25" s="43"/>
      <c r="B25" s="12"/>
      <c r="C25" s="17" t="s">
        <v>66</v>
      </c>
      <c r="D25" s="17" t="s">
        <v>98</v>
      </c>
      <c r="E25" s="13"/>
      <c r="F25" s="14"/>
      <c r="G25" s="15"/>
      <c r="H25" s="80">
        <v>12</v>
      </c>
      <c r="I25" s="15">
        <v>31075000</v>
      </c>
      <c r="J25" s="80">
        <v>12</v>
      </c>
      <c r="K25" s="15">
        <v>67537500</v>
      </c>
      <c r="L25" s="80">
        <v>3</v>
      </c>
      <c r="M25" s="84"/>
      <c r="N25" s="80">
        <v>3</v>
      </c>
      <c r="O25" s="85"/>
      <c r="P25" s="80">
        <v>3</v>
      </c>
      <c r="Q25" s="15">
        <v>25512500</v>
      </c>
      <c r="R25" s="80"/>
      <c r="S25" s="15">
        <v>39612500</v>
      </c>
      <c r="T25" s="35">
        <f t="shared" si="1"/>
        <v>9</v>
      </c>
      <c r="U25" s="35">
        <f t="shared" si="4"/>
        <v>75</v>
      </c>
      <c r="V25" s="22" t="s">
        <v>49</v>
      </c>
      <c r="W25" s="27">
        <f t="shared" si="7"/>
        <v>65125000</v>
      </c>
      <c r="X25" s="34">
        <f t="shared" si="5"/>
        <v>96.427910420136968</v>
      </c>
      <c r="Y25" s="22" t="s">
        <v>49</v>
      </c>
      <c r="Z25" s="35">
        <f t="shared" si="8"/>
        <v>21</v>
      </c>
      <c r="AA25" s="27">
        <f t="shared" si="6"/>
        <v>96200000</v>
      </c>
      <c r="AB25" s="48" t="e">
        <f t="shared" si="2"/>
        <v>#DIV/0!</v>
      </c>
      <c r="AC25" s="49" t="s">
        <v>49</v>
      </c>
      <c r="AD25" s="48" t="e">
        <f t="shared" si="9"/>
        <v>#DIV/0!</v>
      </c>
      <c r="AE25" s="78"/>
      <c r="AH25" s="16"/>
    </row>
    <row r="26" spans="1:34" ht="78" customHeight="1" x14ac:dyDescent="0.2">
      <c r="A26" s="43"/>
      <c r="B26" s="12"/>
      <c r="C26" s="17" t="s">
        <v>67</v>
      </c>
      <c r="D26" s="17" t="s">
        <v>98</v>
      </c>
      <c r="E26" s="13"/>
      <c r="F26" s="14"/>
      <c r="G26" s="15"/>
      <c r="H26" s="13">
        <v>12</v>
      </c>
      <c r="I26" s="15">
        <v>7541000</v>
      </c>
      <c r="J26" s="13">
        <v>12</v>
      </c>
      <c r="K26" s="15">
        <v>9299900</v>
      </c>
      <c r="L26" s="13">
        <v>3</v>
      </c>
      <c r="M26" s="84"/>
      <c r="N26" s="13">
        <v>3</v>
      </c>
      <c r="O26" s="83">
        <v>441300</v>
      </c>
      <c r="P26" s="13">
        <v>3</v>
      </c>
      <c r="Q26" s="15">
        <f>493000-O26-M26</f>
        <v>51700</v>
      </c>
      <c r="R26" s="13"/>
      <c r="S26" s="15">
        <v>5735390</v>
      </c>
      <c r="T26" s="35">
        <f t="shared" si="1"/>
        <v>9</v>
      </c>
      <c r="U26" s="35">
        <f t="shared" si="4"/>
        <v>75</v>
      </c>
      <c r="V26" s="22" t="s">
        <v>49</v>
      </c>
      <c r="W26" s="27">
        <f t="shared" si="7"/>
        <v>6228390</v>
      </c>
      <c r="X26" s="34">
        <f t="shared" si="5"/>
        <v>66.972655619952903</v>
      </c>
      <c r="Y26" s="22" t="s">
        <v>49</v>
      </c>
      <c r="Z26" s="35">
        <f t="shared" si="8"/>
        <v>21</v>
      </c>
      <c r="AA26" s="27">
        <f t="shared" si="6"/>
        <v>13769390</v>
      </c>
      <c r="AB26" s="48" t="e">
        <f t="shared" si="2"/>
        <v>#DIV/0!</v>
      </c>
      <c r="AC26" s="49" t="s">
        <v>49</v>
      </c>
      <c r="AD26" s="48" t="e">
        <f t="shared" si="9"/>
        <v>#DIV/0!</v>
      </c>
      <c r="AE26" s="78"/>
      <c r="AH26" s="16"/>
    </row>
    <row r="27" spans="1:34" ht="90" x14ac:dyDescent="0.2">
      <c r="A27" s="43"/>
      <c r="B27" s="12"/>
      <c r="C27" s="17" t="s">
        <v>68</v>
      </c>
      <c r="D27" s="17" t="s">
        <v>98</v>
      </c>
      <c r="E27" s="13"/>
      <c r="F27" s="14"/>
      <c r="G27" s="15"/>
      <c r="H27" s="13">
        <v>12</v>
      </c>
      <c r="I27" s="15">
        <v>94710000</v>
      </c>
      <c r="J27" s="13">
        <v>12</v>
      </c>
      <c r="K27" s="15">
        <v>75000000</v>
      </c>
      <c r="L27" s="13"/>
      <c r="M27" s="84"/>
      <c r="N27" s="13">
        <v>3</v>
      </c>
      <c r="O27" s="83">
        <v>30094100</v>
      </c>
      <c r="P27" s="13">
        <v>3</v>
      </c>
      <c r="Q27" s="15">
        <f>40860100-O27-M27</f>
        <v>10766000</v>
      </c>
      <c r="R27" s="13"/>
      <c r="S27" s="15">
        <v>34139900</v>
      </c>
      <c r="T27" s="35">
        <f t="shared" si="1"/>
        <v>6</v>
      </c>
      <c r="U27" s="35">
        <f t="shared" si="4"/>
        <v>50</v>
      </c>
      <c r="V27" s="22" t="s">
        <v>49</v>
      </c>
      <c r="W27" s="27">
        <f t="shared" si="7"/>
        <v>75000000</v>
      </c>
      <c r="X27" s="34">
        <f t="shared" si="5"/>
        <v>100</v>
      </c>
      <c r="Y27" s="22" t="s">
        <v>49</v>
      </c>
      <c r="Z27" s="35">
        <f t="shared" si="8"/>
        <v>18</v>
      </c>
      <c r="AA27" s="27">
        <f>I27+W27</f>
        <v>169710000</v>
      </c>
      <c r="AB27" s="48" t="e">
        <f t="shared" si="2"/>
        <v>#DIV/0!</v>
      </c>
      <c r="AC27" s="49" t="s">
        <v>49</v>
      </c>
      <c r="AD27" s="48" t="e">
        <f t="shared" si="9"/>
        <v>#DIV/0!</v>
      </c>
      <c r="AE27" s="78"/>
      <c r="AH27" s="16"/>
    </row>
    <row r="28" spans="1:34" ht="97.5" customHeight="1" x14ac:dyDescent="0.2">
      <c r="A28" s="43"/>
      <c r="B28" s="12"/>
      <c r="C28" s="12" t="s">
        <v>69</v>
      </c>
      <c r="D28" s="12" t="s">
        <v>103</v>
      </c>
      <c r="E28" s="29"/>
      <c r="F28" s="30"/>
      <c r="G28" s="28">
        <f>SUM(G29:G31)</f>
        <v>0</v>
      </c>
      <c r="H28" s="29">
        <v>100</v>
      </c>
      <c r="I28" s="28">
        <f>SUM(I29:I31)</f>
        <v>59948498</v>
      </c>
      <c r="J28" s="29">
        <v>100</v>
      </c>
      <c r="K28" s="28">
        <f>SUM(K29:K31)</f>
        <v>86619494</v>
      </c>
      <c r="L28" s="28">
        <v>25</v>
      </c>
      <c r="M28" s="28">
        <f t="shared" ref="M28:S28" si="12">SUM(M29:M31)</f>
        <v>6000000</v>
      </c>
      <c r="N28" s="28">
        <v>25</v>
      </c>
      <c r="O28" s="28">
        <f t="shared" si="12"/>
        <v>7746491</v>
      </c>
      <c r="P28" s="28">
        <v>25</v>
      </c>
      <c r="Q28" s="28">
        <f t="shared" si="12"/>
        <v>10005590</v>
      </c>
      <c r="R28" s="28"/>
      <c r="S28" s="28">
        <f t="shared" si="12"/>
        <v>17346067</v>
      </c>
      <c r="T28" s="44">
        <f t="shared" si="1"/>
        <v>75</v>
      </c>
      <c r="U28" s="44">
        <f t="shared" si="4"/>
        <v>75</v>
      </c>
      <c r="V28" s="43" t="s">
        <v>49</v>
      </c>
      <c r="W28" s="41">
        <f t="shared" si="7"/>
        <v>41098148</v>
      </c>
      <c r="X28" s="42">
        <f t="shared" si="5"/>
        <v>47.446765274338823</v>
      </c>
      <c r="Y28" s="43" t="s">
        <v>49</v>
      </c>
      <c r="Z28" s="44">
        <f t="shared" si="8"/>
        <v>175</v>
      </c>
      <c r="AA28" s="41">
        <f t="shared" si="6"/>
        <v>101046646</v>
      </c>
      <c r="AB28" s="46" t="e">
        <f t="shared" si="2"/>
        <v>#DIV/0!</v>
      </c>
      <c r="AC28" s="47" t="s">
        <v>49</v>
      </c>
      <c r="AD28" s="46" t="e">
        <f t="shared" si="9"/>
        <v>#DIV/0!</v>
      </c>
      <c r="AE28" s="78"/>
      <c r="AH28" s="16"/>
    </row>
    <row r="29" spans="1:34" ht="65.25" customHeight="1" x14ac:dyDescent="0.2">
      <c r="A29" s="43"/>
      <c r="B29" s="12"/>
      <c r="C29" s="17" t="s">
        <v>70</v>
      </c>
      <c r="D29" s="17" t="s">
        <v>98</v>
      </c>
      <c r="E29" s="13"/>
      <c r="F29" s="14"/>
      <c r="G29" s="15"/>
      <c r="H29" s="13"/>
      <c r="I29" s="15"/>
      <c r="J29" s="13"/>
      <c r="K29" s="15">
        <v>0</v>
      </c>
      <c r="L29" s="13"/>
      <c r="M29" s="78"/>
      <c r="N29" s="13"/>
      <c r="O29" s="82"/>
      <c r="P29" s="13"/>
      <c r="Q29" s="15"/>
      <c r="R29" s="13"/>
      <c r="S29" s="15">
        <v>0</v>
      </c>
      <c r="T29" s="35"/>
      <c r="U29" s="35"/>
      <c r="V29" s="22"/>
      <c r="W29" s="27"/>
      <c r="X29" s="34"/>
      <c r="Y29" s="22"/>
      <c r="Z29" s="35"/>
      <c r="AA29" s="27"/>
      <c r="AB29" s="48"/>
      <c r="AC29" s="49"/>
      <c r="AD29" s="48"/>
      <c r="AE29" s="78"/>
      <c r="AH29" s="16"/>
    </row>
    <row r="30" spans="1:34" s="104" customFormat="1" ht="82.5" customHeight="1" x14ac:dyDescent="0.2">
      <c r="A30" s="93"/>
      <c r="B30" s="94"/>
      <c r="C30" s="90" t="s">
        <v>71</v>
      </c>
      <c r="D30" s="90" t="s">
        <v>98</v>
      </c>
      <c r="E30" s="95"/>
      <c r="F30" s="96"/>
      <c r="G30" s="15"/>
      <c r="H30" s="95">
        <v>12</v>
      </c>
      <c r="I30" s="15">
        <v>21748498</v>
      </c>
      <c r="J30" s="95">
        <v>12</v>
      </c>
      <c r="K30" s="15">
        <v>38639394</v>
      </c>
      <c r="L30" s="95">
        <v>3</v>
      </c>
      <c r="M30" s="91"/>
      <c r="N30" s="95">
        <v>3</v>
      </c>
      <c r="O30" s="91">
        <v>3246491</v>
      </c>
      <c r="P30" s="95">
        <v>3</v>
      </c>
      <c r="Q30" s="15">
        <f>6002081-O30-M30</f>
        <v>2755590</v>
      </c>
      <c r="R30" s="95"/>
      <c r="S30" s="15">
        <v>9421967</v>
      </c>
      <c r="T30" s="97">
        <f>SUM(L30,N30,P30,R30)</f>
        <v>9</v>
      </c>
      <c r="U30" s="97">
        <f>T30/J30*100</f>
        <v>75</v>
      </c>
      <c r="V30" s="98" t="s">
        <v>49</v>
      </c>
      <c r="W30" s="99">
        <f>M30+O30+Q30+S30</f>
        <v>15424048</v>
      </c>
      <c r="X30" s="100">
        <f>W30/K30*100</f>
        <v>39.917934530753769</v>
      </c>
      <c r="Y30" s="98" t="s">
        <v>49</v>
      </c>
      <c r="Z30" s="97">
        <f>H30+T30</f>
        <v>21</v>
      </c>
      <c r="AA30" s="99">
        <f>I30+W30</f>
        <v>37172546</v>
      </c>
      <c r="AB30" s="101" t="e">
        <f>Z30/E30*100</f>
        <v>#DIV/0!</v>
      </c>
      <c r="AC30" s="102" t="s">
        <v>49</v>
      </c>
      <c r="AD30" s="101" t="e">
        <f>AA30/G30*100</f>
        <v>#DIV/0!</v>
      </c>
      <c r="AE30" s="103"/>
      <c r="AH30" s="16"/>
    </row>
    <row r="31" spans="1:34" ht="83.25" customHeight="1" x14ac:dyDescent="0.2">
      <c r="A31" s="43"/>
      <c r="B31" s="12"/>
      <c r="C31" s="17" t="s">
        <v>72</v>
      </c>
      <c r="D31" s="17" t="s">
        <v>98</v>
      </c>
      <c r="E31" s="13"/>
      <c r="F31" s="14"/>
      <c r="G31" s="15"/>
      <c r="H31" s="13">
        <v>12</v>
      </c>
      <c r="I31" s="15">
        <v>38200000</v>
      </c>
      <c r="J31" s="13">
        <v>12</v>
      </c>
      <c r="K31" s="15">
        <v>47980100</v>
      </c>
      <c r="L31" s="13">
        <v>3</v>
      </c>
      <c r="M31" s="81">
        <v>6000000</v>
      </c>
      <c r="N31" s="13">
        <v>3</v>
      </c>
      <c r="O31" s="81">
        <v>4500000</v>
      </c>
      <c r="P31" s="13">
        <v>3</v>
      </c>
      <c r="Q31" s="15">
        <f>17750000-O31-M31</f>
        <v>7250000</v>
      </c>
      <c r="R31" s="13"/>
      <c r="S31" s="15">
        <v>7924100</v>
      </c>
      <c r="T31" s="35">
        <f>SUM(L31,N31,P31,R31)</f>
        <v>9</v>
      </c>
      <c r="U31" s="35">
        <f>T31/J31*100</f>
        <v>75</v>
      </c>
      <c r="V31" s="22" t="s">
        <v>49</v>
      </c>
      <c r="W31" s="27">
        <f>M31+O31+Q31+S31</f>
        <v>25674100</v>
      </c>
      <c r="X31" s="34">
        <f>W31/K31*100</f>
        <v>53.509892642991574</v>
      </c>
      <c r="Y31" s="22" t="s">
        <v>49</v>
      </c>
      <c r="Z31" s="35">
        <f>H31+T31</f>
        <v>21</v>
      </c>
      <c r="AA31" s="27">
        <f>I31+W31</f>
        <v>63874100</v>
      </c>
      <c r="AB31" s="48" t="e">
        <f>Z31/E31*100</f>
        <v>#DIV/0!</v>
      </c>
      <c r="AC31" s="49" t="s">
        <v>49</v>
      </c>
      <c r="AD31" s="48" t="e">
        <f>AA31/G31*100</f>
        <v>#DIV/0!</v>
      </c>
      <c r="AE31" s="78"/>
      <c r="AH31" s="16"/>
    </row>
    <row r="32" spans="1:34" ht="97.5" customHeight="1" x14ac:dyDescent="0.2">
      <c r="A32" s="43"/>
      <c r="B32" s="12"/>
      <c r="C32" s="12" t="s">
        <v>73</v>
      </c>
      <c r="D32" s="12" t="s">
        <v>103</v>
      </c>
      <c r="E32" s="29"/>
      <c r="F32" s="30"/>
      <c r="G32" s="28">
        <f>SUM(G33:G35)</f>
        <v>0</v>
      </c>
      <c r="H32" s="29">
        <v>100</v>
      </c>
      <c r="I32" s="28">
        <f>SUM(I33:I35)</f>
        <v>151294936</v>
      </c>
      <c r="J32" s="29">
        <v>100</v>
      </c>
      <c r="K32" s="28">
        <f>SUM(K33:K35)</f>
        <v>96996000</v>
      </c>
      <c r="L32" s="28">
        <f t="shared" ref="L32:S32" si="13">SUM(L33:L35)</f>
        <v>9</v>
      </c>
      <c r="M32" s="28">
        <f t="shared" si="13"/>
        <v>9000000</v>
      </c>
      <c r="N32" s="28">
        <v>25</v>
      </c>
      <c r="O32" s="28">
        <f t="shared" si="13"/>
        <v>11127500</v>
      </c>
      <c r="P32" s="28">
        <v>25</v>
      </c>
      <c r="Q32" s="28">
        <f t="shared" si="13"/>
        <v>32940000</v>
      </c>
      <c r="R32" s="28"/>
      <c r="S32" s="28">
        <f t="shared" si="13"/>
        <v>19477500</v>
      </c>
      <c r="T32" s="44">
        <f>SUM(L32,N32,P32,R32)</f>
        <v>59</v>
      </c>
      <c r="U32" s="44">
        <f>T32/J32*100</f>
        <v>59</v>
      </c>
      <c r="V32" s="43" t="s">
        <v>49</v>
      </c>
      <c r="W32" s="41">
        <f>M32+O32+Q32+S32</f>
        <v>72545000</v>
      </c>
      <c r="X32" s="42">
        <f>W32/K32*100</f>
        <v>74.791743989442864</v>
      </c>
      <c r="Y32" s="43" t="s">
        <v>49</v>
      </c>
      <c r="Z32" s="44">
        <f>H32+T32</f>
        <v>159</v>
      </c>
      <c r="AA32" s="41">
        <f>I32+W32</f>
        <v>223839936</v>
      </c>
      <c r="AB32" s="46" t="e">
        <f>Z32/E32*100</f>
        <v>#DIV/0!</v>
      </c>
      <c r="AC32" s="47" t="s">
        <v>49</v>
      </c>
      <c r="AD32" s="46" t="e">
        <f>AA32/G32*100</f>
        <v>#DIV/0!</v>
      </c>
      <c r="AE32" s="78"/>
      <c r="AH32" s="16"/>
    </row>
    <row r="33" spans="1:34" ht="180" x14ac:dyDescent="0.2">
      <c r="A33" s="43"/>
      <c r="B33" s="12"/>
      <c r="C33" s="17" t="s">
        <v>74</v>
      </c>
      <c r="D33" s="17" t="s">
        <v>104</v>
      </c>
      <c r="E33" s="13"/>
      <c r="F33" s="14"/>
      <c r="G33" s="15"/>
      <c r="H33" s="13">
        <v>12</v>
      </c>
      <c r="I33" s="15">
        <v>36324304</v>
      </c>
      <c r="J33" s="13">
        <v>12</v>
      </c>
      <c r="K33" s="15">
        <v>50568000</v>
      </c>
      <c r="L33" s="13">
        <v>3</v>
      </c>
      <c r="M33" s="83">
        <v>4500000</v>
      </c>
      <c r="N33" s="13">
        <v>3</v>
      </c>
      <c r="O33" s="81">
        <v>5727500</v>
      </c>
      <c r="P33" s="13">
        <v>3</v>
      </c>
      <c r="Q33" s="15">
        <f>19227500-O33-M33</f>
        <v>9000000</v>
      </c>
      <c r="R33" s="13"/>
      <c r="S33" s="15">
        <v>19227500</v>
      </c>
      <c r="T33" s="35">
        <f>SUM(L33,N33,P33,R33)</f>
        <v>9</v>
      </c>
      <c r="U33" s="35">
        <f>T33/J33*100</f>
        <v>75</v>
      </c>
      <c r="V33" s="22" t="s">
        <v>49</v>
      </c>
      <c r="W33" s="27">
        <f>M33+O33+Q33+S33</f>
        <v>38455000</v>
      </c>
      <c r="X33" s="34">
        <f>W33/K33*100</f>
        <v>76.046116120866941</v>
      </c>
      <c r="Y33" s="22" t="s">
        <v>49</v>
      </c>
      <c r="Z33" s="35">
        <f>H33+T33</f>
        <v>21</v>
      </c>
      <c r="AA33" s="27">
        <f>I33+W33</f>
        <v>74779304</v>
      </c>
      <c r="AB33" s="48" t="e">
        <f>Z33/E33*100</f>
        <v>#DIV/0!</v>
      </c>
      <c r="AC33" s="49" t="s">
        <v>49</v>
      </c>
      <c r="AD33" s="48" t="e">
        <f>AA33/G33*100</f>
        <v>#DIV/0!</v>
      </c>
      <c r="AE33" s="78"/>
      <c r="AH33" s="16"/>
    </row>
    <row r="34" spans="1:34" ht="90" x14ac:dyDescent="0.2">
      <c r="A34" s="43"/>
      <c r="B34" s="12"/>
      <c r="C34" s="17" t="s">
        <v>75</v>
      </c>
      <c r="D34" s="17" t="s">
        <v>105</v>
      </c>
      <c r="E34" s="13"/>
      <c r="F34" s="14"/>
      <c r="G34" s="15"/>
      <c r="H34" s="13">
        <v>12</v>
      </c>
      <c r="I34" s="15">
        <v>114970632</v>
      </c>
      <c r="J34" s="13">
        <v>12</v>
      </c>
      <c r="K34" s="15">
        <v>41228000</v>
      </c>
      <c r="L34" s="13">
        <v>3</v>
      </c>
      <c r="M34" s="83">
        <v>4500000</v>
      </c>
      <c r="N34" s="13">
        <v>3</v>
      </c>
      <c r="O34" s="81">
        <v>5400000</v>
      </c>
      <c r="P34" s="13">
        <v>3</v>
      </c>
      <c r="Q34" s="15">
        <f>33300000-M34-O34</f>
        <v>23400000</v>
      </c>
      <c r="R34" s="13"/>
      <c r="S34" s="15">
        <v>250000</v>
      </c>
      <c r="T34" s="35">
        <f>SUM(L34,N34,P34,R34)</f>
        <v>9</v>
      </c>
      <c r="U34" s="35">
        <f>T34/J34*100</f>
        <v>75</v>
      </c>
      <c r="V34" s="22"/>
      <c r="W34" s="27">
        <f>M34+O34+Q34+S34</f>
        <v>33550000</v>
      </c>
      <c r="X34" s="34">
        <f>W34/K34*100</f>
        <v>81.376734258271071</v>
      </c>
      <c r="Y34" s="22"/>
      <c r="Z34" s="35">
        <f>H34+T34</f>
        <v>21</v>
      </c>
      <c r="AA34" s="27">
        <f>I34+W34</f>
        <v>148520632</v>
      </c>
      <c r="AB34" s="48" t="e">
        <f>Z34/E34*100</f>
        <v>#DIV/0!</v>
      </c>
      <c r="AC34" s="49" t="s">
        <v>49</v>
      </c>
      <c r="AD34" s="48" t="e">
        <f>AA34/G34*100</f>
        <v>#DIV/0!</v>
      </c>
      <c r="AE34" s="78"/>
      <c r="AH34" s="16"/>
    </row>
    <row r="35" spans="1:34" ht="135" x14ac:dyDescent="0.2">
      <c r="A35" s="43"/>
      <c r="B35" s="12"/>
      <c r="C35" s="17" t="s">
        <v>135</v>
      </c>
      <c r="D35" s="53" t="s">
        <v>136</v>
      </c>
      <c r="E35" s="13"/>
      <c r="F35" s="14" t="s">
        <v>137</v>
      </c>
      <c r="G35" s="57"/>
      <c r="H35" s="13"/>
      <c r="I35" s="54"/>
      <c r="J35" s="13">
        <v>12</v>
      </c>
      <c r="K35" s="54">
        <v>5200000</v>
      </c>
      <c r="L35" s="13">
        <v>3</v>
      </c>
      <c r="M35" s="84"/>
      <c r="N35" s="13">
        <v>3</v>
      </c>
      <c r="O35" s="81"/>
      <c r="P35" s="13">
        <v>3</v>
      </c>
      <c r="Q35" s="54">
        <v>540000</v>
      </c>
      <c r="R35" s="13"/>
      <c r="S35" s="54"/>
      <c r="T35" s="35">
        <f t="shared" ref="T35" si="14">SUM(L35,N35,P35,R35)</f>
        <v>9</v>
      </c>
      <c r="U35" s="35">
        <f t="shared" ref="U35" si="15">T35/J35*100</f>
        <v>75</v>
      </c>
      <c r="V35" s="22" t="s">
        <v>49</v>
      </c>
      <c r="W35" s="27">
        <f t="shared" ref="W35" si="16">M35+O35+Q35+S35</f>
        <v>540000</v>
      </c>
      <c r="X35" s="34">
        <f t="shared" ref="X35" si="17">W35/K35*100</f>
        <v>10.384615384615385</v>
      </c>
      <c r="Y35" s="22"/>
      <c r="Z35" s="35">
        <f t="shared" ref="Z35" si="18">H35+T35</f>
        <v>9</v>
      </c>
      <c r="AA35" s="27">
        <f t="shared" ref="AA35" si="19">I35+W35</f>
        <v>540000</v>
      </c>
      <c r="AB35" s="48" t="e">
        <f t="shared" ref="AB35" si="20">Z35/E35*100</f>
        <v>#DIV/0!</v>
      </c>
      <c r="AC35" s="49" t="s">
        <v>49</v>
      </c>
      <c r="AD35" s="48" t="e">
        <f t="shared" ref="AD35" si="21">AA35/G35*100</f>
        <v>#DIV/0!</v>
      </c>
      <c r="AE35" s="78"/>
      <c r="AH35" s="55"/>
    </row>
    <row r="36" spans="1:34" ht="141.75" x14ac:dyDescent="0.2">
      <c r="A36" s="43"/>
      <c r="B36" s="12"/>
      <c r="C36" s="12" t="s">
        <v>76</v>
      </c>
      <c r="D36" s="12" t="s">
        <v>106</v>
      </c>
      <c r="E36" s="33"/>
      <c r="F36" s="30"/>
      <c r="G36" s="28">
        <f>SUM(G37,G39)</f>
        <v>9990000</v>
      </c>
      <c r="H36" s="33">
        <v>100</v>
      </c>
      <c r="I36" s="28">
        <f>SUM(I37,I39)</f>
        <v>6611800</v>
      </c>
      <c r="J36" s="33">
        <v>100</v>
      </c>
      <c r="K36" s="28">
        <f>SUM(K37,K39)</f>
        <v>0</v>
      </c>
      <c r="L36" s="33">
        <v>25</v>
      </c>
      <c r="M36" s="78"/>
      <c r="N36" s="33">
        <v>25</v>
      </c>
      <c r="O36" s="82"/>
      <c r="P36" s="33">
        <v>25</v>
      </c>
      <c r="Q36" s="28"/>
      <c r="R36" s="33"/>
      <c r="S36" s="28"/>
      <c r="T36" s="44">
        <f>SUM(L36,N36,P36,R36)</f>
        <v>75</v>
      </c>
      <c r="U36" s="44">
        <f>T36/J36*100</f>
        <v>75</v>
      </c>
      <c r="V36" s="43" t="s">
        <v>49</v>
      </c>
      <c r="W36" s="41">
        <f>M36+O36+Q36+S36</f>
        <v>0</v>
      </c>
      <c r="X36" s="42"/>
      <c r="Y36" s="43" t="s">
        <v>49</v>
      </c>
      <c r="Z36" s="44">
        <f>H36+T36</f>
        <v>175</v>
      </c>
      <c r="AA36" s="41">
        <f>I36+W36</f>
        <v>6611800</v>
      </c>
      <c r="AB36" s="46" t="e">
        <f>Z36/E36*100</f>
        <v>#DIV/0!</v>
      </c>
      <c r="AC36" s="47" t="s">
        <v>49</v>
      </c>
      <c r="AD36" s="46">
        <f>AA36/G36*100</f>
        <v>66.184184184184176</v>
      </c>
      <c r="AE36" s="78"/>
      <c r="AH36" s="16"/>
    </row>
    <row r="37" spans="1:34" ht="216.75" customHeight="1" x14ac:dyDescent="0.2">
      <c r="A37" s="43"/>
      <c r="B37" s="12"/>
      <c r="C37" s="12" t="s">
        <v>138</v>
      </c>
      <c r="D37" s="12" t="s">
        <v>139</v>
      </c>
      <c r="E37" s="33">
        <v>100</v>
      </c>
      <c r="F37" s="30" t="s">
        <v>49</v>
      </c>
      <c r="G37" s="28">
        <f>SUM(G38)</f>
        <v>0</v>
      </c>
      <c r="H37" s="33">
        <v>100</v>
      </c>
      <c r="I37" s="28">
        <f>SUM(I38)</f>
        <v>0</v>
      </c>
      <c r="J37" s="33">
        <v>100</v>
      </c>
      <c r="K37" s="28">
        <f>SUM(K38)</f>
        <v>0</v>
      </c>
      <c r="L37" s="33">
        <v>25</v>
      </c>
      <c r="M37" s="78"/>
      <c r="N37" s="33">
        <v>25</v>
      </c>
      <c r="O37" s="82"/>
      <c r="P37" s="33">
        <v>25</v>
      </c>
      <c r="Q37" s="28"/>
      <c r="R37" s="33"/>
      <c r="S37" s="28"/>
      <c r="T37" s="44">
        <f t="shared" ref="T37" si="22">SUM(L37,N37,P37,R37)</f>
        <v>75</v>
      </c>
      <c r="U37" s="44">
        <f t="shared" ref="U37" si="23">T37/J37*100</f>
        <v>75</v>
      </c>
      <c r="V37" s="43" t="s">
        <v>49</v>
      </c>
      <c r="W37" s="41">
        <f t="shared" ref="W37" si="24">M37+O37+Q37+S37</f>
        <v>0</v>
      </c>
      <c r="X37" s="42"/>
      <c r="Y37" s="43" t="s">
        <v>49</v>
      </c>
      <c r="Z37" s="44">
        <f t="shared" ref="Z37" si="25">H37+T37</f>
        <v>175</v>
      </c>
      <c r="AA37" s="41">
        <f t="shared" ref="AA37" si="26">I37+W37</f>
        <v>0</v>
      </c>
      <c r="AB37" s="46">
        <f t="shared" ref="AB37" si="27">Z37/E37*100</f>
        <v>175</v>
      </c>
      <c r="AC37" s="47" t="s">
        <v>49</v>
      </c>
      <c r="AD37" s="46" t="e">
        <f t="shared" ref="AD37" si="28">AA37/G37*100</f>
        <v>#DIV/0!</v>
      </c>
      <c r="AE37" s="78"/>
      <c r="AH37" s="16"/>
    </row>
    <row r="38" spans="1:34" s="71" customFormat="1" ht="150" x14ac:dyDescent="0.2">
      <c r="A38" s="86"/>
      <c r="B38" s="87"/>
      <c r="C38" s="61" t="s">
        <v>140</v>
      </c>
      <c r="D38" s="61" t="s">
        <v>141</v>
      </c>
      <c r="E38" s="62"/>
      <c r="F38" s="63"/>
      <c r="G38" s="64"/>
      <c r="H38" s="62"/>
      <c r="I38" s="64"/>
      <c r="J38" s="62"/>
      <c r="K38" s="64"/>
      <c r="L38" s="62"/>
      <c r="M38" s="88"/>
      <c r="N38" s="62"/>
      <c r="O38" s="89"/>
      <c r="P38" s="62"/>
      <c r="Q38" s="64"/>
      <c r="R38" s="62"/>
      <c r="S38" s="64"/>
      <c r="T38" s="65"/>
      <c r="U38" s="44"/>
      <c r="V38" s="66"/>
      <c r="W38" s="67"/>
      <c r="X38" s="68"/>
      <c r="Y38" s="66"/>
      <c r="Z38" s="65"/>
      <c r="AA38" s="67"/>
      <c r="AB38" s="69"/>
      <c r="AC38" s="70"/>
      <c r="AD38" s="69"/>
      <c r="AE38" s="88"/>
      <c r="AH38" s="72"/>
    </row>
    <row r="39" spans="1:34" ht="146.25" customHeight="1" x14ac:dyDescent="0.2">
      <c r="A39" s="43"/>
      <c r="B39" s="12"/>
      <c r="C39" s="56" t="s">
        <v>77</v>
      </c>
      <c r="D39" s="56" t="s">
        <v>107</v>
      </c>
      <c r="E39" s="33">
        <v>100</v>
      </c>
      <c r="F39" s="30"/>
      <c r="G39" s="28">
        <f>SUM(G40)</f>
        <v>9990000</v>
      </c>
      <c r="H39" s="33">
        <v>100</v>
      </c>
      <c r="I39" s="28">
        <f>SUM(I40)</f>
        <v>6611800</v>
      </c>
      <c r="J39" s="33"/>
      <c r="K39" s="28"/>
      <c r="L39" s="33"/>
      <c r="M39" s="78"/>
      <c r="N39" s="33"/>
      <c r="O39" s="82"/>
      <c r="P39" s="33"/>
      <c r="Q39" s="28"/>
      <c r="R39" s="33"/>
      <c r="S39" s="28"/>
      <c r="T39" s="44"/>
      <c r="U39" s="44"/>
      <c r="V39" s="43"/>
      <c r="W39" s="41"/>
      <c r="X39" s="42"/>
      <c r="Y39" s="43"/>
      <c r="Z39" s="44">
        <f t="shared" ref="Z39:Z44" si="29">H39+T39</f>
        <v>100</v>
      </c>
      <c r="AA39" s="41">
        <f t="shared" ref="AA39:AA44" si="30">I39+W39</f>
        <v>6611800</v>
      </c>
      <c r="AB39" s="46">
        <f t="shared" ref="AB39:AB44" si="31">Z39/E39*100</f>
        <v>100</v>
      </c>
      <c r="AC39" s="47" t="s">
        <v>49</v>
      </c>
      <c r="AD39" s="46">
        <f t="shared" ref="AD39:AD44" si="32">AA39/G39*100</f>
        <v>66.184184184184176</v>
      </c>
      <c r="AE39" s="78"/>
      <c r="AH39" s="16"/>
    </row>
    <row r="40" spans="1:34" ht="120" x14ac:dyDescent="0.2">
      <c r="A40" s="43"/>
      <c r="B40" s="12"/>
      <c r="C40" s="52" t="s">
        <v>78</v>
      </c>
      <c r="D40" s="52" t="s">
        <v>108</v>
      </c>
      <c r="E40" s="13">
        <v>100</v>
      </c>
      <c r="F40" s="14"/>
      <c r="G40" s="15">
        <v>9990000</v>
      </c>
      <c r="H40" s="13">
        <v>100</v>
      </c>
      <c r="I40" s="15">
        <v>6611800</v>
      </c>
      <c r="J40" s="13"/>
      <c r="K40" s="15"/>
      <c r="L40" s="13"/>
      <c r="M40" s="78"/>
      <c r="N40" s="13"/>
      <c r="O40" s="82"/>
      <c r="P40" s="13"/>
      <c r="Q40" s="15"/>
      <c r="R40" s="13"/>
      <c r="S40" s="15"/>
      <c r="T40" s="35"/>
      <c r="U40" s="35"/>
      <c r="V40" s="22"/>
      <c r="W40" s="27"/>
      <c r="X40" s="34"/>
      <c r="Y40" s="22"/>
      <c r="Z40" s="35">
        <f t="shared" si="29"/>
        <v>100</v>
      </c>
      <c r="AA40" s="27">
        <f t="shared" si="30"/>
        <v>6611800</v>
      </c>
      <c r="AB40" s="48">
        <f t="shared" si="31"/>
        <v>100</v>
      </c>
      <c r="AC40" s="49" t="s">
        <v>49</v>
      </c>
      <c r="AD40" s="48">
        <f t="shared" si="32"/>
        <v>66.184184184184176</v>
      </c>
      <c r="AE40" s="78"/>
      <c r="AH40" s="16"/>
    </row>
    <row r="41" spans="1:34" ht="165.75" customHeight="1" x14ac:dyDescent="0.2">
      <c r="A41" s="43"/>
      <c r="B41" s="12"/>
      <c r="C41" s="12" t="s">
        <v>79</v>
      </c>
      <c r="D41" s="12" t="s">
        <v>109</v>
      </c>
      <c r="E41" s="33"/>
      <c r="F41" s="30"/>
      <c r="G41" s="28">
        <f>G42</f>
        <v>0</v>
      </c>
      <c r="H41" s="33">
        <v>100</v>
      </c>
      <c r="I41" s="28">
        <f>I42</f>
        <v>39829950</v>
      </c>
      <c r="J41" s="33">
        <v>100</v>
      </c>
      <c r="K41" s="28">
        <f>K42</f>
        <v>68173400</v>
      </c>
      <c r="L41" s="28">
        <f t="shared" ref="L41:S41" si="33">L42</f>
        <v>25</v>
      </c>
      <c r="M41" s="28">
        <f t="shared" si="33"/>
        <v>19500000</v>
      </c>
      <c r="N41" s="28">
        <f t="shared" si="33"/>
        <v>25</v>
      </c>
      <c r="O41" s="28">
        <f t="shared" si="33"/>
        <v>0</v>
      </c>
      <c r="P41" s="28">
        <f t="shared" si="33"/>
        <v>25</v>
      </c>
      <c r="Q41" s="28">
        <f t="shared" si="33"/>
        <v>18975000</v>
      </c>
      <c r="R41" s="28">
        <f t="shared" si="33"/>
        <v>0</v>
      </c>
      <c r="S41" s="28">
        <f t="shared" si="33"/>
        <v>52145300</v>
      </c>
      <c r="T41" s="44">
        <f>SUM(L41,N41,P41,R41)</f>
        <v>75</v>
      </c>
      <c r="U41" s="44">
        <f>T41/J41*100</f>
        <v>75</v>
      </c>
      <c r="V41" s="43" t="s">
        <v>49</v>
      </c>
      <c r="W41" s="41">
        <f>M41+O41+Q41+S41</f>
        <v>90620300</v>
      </c>
      <c r="X41" s="42">
        <f>W41/K41*100</f>
        <v>132.92618528634335</v>
      </c>
      <c r="Y41" s="43" t="s">
        <v>49</v>
      </c>
      <c r="Z41" s="44">
        <f t="shared" si="29"/>
        <v>175</v>
      </c>
      <c r="AA41" s="41">
        <f t="shared" si="30"/>
        <v>130450250</v>
      </c>
      <c r="AB41" s="46" t="e">
        <f t="shared" si="31"/>
        <v>#DIV/0!</v>
      </c>
      <c r="AC41" s="47" t="s">
        <v>49</v>
      </c>
      <c r="AD41" s="46" t="e">
        <f t="shared" si="32"/>
        <v>#DIV/0!</v>
      </c>
      <c r="AE41" s="78"/>
      <c r="AH41" s="16"/>
    </row>
    <row r="42" spans="1:34" ht="189" x14ac:dyDescent="0.2">
      <c r="A42" s="43"/>
      <c r="B42" s="12"/>
      <c r="C42" s="12" t="s">
        <v>80</v>
      </c>
      <c r="D42" s="12" t="s">
        <v>110</v>
      </c>
      <c r="E42" s="33"/>
      <c r="F42" s="30"/>
      <c r="G42" s="28">
        <f>SUM(G43:G45)</f>
        <v>0</v>
      </c>
      <c r="H42" s="33">
        <v>100</v>
      </c>
      <c r="I42" s="28">
        <f>SUM(I43:I45)</f>
        <v>39829950</v>
      </c>
      <c r="J42" s="33">
        <v>100</v>
      </c>
      <c r="K42" s="28">
        <f>SUM(K43:K45)</f>
        <v>68173400</v>
      </c>
      <c r="L42" s="28">
        <v>25</v>
      </c>
      <c r="M42" s="28">
        <f t="shared" ref="M42:S42" si="34">SUM(M43:M45)</f>
        <v>19500000</v>
      </c>
      <c r="N42" s="28">
        <v>25</v>
      </c>
      <c r="O42" s="28">
        <f>SUM(O43:O45)</f>
        <v>0</v>
      </c>
      <c r="P42" s="28">
        <v>25</v>
      </c>
      <c r="Q42" s="28">
        <f t="shared" si="34"/>
        <v>18975000</v>
      </c>
      <c r="R42" s="28">
        <f t="shared" si="34"/>
        <v>0</v>
      </c>
      <c r="S42" s="28">
        <f t="shared" si="34"/>
        <v>52145300</v>
      </c>
      <c r="T42" s="44">
        <f>SUM(L42,N42,P42,R42)</f>
        <v>75</v>
      </c>
      <c r="U42" s="44">
        <f>T42/J42*100</f>
        <v>75</v>
      </c>
      <c r="V42" s="43" t="s">
        <v>49</v>
      </c>
      <c r="W42" s="41">
        <f>M42+O42+Q42+S42</f>
        <v>90620300</v>
      </c>
      <c r="X42" s="42">
        <f>W42/K42*100</f>
        <v>132.92618528634335</v>
      </c>
      <c r="Y42" s="43" t="s">
        <v>49</v>
      </c>
      <c r="Z42" s="44">
        <f t="shared" si="29"/>
        <v>175</v>
      </c>
      <c r="AA42" s="41">
        <f t="shared" si="30"/>
        <v>130450250</v>
      </c>
      <c r="AB42" s="46" t="e">
        <f t="shared" si="31"/>
        <v>#DIV/0!</v>
      </c>
      <c r="AC42" s="47" t="s">
        <v>49</v>
      </c>
      <c r="AD42" s="46" t="e">
        <f t="shared" si="32"/>
        <v>#DIV/0!</v>
      </c>
      <c r="AE42" s="78"/>
      <c r="AH42" s="16"/>
    </row>
    <row r="43" spans="1:34" ht="120" x14ac:dyDescent="0.2">
      <c r="A43" s="43"/>
      <c r="B43" s="12"/>
      <c r="C43" s="17" t="s">
        <v>81</v>
      </c>
      <c r="D43" s="17" t="s">
        <v>111</v>
      </c>
      <c r="E43" s="13"/>
      <c r="F43" s="14"/>
      <c r="G43" s="15"/>
      <c r="H43" s="13">
        <v>1</v>
      </c>
      <c r="I43" s="15">
        <v>9333000</v>
      </c>
      <c r="J43" s="13">
        <v>1</v>
      </c>
      <c r="K43" s="15">
        <v>18975000</v>
      </c>
      <c r="L43" s="13">
        <v>0.3</v>
      </c>
      <c r="M43" s="81">
        <v>18975000</v>
      </c>
      <c r="N43" s="13"/>
      <c r="O43" s="85"/>
      <c r="P43" s="13">
        <v>0.7</v>
      </c>
      <c r="Q43" s="81">
        <v>18975000</v>
      </c>
      <c r="R43" s="13"/>
      <c r="S43" s="81">
        <v>18975000</v>
      </c>
      <c r="T43" s="35">
        <f>SUM(L43,N43,P43,R43)</f>
        <v>1</v>
      </c>
      <c r="U43" s="35">
        <f>T43/J43*100</f>
        <v>100</v>
      </c>
      <c r="V43" s="22" t="s">
        <v>49</v>
      </c>
      <c r="W43" s="27">
        <f>M43+O43+Q43+S43</f>
        <v>56925000</v>
      </c>
      <c r="X43" s="34">
        <f>W43/K43*100</f>
        <v>300</v>
      </c>
      <c r="Y43" s="22" t="s">
        <v>49</v>
      </c>
      <c r="Z43" s="35">
        <f t="shared" si="29"/>
        <v>2</v>
      </c>
      <c r="AA43" s="27">
        <f t="shared" si="30"/>
        <v>66258000</v>
      </c>
      <c r="AB43" s="48" t="e">
        <f t="shared" si="31"/>
        <v>#DIV/0!</v>
      </c>
      <c r="AC43" s="49" t="s">
        <v>49</v>
      </c>
      <c r="AD43" s="48" t="e">
        <f t="shared" si="32"/>
        <v>#DIV/0!</v>
      </c>
      <c r="AE43" s="78"/>
      <c r="AH43" s="16"/>
    </row>
    <row r="44" spans="1:34" ht="179.25" customHeight="1" x14ac:dyDescent="0.2">
      <c r="A44" s="43"/>
      <c r="B44" s="12"/>
      <c r="C44" s="90" t="s">
        <v>82</v>
      </c>
      <c r="D44" s="17" t="s">
        <v>112</v>
      </c>
      <c r="E44" s="32"/>
      <c r="F44" s="14"/>
      <c r="G44" s="15"/>
      <c r="H44" s="32">
        <v>1</v>
      </c>
      <c r="I44" s="15">
        <v>30496950</v>
      </c>
      <c r="J44" s="32">
        <v>1</v>
      </c>
      <c r="K44" s="15">
        <v>35273400</v>
      </c>
      <c r="L44" s="32">
        <v>0.25</v>
      </c>
      <c r="M44" s="91">
        <v>525000</v>
      </c>
      <c r="N44" s="32">
        <v>0.25</v>
      </c>
      <c r="O44" s="85"/>
      <c r="P44" s="32">
        <v>0.25</v>
      </c>
      <c r="Q44" s="15"/>
      <c r="R44" s="32"/>
      <c r="S44" s="15">
        <v>26538400</v>
      </c>
      <c r="T44" s="35">
        <f>SUM(L44,N44,P44,R44)</f>
        <v>0.75</v>
      </c>
      <c r="U44" s="35">
        <f>T44/J44*100</f>
        <v>75</v>
      </c>
      <c r="V44" s="22" t="s">
        <v>49</v>
      </c>
      <c r="W44" s="27">
        <f>M44+O44+Q44+S44</f>
        <v>27063400</v>
      </c>
      <c r="X44" s="34">
        <f>W44/K44*100</f>
        <v>76.724670715043061</v>
      </c>
      <c r="Y44" s="22" t="s">
        <v>49</v>
      </c>
      <c r="Z44" s="35">
        <f t="shared" si="29"/>
        <v>1.75</v>
      </c>
      <c r="AA44" s="27">
        <f t="shared" si="30"/>
        <v>57560350</v>
      </c>
      <c r="AB44" s="48" t="e">
        <f t="shared" si="31"/>
        <v>#DIV/0!</v>
      </c>
      <c r="AC44" s="49" t="s">
        <v>49</v>
      </c>
      <c r="AD44" s="48" t="e">
        <f t="shared" si="32"/>
        <v>#DIV/0!</v>
      </c>
      <c r="AE44" s="78"/>
      <c r="AH44" s="16"/>
    </row>
    <row r="45" spans="1:34" ht="150" x14ac:dyDescent="0.2">
      <c r="A45" s="43"/>
      <c r="B45" s="12"/>
      <c r="C45" s="17" t="s">
        <v>142</v>
      </c>
      <c r="D45" s="17" t="s">
        <v>143</v>
      </c>
      <c r="E45" s="31"/>
      <c r="F45" s="14" t="s">
        <v>100</v>
      </c>
      <c r="G45" s="57"/>
      <c r="H45" s="31"/>
      <c r="I45" s="54"/>
      <c r="J45" s="31">
        <v>2</v>
      </c>
      <c r="K45" s="54">
        <v>13925000</v>
      </c>
      <c r="L45" s="31">
        <v>0</v>
      </c>
      <c r="M45" s="78"/>
      <c r="N45" s="31">
        <v>1</v>
      </c>
      <c r="O45" s="82"/>
      <c r="P45" s="31"/>
      <c r="Q45" s="54"/>
      <c r="R45" s="31"/>
      <c r="S45" s="54">
        <v>6631900</v>
      </c>
      <c r="T45" s="35">
        <f t="shared" ref="T45" si="35">SUM(L45,N45,P45,R45)</f>
        <v>1</v>
      </c>
      <c r="U45" s="35">
        <f t="shared" ref="U45" si="36">T45/J45*100</f>
        <v>50</v>
      </c>
      <c r="V45" s="22" t="s">
        <v>49</v>
      </c>
      <c r="W45" s="27">
        <f t="shared" ref="W45" si="37">M45+O45+Q45+S45</f>
        <v>6631900</v>
      </c>
      <c r="X45" s="34">
        <f t="shared" ref="X45" si="38">W45/K45*100</f>
        <v>47.625852782764809</v>
      </c>
      <c r="Y45" s="22" t="s">
        <v>49</v>
      </c>
      <c r="Z45" s="35">
        <f t="shared" ref="Z45" si="39">H45+T45</f>
        <v>1</v>
      </c>
      <c r="AA45" s="27">
        <f t="shared" ref="AA45" si="40">I45+W45</f>
        <v>6631900</v>
      </c>
      <c r="AB45" s="48" t="e">
        <f t="shared" ref="AB45" si="41">Z45/E45*100</f>
        <v>#DIV/0!</v>
      </c>
      <c r="AC45" s="49" t="s">
        <v>49</v>
      </c>
      <c r="AD45" s="48" t="e">
        <f t="shared" ref="AD45" si="42">AA45/G45*100</f>
        <v>#DIV/0!</v>
      </c>
      <c r="AE45" s="78"/>
      <c r="AH45" s="55"/>
    </row>
    <row r="46" spans="1:34" ht="126" x14ac:dyDescent="0.2">
      <c r="A46" s="43"/>
      <c r="B46" s="12"/>
      <c r="C46" s="12" t="s">
        <v>83</v>
      </c>
      <c r="D46" s="12" t="s">
        <v>113</v>
      </c>
      <c r="E46" s="33"/>
      <c r="F46" s="30"/>
      <c r="G46" s="28">
        <f>G47</f>
        <v>0</v>
      </c>
      <c r="H46" s="33">
        <v>100</v>
      </c>
      <c r="I46" s="28">
        <f>I47</f>
        <v>37292000</v>
      </c>
      <c r="J46" s="33">
        <v>100</v>
      </c>
      <c r="K46" s="28">
        <f>K47</f>
        <v>30500000</v>
      </c>
      <c r="L46" s="28">
        <v>25</v>
      </c>
      <c r="M46" s="28">
        <f t="shared" ref="M46:Q46" si="43">M47</f>
        <v>0</v>
      </c>
      <c r="N46" s="28">
        <v>25</v>
      </c>
      <c r="O46" s="28">
        <f t="shared" si="43"/>
        <v>0</v>
      </c>
      <c r="P46" s="28">
        <f t="shared" si="43"/>
        <v>25</v>
      </c>
      <c r="Q46" s="28">
        <f t="shared" si="43"/>
        <v>2000000</v>
      </c>
      <c r="R46" s="28">
        <f>R47</f>
        <v>0</v>
      </c>
      <c r="S46" s="28">
        <f t="shared" ref="S46" si="44">S47</f>
        <v>11250000</v>
      </c>
      <c r="T46" s="44">
        <f t="shared" ref="T46:T51" si="45">SUM(L46,N46,P46,R46)</f>
        <v>75</v>
      </c>
      <c r="U46" s="44">
        <f t="shared" ref="U46:U50" si="46">T46/J46*100</f>
        <v>75</v>
      </c>
      <c r="V46" s="43" t="s">
        <v>49</v>
      </c>
      <c r="W46" s="41">
        <f t="shared" ref="W46:W51" si="47">M46+O46+Q46+S46</f>
        <v>13250000</v>
      </c>
      <c r="X46" s="42">
        <f t="shared" ref="X46:X51" si="48">W46/K46*100</f>
        <v>43.442622950819668</v>
      </c>
      <c r="Y46" s="43" t="s">
        <v>49</v>
      </c>
      <c r="Z46" s="44">
        <f t="shared" ref="Z46:Z51" si="49">H46+T46</f>
        <v>175</v>
      </c>
      <c r="AA46" s="41">
        <f t="shared" ref="AA46:AA51" si="50">I46+W46</f>
        <v>50542000</v>
      </c>
      <c r="AB46" s="46" t="e">
        <f t="shared" ref="AB46:AB51" si="51">Z46/E46*100</f>
        <v>#DIV/0!</v>
      </c>
      <c r="AC46" s="47" t="s">
        <v>49</v>
      </c>
      <c r="AD46" s="46" t="e">
        <f t="shared" ref="AD46:AD51" si="52">AA46/G46*100</f>
        <v>#DIV/0!</v>
      </c>
      <c r="AE46" s="78"/>
      <c r="AH46" s="16"/>
    </row>
    <row r="47" spans="1:34" ht="141.75" x14ac:dyDescent="0.2">
      <c r="A47" s="43"/>
      <c r="B47" s="12"/>
      <c r="C47" s="12" t="s">
        <v>84</v>
      </c>
      <c r="D47" s="12" t="s">
        <v>114</v>
      </c>
      <c r="E47" s="33"/>
      <c r="F47" s="30"/>
      <c r="G47" s="28">
        <f>SUM(G48)</f>
        <v>0</v>
      </c>
      <c r="H47" s="33">
        <v>100</v>
      </c>
      <c r="I47" s="28">
        <f>SUM(I48)</f>
        <v>37292000</v>
      </c>
      <c r="J47" s="33">
        <v>100</v>
      </c>
      <c r="K47" s="28">
        <f>SUM(K48)</f>
        <v>30500000</v>
      </c>
      <c r="L47" s="28">
        <v>25</v>
      </c>
      <c r="M47" s="28">
        <f t="shared" ref="M47:S47" si="53">SUM(M48)</f>
        <v>0</v>
      </c>
      <c r="N47" s="28">
        <v>25</v>
      </c>
      <c r="O47" s="28">
        <f t="shared" si="53"/>
        <v>0</v>
      </c>
      <c r="P47" s="28">
        <f t="shared" si="53"/>
        <v>25</v>
      </c>
      <c r="Q47" s="28">
        <f t="shared" si="53"/>
        <v>2000000</v>
      </c>
      <c r="R47" s="28">
        <f t="shared" si="53"/>
        <v>0</v>
      </c>
      <c r="S47" s="28">
        <f t="shared" si="53"/>
        <v>11250000</v>
      </c>
      <c r="T47" s="44">
        <f t="shared" si="45"/>
        <v>75</v>
      </c>
      <c r="U47" s="44">
        <f t="shared" si="46"/>
        <v>75</v>
      </c>
      <c r="V47" s="43" t="s">
        <v>49</v>
      </c>
      <c r="W47" s="41">
        <f t="shared" si="47"/>
        <v>13250000</v>
      </c>
      <c r="X47" s="42">
        <f t="shared" si="48"/>
        <v>43.442622950819668</v>
      </c>
      <c r="Y47" s="43" t="s">
        <v>49</v>
      </c>
      <c r="Z47" s="44">
        <f t="shared" si="49"/>
        <v>175</v>
      </c>
      <c r="AA47" s="41">
        <f t="shared" si="50"/>
        <v>50542000</v>
      </c>
      <c r="AB47" s="46" t="e">
        <f t="shared" si="51"/>
        <v>#DIV/0!</v>
      </c>
      <c r="AC47" s="47" t="s">
        <v>49</v>
      </c>
      <c r="AD47" s="46" t="e">
        <f t="shared" si="52"/>
        <v>#DIV/0!</v>
      </c>
      <c r="AE47" s="78"/>
      <c r="AH47" s="16"/>
    </row>
    <row r="48" spans="1:34" ht="285" x14ac:dyDescent="0.2">
      <c r="A48" s="43"/>
      <c r="B48" s="12"/>
      <c r="C48" s="17" t="s">
        <v>85</v>
      </c>
      <c r="D48" s="17" t="s">
        <v>115</v>
      </c>
      <c r="E48" s="31"/>
      <c r="F48" s="14"/>
      <c r="G48" s="15"/>
      <c r="H48" s="31">
        <v>100</v>
      </c>
      <c r="I48" s="15">
        <v>37292000</v>
      </c>
      <c r="J48" s="31">
        <v>100</v>
      </c>
      <c r="K48" s="15">
        <v>30500000</v>
      </c>
      <c r="L48" s="31">
        <v>25</v>
      </c>
      <c r="M48" s="84"/>
      <c r="N48" s="31">
        <v>25</v>
      </c>
      <c r="O48" s="85"/>
      <c r="P48" s="31">
        <v>25</v>
      </c>
      <c r="Q48" s="15">
        <v>2000000</v>
      </c>
      <c r="R48" s="31"/>
      <c r="S48" s="15">
        <v>11250000</v>
      </c>
      <c r="T48" s="35">
        <f t="shared" si="45"/>
        <v>75</v>
      </c>
      <c r="U48" s="35">
        <f t="shared" si="46"/>
        <v>75</v>
      </c>
      <c r="V48" s="22" t="s">
        <v>49</v>
      </c>
      <c r="W48" s="27">
        <f t="shared" si="47"/>
        <v>13250000</v>
      </c>
      <c r="X48" s="34">
        <f t="shared" si="48"/>
        <v>43.442622950819668</v>
      </c>
      <c r="Y48" s="22" t="s">
        <v>49</v>
      </c>
      <c r="Z48" s="35">
        <f t="shared" si="49"/>
        <v>175</v>
      </c>
      <c r="AA48" s="27">
        <f t="shared" si="50"/>
        <v>50542000</v>
      </c>
      <c r="AB48" s="48" t="e">
        <f t="shared" si="51"/>
        <v>#DIV/0!</v>
      </c>
      <c r="AC48" s="49" t="s">
        <v>49</v>
      </c>
      <c r="AD48" s="48" t="e">
        <f t="shared" si="52"/>
        <v>#DIV/0!</v>
      </c>
      <c r="AE48" s="78"/>
      <c r="AH48" s="16"/>
    </row>
    <row r="49" spans="1:34" ht="165" customHeight="1" x14ac:dyDescent="0.2">
      <c r="A49" s="43"/>
      <c r="B49" s="12"/>
      <c r="C49" s="12" t="s">
        <v>86</v>
      </c>
      <c r="D49" s="12" t="s">
        <v>116</v>
      </c>
      <c r="E49" s="33"/>
      <c r="F49" s="30"/>
      <c r="G49" s="28">
        <f>G50</f>
        <v>0</v>
      </c>
      <c r="H49" s="33">
        <v>100</v>
      </c>
      <c r="I49" s="28">
        <f>I50</f>
        <v>1750000</v>
      </c>
      <c r="J49" s="33">
        <v>100</v>
      </c>
      <c r="K49" s="28">
        <f>K50</f>
        <v>36700000</v>
      </c>
      <c r="L49" s="28">
        <f t="shared" ref="L49:P49" si="54">L50</f>
        <v>25</v>
      </c>
      <c r="M49" s="28">
        <f t="shared" si="54"/>
        <v>1000000</v>
      </c>
      <c r="N49" s="28">
        <f t="shared" si="54"/>
        <v>25</v>
      </c>
      <c r="O49" s="28">
        <f t="shared" si="54"/>
        <v>0</v>
      </c>
      <c r="P49" s="28">
        <f t="shared" si="54"/>
        <v>25</v>
      </c>
      <c r="Q49" s="28">
        <f>Q50</f>
        <v>6000000</v>
      </c>
      <c r="R49" s="28">
        <f t="shared" ref="R49" si="55">R50</f>
        <v>0</v>
      </c>
      <c r="S49" s="28">
        <f t="shared" ref="S49" si="56">S50</f>
        <v>23700000</v>
      </c>
      <c r="T49" s="44">
        <f t="shared" si="45"/>
        <v>75</v>
      </c>
      <c r="U49" s="44">
        <f t="shared" si="46"/>
        <v>75</v>
      </c>
      <c r="V49" s="43" t="s">
        <v>49</v>
      </c>
      <c r="W49" s="41">
        <f t="shared" si="47"/>
        <v>30700000</v>
      </c>
      <c r="X49" s="42">
        <f t="shared" si="48"/>
        <v>83.651226158038156</v>
      </c>
      <c r="Y49" s="43" t="s">
        <v>49</v>
      </c>
      <c r="Z49" s="44">
        <f t="shared" si="49"/>
        <v>175</v>
      </c>
      <c r="AA49" s="41">
        <f t="shared" si="50"/>
        <v>32450000</v>
      </c>
      <c r="AB49" s="46" t="e">
        <f t="shared" si="51"/>
        <v>#DIV/0!</v>
      </c>
      <c r="AC49" s="47" t="s">
        <v>49</v>
      </c>
      <c r="AD49" s="46" t="e">
        <f t="shared" si="52"/>
        <v>#DIV/0!</v>
      </c>
      <c r="AE49" s="78"/>
      <c r="AH49" s="16"/>
    </row>
    <row r="50" spans="1:34" ht="220.5" x14ac:dyDescent="0.2">
      <c r="A50" s="43"/>
      <c r="B50" s="12"/>
      <c r="C50" s="12" t="s">
        <v>87</v>
      </c>
      <c r="D50" s="12" t="s">
        <v>117</v>
      </c>
      <c r="E50" s="33"/>
      <c r="F50" s="30"/>
      <c r="G50" s="28">
        <f>SUM(G51:G52)</f>
        <v>0</v>
      </c>
      <c r="H50" s="33">
        <v>100</v>
      </c>
      <c r="I50" s="28">
        <f>SUM(I51:I52)</f>
        <v>1750000</v>
      </c>
      <c r="J50" s="33">
        <v>100</v>
      </c>
      <c r="K50" s="28">
        <f>SUM(K51:K52)</f>
        <v>36700000</v>
      </c>
      <c r="L50" s="28">
        <v>25</v>
      </c>
      <c r="M50" s="28">
        <f t="shared" ref="M50:S50" si="57">SUM(M51:M52)</f>
        <v>1000000</v>
      </c>
      <c r="N50" s="28">
        <v>25</v>
      </c>
      <c r="O50" s="28">
        <f t="shared" si="57"/>
        <v>0</v>
      </c>
      <c r="P50" s="28">
        <v>25</v>
      </c>
      <c r="Q50" s="28">
        <f t="shared" si="57"/>
        <v>6000000</v>
      </c>
      <c r="R50" s="28">
        <f t="shared" si="57"/>
        <v>0</v>
      </c>
      <c r="S50" s="28">
        <f t="shared" si="57"/>
        <v>23700000</v>
      </c>
      <c r="T50" s="44">
        <f t="shared" si="45"/>
        <v>75</v>
      </c>
      <c r="U50" s="44">
        <f t="shared" si="46"/>
        <v>75</v>
      </c>
      <c r="V50" s="43" t="s">
        <v>49</v>
      </c>
      <c r="W50" s="41">
        <f t="shared" si="47"/>
        <v>30700000</v>
      </c>
      <c r="X50" s="42">
        <f t="shared" si="48"/>
        <v>83.651226158038156</v>
      </c>
      <c r="Y50" s="43" t="s">
        <v>49</v>
      </c>
      <c r="Z50" s="44">
        <f t="shared" si="49"/>
        <v>175</v>
      </c>
      <c r="AA50" s="41">
        <f t="shared" si="50"/>
        <v>32450000</v>
      </c>
      <c r="AB50" s="46" t="e">
        <f t="shared" si="51"/>
        <v>#DIV/0!</v>
      </c>
      <c r="AC50" s="47" t="s">
        <v>49</v>
      </c>
      <c r="AD50" s="46" t="e">
        <f t="shared" si="52"/>
        <v>#DIV/0!</v>
      </c>
      <c r="AE50" s="78"/>
      <c r="AH50" s="16"/>
    </row>
    <row r="51" spans="1:34" ht="105" x14ac:dyDescent="0.2">
      <c r="A51" s="43"/>
      <c r="B51" s="12"/>
      <c r="C51" s="17" t="s">
        <v>88</v>
      </c>
      <c r="D51" s="17" t="s">
        <v>118</v>
      </c>
      <c r="E51" s="31"/>
      <c r="F51" s="14"/>
      <c r="G51" s="15"/>
      <c r="H51" s="31">
        <v>100</v>
      </c>
      <c r="I51" s="15">
        <v>1750000</v>
      </c>
      <c r="J51" s="31">
        <v>100</v>
      </c>
      <c r="K51" s="15">
        <v>26700000</v>
      </c>
      <c r="L51" s="31">
        <v>25</v>
      </c>
      <c r="M51" s="78"/>
      <c r="N51" s="31">
        <v>25</v>
      </c>
      <c r="O51" s="82"/>
      <c r="P51" s="31">
        <v>25</v>
      </c>
      <c r="Q51" s="15">
        <v>6000000</v>
      </c>
      <c r="R51" s="31"/>
      <c r="S51" s="15">
        <v>20700000</v>
      </c>
      <c r="T51" s="35">
        <f t="shared" si="45"/>
        <v>75</v>
      </c>
      <c r="U51" s="35">
        <f>T51/J51*100</f>
        <v>75</v>
      </c>
      <c r="V51" s="22" t="s">
        <v>49</v>
      </c>
      <c r="W51" s="27">
        <f t="shared" si="47"/>
        <v>26700000</v>
      </c>
      <c r="X51" s="34">
        <f t="shared" si="48"/>
        <v>100</v>
      </c>
      <c r="Y51" s="22" t="s">
        <v>49</v>
      </c>
      <c r="Z51" s="35">
        <f t="shared" si="49"/>
        <v>175</v>
      </c>
      <c r="AA51" s="27">
        <f t="shared" si="50"/>
        <v>28450000</v>
      </c>
      <c r="AB51" s="48" t="e">
        <f t="shared" si="51"/>
        <v>#DIV/0!</v>
      </c>
      <c r="AC51" s="49" t="s">
        <v>49</v>
      </c>
      <c r="AD51" s="48" t="e">
        <f t="shared" si="52"/>
        <v>#DIV/0!</v>
      </c>
      <c r="AE51" s="78"/>
      <c r="AH51" s="16"/>
    </row>
    <row r="52" spans="1:34" ht="90" x14ac:dyDescent="0.2">
      <c r="A52" s="43"/>
      <c r="B52" s="12"/>
      <c r="C52" s="17" t="s">
        <v>144</v>
      </c>
      <c r="D52" s="17" t="s">
        <v>145</v>
      </c>
      <c r="E52" s="31"/>
      <c r="F52" s="14" t="s">
        <v>48</v>
      </c>
      <c r="G52" s="57"/>
      <c r="H52" s="31"/>
      <c r="I52" s="54"/>
      <c r="J52" s="31">
        <v>4</v>
      </c>
      <c r="K52" s="54">
        <v>10000000</v>
      </c>
      <c r="L52" s="31">
        <v>1</v>
      </c>
      <c r="M52" s="83">
        <v>1000000</v>
      </c>
      <c r="N52" s="92">
        <v>1</v>
      </c>
      <c r="O52" s="83"/>
      <c r="P52" s="31">
        <v>1</v>
      </c>
      <c r="Q52" s="54"/>
      <c r="R52" s="31"/>
      <c r="S52" s="54">
        <v>3000000</v>
      </c>
      <c r="T52" s="35">
        <f t="shared" ref="T52" si="58">SUM(L52,N52,P52,R52)</f>
        <v>3</v>
      </c>
      <c r="U52" s="35">
        <f t="shared" ref="U52" si="59">T52/J52*100</f>
        <v>75</v>
      </c>
      <c r="V52" s="22" t="s">
        <v>49</v>
      </c>
      <c r="W52" s="27">
        <f t="shared" ref="W52" si="60">M52+O52+Q52+S52</f>
        <v>4000000</v>
      </c>
      <c r="X52" s="34">
        <f t="shared" ref="X52" si="61">W52/K52*100</f>
        <v>40</v>
      </c>
      <c r="Y52" s="22" t="s">
        <v>49</v>
      </c>
      <c r="Z52" s="35">
        <f t="shared" ref="Z52" si="62">H52+T52</f>
        <v>3</v>
      </c>
      <c r="AA52" s="27">
        <f t="shared" ref="AA52" si="63">I52+W52</f>
        <v>4000000</v>
      </c>
      <c r="AB52" s="48" t="e">
        <f t="shared" ref="AB52" si="64">Z52/E52*100</f>
        <v>#DIV/0!</v>
      </c>
      <c r="AC52" s="49" t="s">
        <v>49</v>
      </c>
      <c r="AD52" s="48" t="e">
        <f t="shared" ref="AD52" si="65">AA52/G52*100</f>
        <v>#DIV/0!</v>
      </c>
      <c r="AE52" s="78"/>
      <c r="AH52" s="55"/>
    </row>
    <row r="53" spans="1:34" ht="147" customHeight="1" x14ac:dyDescent="0.2">
      <c r="A53" s="43"/>
      <c r="B53" s="12"/>
      <c r="C53" s="12" t="s">
        <v>89</v>
      </c>
      <c r="D53" s="12" t="s">
        <v>119</v>
      </c>
      <c r="E53" s="33"/>
      <c r="F53" s="30"/>
      <c r="G53" s="28">
        <f>G54</f>
        <v>2250000</v>
      </c>
      <c r="H53" s="33">
        <v>100</v>
      </c>
      <c r="I53" s="28">
        <f>I54</f>
        <v>11650000</v>
      </c>
      <c r="J53" s="33">
        <v>100</v>
      </c>
      <c r="K53" s="28">
        <f>K54</f>
        <v>19500000</v>
      </c>
      <c r="L53" s="28">
        <f t="shared" ref="L53:Q53" si="66">L54</f>
        <v>25</v>
      </c>
      <c r="M53" s="28">
        <f t="shared" si="66"/>
        <v>0</v>
      </c>
      <c r="N53" s="28">
        <f t="shared" si="66"/>
        <v>25</v>
      </c>
      <c r="O53" s="28">
        <f t="shared" si="66"/>
        <v>3425000</v>
      </c>
      <c r="P53" s="28">
        <f t="shared" si="66"/>
        <v>25</v>
      </c>
      <c r="Q53" s="28">
        <f t="shared" si="66"/>
        <v>7400000</v>
      </c>
      <c r="R53" s="33"/>
      <c r="S53" s="28"/>
      <c r="T53" s="44">
        <f>SUM(L53,N53,P53,R53)</f>
        <v>75</v>
      </c>
      <c r="U53" s="44">
        <f>T53/J53*100</f>
        <v>75</v>
      </c>
      <c r="V53" s="43" t="s">
        <v>49</v>
      </c>
      <c r="W53" s="41">
        <f>M53+O53+Q53+S53</f>
        <v>10825000</v>
      </c>
      <c r="X53" s="42">
        <f>W53/K53*100</f>
        <v>55.512820512820518</v>
      </c>
      <c r="Y53" s="43" t="s">
        <v>49</v>
      </c>
      <c r="Z53" s="44">
        <f>H53+T53</f>
        <v>175</v>
      </c>
      <c r="AA53" s="41">
        <f>I53+W53</f>
        <v>22475000</v>
      </c>
      <c r="AB53" s="46" t="e">
        <f>Z53/E53*100</f>
        <v>#DIV/0!</v>
      </c>
      <c r="AC53" s="47" t="s">
        <v>49</v>
      </c>
      <c r="AD53" s="46">
        <f>AA53/G53*100</f>
        <v>998.88888888888891</v>
      </c>
      <c r="AE53" s="78"/>
      <c r="AH53" s="16"/>
    </row>
    <row r="54" spans="1:34" ht="177.75" customHeight="1" x14ac:dyDescent="0.2">
      <c r="A54" s="43"/>
      <c r="B54" s="12"/>
      <c r="C54" s="12" t="s">
        <v>90</v>
      </c>
      <c r="D54" s="12" t="s">
        <v>120</v>
      </c>
      <c r="E54" s="33"/>
      <c r="F54" s="30"/>
      <c r="G54" s="28">
        <f>SUM(G55:G59)</f>
        <v>2250000</v>
      </c>
      <c r="H54" s="33">
        <v>100</v>
      </c>
      <c r="I54" s="28">
        <f>SUM(I55:I59)</f>
        <v>11650000</v>
      </c>
      <c r="J54" s="33">
        <v>100</v>
      </c>
      <c r="K54" s="28">
        <f>SUM(K55:K59)</f>
        <v>19500000</v>
      </c>
      <c r="L54" s="28">
        <v>25</v>
      </c>
      <c r="M54" s="28">
        <f t="shared" ref="M54:S54" si="67">SUM(M55:M59)</f>
        <v>0</v>
      </c>
      <c r="N54" s="28">
        <v>25</v>
      </c>
      <c r="O54" s="28">
        <f t="shared" si="67"/>
        <v>3425000</v>
      </c>
      <c r="P54" s="28">
        <v>25</v>
      </c>
      <c r="Q54" s="28">
        <f t="shared" si="67"/>
        <v>7400000</v>
      </c>
      <c r="R54" s="28"/>
      <c r="S54" s="28">
        <f t="shared" si="67"/>
        <v>7069000</v>
      </c>
      <c r="T54" s="44">
        <f>SUM(L54,N54,P54,R54)</f>
        <v>75</v>
      </c>
      <c r="U54" s="44">
        <f>T54/J54*100</f>
        <v>75</v>
      </c>
      <c r="V54" s="43" t="s">
        <v>49</v>
      </c>
      <c r="W54" s="41">
        <f>M54+O54+Q54+S54</f>
        <v>17894000</v>
      </c>
      <c r="X54" s="42">
        <f>W54/K54*100</f>
        <v>91.764102564102572</v>
      </c>
      <c r="Y54" s="43" t="s">
        <v>49</v>
      </c>
      <c r="Z54" s="44">
        <f>H54+T54</f>
        <v>175</v>
      </c>
      <c r="AA54" s="41">
        <f>I54+W54</f>
        <v>29544000</v>
      </c>
      <c r="AB54" s="46" t="e">
        <f>Z54/E54*100</f>
        <v>#DIV/0!</v>
      </c>
      <c r="AC54" s="47" t="s">
        <v>49</v>
      </c>
      <c r="AD54" s="46">
        <f>AA54/G54*100</f>
        <v>1313.0666666666666</v>
      </c>
      <c r="AE54" s="78"/>
      <c r="AH54" s="16"/>
    </row>
    <row r="55" spans="1:34" ht="135" x14ac:dyDescent="0.2">
      <c r="A55" s="43"/>
      <c r="B55" s="12"/>
      <c r="C55" s="17" t="s">
        <v>91</v>
      </c>
      <c r="D55" s="17" t="s">
        <v>121</v>
      </c>
      <c r="E55" s="13"/>
      <c r="F55" s="14"/>
      <c r="G55" s="15"/>
      <c r="H55" s="13">
        <v>100</v>
      </c>
      <c r="I55" s="15">
        <v>5000000</v>
      </c>
      <c r="J55" s="13">
        <v>100</v>
      </c>
      <c r="K55" s="15">
        <v>8500000</v>
      </c>
      <c r="L55" s="13">
        <v>25</v>
      </c>
      <c r="M55" s="84"/>
      <c r="N55" s="13">
        <v>25</v>
      </c>
      <c r="O55" s="81">
        <v>2100000</v>
      </c>
      <c r="P55" s="13">
        <v>25</v>
      </c>
      <c r="Q55" s="15">
        <v>1400000</v>
      </c>
      <c r="R55" s="13"/>
      <c r="S55" s="15">
        <v>4000000</v>
      </c>
      <c r="T55" s="35">
        <f>SUM(L55,N55,P55,R55)</f>
        <v>75</v>
      </c>
      <c r="U55" s="35">
        <f>T55/J55*100</f>
        <v>75</v>
      </c>
      <c r="V55" s="22" t="s">
        <v>49</v>
      </c>
      <c r="W55" s="27">
        <f>M55+O55+Q55+S55</f>
        <v>7500000</v>
      </c>
      <c r="X55" s="34">
        <f>W55/K55*100</f>
        <v>88.235294117647058</v>
      </c>
      <c r="Y55" s="22" t="s">
        <v>49</v>
      </c>
      <c r="Z55" s="35">
        <f>H55+T55</f>
        <v>175</v>
      </c>
      <c r="AA55" s="27">
        <f>I55+W55</f>
        <v>12500000</v>
      </c>
      <c r="AB55" s="48" t="e">
        <f>Z55/E55*100</f>
        <v>#DIV/0!</v>
      </c>
      <c r="AC55" s="49" t="s">
        <v>49</v>
      </c>
      <c r="AD55" s="48" t="e">
        <f>AA55/G55*100</f>
        <v>#DIV/0!</v>
      </c>
      <c r="AE55" s="78"/>
      <c r="AH55" s="16"/>
    </row>
    <row r="56" spans="1:34" ht="105" x14ac:dyDescent="0.2">
      <c r="A56" s="43"/>
      <c r="B56" s="12"/>
      <c r="C56" s="17" t="s">
        <v>124</v>
      </c>
      <c r="D56" s="17" t="s">
        <v>125</v>
      </c>
      <c r="E56" s="13"/>
      <c r="F56" s="14"/>
      <c r="G56" s="15"/>
      <c r="H56" s="13">
        <v>100</v>
      </c>
      <c r="I56" s="15">
        <v>4250000</v>
      </c>
      <c r="J56" s="13">
        <v>100</v>
      </c>
      <c r="K56" s="15">
        <v>6000000</v>
      </c>
      <c r="L56" s="13" t="s">
        <v>151</v>
      </c>
      <c r="M56" s="81">
        <v>0</v>
      </c>
      <c r="N56" s="13"/>
      <c r="O56" s="85"/>
      <c r="P56" s="13">
        <f>Q56/K56*100</f>
        <v>100</v>
      </c>
      <c r="Q56" s="15">
        <v>6000000</v>
      </c>
      <c r="R56" s="13"/>
      <c r="S56" s="15">
        <v>0</v>
      </c>
      <c r="T56" s="35">
        <f>SUM(L56,N56,P56,R56)</f>
        <v>100</v>
      </c>
      <c r="U56" s="35">
        <f>T56/J56*100</f>
        <v>100</v>
      </c>
      <c r="V56" s="22" t="s">
        <v>49</v>
      </c>
      <c r="W56" s="27">
        <f>M56+O56+Q56+S56</f>
        <v>6000000</v>
      </c>
      <c r="X56" s="34">
        <f>W56/K56*100</f>
        <v>100</v>
      </c>
      <c r="Y56" s="22" t="s">
        <v>49</v>
      </c>
      <c r="Z56" s="35">
        <f>H56+T56</f>
        <v>200</v>
      </c>
      <c r="AA56" s="27">
        <f>I56+W56</f>
        <v>10250000</v>
      </c>
      <c r="AB56" s="48" t="e">
        <f>Z56/E56*100</f>
        <v>#DIV/0!</v>
      </c>
      <c r="AC56" s="49" t="s">
        <v>49</v>
      </c>
      <c r="AD56" s="48" t="e">
        <f>AA56/G56*100</f>
        <v>#DIV/0!</v>
      </c>
      <c r="AE56" s="78"/>
      <c r="AH56" s="16"/>
    </row>
    <row r="57" spans="1:34" ht="210" x14ac:dyDescent="0.2">
      <c r="A57" s="43"/>
      <c r="B57" s="12"/>
      <c r="C57" s="17" t="s">
        <v>92</v>
      </c>
      <c r="D57" s="17" t="s">
        <v>128</v>
      </c>
      <c r="E57" s="31"/>
      <c r="F57" s="14"/>
      <c r="G57" s="15"/>
      <c r="H57" s="31">
        <v>100</v>
      </c>
      <c r="I57" s="15">
        <v>2400000</v>
      </c>
      <c r="J57" s="31">
        <v>100</v>
      </c>
      <c r="K57" s="15">
        <v>0</v>
      </c>
      <c r="L57" s="31"/>
      <c r="M57" s="78"/>
      <c r="N57" s="31"/>
      <c r="O57" s="82"/>
      <c r="P57" s="31"/>
      <c r="Q57" s="15"/>
      <c r="R57" s="31"/>
      <c r="S57" s="15">
        <v>0</v>
      </c>
      <c r="T57" s="35">
        <f>SUM(L57,N57,P57,R57)</f>
        <v>0</v>
      </c>
      <c r="U57" s="35">
        <f>T57/J57*100</f>
        <v>0</v>
      </c>
      <c r="V57" s="22" t="s">
        <v>49</v>
      </c>
      <c r="W57" s="27">
        <f>M57+O57+Q57+S57</f>
        <v>0</v>
      </c>
      <c r="X57" s="34"/>
      <c r="Y57" s="22" t="s">
        <v>49</v>
      </c>
      <c r="Z57" s="35">
        <f>H57+T57</f>
        <v>100</v>
      </c>
      <c r="AA57" s="27">
        <f>I57+W57</f>
        <v>2400000</v>
      </c>
      <c r="AB57" s="48" t="e">
        <f>Z57/E57*100</f>
        <v>#DIV/0!</v>
      </c>
      <c r="AC57" s="49" t="s">
        <v>49</v>
      </c>
      <c r="AD57" s="48" t="e">
        <f>AA57/G57*100</f>
        <v>#DIV/0!</v>
      </c>
      <c r="AE57" s="78"/>
      <c r="AH57" s="16"/>
    </row>
    <row r="58" spans="1:34" ht="105" x14ac:dyDescent="0.2">
      <c r="A58" s="43"/>
      <c r="B58" s="12"/>
      <c r="C58" s="17" t="s">
        <v>146</v>
      </c>
      <c r="D58" s="17" t="s">
        <v>147</v>
      </c>
      <c r="E58" s="31"/>
      <c r="F58" s="14" t="s">
        <v>100</v>
      </c>
      <c r="G58" s="57"/>
      <c r="H58" s="31"/>
      <c r="I58" s="54"/>
      <c r="J58" s="31">
        <v>19</v>
      </c>
      <c r="K58" s="54">
        <v>5000000</v>
      </c>
      <c r="L58" s="31">
        <v>5</v>
      </c>
      <c r="M58" s="84"/>
      <c r="N58" s="31">
        <f>27/100*19</f>
        <v>5.1300000000000008</v>
      </c>
      <c r="O58" s="81">
        <v>1325000</v>
      </c>
      <c r="P58" s="31"/>
      <c r="Q58" s="54"/>
      <c r="R58" s="31"/>
      <c r="S58" s="54">
        <v>3069000</v>
      </c>
      <c r="T58" s="35">
        <f t="shared" ref="T58" si="68">SUM(L58,N58,P58,R58)</f>
        <v>10.130000000000001</v>
      </c>
      <c r="U58" s="35">
        <f t="shared" ref="U58" si="69">T58/J58*100</f>
        <v>53.31578947368422</v>
      </c>
      <c r="V58" s="22" t="s">
        <v>49</v>
      </c>
      <c r="W58" s="27">
        <f t="shared" ref="W58" si="70">M58+O58+Q58+S58</f>
        <v>4394000</v>
      </c>
      <c r="X58" s="34">
        <f t="shared" ref="X58" si="71">W58/K58*100</f>
        <v>87.88</v>
      </c>
      <c r="Y58" s="22" t="s">
        <v>49</v>
      </c>
      <c r="Z58" s="35">
        <f t="shared" ref="Z58" si="72">H58+T58</f>
        <v>10.130000000000001</v>
      </c>
      <c r="AA58" s="27">
        <f t="shared" ref="AA58" si="73">I58+W58</f>
        <v>4394000</v>
      </c>
      <c r="AB58" s="48" t="e">
        <f t="shared" ref="AB58" si="74">Z58/E58*100</f>
        <v>#DIV/0!</v>
      </c>
      <c r="AC58" s="49" t="s">
        <v>49</v>
      </c>
      <c r="AD58" s="48" t="e">
        <f t="shared" ref="AD58" si="75">AA58/G58*100</f>
        <v>#DIV/0!</v>
      </c>
      <c r="AE58" s="78"/>
      <c r="AH58" s="55"/>
    </row>
    <row r="59" spans="1:34" ht="150" x14ac:dyDescent="0.2">
      <c r="A59" s="43"/>
      <c r="B59" s="12"/>
      <c r="C59" s="52" t="s">
        <v>126</v>
      </c>
      <c r="D59" s="52" t="s">
        <v>127</v>
      </c>
      <c r="E59" s="32">
        <v>100</v>
      </c>
      <c r="F59" s="14"/>
      <c r="G59" s="15">
        <v>2250000</v>
      </c>
      <c r="H59" s="32">
        <v>100</v>
      </c>
      <c r="I59" s="15">
        <v>0</v>
      </c>
      <c r="J59" s="32"/>
      <c r="K59" s="15"/>
      <c r="L59" s="32"/>
      <c r="M59" s="78"/>
      <c r="N59" s="32"/>
      <c r="O59" s="82"/>
      <c r="P59" s="32"/>
      <c r="Q59" s="15"/>
      <c r="R59" s="32"/>
      <c r="S59" s="15"/>
      <c r="T59" s="35"/>
      <c r="U59" s="35"/>
      <c r="V59" s="22"/>
      <c r="W59" s="27"/>
      <c r="X59" s="34"/>
      <c r="Y59" s="22"/>
      <c r="Z59" s="35">
        <f>H59+T59</f>
        <v>100</v>
      </c>
      <c r="AA59" s="27">
        <f>I59+W59</f>
        <v>0</v>
      </c>
      <c r="AB59" s="48">
        <f>Z59/E59*100</f>
        <v>100</v>
      </c>
      <c r="AC59" s="49" t="s">
        <v>49</v>
      </c>
      <c r="AD59" s="48">
        <f>AA59/G59*100</f>
        <v>0</v>
      </c>
      <c r="AE59" s="78"/>
      <c r="AH59" s="16"/>
    </row>
    <row r="60" spans="1:34" ht="15" x14ac:dyDescent="0.2">
      <c r="A60" s="144" t="s">
        <v>24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73">
        <f>AVERAGE(U13:U58)</f>
        <v>68.320443967060498</v>
      </c>
      <c r="V60" s="73"/>
      <c r="W60" s="73"/>
      <c r="X60" s="73">
        <f>AVERAGE(X13:X59)</f>
        <v>73.199655456987017</v>
      </c>
      <c r="Y60" s="74"/>
      <c r="Z60" s="75"/>
      <c r="AA60" s="75"/>
      <c r="AB60" s="75"/>
      <c r="AC60" s="74"/>
      <c r="AD60" s="76"/>
      <c r="AE60" s="11"/>
    </row>
    <row r="61" spans="1:34" ht="15" x14ac:dyDescent="0.2">
      <c r="A61" s="148" t="s">
        <v>25</v>
      </c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8" t="str">
        <f>IF(U60&gt;=91,"Sangat Tinggi",IF(U60&gt;=76,"Tinggi",IF(U60&gt;=66,"Sedang",IF(U60&gt;=51,"Rendah",IF(U60&lt;=50.99,"Sangat Rendah")))))</f>
        <v>Sedang</v>
      </c>
      <c r="V61" s="36"/>
      <c r="W61" s="37"/>
      <c r="X61" s="18" t="str">
        <f>IF(X60&gt;=91,"Sangat Tinggi",IF(X60&gt;=76,"Tinggi",IF(X60&gt;=66,"Sedang",IF(X60&gt;=51,"Rendah",IF(X60&lt;=50,"Sangat Rendah")))))</f>
        <v>Sedang</v>
      </c>
      <c r="Y61" s="36"/>
      <c r="Z61" s="38"/>
      <c r="AA61" s="39"/>
      <c r="AB61" s="38"/>
      <c r="AC61" s="36"/>
      <c r="AD61" s="40"/>
      <c r="AE61" s="11"/>
    </row>
    <row r="62" spans="1:34" ht="15" x14ac:dyDescent="0.2">
      <c r="A62" s="136" t="s">
        <v>26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1"/>
    </row>
    <row r="63" spans="1:34" ht="15" x14ac:dyDescent="0.2">
      <c r="A63" s="136" t="s">
        <v>27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1"/>
    </row>
    <row r="64" spans="1:34" ht="15" x14ac:dyDescent="0.2">
      <c r="A64" s="136" t="s">
        <v>28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1"/>
    </row>
    <row r="65" spans="1:31" ht="15" x14ac:dyDescent="0.2">
      <c r="A65" s="136" t="s">
        <v>29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9"/>
    </row>
    <row r="66" spans="1:31" ht="15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59"/>
      <c r="P66" s="20"/>
      <c r="Q66" s="20"/>
      <c r="R66" s="20"/>
      <c r="S66" s="20"/>
      <c r="T66" s="20"/>
      <c r="U66" s="20"/>
      <c r="V66" s="21"/>
      <c r="W66" s="20"/>
      <c r="X66" s="20"/>
      <c r="Y66" s="21"/>
      <c r="Z66" s="20"/>
      <c r="AA66" s="20"/>
      <c r="AB66" s="20"/>
      <c r="AC66" s="21"/>
      <c r="AD66" s="20"/>
    </row>
    <row r="67" spans="1:31" ht="15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59"/>
      <c r="P67" s="20"/>
      <c r="Q67" s="20"/>
      <c r="R67" s="20"/>
      <c r="S67" s="20"/>
      <c r="T67" s="106" t="s">
        <v>53</v>
      </c>
      <c r="U67" s="106"/>
      <c r="V67" s="106"/>
      <c r="W67" s="106"/>
      <c r="X67" s="106"/>
      <c r="Y67" s="21"/>
      <c r="Z67" s="20"/>
      <c r="AA67" s="106"/>
      <c r="AB67" s="106"/>
      <c r="AC67" s="106"/>
      <c r="AD67" s="106"/>
      <c r="AE67" s="106"/>
    </row>
    <row r="68" spans="1:31" ht="15.75" x14ac:dyDescent="0.25">
      <c r="A68" s="26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59"/>
      <c r="P68" s="20"/>
      <c r="Q68" s="20"/>
      <c r="R68" s="20"/>
      <c r="S68" s="20"/>
      <c r="T68" s="106" t="s">
        <v>152</v>
      </c>
      <c r="U68" s="106"/>
      <c r="V68" s="106"/>
      <c r="W68" s="106"/>
      <c r="X68" s="106"/>
      <c r="Y68" s="21"/>
      <c r="Z68" s="20"/>
      <c r="AA68" s="106"/>
      <c r="AB68" s="106"/>
      <c r="AC68" s="106"/>
      <c r="AD68" s="106"/>
      <c r="AE68" s="106"/>
    </row>
    <row r="69" spans="1:31" ht="15" x14ac:dyDescent="0.2">
      <c r="T69" s="106" t="s">
        <v>150</v>
      </c>
      <c r="U69" s="106"/>
      <c r="V69" s="106"/>
      <c r="W69" s="106"/>
      <c r="X69" s="106"/>
      <c r="AA69" s="106"/>
      <c r="AB69" s="106"/>
      <c r="AC69" s="106"/>
      <c r="AD69" s="106"/>
      <c r="AE69" s="106"/>
    </row>
    <row r="70" spans="1:31" ht="15" x14ac:dyDescent="0.2">
      <c r="T70" s="106"/>
      <c r="U70" s="106"/>
      <c r="V70" s="106"/>
      <c r="W70" s="106"/>
      <c r="X70" s="106"/>
      <c r="AA70" s="106"/>
      <c r="AB70" s="106"/>
      <c r="AC70" s="106"/>
      <c r="AD70" s="106"/>
      <c r="AE70" s="106"/>
    </row>
    <row r="71" spans="1:31" ht="51" x14ac:dyDescent="0.2">
      <c r="A71" s="23" t="s">
        <v>30</v>
      </c>
      <c r="B71" s="23" t="s">
        <v>31</v>
      </c>
      <c r="C71" s="23" t="s">
        <v>32</v>
      </c>
      <c r="T71" s="20"/>
      <c r="U71" s="20"/>
      <c r="V71" s="21"/>
      <c r="W71" s="20"/>
      <c r="AA71" s="21"/>
      <c r="AB71" s="20"/>
      <c r="AC71" s="21"/>
      <c r="AD71" s="20"/>
    </row>
    <row r="72" spans="1:31" ht="25.5" x14ac:dyDescent="0.25">
      <c r="A72" s="24" t="s">
        <v>33</v>
      </c>
      <c r="B72" s="24" t="s">
        <v>34</v>
      </c>
      <c r="C72" s="24" t="s">
        <v>35</v>
      </c>
      <c r="T72" s="107" t="s">
        <v>129</v>
      </c>
      <c r="U72" s="107"/>
      <c r="V72" s="107"/>
      <c r="W72" s="107"/>
      <c r="X72" s="107"/>
      <c r="AA72" s="107"/>
      <c r="AB72" s="107"/>
      <c r="AC72" s="107"/>
      <c r="AD72" s="107"/>
      <c r="AE72" s="107"/>
    </row>
    <row r="73" spans="1:31" ht="25.5" x14ac:dyDescent="0.2">
      <c r="A73" s="24" t="s">
        <v>36</v>
      </c>
      <c r="B73" s="24" t="s">
        <v>37</v>
      </c>
      <c r="C73" s="24" t="s">
        <v>38</v>
      </c>
      <c r="T73" s="108" t="s">
        <v>130</v>
      </c>
      <c r="U73" s="108"/>
      <c r="V73" s="108"/>
      <c r="W73" s="108"/>
      <c r="X73" s="108"/>
      <c r="AA73" s="108"/>
      <c r="AB73" s="108"/>
      <c r="AC73" s="108"/>
      <c r="AD73" s="108"/>
      <c r="AE73" s="108"/>
    </row>
    <row r="74" spans="1:31" ht="25.5" x14ac:dyDescent="0.2">
      <c r="A74" s="24" t="s">
        <v>39</v>
      </c>
      <c r="B74" s="24" t="s">
        <v>40</v>
      </c>
      <c r="C74" s="24" t="s">
        <v>41</v>
      </c>
    </row>
    <row r="75" spans="1:31" ht="25.5" x14ac:dyDescent="0.2">
      <c r="A75" s="24" t="s">
        <v>42</v>
      </c>
      <c r="B75" s="24" t="s">
        <v>43</v>
      </c>
      <c r="C75" s="24" t="s">
        <v>44</v>
      </c>
    </row>
    <row r="76" spans="1:31" ht="25.5" x14ac:dyDescent="0.2">
      <c r="A76" s="24" t="s">
        <v>45</v>
      </c>
      <c r="B76" s="25" t="s">
        <v>46</v>
      </c>
      <c r="C76" s="24" t="s">
        <v>47</v>
      </c>
    </row>
  </sheetData>
  <mergeCells count="78">
    <mergeCell ref="A63:AD63"/>
    <mergeCell ref="A64:AD64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  <mergeCell ref="A65:AD65"/>
    <mergeCell ref="A62:AD62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0:T60"/>
    <mergeCell ref="AB11:AC11"/>
    <mergeCell ref="U11:V11"/>
    <mergeCell ref="X11:Y11"/>
    <mergeCell ref="A61:T61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67:X67"/>
    <mergeCell ref="AA67:AE67"/>
    <mergeCell ref="T68:X68"/>
    <mergeCell ref="AA68:AE68"/>
    <mergeCell ref="T69:X69"/>
    <mergeCell ref="AA69:AE69"/>
    <mergeCell ref="T70:X70"/>
    <mergeCell ref="AA70:AE70"/>
    <mergeCell ref="T72:X72"/>
    <mergeCell ref="AA72:AE72"/>
    <mergeCell ref="T73:X73"/>
    <mergeCell ref="AA73:AE73"/>
  </mergeCells>
  <printOptions horizontalCentered="1"/>
  <pageMargins left="0.23622047244094491" right="0.23622047244094491" top="3.937007874015748E-2" bottom="3.937007874015748E-2" header="0" footer="0"/>
  <pageSetup paperSize="14" scale="29" orientation="landscape" horizontalDpi="4294967293" r:id="rId1"/>
  <rowBreaks count="1" manualBreakCount="1">
    <brk id="49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Telaga Langsat</vt:lpstr>
      <vt:lpstr>Sheet1</vt:lpstr>
      <vt:lpstr>'Telaga Langsat'!Print_Area</vt:lpstr>
      <vt:lpstr>'Telaga Langsat'!Print_Titles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Win10</cp:lastModifiedBy>
  <cp:lastPrinted>2023-01-10T02:51:21Z</cp:lastPrinted>
  <dcterms:created xsi:type="dcterms:W3CDTF">2020-03-18T05:59:44Z</dcterms:created>
  <dcterms:modified xsi:type="dcterms:W3CDTF">2023-01-10T03:05:02Z</dcterms:modified>
</cp:coreProperties>
</file>