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INDAHAN\2022\Pengendalian dan Evaluasi Renja, RKPD, RPJMD\Form E.81 TW IV\PD Ori\"/>
    </mc:Choice>
  </mc:AlternateContent>
  <xr:revisionPtr revIDLastSave="0" documentId="13_ncr:1_{B9A28304-5AA0-4E56-8101-54A4409C462B}" xr6:coauthVersionLast="47" xr6:coauthVersionMax="47" xr10:uidLastSave="{00000000-0000-0000-0000-000000000000}"/>
  <bookViews>
    <workbookView xWindow="-120" yWindow="-120" windowWidth="29040" windowHeight="15840" xr2:uid="{F1E48CB6-ED37-4925-A4FB-486308871AC3}"/>
  </bookViews>
  <sheets>
    <sheet name="DATA TR 3" sheetId="1" r:id="rId1"/>
  </sheets>
  <definedNames>
    <definedName name="_xlnm.Print_Area" localSheetId="0">'DATA TR 3'!$A$1:$AE$79</definedName>
    <definedName name="_xlnm.Print_Titles" localSheetId="0">'DATA TR 3'!$7:$12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8" i="1" l="1"/>
  <c r="W58" i="1"/>
  <c r="O67" i="1"/>
  <c r="W57" i="1"/>
  <c r="S32" i="1"/>
  <c r="S35" i="1"/>
  <c r="S28" i="1"/>
  <c r="S22" i="1"/>
  <c r="S17" i="1"/>
  <c r="S14" i="1"/>
  <c r="K35" i="1"/>
  <c r="K57" i="1"/>
  <c r="Q13" i="1"/>
  <c r="S57" i="1"/>
  <c r="S50" i="1"/>
  <c r="S38" i="1"/>
  <c r="S36" i="1"/>
  <c r="M35" i="1"/>
  <c r="M50" i="1"/>
  <c r="M57" i="1"/>
  <c r="M36" i="1"/>
  <c r="I35" i="1"/>
  <c r="I57" i="1"/>
  <c r="S13" i="1" l="1"/>
  <c r="T54" i="1"/>
  <c r="W54" i="1"/>
  <c r="W53" i="1"/>
  <c r="T53" i="1"/>
  <c r="U53" i="1" s="1"/>
  <c r="T52" i="1"/>
  <c r="T51" i="1"/>
  <c r="T50" i="1"/>
  <c r="Q50" i="1"/>
  <c r="O50" i="1"/>
  <c r="W50" i="1"/>
  <c r="K50" i="1"/>
  <c r="I50" i="1"/>
  <c r="G50" i="1"/>
  <c r="W46" i="1"/>
  <c r="T46" i="1"/>
  <c r="W45" i="1"/>
  <c r="T45" i="1"/>
  <c r="W44" i="1"/>
  <c r="X44" i="1" s="1"/>
  <c r="T44" i="1"/>
  <c r="W43" i="1"/>
  <c r="T43" i="1"/>
  <c r="W42" i="1"/>
  <c r="T42" i="1"/>
  <c r="T41" i="1"/>
  <c r="T40" i="1"/>
  <c r="T39" i="1"/>
  <c r="U39" i="1" s="1"/>
  <c r="T38" i="1"/>
  <c r="U38" i="1" s="1"/>
  <c r="Q38" i="1"/>
  <c r="Q35" i="1" s="1"/>
  <c r="O38" i="1"/>
  <c r="M38" i="1"/>
  <c r="K38" i="1"/>
  <c r="I38" i="1"/>
  <c r="G38" i="1"/>
  <c r="W37" i="1"/>
  <c r="T37" i="1"/>
  <c r="U37" i="1" s="1"/>
  <c r="T36" i="1"/>
  <c r="U36" i="1" s="1"/>
  <c r="Q36" i="1"/>
  <c r="O36" i="1"/>
  <c r="K36" i="1"/>
  <c r="I36" i="1"/>
  <c r="G36" i="1"/>
  <c r="T35" i="1"/>
  <c r="T34" i="1"/>
  <c r="U34" i="1" s="1"/>
  <c r="M32" i="1"/>
  <c r="E34" i="1"/>
  <c r="W33" i="1"/>
  <c r="X33" i="1" s="1"/>
  <c r="T33" i="1"/>
  <c r="U33" i="1" s="1"/>
  <c r="E33" i="1"/>
  <c r="T32" i="1"/>
  <c r="Q32" i="1"/>
  <c r="O32" i="1"/>
  <c r="K32" i="1"/>
  <c r="G32" i="1"/>
  <c r="W31" i="1"/>
  <c r="T31" i="1"/>
  <c r="U31" i="1" s="1"/>
  <c r="E31" i="1"/>
  <c r="T30" i="1"/>
  <c r="U30" i="1" s="1"/>
  <c r="W30" i="1"/>
  <c r="E30" i="1"/>
  <c r="W29" i="1"/>
  <c r="T29" i="1"/>
  <c r="E29" i="1"/>
  <c r="T28" i="1"/>
  <c r="U28" i="1" s="1"/>
  <c r="Q28" i="1"/>
  <c r="O28" i="1"/>
  <c r="M28" i="1"/>
  <c r="W28" i="1" s="1"/>
  <c r="K28" i="1"/>
  <c r="G28" i="1"/>
  <c r="T27" i="1"/>
  <c r="W27" i="1"/>
  <c r="G27" i="1"/>
  <c r="E27" i="1"/>
  <c r="W26" i="1"/>
  <c r="T26" i="1"/>
  <c r="U26" i="1" s="1"/>
  <c r="E26" i="1"/>
  <c r="T25" i="1"/>
  <c r="W25" i="1"/>
  <c r="G25" i="1"/>
  <c r="E25" i="1"/>
  <c r="T24" i="1"/>
  <c r="W24" i="1"/>
  <c r="G24" i="1"/>
  <c r="E24" i="1"/>
  <c r="T23" i="1"/>
  <c r="M22" i="1"/>
  <c r="W22" i="1" s="1"/>
  <c r="G23" i="1"/>
  <c r="E23" i="1"/>
  <c r="T22" i="1"/>
  <c r="U22" i="1" s="1"/>
  <c r="Q22" i="1"/>
  <c r="O22" i="1"/>
  <c r="K22" i="1"/>
  <c r="E22" i="1"/>
  <c r="AH21" i="1"/>
  <c r="W21" i="1"/>
  <c r="X21" i="1" s="1"/>
  <c r="T21" i="1"/>
  <c r="E21" i="1"/>
  <c r="AH20" i="1"/>
  <c r="W20" i="1"/>
  <c r="T20" i="1"/>
  <c r="E20" i="1"/>
  <c r="AH19" i="1"/>
  <c r="W19" i="1"/>
  <c r="T19" i="1"/>
  <c r="E19" i="1"/>
  <c r="AH18" i="1"/>
  <c r="W18" i="1"/>
  <c r="T18" i="1"/>
  <c r="E18" i="1"/>
  <c r="Q17" i="1"/>
  <c r="P17" i="1"/>
  <c r="O17" i="1"/>
  <c r="N17" i="1"/>
  <c r="M17" i="1"/>
  <c r="L17" i="1"/>
  <c r="K17" i="1"/>
  <c r="J17" i="1"/>
  <c r="G17" i="1"/>
  <c r="W16" i="1"/>
  <c r="T16" i="1"/>
  <c r="E16" i="1"/>
  <c r="T15" i="1"/>
  <c r="U15" i="1" s="1"/>
  <c r="M14" i="1"/>
  <c r="E15" i="1"/>
  <c r="Q14" i="1"/>
  <c r="P14" i="1"/>
  <c r="O14" i="1"/>
  <c r="N14" i="1"/>
  <c r="L14" i="1"/>
  <c r="K14" i="1"/>
  <c r="J14" i="1"/>
  <c r="G14" i="1"/>
  <c r="T13" i="1"/>
  <c r="W32" i="1" l="1"/>
  <c r="M13" i="1"/>
  <c r="W34" i="1"/>
  <c r="X34" i="1" s="1"/>
  <c r="T17" i="1"/>
  <c r="U42" i="1"/>
  <c r="X18" i="1"/>
  <c r="X16" i="1"/>
  <c r="O35" i="1"/>
  <c r="E14" i="1"/>
  <c r="U29" i="1"/>
  <c r="W38" i="1"/>
  <c r="X38" i="1" s="1"/>
  <c r="U51" i="1"/>
  <c r="W36" i="1"/>
  <c r="X36" i="1" s="1"/>
  <c r="X26" i="1"/>
  <c r="U35" i="1"/>
  <c r="X53" i="1"/>
  <c r="T14" i="1"/>
  <c r="U14" i="1" s="1"/>
  <c r="G35" i="1"/>
  <c r="U43" i="1"/>
  <c r="U46" i="1"/>
  <c r="E17" i="1"/>
  <c r="U52" i="1"/>
  <c r="U32" i="1"/>
  <c r="X30" i="1"/>
  <c r="X29" i="1"/>
  <c r="U41" i="1"/>
  <c r="X20" i="1"/>
  <c r="O13" i="1"/>
  <c r="W35" i="1"/>
  <c r="X19" i="1"/>
  <c r="U23" i="1"/>
  <c r="X43" i="1"/>
  <c r="X28" i="1"/>
  <c r="G22" i="1"/>
  <c r="G13" i="1" s="1"/>
  <c r="K13" i="1"/>
  <c r="AH17" i="1"/>
  <c r="X24" i="1"/>
  <c r="W14" i="1"/>
  <c r="X22" i="1"/>
  <c r="X50" i="1"/>
  <c r="X25" i="1"/>
  <c r="X27" i="1"/>
  <c r="U40" i="1"/>
  <c r="X42" i="1"/>
  <c r="U45" i="1"/>
  <c r="X46" i="1"/>
  <c r="U50" i="1"/>
  <c r="W23" i="1"/>
  <c r="U24" i="1"/>
  <c r="U13" i="1"/>
  <c r="U16" i="1"/>
  <c r="U17" i="1"/>
  <c r="U18" i="1"/>
  <c r="U19" i="1"/>
  <c r="U20" i="1"/>
  <c r="U21" i="1"/>
  <c r="U25" i="1"/>
  <c r="U27" i="1"/>
  <c r="U44" i="1"/>
  <c r="X45" i="1"/>
  <c r="W17" i="1"/>
  <c r="U54" i="1"/>
  <c r="W15" i="1"/>
  <c r="X31" i="1"/>
  <c r="X37" i="1"/>
  <c r="X54" i="1"/>
  <c r="X32" i="1" l="1"/>
  <c r="X35" i="1"/>
  <c r="U60" i="1"/>
  <c r="X15" i="1"/>
  <c r="X17" i="1"/>
  <c r="AH13" i="1"/>
  <c r="W13" i="1"/>
  <c r="X14" i="1"/>
  <c r="X23" i="1"/>
  <c r="X13" i="1" l="1"/>
  <c r="X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A5ADB3CF-9D01-4762-B39C-0940D32CB82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acc</t>
        </r>
      </text>
    </comment>
    <comment ref="J15" authorId="0" shapeId="0" xr:uid="{D2A36D69-EA85-4B91-9D62-9181AF58D23E}">
      <text>
        <r>
          <rPr>
            <b/>
            <sz val="12"/>
            <color indexed="81"/>
            <rFont val="Tahoma"/>
            <family val="2"/>
          </rPr>
          <t>renstra, rka murni, rka perubahan, renja murni, renja perubahan</t>
        </r>
      </text>
    </comment>
    <comment ref="L15" authorId="0" shapeId="0" xr:uid="{FBD69D1A-9C9B-4993-9179-EDAE21494620}">
      <text>
        <r>
          <rPr>
            <b/>
            <sz val="12"/>
            <color indexed="81"/>
            <rFont val="Tahoma"/>
            <family val="2"/>
          </rPr>
          <t>renstra</t>
        </r>
      </text>
    </comment>
    <comment ref="N15" authorId="0" shapeId="0" xr:uid="{0A8E55C3-467C-40B8-B779-2DAB505912EA}">
      <text>
        <r>
          <rPr>
            <b/>
            <sz val="12"/>
            <color indexed="81"/>
            <rFont val="Tahoma"/>
            <family val="2"/>
          </rPr>
          <t>rka murni,renja murni,rka perubahan</t>
        </r>
      </text>
    </comment>
    <comment ref="O15" authorId="0" shapeId="0" xr:uid="{EF715F4F-DE6A-4E5F-9DAE-D9C1A9C783C6}">
      <text>
        <r>
          <rPr>
            <b/>
            <sz val="12"/>
            <color indexed="81"/>
            <rFont val="Tahoma"/>
            <family val="2"/>
          </rPr>
          <t>realisasi aapril s.d Juni / Juni dikurang maret</t>
        </r>
      </text>
    </comment>
    <comment ref="P15" authorId="0" shapeId="0" xr:uid="{B6B81D91-5327-44A9-909C-AD1110421B35}">
      <text>
        <r>
          <rPr>
            <b/>
            <sz val="12"/>
            <color indexed="81"/>
            <rFont val="Tahoma"/>
            <family val="2"/>
          </rPr>
          <t>rka murni,renja murni,rka perubahan</t>
        </r>
      </text>
    </comment>
    <comment ref="Q15" authorId="0" shapeId="0" xr:uid="{0E00A24B-2631-4EB6-9D50-EEBF30C1227F}">
      <text>
        <r>
          <rPr>
            <b/>
            <sz val="12"/>
            <color indexed="81"/>
            <rFont val="Tahoma"/>
            <family val="2"/>
          </rPr>
          <t>realisasi aapril s.d Juni / Juni dikurang maret</t>
        </r>
      </text>
    </comment>
    <comment ref="J16" authorId="0" shapeId="0" xr:uid="{9A4976D4-A84C-48DE-89F2-E9BD1F8BE0C5}">
      <text>
        <r>
          <rPr>
            <b/>
            <sz val="9"/>
            <color indexed="81"/>
            <rFont val="Tahoma"/>
            <family val="2"/>
          </rPr>
          <t>LKJ TW I, LKJ TW II, LKJ TW III, lkj tahunan,cascading,iku murni ,iku perubahan,pk murni,pk perubahan,rencana aksi</t>
        </r>
      </text>
    </comment>
    <comment ref="L16" authorId="0" shapeId="0" xr:uid="{4FC195A3-3BE3-461B-AF44-8BA342284C09}">
      <text>
        <r>
          <rPr>
            <b/>
            <sz val="9"/>
            <color indexed="81"/>
            <rFont val="Tahoma"/>
            <family val="2"/>
          </rPr>
          <t>lkj tw1 ,iku murni,pk murni,cascading</t>
        </r>
      </text>
    </comment>
    <comment ref="N16" authorId="0" shapeId="0" xr:uid="{979F3923-46F8-4ED7-BA73-860F7DEC8868}">
      <text>
        <r>
          <rPr>
            <sz val="12"/>
            <color indexed="81"/>
            <rFont val="Tahoma"/>
            <family val="2"/>
          </rPr>
          <t>lkj tw 2</t>
        </r>
      </text>
    </comment>
    <comment ref="P16" authorId="0" shapeId="0" xr:uid="{BDD0CEBE-C235-4EA5-9891-BBC151CE895A}">
      <text>
        <r>
          <rPr>
            <sz val="12"/>
            <color indexed="81"/>
            <rFont val="Tahoma"/>
            <family val="2"/>
          </rPr>
          <t>lkj tw 3</t>
        </r>
      </text>
    </comment>
  </commentList>
</comments>
</file>

<file path=xl/sharedStrings.xml><?xml version="1.0" encoding="utf-8"?>
<sst xmlns="http://schemas.openxmlformats.org/spreadsheetml/2006/main" count="321" uniqueCount="156">
  <si>
    <t>EVALUASI TERHADAP HASIL RENCANA KERJA PERANGKAT DAERAH LINGKUP KABUPATEN</t>
  </si>
  <si>
    <t>RENCANA KERJA PERANGKAT DAERAH</t>
  </si>
  <si>
    <t>BADAN PENANGGULANGAN BENCANA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</si>
  <si>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</si>
  <si>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</si>
  <si>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</si>
  <si>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</si>
  <si>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</si>
  <si>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</si>
  <si>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(2021)</t>
  </si>
  <si>
    <t>Target Kinerja dan Anggaran Renja Perangkat Daerah Tahun Berjalan (Tahun 2022) yang Dievaluasi</t>
  </si>
  <si>
    <t>Realisasi Kinerja Pada Triwulan</t>
  </si>
  <si>
    <t>Realisasi dan Tingkat Capaian Kinerja dan Anggaran Renja Perangkat Daerah yang Dievaluasi</t>
  </si>
  <si>
    <t>Realisasi Kinerja dan Anggaran Renstra Perangkat Daerah s/d Tahun 2022</t>
  </si>
  <si>
    <t>Tingkat Capaian Kinerja dan Realisasi Anggaran Renstra Perangkat Daerah s/d Tahun 2022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</si>
  <si>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</si>
  <si>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</si>
  <si>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</si>
  <si>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</si>
  <si>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</si>
  <si>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</si>
  <si>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</si>
  <si>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</si>
  <si>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(12)(K) : kolom (7)(K)] x 100%</t>
  </si>
  <si>
    <t>[kolom (8-11)(Rp)]</t>
  </si>
  <si>
    <t>[kolom (12)(Rp) : kolom (7)(Rp)] x 100%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</si>
  <si>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</si>
  <si>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</si>
  <si>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</si>
  <si>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</si>
  <si>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</si>
  <si>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Penunjang Urusan Pemerintahan Daerah Kabupaten/Kota</t>
  </si>
  <si>
    <t>Tingkat kepuasan pelayanan</t>
  </si>
  <si>
    <t>%</t>
  </si>
  <si>
    <t>Badan Penanggulangan Bencana Daerah</t>
  </si>
  <si>
    <t>Meningkatnya Kinerja Keuangan dan Kinerja Birokrasi</t>
  </si>
  <si>
    <t>Perencanaan, Pengangnggaran dan Evaluasi Kinerja Perangkat Daerah</t>
  </si>
  <si>
    <t>Jumlah dokumen Perencanaan dan Evaluasi Kinerja yang berkualitas</t>
  </si>
  <si>
    <t>Dok</t>
  </si>
  <si>
    <t>Penyusunan Dokumen Perencanaan Perangkat Daerah</t>
  </si>
  <si>
    <t>Jumlah Dokumen Perencanaan Perangkat Daerah</t>
  </si>
  <si>
    <t>Evaluasi Kinerja Perangkat Daerah</t>
  </si>
  <si>
    <t>Jumlah Laporan Evaluasi Kinerja Perangkat Daerah</t>
  </si>
  <si>
    <t>Lap</t>
  </si>
  <si>
    <t>Administrasi Keuangan Perangkat Daerah</t>
  </si>
  <si>
    <t>Jumlah dokumen administrasi Keuangan sesuai standar</t>
  </si>
  <si>
    <t>Penyedian Gaji dan Tunjangan ASN</t>
  </si>
  <si>
    <t>Jumlah Orang yang Menerima Gaji dan Tunjangan ASN</t>
  </si>
  <si>
    <t>Org</t>
  </si>
  <si>
    <t>Koordinasi dan Penyusunan Laporan Keuangan Akhir Tahun SKPD</t>
  </si>
  <si>
    <t>Jumlah Laporan Keuangan Akhir Tahun SKPD dan Laporan Hasil Koordinasi Penyusunan Laporan Keuangan Akhir Tahun SKPD</t>
  </si>
  <si>
    <t>Koordinasi dan Penyusunan laporan Keuangan Bulanan/Triwulanan/Semesteran SKPD</t>
  </si>
  <si>
    <t>Jumlah Laporan Keuangan Bulanan/Triwulanan/Semesteran SKPD dan Laporan Koordinasi Penyusunan Laporan Keuangan Bulanan/Triwulanan/Semesteran SKPD</t>
  </si>
  <si>
    <t>Penyusunan Pelaporan dan Analisis Prognosis Realisasi Anggaran</t>
  </si>
  <si>
    <t>Jumlah Dokumen Pelaporan dan Analisis Prognosis Realisasi Anggaran</t>
  </si>
  <si>
    <t>Administrasi Umum Perangkat Daerah</t>
  </si>
  <si>
    <t>Jumlah dokumen administrasi umum sesuai standar</t>
  </si>
  <si>
    <t>Penyedian Komponen Instalasi Listrik/Penerangan Bangunan kantor</t>
  </si>
  <si>
    <t>Jumlah Paket Komponen Instalasi Listrik/Penerangan Bangunan Kantor yang Disediakan</t>
  </si>
  <si>
    <t>Paket</t>
  </si>
  <si>
    <t>Penyedian Peralatan dan Perlengkapan Kantor</t>
  </si>
  <si>
    <t>Jumlah Paket Peralatan dan Perlengkapan Kantor yang Disediakan</t>
  </si>
  <si>
    <t>Penyedian Bahan Logistik Kantor</t>
  </si>
  <si>
    <t>Jumlah Paket Bahan Logistik Kantor yang Disediakan</t>
  </si>
  <si>
    <t>Penyedian Barang Cetakan dan Penggandaan</t>
  </si>
  <si>
    <t>Jumlah Paket Barang Cetakan dan Penggandaan yang Disediakan</t>
  </si>
  <si>
    <t>Penyelenggaraan Rapat Koordinasi dan Konsultasi SKPD</t>
  </si>
  <si>
    <t>Jumlah Laporan Penyelenggaraan Rapat Koordinasi dan Konsultasi SKPD</t>
  </si>
  <si>
    <t>Penyediaan Jasa Penunjang Urusan Pemerintahan Daerah</t>
  </si>
  <si>
    <t>Tingkat Pelayanan Adminstrasi Umum sesuai Standar</t>
  </si>
  <si>
    <t>Penyediaan Jasa Surat Menyurat</t>
  </si>
  <si>
    <t>Jumlah Laporan Penyediaan Jasa Surat Menyurat</t>
  </si>
  <si>
    <t>Penyediaan Jasa Komunikasi, Sumber Daya Air dan Listrik</t>
  </si>
  <si>
    <t>Jumlah Laporan Penyediaan Jasa Komunikasi, Sumber Daya Air dan Listrik yang Disediakan</t>
  </si>
  <si>
    <t>Penyediaan Jasa Pelayanan Umum Kantor</t>
  </si>
  <si>
    <t>Jumlah Laporan Penyediaan Jasa Pelayanan Umum Kantor yang Disediakan</t>
  </si>
  <si>
    <t>Pemeliharaan Barang Milik daerah Penunjang Urusan Pemerintahan Daerah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</si>
  <si>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</si>
  <si>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</si>
  <si>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Unit</t>
  </si>
  <si>
    <t>Pemeliharaan Peralatan dan Mesin Lainnya</t>
  </si>
  <si>
    <t>Jumlah Peralatan dan Mesin Lainnya yang Dipelihara</t>
  </si>
  <si>
    <t>Meningkatnya Perlindungan Sosial dan Masyarakat</t>
  </si>
  <si>
    <t>Program Penanggulangan Bencana</t>
  </si>
  <si>
    <t>Pelayanan Informasi Rawan Bencana Kabupaten/Kota</t>
  </si>
  <si>
    <t>Sosialisasi, Komunikasi, Informasi dan Edukasi (KIE) Rawan Bencana Kabupaten/Kota (Per Jenis Bencana) (Badan Penanggulangan Bencana Daerah)</t>
  </si>
  <si>
    <t>Jumlah Orang yang Mendapatkan Sosialisasi, Komunikasi, Informasi dan Edukasi (KIE) Rawan Bencana Kabupaten/Kota (Per Jenis Bencana) Secara Tatap Muka kepada Penduduk yang Tinggal di Daerah Rawan Bencana Sesuai Jenis Ancaman yang Ada di Kawasan Tempat Tinggalnya</t>
  </si>
  <si>
    <t>Pelayanan Pencegahan dan Kesiapsiagaan Terhadap Bencana</t>
  </si>
  <si>
    <t>Jumlah SDM yang terlatih</t>
  </si>
  <si>
    <t>Persentase penyelesaian dokumen risiko bencana</t>
  </si>
  <si>
    <t>Jumlah Desa tangguh Bencana</t>
  </si>
  <si>
    <t xml:space="preserve">Persentasi Layanan Pusdalops Penanggulangan bencana </t>
  </si>
  <si>
    <t>Pelatihan Pencegahan dan Mitigasi Bencana Kabupaten/Kota</t>
  </si>
  <si>
    <t>Jumlah Warga Negara dan Aparatur yang Mengikuti Pelatihan Pencegahan dan Mitigasi Bencana</t>
  </si>
  <si>
    <t>Pengendalian Operasi dan Penyediaan Sarana Prasarana Kesiapsiagaan Terhadap Bencana Kabupaten/Kota</t>
  </si>
  <si>
    <t>Jumlah Dokumen Hasil Pengendalian Operasi dan Penyediaan Sarana Prasarana Kesiapsiagaan Terhadap Bencana Kabupaten/Kota</t>
  </si>
  <si>
    <t>Penanganan Pasca Bencana Kabupaten/Kota</t>
  </si>
  <si>
    <t>Jumlah Dokumen Penanganan Pasca Bencana Kabupaten/Kota Melalui Pengkajian Kebutuhan Pasca Bencana (JITU PASNA) Rencana Rehabilitasi dan Rekonstruksi Pasca Bencana (R3P)</t>
  </si>
  <si>
    <t>Pengembangan Kapasitas Tim Reaksi Cepat (TRC) Bencana Kabupaten/Kota</t>
  </si>
  <si>
    <t>Jumlah Personil TRC yang Dikembangkan Kapasitas Teknis dan Manajerialnya</t>
  </si>
  <si>
    <t>Gladi Kesiapsiagaan Terhadap Bencana (Badan Penanggulangan Bencana Daerah)</t>
  </si>
  <si>
    <t>Jumlah Aparatur dan Warga Negara yang Mengikuti Gladi Kesiapsiagaan</t>
  </si>
  <si>
    <t>Penyediaan Peralatan Perlindungan dan Kesiapsiagaan Terhadap Bencana</t>
  </si>
  <si>
    <t>Jumlah Peralatan Penyelamatan Diri bagi Individu Warga Negara, Keluarga, maupun Petugas</t>
  </si>
  <si>
    <t>Pengelolaan Risiko Bencana Kabupaten/Kota</t>
  </si>
  <si>
    <t>Jumlah Dokumen Analisis Risiko Bencana pada Kegiatan Pembangunan yang Mempunyai Risiko Tinggi Menimbulkan Bencana</t>
  </si>
  <si>
    <t>Penguatan Kapasitas Kawasan untuk Pencegahan dan Kesiapsiagaan</t>
  </si>
  <si>
    <t>Jumlah Kawasan yang Ditingkatkan Kapasitasnya dalam Pencegahan dan Kesiapsiagaan Bencana</t>
  </si>
  <si>
    <t>Kawasan</t>
  </si>
  <si>
    <t>Pelayanan Penyelamatan dan Evakuasi Korban Bencana</t>
  </si>
  <si>
    <t>Persentase Kecepatan Pelayanan Tanggap Darurat  Bencana Sesuai Dengan Waktu Tanggap &lt;24 Jam</t>
  </si>
  <si>
    <t>Persentase Jumlah Korban Berhasil Dicari, Ditolong Dan Dievakuasi</t>
  </si>
  <si>
    <t>Persentase Ketersediaan Logistik Penyelamatan Dan Evakuasi Korban</t>
  </si>
  <si>
    <t>Respon Cepat Darurat Bencana Kabupaten/Kota</t>
  </si>
  <si>
    <t>SK Penetapan Status Darurat Bencana dan SKPDB yang Ditetapkan Paling Lama 1x24 Jam berdasarkan Hasil Dokumen Laporan Kaji Cepat</t>
  </si>
  <si>
    <t>Respon Cepat Bencana Non Alam Epidemi / Wabah Penyakit (Badan Penanggulangan Bencana Daerah)</t>
  </si>
  <si>
    <t>SK Penetapan Status Darurat Bencana dan SKPDB yang Ditetapkan Paling Lama 1x24 Jam berdasarkan Hasil Dokumen Laporan Investigasi KLB dan Epidemiologi Terpadu</t>
  </si>
  <si>
    <t>Pencarian, Pertolongan dan Evakuasi Korban Bencana Kabupaten/Kota</t>
  </si>
  <si>
    <t>Jumlah Korban yang Berhasil Ditemukan, Ditolong, dan Dievakuasi Per Jenis Kejadian Bencana</t>
  </si>
  <si>
    <t>Penyediaan Logistik Penyelamatan dan Evakuasi Korban Bencana Kabupaten/Kota</t>
  </si>
  <si>
    <t>Jumlah Korban Bencana yang Mendapatkan Distribusi Logistik Penyelamatan dan Evakuasi Korban Bencana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</si>
  <si>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</si>
  <si>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</si>
  <si>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</si>
  <si>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</si>
  <si>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</si>
  <si>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</si>
  <si>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Disusun</t>
  </si>
  <si>
    <t>Kepala Pelaksana BPBD</t>
  </si>
  <si>
    <t>Kabupaten Hulu Sungai Selatan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</si>
  <si>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</si>
  <si>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</si>
  <si>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</si>
  <si>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</si>
  <si>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</si>
  <si>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</si>
  <si>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t>KUSAIRI, S.Sos, M.IP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</si>
  <si>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</si>
  <si>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</si>
  <si>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</si>
  <si>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t>NIP. 19710804 200604 1 006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</si>
  <si>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</si>
  <si>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</si>
  <si>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</si>
  <si>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</si>
  <si>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</si>
  <si>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</si>
  <si>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</si>
  <si>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</si>
  <si>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</si>
  <si>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Penataan Sistem Dasar Penanggulangan Bencana</t>
  </si>
  <si>
    <t>Pengelolaan  dan Pemanfaatan Sistem Informasi Kebencanaan (BPBD)</t>
  </si>
  <si>
    <t>Jumlah Data dan Informasi Kebencanaan</t>
  </si>
  <si>
    <t>PERIODE PELAKSANAAN TRIWULAN IVTAHUN 2022</t>
  </si>
  <si>
    <t>2022 ( DPA PERUBAHAN)</t>
  </si>
  <si>
    <t>Kandangan,     Desember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</si>
</sst>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#,##0;[Red]#,##0"/>
  </numFmts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186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 applyFont="1"/>
    <xf numFmtId="0" fontId="4" fillId="0" borderId="0" xfId="1" applyFont="1" applyAlignment="1">
      <alignment horizontal="center"/>
    </xf>
    <xf numFmtId="0" fontId="6" fillId="2" borderId="15" xfId="1" applyFont="1" applyFill="1" applyBorder="1" applyAlignment="1">
      <alignment vertical="top" wrapText="1"/>
    </xf>
    <xf numFmtId="0" fontId="6" fillId="3" borderId="12" xfId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/>
    </xf>
    <xf numFmtId="0" fontId="4" fillId="3" borderId="0" xfId="1" applyFont="1" applyFill="1"/>
    <xf numFmtId="0" fontId="6" fillId="3" borderId="2" xfId="1" applyFont="1" applyFill="1" applyBorder="1" applyAlignment="1">
      <alignment horizontal="center" vertical="top" wrapText="1"/>
    </xf>
    <xf numFmtId="0" fontId="4" fillId="3" borderId="11" xfId="1" applyFont="1" applyFill="1" applyBorder="1"/>
    <xf numFmtId="0" fontId="6" fillId="3" borderId="9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top"/>
    </xf>
    <xf numFmtId="0" fontId="6" fillId="0" borderId="11" xfId="1" applyFont="1" applyBorder="1" applyAlignment="1">
      <alignment horizontal="left" vertical="top" wrapText="1"/>
    </xf>
    <xf numFmtId="165" fontId="6" fillId="4" borderId="6" xfId="2" quotePrefix="1" applyNumberFormat="1" applyFont="1" applyFill="1" applyBorder="1" applyAlignment="1">
      <alignment vertical="top"/>
    </xf>
    <xf numFmtId="0" fontId="6" fillId="0" borderId="2" xfId="1" applyFont="1" applyBorder="1" applyAlignment="1">
      <alignment horizontal="center" vertical="top" wrapText="1"/>
    </xf>
    <xf numFmtId="1" fontId="6" fillId="0" borderId="2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166" fontId="6" fillId="0" borderId="6" xfId="1" applyNumberFormat="1" applyFont="1" applyBorder="1" applyAlignment="1">
      <alignment vertical="top"/>
    </xf>
    <xf numFmtId="2" fontId="6" fillId="0" borderId="6" xfId="1" applyNumberFormat="1" applyFont="1" applyBorder="1" applyAlignment="1">
      <alignment horizontal="center" vertical="top"/>
    </xf>
    <xf numFmtId="2" fontId="6" fillId="0" borderId="2" xfId="1" applyNumberFormat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 wrapText="1"/>
    </xf>
    <xf numFmtId="0" fontId="8" fillId="0" borderId="0" xfId="1" applyFont="1"/>
    <xf numFmtId="165" fontId="6" fillId="0" borderId="0" xfId="2" quotePrefix="1" applyNumberFormat="1" applyFont="1" applyFill="1" applyBorder="1" applyAlignment="1">
      <alignment vertical="top"/>
    </xf>
    <xf numFmtId="0" fontId="6" fillId="0" borderId="6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9" fontId="6" fillId="0" borderId="2" xfId="1" applyNumberFormat="1" applyFont="1" applyBorder="1" applyAlignment="1">
      <alignment horizontal="center" vertical="top"/>
    </xf>
    <xf numFmtId="165" fontId="6" fillId="4" borderId="2" xfId="2" quotePrefix="1" applyNumberFormat="1" applyFont="1" applyFill="1" applyBorder="1" applyAlignment="1">
      <alignment vertical="top"/>
    </xf>
    <xf numFmtId="166" fontId="6" fillId="0" borderId="2" xfId="1" applyNumberFormat="1" applyFont="1" applyBorder="1" applyAlignment="1">
      <alignment vertical="top"/>
    </xf>
    <xf numFmtId="0" fontId="8" fillId="0" borderId="11" xfId="1" applyFont="1" applyBorder="1"/>
    <xf numFmtId="0" fontId="6" fillId="0" borderId="11" xfId="1" applyFont="1" applyBorder="1" applyAlignment="1">
      <alignment horizontal="center" vertical="top"/>
    </xf>
    <xf numFmtId="0" fontId="9" fillId="0" borderId="15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9" fontId="9" fillId="0" borderId="2" xfId="1" applyNumberFormat="1" applyFont="1" applyBorder="1" applyAlignment="1">
      <alignment horizontal="center" vertical="top"/>
    </xf>
    <xf numFmtId="165" fontId="9" fillId="0" borderId="2" xfId="2" quotePrefix="1" applyNumberFormat="1" applyFont="1" applyFill="1" applyBorder="1" applyAlignment="1">
      <alignment vertical="top"/>
    </xf>
    <xf numFmtId="165" fontId="9" fillId="4" borderId="2" xfId="2" quotePrefix="1" applyNumberFormat="1" applyFont="1" applyFill="1" applyBorder="1" applyAlignment="1">
      <alignment vertical="top"/>
    </xf>
    <xf numFmtId="1" fontId="9" fillId="0" borderId="2" xfId="1" applyNumberFormat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166" fontId="9" fillId="0" borderId="2" xfId="1" applyNumberFormat="1" applyFont="1" applyBorder="1" applyAlignment="1">
      <alignment vertical="top"/>
    </xf>
    <xf numFmtId="2" fontId="9" fillId="0" borderId="2" xfId="1" applyNumberFormat="1" applyFont="1" applyBorder="1" applyAlignment="1">
      <alignment horizontal="center" vertical="top"/>
    </xf>
    <xf numFmtId="0" fontId="4" fillId="0" borderId="11" xfId="1" applyFont="1" applyBorder="1"/>
    <xf numFmtId="165" fontId="9" fillId="0" borderId="0" xfId="2" quotePrefix="1" applyNumberFormat="1" applyFont="1" applyFill="1" applyBorder="1" applyAlignment="1">
      <alignment vertical="top"/>
    </xf>
    <xf numFmtId="165" fontId="9" fillId="0" borderId="15" xfId="2" quotePrefix="1" applyNumberFormat="1" applyFont="1" applyFill="1" applyBorder="1" applyAlignment="1">
      <alignment vertical="top"/>
    </xf>
    <xf numFmtId="0" fontId="6" fillId="0" borderId="15" xfId="1" applyFont="1" applyBorder="1" applyAlignment="1">
      <alignment horizontal="left" vertical="top" wrapText="1"/>
    </xf>
    <xf numFmtId="9" fontId="6" fillId="0" borderId="15" xfId="1" applyNumberFormat="1" applyFont="1" applyBorder="1" applyAlignment="1">
      <alignment horizontal="center" vertical="top"/>
    </xf>
    <xf numFmtId="165" fontId="6" fillId="0" borderId="15" xfId="2" quotePrefix="1" applyNumberFormat="1" applyFont="1" applyFill="1" applyBorder="1" applyAlignment="1">
      <alignment vertical="top"/>
    </xf>
    <xf numFmtId="165" fontId="6" fillId="4" borderId="15" xfId="2" quotePrefix="1" applyNumberFormat="1" applyFont="1" applyFill="1" applyBorder="1" applyAlignment="1">
      <alignment vertical="top"/>
    </xf>
    <xf numFmtId="2" fontId="6" fillId="5" borderId="2" xfId="1" applyNumberFormat="1" applyFont="1" applyFill="1" applyBorder="1" applyAlignment="1">
      <alignment horizontal="center" vertical="top"/>
    </xf>
    <xf numFmtId="0" fontId="6" fillId="0" borderId="11" xfId="1" applyFont="1" applyBorder="1" applyAlignment="1">
      <alignment horizontal="center" vertical="top" wrapText="1"/>
    </xf>
    <xf numFmtId="1" fontId="9" fillId="0" borderId="15" xfId="1" applyNumberFormat="1" applyFont="1" applyBorder="1" applyAlignment="1">
      <alignment horizontal="center" vertical="top" wrapText="1"/>
    </xf>
    <xf numFmtId="9" fontId="9" fillId="0" borderId="15" xfId="1" applyNumberFormat="1" applyFont="1" applyBorder="1" applyAlignment="1">
      <alignment horizontal="center" vertical="top"/>
    </xf>
    <xf numFmtId="1" fontId="9" fillId="0" borderId="2" xfId="1" quotePrefix="1" applyNumberFormat="1" applyFont="1" applyBorder="1" applyAlignment="1">
      <alignment horizontal="center" vertical="top" wrapText="1"/>
    </xf>
    <xf numFmtId="1" fontId="6" fillId="0" borderId="6" xfId="1" applyNumberFormat="1" applyFont="1" applyBorder="1" applyAlignment="1">
      <alignment horizontal="center" vertical="top"/>
    </xf>
    <xf numFmtId="165" fontId="6" fillId="0" borderId="11" xfId="2" quotePrefix="1" applyNumberFormat="1" applyFont="1" applyFill="1" applyBorder="1" applyAlignment="1">
      <alignment vertical="top"/>
    </xf>
    <xf numFmtId="166" fontId="6" fillId="0" borderId="11" xfId="1" applyNumberFormat="1" applyFont="1" applyBorder="1" applyAlignment="1">
      <alignment vertical="top"/>
    </xf>
    <xf numFmtId="2" fontId="6" fillId="0" borderId="11" xfId="1" applyNumberFormat="1" applyFont="1" applyBorder="1" applyAlignment="1">
      <alignment horizontal="center" vertical="top"/>
    </xf>
    <xf numFmtId="166" fontId="6" fillId="0" borderId="15" xfId="1" applyNumberFormat="1" applyFont="1" applyBorder="1" applyAlignment="1">
      <alignment vertical="top"/>
    </xf>
    <xf numFmtId="2" fontId="6" fillId="0" borderId="15" xfId="1" applyNumberFormat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9" fillId="6" borderId="15" xfId="1" applyFont="1" applyFill="1" applyBorder="1" applyAlignment="1">
      <alignment horizontal="left" vertical="top" wrapText="1"/>
    </xf>
    <xf numFmtId="0" fontId="9" fillId="6" borderId="2" xfId="1" applyFont="1" applyFill="1" applyBorder="1" applyAlignment="1">
      <alignment horizontal="left" vertical="top" wrapText="1"/>
    </xf>
    <xf numFmtId="2" fontId="9" fillId="4" borderId="2" xfId="1" applyNumberFormat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/>
    </xf>
    <xf numFmtId="2" fontId="6" fillId="4" borderId="14" xfId="1" applyNumberFormat="1" applyFont="1" applyFill="1" applyBorder="1" applyAlignment="1">
      <alignment horizontal="right"/>
    </xf>
    <xf numFmtId="0" fontId="6" fillId="4" borderId="14" xfId="1" applyFont="1" applyFill="1" applyBorder="1" applyAlignment="1">
      <alignment horizontal="center"/>
    </xf>
    <xf numFmtId="2" fontId="9" fillId="4" borderId="14" xfId="1" applyNumberFormat="1" applyFont="1" applyFill="1" applyBorder="1" applyAlignment="1">
      <alignment horizontal="right"/>
    </xf>
    <xf numFmtId="0" fontId="9" fillId="4" borderId="14" xfId="1" applyFont="1" applyFill="1" applyBorder="1" applyAlignment="1">
      <alignment horizontal="center"/>
    </xf>
    <xf numFmtId="2" fontId="9" fillId="4" borderId="13" xfId="1" applyNumberFormat="1" applyFont="1" applyFill="1" applyBorder="1" applyAlignment="1">
      <alignment horizontal="right"/>
    </xf>
    <xf numFmtId="0" fontId="9" fillId="4" borderId="2" xfId="1" applyFont="1" applyFill="1" applyBorder="1" applyAlignment="1">
      <alignment horizontal="left"/>
    </xf>
    <xf numFmtId="0" fontId="6" fillId="4" borderId="14" xfId="1" applyFont="1" applyFill="1" applyBorder="1"/>
    <xf numFmtId="0" fontId="9" fillId="4" borderId="14" xfId="1" applyFont="1" applyFill="1" applyBorder="1" applyAlignment="1">
      <alignment horizontal="left"/>
    </xf>
    <xf numFmtId="0" fontId="9" fillId="4" borderId="14" xfId="1" applyFont="1" applyFill="1" applyBorder="1"/>
    <xf numFmtId="0" fontId="9" fillId="4" borderId="13" xfId="1" applyFont="1" applyFill="1" applyBorder="1"/>
    <xf numFmtId="0" fontId="4" fillId="0" borderId="15" xfId="1" applyFont="1" applyBorder="1"/>
    <xf numFmtId="0" fontId="9" fillId="0" borderId="0" xfId="1" applyFont="1"/>
    <xf numFmtId="0" fontId="9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7" borderId="16" xfId="3" applyFont="1" applyFill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165" fontId="9" fillId="5" borderId="2" xfId="2" quotePrefix="1" applyNumberFormat="1" applyFont="1" applyFill="1" applyBorder="1" applyAlignment="1">
      <alignment vertical="top"/>
    </xf>
    <xf numFmtId="0" fontId="6" fillId="8" borderId="15" xfId="1" applyFont="1" applyFill="1" applyBorder="1" applyAlignment="1">
      <alignment horizontal="left" vertical="top" wrapText="1"/>
    </xf>
    <xf numFmtId="0" fontId="6" fillId="8" borderId="2" xfId="1" applyFont="1" applyFill="1" applyBorder="1" applyAlignment="1">
      <alignment horizontal="left" vertical="top" wrapText="1"/>
    </xf>
    <xf numFmtId="0" fontId="6" fillId="8" borderId="2" xfId="1" quotePrefix="1" applyFont="1" applyFill="1" applyBorder="1" applyAlignment="1">
      <alignment horizontal="center" vertical="top" wrapText="1"/>
    </xf>
    <xf numFmtId="9" fontId="6" fillId="8" borderId="2" xfId="1" applyNumberFormat="1" applyFont="1" applyFill="1" applyBorder="1" applyAlignment="1">
      <alignment horizontal="center" vertical="top"/>
    </xf>
    <xf numFmtId="165" fontId="6" fillId="8" borderId="2" xfId="2" quotePrefix="1" applyNumberFormat="1" applyFont="1" applyFill="1" applyBorder="1" applyAlignment="1">
      <alignment vertical="top"/>
    </xf>
    <xf numFmtId="0" fontId="6" fillId="8" borderId="2" xfId="1" applyFont="1" applyFill="1" applyBorder="1" applyAlignment="1">
      <alignment horizontal="center" vertical="top" wrapText="1"/>
    </xf>
    <xf numFmtId="0" fontId="6" fillId="8" borderId="6" xfId="1" applyFont="1" applyFill="1" applyBorder="1" applyAlignment="1">
      <alignment horizontal="left" vertical="top" wrapText="1"/>
    </xf>
    <xf numFmtId="165" fontId="6" fillId="8" borderId="6" xfId="2" quotePrefix="1" applyNumberFormat="1" applyFont="1" applyFill="1" applyBorder="1" applyAlignment="1">
      <alignment vertical="top"/>
    </xf>
    <xf numFmtId="0" fontId="6" fillId="4" borderId="2" xfId="1" applyFont="1" applyFill="1" applyBorder="1" applyAlignment="1">
      <alignment horizontal="left" vertical="top" wrapText="1"/>
    </xf>
    <xf numFmtId="0" fontId="6" fillId="4" borderId="2" xfId="1" applyFont="1" applyFill="1" applyBorder="1" applyAlignment="1">
      <alignment horizontal="center" vertical="top" wrapText="1"/>
    </xf>
    <xf numFmtId="9" fontId="6" fillId="4" borderId="2" xfId="1" applyNumberFormat="1" applyFont="1" applyFill="1" applyBorder="1" applyAlignment="1">
      <alignment horizontal="center" vertical="top"/>
    </xf>
    <xf numFmtId="0" fontId="6" fillId="4" borderId="15" xfId="1" applyFont="1" applyFill="1" applyBorder="1" applyAlignment="1">
      <alignment horizontal="left" vertical="top" wrapText="1"/>
    </xf>
    <xf numFmtId="1" fontId="6" fillId="4" borderId="15" xfId="1" applyNumberFormat="1" applyFont="1" applyFill="1" applyBorder="1" applyAlignment="1">
      <alignment horizontal="center" vertical="top" wrapText="1"/>
    </xf>
    <xf numFmtId="0" fontId="6" fillId="4" borderId="11" xfId="1" applyFont="1" applyFill="1" applyBorder="1" applyAlignment="1">
      <alignment horizontal="left" vertical="top" wrapText="1"/>
    </xf>
    <xf numFmtId="165" fontId="6" fillId="5" borderId="15" xfId="2" quotePrefix="1" applyNumberFormat="1" applyFont="1" applyFill="1" applyBorder="1" applyAlignment="1">
      <alignment vertical="top"/>
    </xf>
    <xf numFmtId="1" fontId="6" fillId="5" borderId="15" xfId="1" applyNumberFormat="1" applyFont="1" applyFill="1" applyBorder="1" applyAlignment="1">
      <alignment horizontal="center" vertical="top" wrapText="1"/>
    </xf>
    <xf numFmtId="165" fontId="6" fillId="5" borderId="2" xfId="2" quotePrefix="1" applyNumberFormat="1" applyFont="1" applyFill="1" applyBorder="1" applyAlignment="1">
      <alignment vertical="top"/>
    </xf>
    <xf numFmtId="0" fontId="6" fillId="5" borderId="2" xfId="1" applyFont="1" applyFill="1" applyBorder="1" applyAlignment="1">
      <alignment horizontal="center" vertical="top" wrapText="1"/>
    </xf>
    <xf numFmtId="9" fontId="6" fillId="5" borderId="15" xfId="1" applyNumberFormat="1" applyFont="1" applyFill="1" applyBorder="1" applyAlignment="1">
      <alignment horizontal="center" vertical="top"/>
    </xf>
    <xf numFmtId="0" fontId="6" fillId="4" borderId="6" xfId="1" applyFont="1" applyFill="1" applyBorder="1" applyAlignment="1">
      <alignment horizontal="left" vertical="top" wrapText="1"/>
    </xf>
    <xf numFmtId="9" fontId="6" fillId="5" borderId="2" xfId="1" applyNumberFormat="1" applyFont="1" applyFill="1" applyBorder="1" applyAlignment="1">
      <alignment horizontal="center" vertical="top"/>
    </xf>
    <xf numFmtId="165" fontId="6" fillId="5" borderId="6" xfId="2" quotePrefix="1" applyNumberFormat="1" applyFont="1" applyFill="1" applyBorder="1" applyAlignment="1">
      <alignment vertical="top"/>
    </xf>
    <xf numFmtId="0" fontId="9" fillId="6" borderId="11" xfId="1" applyFont="1" applyFill="1" applyBorder="1" applyAlignment="1">
      <alignment horizontal="left" vertical="top" wrapText="1"/>
    </xf>
    <xf numFmtId="0" fontId="9" fillId="6" borderId="6" xfId="1" applyFont="1" applyFill="1" applyBorder="1" applyAlignment="1">
      <alignment horizontal="left" vertical="top" wrapText="1"/>
    </xf>
    <xf numFmtId="0" fontId="9" fillId="5" borderId="2" xfId="1" applyFont="1" applyFill="1" applyBorder="1" applyAlignment="1">
      <alignment horizontal="left" vertical="top" wrapText="1"/>
    </xf>
    <xf numFmtId="0" fontId="9" fillId="4" borderId="2" xfId="1" applyFont="1" applyFill="1" applyBorder="1" applyAlignment="1">
      <alignment horizontal="left" vertical="top" wrapText="1"/>
    </xf>
    <xf numFmtId="0" fontId="9" fillId="4" borderId="2" xfId="1" applyFont="1" applyFill="1" applyBorder="1" applyAlignment="1">
      <alignment horizontal="center" vertical="top" wrapText="1"/>
    </xf>
    <xf numFmtId="0" fontId="9" fillId="5" borderId="2" xfId="1" applyFont="1" applyFill="1" applyBorder="1" applyAlignment="1">
      <alignment horizontal="center" vertical="top" wrapText="1"/>
    </xf>
    <xf numFmtId="9" fontId="9" fillId="5" borderId="2" xfId="1" applyNumberFormat="1" applyFont="1" applyFill="1" applyBorder="1" applyAlignment="1">
      <alignment horizontal="center" vertical="top"/>
    </xf>
    <xf numFmtId="165" fontId="9" fillId="5" borderId="15" xfId="2" quotePrefix="1" applyNumberFormat="1" applyFont="1" applyFill="1" applyBorder="1" applyAlignment="1">
      <alignment vertical="top"/>
    </xf>
    <xf numFmtId="165" fontId="6" fillId="5" borderId="11" xfId="2" quotePrefix="1" applyNumberFormat="1" applyFont="1" applyFill="1" applyBorder="1" applyAlignment="1">
      <alignment vertical="top"/>
    </xf>
    <xf numFmtId="165" fontId="9" fillId="6" borderId="2" xfId="2" quotePrefix="1" applyNumberFormat="1" applyFont="1" applyFill="1" applyBorder="1" applyAlignment="1">
      <alignment vertical="top"/>
    </xf>
    <xf numFmtId="0" fontId="9" fillId="6" borderId="2" xfId="1" applyFont="1" applyFill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center" vertical="top" wrapText="1"/>
    </xf>
    <xf numFmtId="9" fontId="9" fillId="0" borderId="6" xfId="1" applyNumberFormat="1" applyFont="1" applyBorder="1" applyAlignment="1">
      <alignment horizontal="center" vertical="top"/>
    </xf>
    <xf numFmtId="165" fontId="9" fillId="0" borderId="6" xfId="2" quotePrefix="1" applyNumberFormat="1" applyFont="1" applyFill="1" applyBorder="1" applyAlignment="1">
      <alignment vertical="top"/>
    </xf>
    <xf numFmtId="165" fontId="9" fillId="5" borderId="6" xfId="2" quotePrefix="1" applyNumberFormat="1" applyFont="1" applyFill="1" applyBorder="1" applyAlignment="1">
      <alignment vertical="top"/>
    </xf>
    <xf numFmtId="0" fontId="6" fillId="0" borderId="15" xfId="1" applyFont="1" applyBorder="1" applyAlignment="1">
      <alignment horizontal="center" vertical="top" wrapText="1"/>
    </xf>
    <xf numFmtId="167" fontId="6" fillId="8" borderId="6" xfId="2" quotePrefix="1" applyNumberFormat="1" applyFont="1" applyFill="1" applyBorder="1" applyAlignment="1">
      <alignment vertical="top"/>
    </xf>
    <xf numFmtId="1" fontId="9" fillId="5" borderId="15" xfId="1" applyNumberFormat="1" applyFont="1" applyFill="1" applyBorder="1" applyAlignment="1">
      <alignment horizontal="center" vertical="top" wrapText="1"/>
    </xf>
    <xf numFmtId="1" fontId="9" fillId="5" borderId="2" xfId="1" quotePrefix="1" applyNumberFormat="1" applyFont="1" applyFill="1" applyBorder="1" applyAlignment="1">
      <alignment horizontal="center" vertical="top" wrapText="1"/>
    </xf>
    <xf numFmtId="0" fontId="6" fillId="5" borderId="15" xfId="1" applyFont="1" applyFill="1" applyBorder="1" applyAlignment="1">
      <alignment horizontal="center" vertical="top" wrapText="1"/>
    </xf>
    <xf numFmtId="9" fontId="9" fillId="6" borderId="2" xfId="1" applyNumberFormat="1" applyFont="1" applyFill="1" applyBorder="1" applyAlignment="1">
      <alignment horizontal="center" vertical="top"/>
    </xf>
    <xf numFmtId="9" fontId="9" fillId="6" borderId="2" xfId="1" applyNumberFormat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166" fontId="6" fillId="4" borderId="2" xfId="1" applyNumberFormat="1" applyFont="1" applyFill="1" applyBorder="1" applyAlignment="1">
      <alignment vertical="top"/>
    </xf>
    <xf numFmtId="166" fontId="6" fillId="9" borderId="2" xfId="1" applyNumberFormat="1" applyFont="1" applyFill="1" applyBorder="1" applyAlignment="1">
      <alignment vertical="top"/>
    </xf>
    <xf numFmtId="166" fontId="6" fillId="4" borderId="6" xfId="1" applyNumberFormat="1" applyFont="1" applyFill="1" applyBorder="1" applyAlignment="1">
      <alignment vertical="top"/>
    </xf>
    <xf numFmtId="166" fontId="9" fillId="4" borderId="2" xfId="1" applyNumberFormat="1" applyFont="1" applyFill="1" applyBorder="1" applyAlignment="1">
      <alignment vertical="top"/>
    </xf>
    <xf numFmtId="166" fontId="6" fillId="9" borderId="6" xfId="1" applyNumberFormat="1" applyFont="1" applyFill="1" applyBorder="1" applyAlignment="1">
      <alignment vertical="top"/>
    </xf>
    <xf numFmtId="10" fontId="4" fillId="0" borderId="0" xfId="1" applyNumberFormat="1" applyFont="1"/>
    <xf numFmtId="10" fontId="9" fillId="0" borderId="0" xfId="1" applyNumberFormat="1" applyFont="1"/>
    <xf numFmtId="0" fontId="5" fillId="0" borderId="1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left" vertical="top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/>
    </xf>
    <xf numFmtId="0" fontId="6" fillId="3" borderId="14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top" wrapText="1"/>
    </xf>
    <xf numFmtId="0" fontId="6" fillId="3" borderId="14" xfId="1" applyFont="1" applyFill="1" applyBorder="1" applyAlignment="1">
      <alignment horizontal="center" vertical="top" wrapText="1"/>
    </xf>
    <xf numFmtId="0" fontId="6" fillId="3" borderId="13" xfId="1" applyFont="1" applyFill="1" applyBorder="1" applyAlignment="1">
      <alignment horizontal="center" vertical="top" wrapText="1"/>
    </xf>
    <xf numFmtId="0" fontId="6" fillId="3" borderId="12" xfId="1" applyFont="1" applyFill="1" applyBorder="1" applyAlignment="1">
      <alignment horizontal="center" vertical="top"/>
    </xf>
    <xf numFmtId="0" fontId="6" fillId="3" borderId="13" xfId="1" applyFont="1" applyFill="1" applyBorder="1" applyAlignment="1">
      <alignment horizontal="center" vertical="top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left" vertical="top"/>
    </xf>
    <xf numFmtId="0" fontId="6" fillId="3" borderId="10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9" fillId="4" borderId="12" xfId="1" quotePrefix="1" applyFont="1" applyFill="1" applyBorder="1" applyAlignment="1">
      <alignment horizontal="right"/>
    </xf>
    <xf numFmtId="0" fontId="9" fillId="4" borderId="14" xfId="1" quotePrefix="1" applyFont="1" applyFill="1" applyBorder="1" applyAlignment="1">
      <alignment horizontal="right"/>
    </xf>
    <xf numFmtId="0" fontId="9" fillId="4" borderId="12" xfId="1" applyFont="1" applyFill="1" applyBorder="1" applyAlignment="1">
      <alignment horizontal="right"/>
    </xf>
    <xf numFmtId="0" fontId="9" fillId="4" borderId="14" xfId="1" applyFont="1" applyFill="1" applyBorder="1" applyAlignment="1">
      <alignment horizontal="right"/>
    </xf>
    <xf numFmtId="0" fontId="9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/>
    </xf>
  </cellXfs>
  <cellStyles count="4">
    <cellStyle name="Comma 2" xfId="2" xr:uid="{0F617702-8F43-4805-B564-6132B7406834}"/>
    <cellStyle name="Normal" xfId="0" builtinId="0"/>
    <cellStyle name="Normal 2" xfId="1" xr:uid="{2F0EDCA2-91CD-4B2E-8ACB-08C5A42BE152}"/>
    <cellStyle name="Normal 2 2" xfId="3" xr:uid="{EF2257C6-2B37-4B95-A489-86D48DEF0E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47AED-E185-43C6-B8F1-19D52217C82C}">
  <sheetPr>
    <tabColor theme="9" tint="-0.249977111117893"/>
  </sheetPr>
  <dimension ref="A1:AK75"/>
  <sheetViews>
    <sheetView tabSelected="1" showRuler="0" view="pageBreakPreview" topLeftCell="A2" zoomScale="70" zoomScaleNormal="40" zoomScaleSheetLayoutView="70" zoomScalePageLayoutView="55" workbookViewId="0">
      <selection activeCell="I13" sqref="I13"/>
    </sheetView>
  </sheetViews>
  <sheetFormatPr defaultColWidth="9.140625" defaultRowHeight="15" outlineLevelCol="1" x14ac:dyDescent="0.25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 outlineLevel="1"/>
    <col min="5" max="6" width="7.7109375" style="2" customWidth="1" outlineLevel="1"/>
    <col min="7" max="7" width="21.85546875" style="2" customWidth="1" outlineLevel="1"/>
    <col min="8" max="8" width="7.28515625" style="2" customWidth="1" outlineLevel="1"/>
    <col min="9" max="9" width="21.42578125" style="2" customWidth="1" outlineLevel="1"/>
    <col min="10" max="10" width="9" style="2" customWidth="1"/>
    <col min="11" max="11" width="27.85546875" style="2" customWidth="1"/>
    <col min="12" max="12" width="7.7109375" style="2" customWidth="1"/>
    <col min="13" max="13" width="25" style="2" customWidth="1"/>
    <col min="14" max="14" width="7.7109375" style="2" customWidth="1"/>
    <col min="15" max="15" width="20.28515625" style="2" bestFit="1" customWidth="1"/>
    <col min="16" max="16" width="7.7109375" style="2" customWidth="1"/>
    <col min="17" max="17" width="18.28515625" style="2" customWidth="1"/>
    <col min="18" max="18" width="9" style="2" customWidth="1"/>
    <col min="19" max="19" width="17.85546875" style="2" customWidth="1"/>
    <col min="20" max="20" width="8" style="2" customWidth="1"/>
    <col min="21" max="21" width="11.42578125" style="2" customWidth="1"/>
    <col min="22" max="22" width="5.5703125" style="4" customWidth="1"/>
    <col min="23" max="23" width="20.5703125" style="23" customWidth="1"/>
    <col min="24" max="24" width="10.28515625" style="23" customWidth="1"/>
    <col min="25" max="25" width="5.5703125" style="80" customWidth="1"/>
    <col min="26" max="26" width="8" style="2" customWidth="1"/>
    <col min="27" max="27" width="17.42578125" style="2" customWidth="1"/>
    <col min="28" max="28" width="9.5703125" style="2" customWidth="1"/>
    <col min="29" max="29" width="5.5703125" style="4" customWidth="1"/>
    <col min="30" max="30" width="10.28515625" style="2" customWidth="1"/>
    <col min="31" max="31" width="1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"/>
    </row>
    <row r="2" spans="1:37" ht="23.25" x14ac:dyDescent="0.3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3"/>
    </row>
    <row r="3" spans="1:37" ht="23.25" x14ac:dyDescent="0.3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3"/>
    </row>
    <row r="4" spans="1:37" ht="23.25" x14ac:dyDescent="0.35">
      <c r="A4" s="140" t="s">
        <v>153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"/>
    </row>
    <row r="5" spans="1:37" ht="18" x14ac:dyDescent="0.2">
      <c r="A5" s="141" t="s">
        <v>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</row>
    <row r="6" spans="1:37" ht="18" x14ac:dyDescent="0.25">
      <c r="A6" s="138" t="s">
        <v>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</row>
    <row r="7" spans="1:37" ht="81" customHeight="1" x14ac:dyDescent="0.2">
      <c r="A7" s="148" t="s">
        <v>4</v>
      </c>
      <c r="B7" s="148" t="s">
        <v>5</v>
      </c>
      <c r="C7" s="149" t="s">
        <v>6</v>
      </c>
      <c r="D7" s="149" t="s">
        <v>7</v>
      </c>
      <c r="E7" s="142" t="s">
        <v>8</v>
      </c>
      <c r="F7" s="143"/>
      <c r="G7" s="150"/>
      <c r="H7" s="142" t="s">
        <v>9</v>
      </c>
      <c r="I7" s="150"/>
      <c r="J7" s="142" t="s">
        <v>10</v>
      </c>
      <c r="K7" s="143"/>
      <c r="L7" s="142" t="s">
        <v>11</v>
      </c>
      <c r="M7" s="143"/>
      <c r="N7" s="143"/>
      <c r="O7" s="143"/>
      <c r="P7" s="143"/>
      <c r="Q7" s="143"/>
      <c r="R7" s="143"/>
      <c r="S7" s="150"/>
      <c r="T7" s="142" t="s">
        <v>12</v>
      </c>
      <c r="U7" s="143"/>
      <c r="V7" s="143"/>
      <c r="W7" s="143"/>
      <c r="X7" s="143"/>
      <c r="Y7" s="150"/>
      <c r="Z7" s="142" t="s">
        <v>13</v>
      </c>
      <c r="AA7" s="150"/>
      <c r="AB7" s="142" t="s">
        <v>14</v>
      </c>
      <c r="AC7" s="143"/>
      <c r="AD7" s="143"/>
      <c r="AE7" s="146" t="s">
        <v>15</v>
      </c>
      <c r="AG7" s="4"/>
      <c r="AH7" s="4"/>
      <c r="AI7" s="4"/>
      <c r="AJ7" s="4"/>
      <c r="AK7" s="4"/>
    </row>
    <row r="8" spans="1:37" ht="18" customHeight="1" x14ac:dyDescent="0.2">
      <c r="A8" s="148"/>
      <c r="B8" s="148"/>
      <c r="C8" s="149"/>
      <c r="D8" s="149"/>
      <c r="E8" s="151"/>
      <c r="F8" s="152"/>
      <c r="G8" s="153"/>
      <c r="H8" s="151"/>
      <c r="I8" s="153"/>
      <c r="J8" s="144"/>
      <c r="K8" s="145"/>
      <c r="L8" s="144"/>
      <c r="M8" s="145"/>
      <c r="N8" s="145"/>
      <c r="O8" s="145"/>
      <c r="P8" s="145"/>
      <c r="Q8" s="145"/>
      <c r="R8" s="145"/>
      <c r="S8" s="154"/>
      <c r="T8" s="144"/>
      <c r="U8" s="145"/>
      <c r="V8" s="145"/>
      <c r="W8" s="145"/>
      <c r="X8" s="145"/>
      <c r="Y8" s="154"/>
      <c r="Z8" s="144"/>
      <c r="AA8" s="154"/>
      <c r="AB8" s="144"/>
      <c r="AC8" s="145"/>
      <c r="AD8" s="145"/>
      <c r="AE8" s="147"/>
    </row>
    <row r="9" spans="1:37" ht="15.75" customHeight="1" x14ac:dyDescent="0.2">
      <c r="A9" s="148"/>
      <c r="B9" s="148"/>
      <c r="C9" s="149"/>
      <c r="D9" s="149"/>
      <c r="E9" s="144"/>
      <c r="F9" s="145"/>
      <c r="G9" s="154"/>
      <c r="H9" s="144"/>
      <c r="I9" s="154"/>
      <c r="J9" s="169" t="s">
        <v>154</v>
      </c>
      <c r="K9" s="170"/>
      <c r="L9" s="155" t="s">
        <v>16</v>
      </c>
      <c r="M9" s="157"/>
      <c r="N9" s="155" t="s">
        <v>17</v>
      </c>
      <c r="O9" s="157"/>
      <c r="P9" s="155" t="s">
        <v>18</v>
      </c>
      <c r="Q9" s="157"/>
      <c r="R9" s="155" t="s">
        <v>19</v>
      </c>
      <c r="S9" s="157"/>
      <c r="T9" s="155">
        <v>2022</v>
      </c>
      <c r="U9" s="156"/>
      <c r="V9" s="156"/>
      <c r="W9" s="156"/>
      <c r="X9" s="156"/>
      <c r="Y9" s="157"/>
      <c r="Z9" s="155">
        <v>2022</v>
      </c>
      <c r="AA9" s="157"/>
      <c r="AB9" s="155">
        <v>2022</v>
      </c>
      <c r="AC9" s="156"/>
      <c r="AD9" s="157"/>
      <c r="AE9" s="5"/>
    </row>
    <row r="10" spans="1:37" s="8" customFormat="1" ht="15.75" x14ac:dyDescent="0.25">
      <c r="A10" s="161">
        <v>1</v>
      </c>
      <c r="B10" s="161">
        <v>2</v>
      </c>
      <c r="C10" s="161">
        <v>3</v>
      </c>
      <c r="D10" s="161">
        <v>4</v>
      </c>
      <c r="E10" s="164">
        <v>5</v>
      </c>
      <c r="F10" s="165"/>
      <c r="G10" s="166"/>
      <c r="H10" s="164">
        <v>6</v>
      </c>
      <c r="I10" s="166"/>
      <c r="J10" s="167">
        <v>7</v>
      </c>
      <c r="K10" s="168"/>
      <c r="L10" s="167">
        <v>8</v>
      </c>
      <c r="M10" s="168"/>
      <c r="N10" s="167">
        <v>9</v>
      </c>
      <c r="O10" s="168"/>
      <c r="P10" s="167">
        <v>10</v>
      </c>
      <c r="Q10" s="168"/>
      <c r="R10" s="167">
        <v>11</v>
      </c>
      <c r="S10" s="168"/>
      <c r="T10" s="158">
        <v>12</v>
      </c>
      <c r="U10" s="159"/>
      <c r="V10" s="159"/>
      <c r="W10" s="159"/>
      <c r="X10" s="159"/>
      <c r="Y10" s="160"/>
      <c r="Z10" s="158">
        <v>13</v>
      </c>
      <c r="AA10" s="160"/>
      <c r="AB10" s="158">
        <v>14</v>
      </c>
      <c r="AC10" s="159"/>
      <c r="AD10" s="160"/>
      <c r="AE10" s="7">
        <v>15</v>
      </c>
    </row>
    <row r="11" spans="1:37" s="8" customFormat="1" ht="87" customHeight="1" x14ac:dyDescent="0.2">
      <c r="A11" s="162"/>
      <c r="B11" s="162"/>
      <c r="C11" s="162"/>
      <c r="D11" s="162"/>
      <c r="E11" s="172" t="s">
        <v>20</v>
      </c>
      <c r="F11" s="176"/>
      <c r="G11" s="163" t="s">
        <v>21</v>
      </c>
      <c r="H11" s="172" t="s">
        <v>20</v>
      </c>
      <c r="I11" s="163" t="s">
        <v>21</v>
      </c>
      <c r="J11" s="172" t="s">
        <v>20</v>
      </c>
      <c r="K11" s="161" t="s">
        <v>21</v>
      </c>
      <c r="L11" s="172" t="s">
        <v>20</v>
      </c>
      <c r="M11" s="161" t="s">
        <v>21</v>
      </c>
      <c r="N11" s="172" t="s">
        <v>20</v>
      </c>
      <c r="O11" s="161" t="s">
        <v>21</v>
      </c>
      <c r="P11" s="172" t="s">
        <v>20</v>
      </c>
      <c r="Q11" s="161" t="s">
        <v>21</v>
      </c>
      <c r="R11" s="172" t="s">
        <v>20</v>
      </c>
      <c r="S11" s="161" t="s">
        <v>21</v>
      </c>
      <c r="T11" s="6" t="s">
        <v>22</v>
      </c>
      <c r="U11" s="164" t="s">
        <v>23</v>
      </c>
      <c r="V11" s="166"/>
      <c r="W11" s="9" t="s">
        <v>24</v>
      </c>
      <c r="X11" s="164" t="s">
        <v>25</v>
      </c>
      <c r="Y11" s="166"/>
      <c r="Z11" s="6" t="s">
        <v>26</v>
      </c>
      <c r="AA11" s="9" t="s">
        <v>27</v>
      </c>
      <c r="AB11" s="164" t="s">
        <v>28</v>
      </c>
      <c r="AC11" s="166"/>
      <c r="AD11" s="9" t="s">
        <v>29</v>
      </c>
      <c r="AE11" s="10"/>
    </row>
    <row r="12" spans="1:37" s="8" customFormat="1" ht="15.75" x14ac:dyDescent="0.2">
      <c r="A12" s="163"/>
      <c r="B12" s="163"/>
      <c r="C12" s="163"/>
      <c r="D12" s="163"/>
      <c r="E12" s="173"/>
      <c r="F12" s="175"/>
      <c r="G12" s="171"/>
      <c r="H12" s="173"/>
      <c r="I12" s="171"/>
      <c r="J12" s="173"/>
      <c r="K12" s="163"/>
      <c r="L12" s="173"/>
      <c r="M12" s="163"/>
      <c r="N12" s="173"/>
      <c r="O12" s="163"/>
      <c r="P12" s="173"/>
      <c r="Q12" s="163"/>
      <c r="R12" s="173"/>
      <c r="S12" s="163"/>
      <c r="T12" s="11" t="s">
        <v>20</v>
      </c>
      <c r="U12" s="173" t="s">
        <v>20</v>
      </c>
      <c r="V12" s="175"/>
      <c r="W12" s="12" t="s">
        <v>21</v>
      </c>
      <c r="X12" s="173" t="s">
        <v>21</v>
      </c>
      <c r="Y12" s="175"/>
      <c r="Z12" s="11" t="s">
        <v>20</v>
      </c>
      <c r="AA12" s="12" t="s">
        <v>21</v>
      </c>
      <c r="AB12" s="173" t="s">
        <v>20</v>
      </c>
      <c r="AC12" s="175"/>
      <c r="AD12" s="12" t="s">
        <v>21</v>
      </c>
      <c r="AE12" s="10"/>
    </row>
    <row r="13" spans="1:37" s="23" customFormat="1" ht="132" customHeight="1" x14ac:dyDescent="0.25">
      <c r="A13" s="13">
        <v>1</v>
      </c>
      <c r="B13" s="14" t="s">
        <v>30</v>
      </c>
      <c r="C13" s="91" t="s">
        <v>31</v>
      </c>
      <c r="D13" s="86" t="s">
        <v>32</v>
      </c>
      <c r="E13" s="90">
        <v>100</v>
      </c>
      <c r="F13" s="88" t="s">
        <v>33</v>
      </c>
      <c r="G13" s="92">
        <f>G14+G17+G22+G28+G32</f>
        <v>3845724954</v>
      </c>
      <c r="H13" s="90"/>
      <c r="I13" s="92"/>
      <c r="J13" s="90">
        <v>100</v>
      </c>
      <c r="K13" s="92">
        <f>K14+K17+K22+K28+K32</f>
        <v>1939154373</v>
      </c>
      <c r="L13" s="90">
        <v>25</v>
      </c>
      <c r="M13" s="124">
        <f>M14+M17+M28+M32</f>
        <v>205351427</v>
      </c>
      <c r="N13" s="90">
        <v>25</v>
      </c>
      <c r="O13" s="92">
        <f>O14+O17+O22+O28+O32</f>
        <v>443886849</v>
      </c>
      <c r="P13" s="90">
        <v>25</v>
      </c>
      <c r="Q13" s="92">
        <f>Q14+Q17+Q22+Q28+Q32</f>
        <v>531921070</v>
      </c>
      <c r="R13" s="90"/>
      <c r="S13" s="92">
        <f>S14+S17+S22+S28+S32</f>
        <v>557856105</v>
      </c>
      <c r="T13" s="17">
        <f t="shared" ref="T13:T46" si="0">SUM(L13,N13,P13,R13)</f>
        <v>75</v>
      </c>
      <c r="U13" s="17">
        <f t="shared" ref="U13:U46" si="1">T13/J13*100</f>
        <v>75</v>
      </c>
      <c r="V13" s="18" t="s">
        <v>33</v>
      </c>
      <c r="W13" s="135">
        <f t="shared" ref="W13:W38" si="2">SUM(M13,O13,Q13,S13)</f>
        <v>1739015451</v>
      </c>
      <c r="X13" s="20">
        <f t="shared" ref="X13:X38" si="3">W13/K13*100</f>
        <v>89.6790619258243</v>
      </c>
      <c r="Y13" s="13" t="s">
        <v>33</v>
      </c>
      <c r="Z13" s="17"/>
      <c r="AA13" s="19"/>
      <c r="AB13" s="21"/>
      <c r="AC13" s="13" t="s">
        <v>33</v>
      </c>
      <c r="AD13" s="20"/>
      <c r="AE13" s="22" t="s">
        <v>34</v>
      </c>
      <c r="AH13" s="24">
        <f>M13+O13+Q13+S13</f>
        <v>1739015451</v>
      </c>
    </row>
    <row r="14" spans="1:37" s="23" customFormat="1" ht="136.5" customHeight="1" x14ac:dyDescent="0.25">
      <c r="A14" s="13">
        <v>2</v>
      </c>
      <c r="B14" s="25" t="s">
        <v>35</v>
      </c>
      <c r="C14" s="93" t="s">
        <v>36</v>
      </c>
      <c r="D14" s="93" t="s">
        <v>37</v>
      </c>
      <c r="E14" s="94">
        <f>SUM(E15:E16)</f>
        <v>45</v>
      </c>
      <c r="F14" s="95" t="s">
        <v>38</v>
      </c>
      <c r="G14" s="101">
        <f t="shared" ref="G14" si="4">SUM(G15:G16)</f>
        <v>9657500</v>
      </c>
      <c r="H14" s="102"/>
      <c r="I14" s="101"/>
      <c r="J14" s="94">
        <f t="shared" ref="J14:Q14" si="5">SUM(J15:J16)</f>
        <v>15</v>
      </c>
      <c r="K14" s="28">
        <f t="shared" si="5"/>
        <v>5677500</v>
      </c>
      <c r="L14" s="94">
        <f t="shared" si="5"/>
        <v>5</v>
      </c>
      <c r="M14" s="28">
        <f t="shared" si="5"/>
        <v>0</v>
      </c>
      <c r="N14" s="94">
        <f t="shared" si="5"/>
        <v>4</v>
      </c>
      <c r="O14" s="28">
        <f t="shared" si="5"/>
        <v>450000</v>
      </c>
      <c r="P14" s="94">
        <f t="shared" si="5"/>
        <v>4</v>
      </c>
      <c r="Q14" s="28">
        <f t="shared" si="5"/>
        <v>2415000</v>
      </c>
      <c r="R14" s="94"/>
      <c r="S14" s="28">
        <f>SUM(S15:S16)</f>
        <v>2750000</v>
      </c>
      <c r="T14" s="17">
        <f t="shared" si="0"/>
        <v>13</v>
      </c>
      <c r="U14" s="17">
        <f t="shared" si="1"/>
        <v>86.666666666666671</v>
      </c>
      <c r="V14" s="18" t="s">
        <v>33</v>
      </c>
      <c r="W14" s="131">
        <f t="shared" si="2"/>
        <v>5615000</v>
      </c>
      <c r="X14" s="21">
        <f t="shared" si="3"/>
        <v>98.899163364156763</v>
      </c>
      <c r="Y14" s="18" t="s">
        <v>33</v>
      </c>
      <c r="Z14" s="17"/>
      <c r="AA14" s="29"/>
      <c r="AB14" s="21"/>
      <c r="AC14" s="18" t="s">
        <v>33</v>
      </c>
      <c r="AD14" s="21"/>
      <c r="AE14" s="30"/>
      <c r="AH14" s="24"/>
    </row>
    <row r="15" spans="1:37" ht="75" x14ac:dyDescent="0.2">
      <c r="A15" s="31"/>
      <c r="B15" s="14"/>
      <c r="C15" s="32" t="s">
        <v>39</v>
      </c>
      <c r="D15" s="33" t="s">
        <v>40</v>
      </c>
      <c r="E15" s="34">
        <f>5*3</f>
        <v>15</v>
      </c>
      <c r="F15" s="35" t="s">
        <v>38</v>
      </c>
      <c r="G15" s="36">
        <v>7027500</v>
      </c>
      <c r="H15" s="34"/>
      <c r="I15" s="36"/>
      <c r="J15" s="34">
        <v>5</v>
      </c>
      <c r="K15" s="36">
        <v>4362500</v>
      </c>
      <c r="L15" s="34">
        <v>1</v>
      </c>
      <c r="M15" s="84">
        <v>0</v>
      </c>
      <c r="N15" s="34">
        <v>3</v>
      </c>
      <c r="O15" s="84">
        <v>450000</v>
      </c>
      <c r="P15" s="112">
        <v>3</v>
      </c>
      <c r="Q15" s="84">
        <v>2415000</v>
      </c>
      <c r="R15" s="34"/>
      <c r="S15" s="36">
        <v>1435000</v>
      </c>
      <c r="T15" s="38">
        <f t="shared" si="0"/>
        <v>7</v>
      </c>
      <c r="U15" s="38">
        <f t="shared" si="1"/>
        <v>140</v>
      </c>
      <c r="V15" s="39" t="s">
        <v>33</v>
      </c>
      <c r="W15" s="40">
        <f t="shared" si="2"/>
        <v>4300000</v>
      </c>
      <c r="X15" s="41">
        <f t="shared" si="3"/>
        <v>98.567335243553018</v>
      </c>
      <c r="Y15" s="39" t="s">
        <v>33</v>
      </c>
      <c r="Z15" s="38"/>
      <c r="AA15" s="40"/>
      <c r="AB15" s="41"/>
      <c r="AC15" s="39" t="s">
        <v>33</v>
      </c>
      <c r="AD15" s="41"/>
      <c r="AE15" s="42"/>
      <c r="AH15" s="43"/>
    </row>
    <row r="16" spans="1:37" ht="90" x14ac:dyDescent="0.2">
      <c r="A16" s="31"/>
      <c r="B16" s="14"/>
      <c r="C16" s="32" t="s">
        <v>41</v>
      </c>
      <c r="D16" s="33" t="s">
        <v>42</v>
      </c>
      <c r="E16" s="34">
        <f>10*3</f>
        <v>30</v>
      </c>
      <c r="F16" s="35" t="s">
        <v>43</v>
      </c>
      <c r="G16" s="36">
        <v>2630000</v>
      </c>
      <c r="H16" s="34"/>
      <c r="I16" s="44"/>
      <c r="J16" s="34">
        <v>10</v>
      </c>
      <c r="K16" s="44">
        <v>1315000</v>
      </c>
      <c r="L16" s="34">
        <v>4</v>
      </c>
      <c r="M16" s="114">
        <v>0</v>
      </c>
      <c r="N16" s="34">
        <v>1</v>
      </c>
      <c r="O16" s="114">
        <v>0</v>
      </c>
      <c r="P16" s="112">
        <v>1</v>
      </c>
      <c r="Q16" s="114">
        <v>0</v>
      </c>
      <c r="R16" s="34"/>
      <c r="S16" s="44">
        <v>1315000</v>
      </c>
      <c r="T16" s="38">
        <f t="shared" si="0"/>
        <v>6</v>
      </c>
      <c r="U16" s="38">
        <f t="shared" si="1"/>
        <v>60</v>
      </c>
      <c r="V16" s="39" t="s">
        <v>33</v>
      </c>
      <c r="W16" s="40">
        <f t="shared" si="2"/>
        <v>1315000</v>
      </c>
      <c r="X16" s="41">
        <f t="shared" si="3"/>
        <v>100</v>
      </c>
      <c r="Y16" s="39" t="s">
        <v>33</v>
      </c>
      <c r="Z16" s="38"/>
      <c r="AA16" s="40"/>
      <c r="AB16" s="41"/>
      <c r="AC16" s="39" t="s">
        <v>33</v>
      </c>
      <c r="AD16" s="41"/>
      <c r="AE16" s="42"/>
      <c r="AH16" s="43"/>
    </row>
    <row r="17" spans="1:34" s="23" customFormat="1" ht="106.5" customHeight="1" x14ac:dyDescent="0.25">
      <c r="A17" s="31"/>
      <c r="B17" s="14"/>
      <c r="C17" s="96" t="s">
        <v>44</v>
      </c>
      <c r="D17" s="93" t="s">
        <v>45</v>
      </c>
      <c r="E17" s="100">
        <f>SUM(E19:E21)</f>
        <v>42</v>
      </c>
      <c r="F17" s="103" t="s">
        <v>38</v>
      </c>
      <c r="G17" s="99">
        <f>SUM(G18:G21)</f>
        <v>2978915136</v>
      </c>
      <c r="H17" s="100"/>
      <c r="I17" s="99"/>
      <c r="J17" s="97">
        <f>SUM(J19:J21)</f>
        <v>14</v>
      </c>
      <c r="K17" s="48">
        <f>SUM(K18:K21)</f>
        <v>1436199400</v>
      </c>
      <c r="L17" s="97">
        <f>SUM(L19:L21)</f>
        <v>3</v>
      </c>
      <c r="M17" s="48">
        <f>SUM(M18:M21)</f>
        <v>200851427</v>
      </c>
      <c r="N17" s="97">
        <f>SUM(N19:N21)</f>
        <v>4</v>
      </c>
      <c r="O17" s="48">
        <f>SUM(O18:O21)</f>
        <v>373137431</v>
      </c>
      <c r="P17" s="97">
        <f>SUM(P19:P21)</f>
        <v>3</v>
      </c>
      <c r="Q17" s="48">
        <f>SUM(Q18:Q21)</f>
        <v>382715093</v>
      </c>
      <c r="R17" s="97"/>
      <c r="S17" s="48">
        <f>SUM(S18:S21)</f>
        <v>329176458</v>
      </c>
      <c r="T17" s="17">
        <f t="shared" si="0"/>
        <v>10</v>
      </c>
      <c r="U17" s="17">
        <f t="shared" si="1"/>
        <v>71.428571428571431</v>
      </c>
      <c r="V17" s="18" t="s">
        <v>33</v>
      </c>
      <c r="W17" s="131">
        <f t="shared" si="2"/>
        <v>1285880409</v>
      </c>
      <c r="X17" s="21">
        <f t="shared" si="3"/>
        <v>89.533557039503009</v>
      </c>
      <c r="Y17" s="18" t="s">
        <v>33</v>
      </c>
      <c r="Z17" s="17"/>
      <c r="AA17" s="29"/>
      <c r="AB17" s="49"/>
      <c r="AC17" s="18" t="s">
        <v>33</v>
      </c>
      <c r="AD17" s="21"/>
      <c r="AE17" s="50"/>
      <c r="AH17" s="24">
        <f>M17+O17+Q17+S17</f>
        <v>1285880409</v>
      </c>
    </row>
    <row r="18" spans="1:34" ht="96" customHeight="1" x14ac:dyDescent="0.2">
      <c r="A18" s="31"/>
      <c r="B18" s="14"/>
      <c r="C18" s="32" t="s">
        <v>46</v>
      </c>
      <c r="D18" s="32" t="s">
        <v>47</v>
      </c>
      <c r="E18" s="51">
        <f>13+13+15</f>
        <v>41</v>
      </c>
      <c r="F18" s="52" t="s">
        <v>48</v>
      </c>
      <c r="G18" s="36">
        <v>2969175136</v>
      </c>
      <c r="H18" s="51"/>
      <c r="I18" s="36"/>
      <c r="J18" s="51">
        <v>13</v>
      </c>
      <c r="K18" s="36">
        <v>1431329400</v>
      </c>
      <c r="L18" s="51">
        <v>13</v>
      </c>
      <c r="M18" s="84">
        <v>200851427</v>
      </c>
      <c r="N18" s="51">
        <v>13</v>
      </c>
      <c r="O18" s="84">
        <v>373137431</v>
      </c>
      <c r="P18" s="125">
        <v>13</v>
      </c>
      <c r="Q18" s="84">
        <v>382715093</v>
      </c>
      <c r="R18" s="51"/>
      <c r="S18" s="36">
        <v>324306458</v>
      </c>
      <c r="T18" s="38">
        <f>AVERAGE(L18,N18,P18,R18)</f>
        <v>13</v>
      </c>
      <c r="U18" s="38">
        <f t="shared" si="1"/>
        <v>100</v>
      </c>
      <c r="V18" s="39" t="s">
        <v>33</v>
      </c>
      <c r="W18" s="40">
        <f t="shared" si="2"/>
        <v>1281010409</v>
      </c>
      <c r="X18" s="41">
        <f t="shared" si="3"/>
        <v>89.497945686017488</v>
      </c>
      <c r="Y18" s="39" t="s">
        <v>33</v>
      </c>
      <c r="Z18" s="38"/>
      <c r="AA18" s="40"/>
      <c r="AB18" s="41"/>
      <c r="AC18" s="39" t="s">
        <v>33</v>
      </c>
      <c r="AD18" s="41"/>
      <c r="AE18" s="42"/>
      <c r="AH18" s="43">
        <f>M18+O18+Q18+S18</f>
        <v>1281010409</v>
      </c>
    </row>
    <row r="19" spans="1:34" ht="195" x14ac:dyDescent="0.2">
      <c r="A19" s="31"/>
      <c r="B19" s="14"/>
      <c r="C19" s="32" t="s">
        <v>49</v>
      </c>
      <c r="D19" s="33" t="s">
        <v>50</v>
      </c>
      <c r="E19" s="51">
        <f>1*3</f>
        <v>3</v>
      </c>
      <c r="F19" s="52" t="s">
        <v>43</v>
      </c>
      <c r="G19" s="36">
        <v>3780000</v>
      </c>
      <c r="H19" s="51"/>
      <c r="I19" s="36"/>
      <c r="J19" s="51">
        <v>1</v>
      </c>
      <c r="K19" s="36">
        <v>1890000</v>
      </c>
      <c r="L19" s="51">
        <v>0</v>
      </c>
      <c r="M19" s="84">
        <v>0</v>
      </c>
      <c r="N19" s="51">
        <v>0</v>
      </c>
      <c r="O19" s="84">
        <v>0</v>
      </c>
      <c r="P19" s="125">
        <v>0</v>
      </c>
      <c r="Q19" s="84">
        <v>0</v>
      </c>
      <c r="R19" s="51"/>
      <c r="S19" s="36">
        <v>1890000</v>
      </c>
      <c r="T19" s="38">
        <f t="shared" si="0"/>
        <v>0</v>
      </c>
      <c r="U19" s="38">
        <f t="shared" si="1"/>
        <v>0</v>
      </c>
      <c r="V19" s="39" t="s">
        <v>33</v>
      </c>
      <c r="W19" s="40">
        <f t="shared" si="2"/>
        <v>1890000</v>
      </c>
      <c r="X19" s="41">
        <f t="shared" si="3"/>
        <v>100</v>
      </c>
      <c r="Y19" s="39" t="s">
        <v>33</v>
      </c>
      <c r="Z19" s="38"/>
      <c r="AA19" s="40"/>
      <c r="AB19" s="41"/>
      <c r="AC19" s="39" t="s">
        <v>33</v>
      </c>
      <c r="AD19" s="41"/>
      <c r="AE19" s="42"/>
      <c r="AH19" s="43">
        <f>M19+O19+Q19+S19</f>
        <v>1890000</v>
      </c>
    </row>
    <row r="20" spans="1:34" ht="210" x14ac:dyDescent="0.2">
      <c r="A20" s="31"/>
      <c r="B20" s="14"/>
      <c r="C20" s="32" t="s">
        <v>51</v>
      </c>
      <c r="D20" s="33" t="s">
        <v>52</v>
      </c>
      <c r="E20" s="51">
        <f>12*3</f>
        <v>36</v>
      </c>
      <c r="F20" s="52" t="s">
        <v>43</v>
      </c>
      <c r="G20" s="36">
        <v>2980000</v>
      </c>
      <c r="H20" s="51"/>
      <c r="I20" s="36"/>
      <c r="J20" s="51">
        <v>12</v>
      </c>
      <c r="K20" s="36">
        <v>1490000</v>
      </c>
      <c r="L20" s="51">
        <v>3</v>
      </c>
      <c r="M20" s="84">
        <v>0</v>
      </c>
      <c r="N20" s="51">
        <v>3</v>
      </c>
      <c r="O20" s="84">
        <v>0</v>
      </c>
      <c r="P20" s="125">
        <v>3</v>
      </c>
      <c r="Q20" s="84">
        <v>0</v>
      </c>
      <c r="R20" s="51"/>
      <c r="S20" s="36">
        <v>1490000</v>
      </c>
      <c r="T20" s="38">
        <f t="shared" si="0"/>
        <v>9</v>
      </c>
      <c r="U20" s="38">
        <f t="shared" si="1"/>
        <v>75</v>
      </c>
      <c r="V20" s="39" t="s">
        <v>33</v>
      </c>
      <c r="W20" s="40">
        <f t="shared" si="2"/>
        <v>1490000</v>
      </c>
      <c r="X20" s="41">
        <f t="shared" si="3"/>
        <v>100</v>
      </c>
      <c r="Y20" s="39" t="s">
        <v>33</v>
      </c>
      <c r="Z20" s="38"/>
      <c r="AA20" s="40"/>
      <c r="AB20" s="41"/>
      <c r="AC20" s="39" t="s">
        <v>33</v>
      </c>
      <c r="AD20" s="41"/>
      <c r="AE20" s="42"/>
      <c r="AH20" s="43">
        <f>M20+O20+Q20+S20</f>
        <v>1490000</v>
      </c>
    </row>
    <row r="21" spans="1:34" ht="105" x14ac:dyDescent="0.2">
      <c r="A21" s="31"/>
      <c r="B21" s="14"/>
      <c r="C21" s="32" t="s">
        <v>53</v>
      </c>
      <c r="D21" s="33" t="s">
        <v>54</v>
      </c>
      <c r="E21" s="51">
        <f>1*3</f>
        <v>3</v>
      </c>
      <c r="F21" s="52" t="s">
        <v>38</v>
      </c>
      <c r="G21" s="36">
        <v>2980000</v>
      </c>
      <c r="H21" s="51"/>
      <c r="I21" s="36"/>
      <c r="J21" s="51">
        <v>1</v>
      </c>
      <c r="K21" s="36">
        <v>1490000</v>
      </c>
      <c r="L21" s="51">
        <v>0</v>
      </c>
      <c r="M21" s="84">
        <v>0</v>
      </c>
      <c r="N21" s="51">
        <v>1</v>
      </c>
      <c r="O21" s="84">
        <v>0</v>
      </c>
      <c r="P21" s="125">
        <v>0</v>
      </c>
      <c r="Q21" s="84">
        <v>0</v>
      </c>
      <c r="R21" s="51"/>
      <c r="S21" s="36">
        <v>1490000</v>
      </c>
      <c r="T21" s="38">
        <f t="shared" si="0"/>
        <v>1</v>
      </c>
      <c r="U21" s="38">
        <f t="shared" si="1"/>
        <v>100</v>
      </c>
      <c r="V21" s="39" t="s">
        <v>33</v>
      </c>
      <c r="W21" s="40">
        <f t="shared" si="2"/>
        <v>1490000</v>
      </c>
      <c r="X21" s="41">
        <f t="shared" si="3"/>
        <v>100</v>
      </c>
      <c r="Y21" s="39" t="s">
        <v>33</v>
      </c>
      <c r="Z21" s="38"/>
      <c r="AA21" s="40"/>
      <c r="AB21" s="41"/>
      <c r="AC21" s="39" t="s">
        <v>33</v>
      </c>
      <c r="AD21" s="41"/>
      <c r="AE21" s="42"/>
      <c r="AH21" s="43">
        <f>M21+O21+Q21+S21</f>
        <v>1490000</v>
      </c>
    </row>
    <row r="22" spans="1:34" s="23" customFormat="1" ht="94.5" x14ac:dyDescent="0.25">
      <c r="A22" s="31"/>
      <c r="B22" s="14"/>
      <c r="C22" s="98" t="s">
        <v>55</v>
      </c>
      <c r="D22" s="93" t="s">
        <v>56</v>
      </c>
      <c r="E22" s="100">
        <f>1*3</f>
        <v>3</v>
      </c>
      <c r="F22" s="103" t="s">
        <v>38</v>
      </c>
      <c r="G22" s="99">
        <f>SUM(G23:G27)</f>
        <v>284500318</v>
      </c>
      <c r="H22" s="100"/>
      <c r="I22" s="99"/>
      <c r="J22" s="97">
        <v>1</v>
      </c>
      <c r="K22" s="48">
        <f>SUM(K23:K27)</f>
        <v>243111473</v>
      </c>
      <c r="L22" s="97">
        <v>0</v>
      </c>
      <c r="M22" s="48">
        <f>SUM(M23:M27)</f>
        <v>0</v>
      </c>
      <c r="N22" s="97">
        <v>0</v>
      </c>
      <c r="O22" s="48">
        <f>SUM(O23:O27)</f>
        <v>32065086</v>
      </c>
      <c r="P22" s="97">
        <v>0</v>
      </c>
      <c r="Q22" s="48">
        <f>SUM(Q23:Q27)</f>
        <v>64335345</v>
      </c>
      <c r="R22" s="97"/>
      <c r="S22" s="48">
        <f>SUM(S23:S27)</f>
        <v>144317450</v>
      </c>
      <c r="T22" s="17">
        <f t="shared" si="0"/>
        <v>0</v>
      </c>
      <c r="U22" s="17">
        <f t="shared" si="1"/>
        <v>0</v>
      </c>
      <c r="V22" s="18" t="s">
        <v>33</v>
      </c>
      <c r="W22" s="131">
        <f t="shared" si="2"/>
        <v>240717881</v>
      </c>
      <c r="X22" s="21">
        <f t="shared" si="3"/>
        <v>99.015434372363003</v>
      </c>
      <c r="Y22" s="18" t="s">
        <v>33</v>
      </c>
      <c r="Z22" s="17"/>
      <c r="AA22" s="29"/>
      <c r="AB22" s="21"/>
      <c r="AC22" s="18" t="s">
        <v>33</v>
      </c>
      <c r="AD22" s="21"/>
      <c r="AE22" s="30"/>
      <c r="AH22" s="24"/>
    </row>
    <row r="23" spans="1:34" ht="120" x14ac:dyDescent="0.2">
      <c r="A23" s="31"/>
      <c r="B23" s="14"/>
      <c r="C23" s="33" t="s">
        <v>57</v>
      </c>
      <c r="D23" s="33" t="s">
        <v>58</v>
      </c>
      <c r="E23" s="34">
        <f t="shared" ref="E23:E27" si="6">12*3</f>
        <v>36</v>
      </c>
      <c r="F23" s="35" t="s">
        <v>59</v>
      </c>
      <c r="G23" s="36">
        <f>K23+Q23</f>
        <v>10944000</v>
      </c>
      <c r="H23" s="34"/>
      <c r="I23" s="36"/>
      <c r="J23" s="34">
        <v>12</v>
      </c>
      <c r="K23" s="36">
        <v>10204000</v>
      </c>
      <c r="L23" s="34">
        <v>3</v>
      </c>
      <c r="M23" s="84">
        <v>0</v>
      </c>
      <c r="N23" s="34">
        <v>3</v>
      </c>
      <c r="O23" s="84">
        <v>2113630</v>
      </c>
      <c r="P23" s="112">
        <v>3</v>
      </c>
      <c r="Q23" s="84">
        <v>740000</v>
      </c>
      <c r="R23" s="34"/>
      <c r="S23" s="36">
        <v>7335500</v>
      </c>
      <c r="T23" s="38">
        <f t="shared" si="0"/>
        <v>9</v>
      </c>
      <c r="U23" s="38">
        <f t="shared" si="1"/>
        <v>75</v>
      </c>
      <c r="V23" s="39" t="s">
        <v>33</v>
      </c>
      <c r="W23" s="40">
        <f t="shared" si="2"/>
        <v>10189130</v>
      </c>
      <c r="X23" s="41">
        <f t="shared" si="3"/>
        <v>99.85427283418268</v>
      </c>
      <c r="Y23" s="39" t="s">
        <v>33</v>
      </c>
      <c r="Z23" s="38"/>
      <c r="AA23" s="40"/>
      <c r="AB23" s="41"/>
      <c r="AC23" s="39" t="s">
        <v>33</v>
      </c>
      <c r="AD23" s="41"/>
      <c r="AE23" s="42"/>
      <c r="AH23" s="43"/>
    </row>
    <row r="24" spans="1:34" ht="90" x14ac:dyDescent="0.2">
      <c r="A24" s="31"/>
      <c r="B24" s="14"/>
      <c r="C24" s="33" t="s">
        <v>60</v>
      </c>
      <c r="D24" s="33" t="s">
        <v>61</v>
      </c>
      <c r="E24" s="34">
        <f t="shared" si="6"/>
        <v>36</v>
      </c>
      <c r="F24" s="35" t="s">
        <v>59</v>
      </c>
      <c r="G24" s="36">
        <f t="shared" ref="G24:G27" si="7">K24+Q24</f>
        <v>56056973</v>
      </c>
      <c r="H24" s="34"/>
      <c r="I24" s="36"/>
      <c r="J24" s="34">
        <v>12</v>
      </c>
      <c r="K24" s="36">
        <v>49059473</v>
      </c>
      <c r="L24" s="34">
        <v>3</v>
      </c>
      <c r="M24" s="84">
        <v>0</v>
      </c>
      <c r="N24" s="34">
        <v>3</v>
      </c>
      <c r="O24" s="84">
        <v>4904300</v>
      </c>
      <c r="P24" s="112">
        <v>3</v>
      </c>
      <c r="Q24" s="84">
        <v>6997500</v>
      </c>
      <c r="R24" s="34"/>
      <c r="S24" s="36">
        <v>36925400</v>
      </c>
      <c r="T24" s="38">
        <f t="shared" si="0"/>
        <v>9</v>
      </c>
      <c r="U24" s="38">
        <f t="shared" si="1"/>
        <v>75</v>
      </c>
      <c r="V24" s="39" t="s">
        <v>33</v>
      </c>
      <c r="W24" s="40">
        <f t="shared" si="2"/>
        <v>48827200</v>
      </c>
      <c r="X24" s="41">
        <f t="shared" si="3"/>
        <v>99.52654811436723</v>
      </c>
      <c r="Y24" s="39" t="s">
        <v>33</v>
      </c>
      <c r="Z24" s="38"/>
      <c r="AA24" s="40"/>
      <c r="AB24" s="41"/>
      <c r="AC24" s="39" t="s">
        <v>33</v>
      </c>
      <c r="AD24" s="41"/>
      <c r="AE24" s="42"/>
      <c r="AH24" s="43"/>
    </row>
    <row r="25" spans="1:34" ht="80.25" customHeight="1" x14ac:dyDescent="0.2">
      <c r="A25" s="31"/>
      <c r="B25" s="14"/>
      <c r="C25" s="33" t="s">
        <v>62</v>
      </c>
      <c r="D25" s="32" t="s">
        <v>63</v>
      </c>
      <c r="E25" s="34">
        <f t="shared" si="6"/>
        <v>36</v>
      </c>
      <c r="F25" s="35" t="s">
        <v>59</v>
      </c>
      <c r="G25" s="36">
        <f t="shared" si="7"/>
        <v>65823000</v>
      </c>
      <c r="H25" s="34"/>
      <c r="I25" s="36"/>
      <c r="J25" s="34">
        <v>12</v>
      </c>
      <c r="K25" s="36">
        <v>54523000</v>
      </c>
      <c r="L25" s="34">
        <v>3</v>
      </c>
      <c r="M25" s="84">
        <v>0</v>
      </c>
      <c r="N25" s="34">
        <v>3</v>
      </c>
      <c r="O25" s="84">
        <v>3890000</v>
      </c>
      <c r="P25" s="112">
        <v>3</v>
      </c>
      <c r="Q25" s="84">
        <v>11300000</v>
      </c>
      <c r="R25" s="34"/>
      <c r="S25" s="36">
        <v>39302000</v>
      </c>
      <c r="T25" s="38">
        <f t="shared" si="0"/>
        <v>9</v>
      </c>
      <c r="U25" s="38">
        <f t="shared" si="1"/>
        <v>75</v>
      </c>
      <c r="V25" s="39" t="s">
        <v>33</v>
      </c>
      <c r="W25" s="40">
        <f t="shared" si="2"/>
        <v>54492000</v>
      </c>
      <c r="X25" s="41">
        <f t="shared" si="3"/>
        <v>99.943143260642302</v>
      </c>
      <c r="Y25" s="39" t="s">
        <v>33</v>
      </c>
      <c r="Z25" s="38"/>
      <c r="AA25" s="40"/>
      <c r="AB25" s="41"/>
      <c r="AC25" s="39" t="s">
        <v>33</v>
      </c>
      <c r="AD25" s="41"/>
      <c r="AE25" s="42"/>
      <c r="AH25" s="43"/>
    </row>
    <row r="26" spans="1:34" ht="90" x14ac:dyDescent="0.2">
      <c r="A26" s="31"/>
      <c r="B26" s="14"/>
      <c r="C26" s="33" t="s">
        <v>64</v>
      </c>
      <c r="D26" s="32" t="s">
        <v>65</v>
      </c>
      <c r="E26" s="34">
        <f t="shared" si="6"/>
        <v>36</v>
      </c>
      <c r="F26" s="35" t="s">
        <v>59</v>
      </c>
      <c r="G26" s="36"/>
      <c r="H26" s="34"/>
      <c r="I26" s="36"/>
      <c r="J26" s="34">
        <v>12</v>
      </c>
      <c r="K26" s="36">
        <v>17825000</v>
      </c>
      <c r="L26" s="34">
        <v>3</v>
      </c>
      <c r="M26" s="84">
        <v>0</v>
      </c>
      <c r="N26" s="34">
        <v>3</v>
      </c>
      <c r="O26" s="84">
        <v>851250</v>
      </c>
      <c r="P26" s="112">
        <v>3</v>
      </c>
      <c r="Q26" s="84">
        <v>5121500</v>
      </c>
      <c r="R26" s="34"/>
      <c r="S26" s="36">
        <v>11800750</v>
      </c>
      <c r="T26" s="38">
        <f t="shared" si="0"/>
        <v>9</v>
      </c>
      <c r="U26" s="38">
        <f t="shared" si="1"/>
        <v>75</v>
      </c>
      <c r="V26" s="39" t="s">
        <v>33</v>
      </c>
      <c r="W26" s="40">
        <f t="shared" si="2"/>
        <v>17773500</v>
      </c>
      <c r="X26" s="41">
        <f t="shared" si="3"/>
        <v>99.711079943899023</v>
      </c>
      <c r="Y26" s="39" t="s">
        <v>33</v>
      </c>
      <c r="Z26" s="38"/>
      <c r="AA26" s="40"/>
      <c r="AB26" s="41"/>
      <c r="AC26" s="39" t="s">
        <v>33</v>
      </c>
      <c r="AD26" s="41"/>
      <c r="AE26" s="42"/>
      <c r="AH26" s="43"/>
    </row>
    <row r="27" spans="1:34" ht="120" x14ac:dyDescent="0.2">
      <c r="A27" s="31"/>
      <c r="B27" s="14"/>
      <c r="C27" s="33" t="s">
        <v>66</v>
      </c>
      <c r="D27" s="32" t="s">
        <v>67</v>
      </c>
      <c r="E27" s="34">
        <f t="shared" si="6"/>
        <v>36</v>
      </c>
      <c r="F27" s="35" t="s">
        <v>43</v>
      </c>
      <c r="G27" s="36">
        <f t="shared" si="7"/>
        <v>151676345</v>
      </c>
      <c r="H27" s="34"/>
      <c r="I27" s="36"/>
      <c r="J27" s="34">
        <v>12</v>
      </c>
      <c r="K27" s="36">
        <v>111500000</v>
      </c>
      <c r="L27" s="34">
        <v>3</v>
      </c>
      <c r="M27" s="84">
        <v>0</v>
      </c>
      <c r="N27" s="34">
        <v>3</v>
      </c>
      <c r="O27" s="84">
        <v>20305906</v>
      </c>
      <c r="P27" s="112">
        <v>3</v>
      </c>
      <c r="Q27" s="84">
        <v>40176345</v>
      </c>
      <c r="R27" s="34"/>
      <c r="S27" s="36">
        <v>48953800</v>
      </c>
      <c r="T27" s="38">
        <f t="shared" si="0"/>
        <v>9</v>
      </c>
      <c r="U27" s="38">
        <f t="shared" si="1"/>
        <v>75</v>
      </c>
      <c r="V27" s="39" t="s">
        <v>33</v>
      </c>
      <c r="W27" s="40">
        <f t="shared" si="2"/>
        <v>109436051</v>
      </c>
      <c r="X27" s="41">
        <f t="shared" si="3"/>
        <v>98.148924663677121</v>
      </c>
      <c r="Y27" s="39" t="s">
        <v>33</v>
      </c>
      <c r="Z27" s="38"/>
      <c r="AA27" s="40"/>
      <c r="AB27" s="41"/>
      <c r="AC27" s="39" t="s">
        <v>33</v>
      </c>
      <c r="AD27" s="41"/>
      <c r="AE27" s="42"/>
      <c r="AH27" s="43"/>
    </row>
    <row r="28" spans="1:34" s="23" customFormat="1" ht="94.5" x14ac:dyDescent="0.25">
      <c r="A28" s="31"/>
      <c r="B28" s="14"/>
      <c r="C28" s="93" t="s">
        <v>68</v>
      </c>
      <c r="D28" s="93" t="s">
        <v>69</v>
      </c>
      <c r="E28" s="100">
        <v>100</v>
      </c>
      <c r="F28" s="103" t="s">
        <v>33</v>
      </c>
      <c r="G28" s="99">
        <f>SUM(G29:G31)</f>
        <v>228632000</v>
      </c>
      <c r="H28" s="100"/>
      <c r="I28" s="99"/>
      <c r="J28" s="97">
        <v>100</v>
      </c>
      <c r="K28" s="48">
        <f>SUM(K29:K31)</f>
        <v>111766000</v>
      </c>
      <c r="L28" s="97">
        <v>100</v>
      </c>
      <c r="M28" s="48">
        <f>SUM(M29:M31)</f>
        <v>4500000</v>
      </c>
      <c r="N28" s="97">
        <v>100</v>
      </c>
      <c r="O28" s="48">
        <f>SUM(O29:O31)</f>
        <v>23415632</v>
      </c>
      <c r="P28" s="97">
        <v>100</v>
      </c>
      <c r="Q28" s="48">
        <f>SUM(Q29:Q31)</f>
        <v>30574551</v>
      </c>
      <c r="R28" s="97"/>
      <c r="S28" s="48">
        <f>SUM(S29:S31)</f>
        <v>31492297</v>
      </c>
      <c r="T28" s="17">
        <f>AVERAGE(L28,N28,P28,R28)</f>
        <v>100</v>
      </c>
      <c r="U28" s="17">
        <f t="shared" si="1"/>
        <v>100</v>
      </c>
      <c r="V28" s="18" t="s">
        <v>33</v>
      </c>
      <c r="W28" s="131">
        <f t="shared" si="2"/>
        <v>89982480</v>
      </c>
      <c r="X28" s="21">
        <f t="shared" si="3"/>
        <v>80.509707782330935</v>
      </c>
      <c r="Y28" s="18" t="s">
        <v>33</v>
      </c>
      <c r="Z28" s="17"/>
      <c r="AA28" s="29"/>
      <c r="AB28" s="21"/>
      <c r="AC28" s="18" t="s">
        <v>33</v>
      </c>
      <c r="AD28" s="21"/>
      <c r="AE28" s="30"/>
      <c r="AH28" s="24"/>
    </row>
    <row r="29" spans="1:34" ht="75" x14ac:dyDescent="0.2">
      <c r="A29" s="31"/>
      <c r="B29" s="14"/>
      <c r="C29" s="33" t="s">
        <v>70</v>
      </c>
      <c r="D29" s="33" t="s">
        <v>71</v>
      </c>
      <c r="E29" s="34">
        <f t="shared" ref="E29:E31" si="8">12*3</f>
        <v>36</v>
      </c>
      <c r="F29" s="35" t="s">
        <v>43</v>
      </c>
      <c r="G29" s="36">
        <v>3000000</v>
      </c>
      <c r="H29" s="34"/>
      <c r="I29" s="36"/>
      <c r="J29" s="34">
        <v>12</v>
      </c>
      <c r="K29" s="36">
        <v>1500000</v>
      </c>
      <c r="L29" s="34">
        <v>0</v>
      </c>
      <c r="M29" s="84">
        <v>0</v>
      </c>
      <c r="N29" s="34">
        <v>0</v>
      </c>
      <c r="O29" s="84">
        <v>0</v>
      </c>
      <c r="P29" s="112">
        <v>0</v>
      </c>
      <c r="Q29" s="84">
        <v>0</v>
      </c>
      <c r="R29" s="34"/>
      <c r="S29" s="36">
        <v>0</v>
      </c>
      <c r="T29" s="38">
        <f t="shared" si="0"/>
        <v>0</v>
      </c>
      <c r="U29" s="38">
        <f t="shared" si="1"/>
        <v>0</v>
      </c>
      <c r="V29" s="39" t="s">
        <v>33</v>
      </c>
      <c r="W29" s="40">
        <f t="shared" si="2"/>
        <v>0</v>
      </c>
      <c r="X29" s="41">
        <f t="shared" si="3"/>
        <v>0</v>
      </c>
      <c r="Y29" s="39" t="s">
        <v>33</v>
      </c>
      <c r="Z29" s="38"/>
      <c r="AA29" s="40"/>
      <c r="AB29" s="41"/>
      <c r="AC29" s="39" t="s">
        <v>33</v>
      </c>
      <c r="AD29" s="41"/>
      <c r="AE29" s="42"/>
      <c r="AH29" s="43"/>
    </row>
    <row r="30" spans="1:34" ht="135" x14ac:dyDescent="0.2">
      <c r="A30" s="31"/>
      <c r="B30" s="14"/>
      <c r="C30" s="33" t="s">
        <v>72</v>
      </c>
      <c r="D30" s="33" t="s">
        <v>73</v>
      </c>
      <c r="E30" s="53">
        <f t="shared" si="8"/>
        <v>36</v>
      </c>
      <c r="F30" s="35" t="s">
        <v>43</v>
      </c>
      <c r="G30" s="36">
        <v>71900000</v>
      </c>
      <c r="H30" s="53"/>
      <c r="I30" s="36"/>
      <c r="J30" s="53">
        <v>12</v>
      </c>
      <c r="K30" s="36">
        <v>33400000</v>
      </c>
      <c r="L30" s="53">
        <v>3</v>
      </c>
      <c r="M30" s="84">
        <v>0</v>
      </c>
      <c r="N30" s="53">
        <v>3</v>
      </c>
      <c r="O30" s="84">
        <v>9290632</v>
      </c>
      <c r="P30" s="126">
        <v>3</v>
      </c>
      <c r="Q30" s="84">
        <v>11824551</v>
      </c>
      <c r="R30" s="53"/>
      <c r="S30" s="36">
        <v>11446297</v>
      </c>
      <c r="T30" s="38">
        <f t="shared" si="0"/>
        <v>9</v>
      </c>
      <c r="U30" s="38">
        <f t="shared" si="1"/>
        <v>75</v>
      </c>
      <c r="V30" s="39" t="s">
        <v>33</v>
      </c>
      <c r="W30" s="40">
        <f t="shared" si="2"/>
        <v>32561480</v>
      </c>
      <c r="X30" s="41">
        <f t="shared" si="3"/>
        <v>97.489461077844311</v>
      </c>
      <c r="Y30" s="39" t="s">
        <v>33</v>
      </c>
      <c r="Z30" s="38"/>
      <c r="AA30" s="40"/>
      <c r="AB30" s="41"/>
      <c r="AC30" s="39" t="s">
        <v>33</v>
      </c>
      <c r="AD30" s="41"/>
      <c r="AE30" s="42"/>
      <c r="AH30" s="43"/>
    </row>
    <row r="31" spans="1:34" ht="120" x14ac:dyDescent="0.2">
      <c r="A31" s="31"/>
      <c r="B31" s="14"/>
      <c r="C31" s="33" t="s">
        <v>74</v>
      </c>
      <c r="D31" s="33" t="s">
        <v>75</v>
      </c>
      <c r="E31" s="34">
        <f t="shared" si="8"/>
        <v>36</v>
      </c>
      <c r="F31" s="35" t="s">
        <v>43</v>
      </c>
      <c r="G31" s="36">
        <v>153732000</v>
      </c>
      <c r="H31" s="34"/>
      <c r="I31" s="36"/>
      <c r="J31" s="34">
        <v>12</v>
      </c>
      <c r="K31" s="36">
        <v>76866000</v>
      </c>
      <c r="L31" s="34">
        <v>3</v>
      </c>
      <c r="M31" s="84">
        <v>4500000</v>
      </c>
      <c r="N31" s="34">
        <v>3</v>
      </c>
      <c r="O31" s="84">
        <v>14125000</v>
      </c>
      <c r="P31" s="112">
        <v>3</v>
      </c>
      <c r="Q31" s="84">
        <v>18750000</v>
      </c>
      <c r="R31" s="34"/>
      <c r="S31" s="36">
        <v>20046000</v>
      </c>
      <c r="T31" s="38">
        <f t="shared" si="0"/>
        <v>9</v>
      </c>
      <c r="U31" s="38">
        <f t="shared" si="1"/>
        <v>75</v>
      </c>
      <c r="V31" s="39" t="s">
        <v>33</v>
      </c>
      <c r="W31" s="40">
        <f t="shared" si="2"/>
        <v>57421000</v>
      </c>
      <c r="X31" s="41">
        <f t="shared" si="3"/>
        <v>74.702729425233528</v>
      </c>
      <c r="Y31" s="39" t="s">
        <v>33</v>
      </c>
      <c r="Z31" s="38"/>
      <c r="AA31" s="40"/>
      <c r="AB31" s="41"/>
      <c r="AC31" s="39" t="s">
        <v>33</v>
      </c>
      <c r="AD31" s="41"/>
      <c r="AE31" s="42"/>
      <c r="AH31" s="43"/>
    </row>
    <row r="32" spans="1:34" s="23" customFormat="1" ht="110.25" x14ac:dyDescent="0.25">
      <c r="A32" s="31"/>
      <c r="B32" s="14"/>
      <c r="C32" s="93" t="s">
        <v>76</v>
      </c>
      <c r="D32" s="93" t="s">
        <v>69</v>
      </c>
      <c r="E32" s="100">
        <v>100</v>
      </c>
      <c r="F32" s="103" t="s">
        <v>33</v>
      </c>
      <c r="G32" s="99">
        <f>SUM(G33:G34)</f>
        <v>344020000</v>
      </c>
      <c r="H32" s="100"/>
      <c r="I32" s="99"/>
      <c r="J32" s="97">
        <v>100</v>
      </c>
      <c r="K32" s="48">
        <f>SUM(K33:K34)</f>
        <v>142400000</v>
      </c>
      <c r="L32" s="97">
        <v>25</v>
      </c>
      <c r="M32" s="48">
        <f>SUM(M33:M34)</f>
        <v>0</v>
      </c>
      <c r="N32" s="97">
        <v>25</v>
      </c>
      <c r="O32" s="48">
        <f>SUM(O33:O34)</f>
        <v>14818700</v>
      </c>
      <c r="P32" s="97">
        <v>25</v>
      </c>
      <c r="Q32" s="48">
        <f>SUM(Q33:Q34)</f>
        <v>51881081</v>
      </c>
      <c r="R32" s="97"/>
      <c r="S32" s="48">
        <f>SUM(S33:S34)</f>
        <v>50119900</v>
      </c>
      <c r="T32" s="17">
        <f t="shared" si="0"/>
        <v>75</v>
      </c>
      <c r="U32" s="17">
        <f t="shared" si="1"/>
        <v>75</v>
      </c>
      <c r="V32" s="18" t="s">
        <v>33</v>
      </c>
      <c r="W32" s="131">
        <f t="shared" si="2"/>
        <v>116819681</v>
      </c>
      <c r="X32" s="21">
        <f t="shared" si="3"/>
        <v>82.036292837078648</v>
      </c>
      <c r="Y32" s="18" t="s">
        <v>33</v>
      </c>
      <c r="Z32" s="17"/>
      <c r="AA32" s="29"/>
      <c r="AB32" s="21"/>
      <c r="AC32" s="18" t="s">
        <v>33</v>
      </c>
      <c r="AD32" s="21"/>
      <c r="AE32" s="30"/>
      <c r="AH32" s="24"/>
    </row>
    <row r="33" spans="1:34" ht="180" x14ac:dyDescent="0.2">
      <c r="A33" s="31"/>
      <c r="B33" s="14"/>
      <c r="C33" s="33" t="s">
        <v>77</v>
      </c>
      <c r="D33" s="33" t="s">
        <v>78</v>
      </c>
      <c r="E33" s="34">
        <f>8*3</f>
        <v>24</v>
      </c>
      <c r="F33" s="35" t="s">
        <v>79</v>
      </c>
      <c r="G33" s="36">
        <v>209220000</v>
      </c>
      <c r="H33" s="34"/>
      <c r="I33" s="36"/>
      <c r="J33" s="34">
        <v>7</v>
      </c>
      <c r="K33" s="36">
        <v>124300000</v>
      </c>
      <c r="L33" s="34">
        <v>0</v>
      </c>
      <c r="M33" s="84">
        <v>0</v>
      </c>
      <c r="N33" s="34">
        <v>1</v>
      </c>
      <c r="O33" s="84">
        <v>14408700</v>
      </c>
      <c r="P33" s="112">
        <v>3</v>
      </c>
      <c r="Q33" s="84">
        <v>47376081</v>
      </c>
      <c r="R33" s="34"/>
      <c r="S33" s="36">
        <v>37044900</v>
      </c>
      <c r="T33" s="38">
        <f t="shared" si="0"/>
        <v>4</v>
      </c>
      <c r="U33" s="38">
        <f t="shared" si="1"/>
        <v>57.142857142857139</v>
      </c>
      <c r="V33" s="39" t="s">
        <v>33</v>
      </c>
      <c r="W33" s="40">
        <f t="shared" si="2"/>
        <v>98829681</v>
      </c>
      <c r="X33" s="41">
        <f t="shared" si="3"/>
        <v>79.508995172968625</v>
      </c>
      <c r="Y33" s="39" t="s">
        <v>33</v>
      </c>
      <c r="Z33" s="38"/>
      <c r="AA33" s="40"/>
      <c r="AB33" s="41"/>
      <c r="AC33" s="39" t="s">
        <v>33</v>
      </c>
      <c r="AD33" s="41"/>
      <c r="AE33" s="42"/>
      <c r="AH33" s="43"/>
    </row>
    <row r="34" spans="1:34" ht="75" x14ac:dyDescent="0.2">
      <c r="A34" s="31"/>
      <c r="B34" s="14"/>
      <c r="C34" s="32" t="s">
        <v>80</v>
      </c>
      <c r="D34" s="33" t="s">
        <v>81</v>
      </c>
      <c r="E34" s="34">
        <f>10*3</f>
        <v>30</v>
      </c>
      <c r="F34" s="35" t="s">
        <v>79</v>
      </c>
      <c r="G34" s="36">
        <v>134800000</v>
      </c>
      <c r="H34" s="34">
        <v>12</v>
      </c>
      <c r="I34" s="36">
        <v>8000000</v>
      </c>
      <c r="J34" s="34">
        <v>10</v>
      </c>
      <c r="K34" s="36">
        <v>18100000</v>
      </c>
      <c r="L34" s="34">
        <v>1</v>
      </c>
      <c r="M34" s="84">
        <v>0</v>
      </c>
      <c r="N34" s="34">
        <v>1</v>
      </c>
      <c r="O34" s="84">
        <v>410000</v>
      </c>
      <c r="P34" s="112">
        <v>0</v>
      </c>
      <c r="Q34" s="84">
        <v>4505000</v>
      </c>
      <c r="R34" s="34"/>
      <c r="S34" s="36">
        <v>13075000</v>
      </c>
      <c r="T34" s="38">
        <f t="shared" si="0"/>
        <v>2</v>
      </c>
      <c r="U34" s="38">
        <f t="shared" si="1"/>
        <v>20</v>
      </c>
      <c r="V34" s="39" t="s">
        <v>33</v>
      </c>
      <c r="W34" s="40">
        <f t="shared" si="2"/>
        <v>17990000</v>
      </c>
      <c r="X34" s="41">
        <f t="shared" si="3"/>
        <v>99.392265193370164</v>
      </c>
      <c r="Y34" s="39" t="s">
        <v>33</v>
      </c>
      <c r="Z34" s="38"/>
      <c r="AA34" s="40"/>
      <c r="AB34" s="41"/>
      <c r="AC34" s="39" t="s">
        <v>33</v>
      </c>
      <c r="AD34" s="41"/>
      <c r="AE34" s="42"/>
      <c r="AH34" s="43"/>
    </row>
    <row r="35" spans="1:34" s="23" customFormat="1" ht="69.75" customHeight="1" x14ac:dyDescent="0.25">
      <c r="A35" s="13">
        <v>30</v>
      </c>
      <c r="B35" s="25" t="s">
        <v>82</v>
      </c>
      <c r="C35" s="85" t="s">
        <v>83</v>
      </c>
      <c r="D35" s="86"/>
      <c r="E35" s="87"/>
      <c r="F35" s="88"/>
      <c r="G35" s="89">
        <f>G36+G38+G50</f>
        <v>1713385845</v>
      </c>
      <c r="H35" s="87"/>
      <c r="I35" s="89">
        <f>I36+I38+I50+I57</f>
        <v>913826068</v>
      </c>
      <c r="J35" s="90">
        <v>100</v>
      </c>
      <c r="K35" s="89">
        <f>K36+K38+K50+K57</f>
        <v>1173537568</v>
      </c>
      <c r="L35" s="90"/>
      <c r="M35" s="89">
        <f>M36+M38+M50+M57</f>
        <v>21000000</v>
      </c>
      <c r="N35" s="90"/>
      <c r="O35" s="89">
        <f>O36+O38+O50</f>
        <v>127610000</v>
      </c>
      <c r="P35" s="90"/>
      <c r="Q35" s="89">
        <f>Q36+Q38+Q50</f>
        <v>218736000</v>
      </c>
      <c r="R35" s="87"/>
      <c r="S35" s="89">
        <f>S36+S38+S50+S57</f>
        <v>400182000</v>
      </c>
      <c r="T35" s="17">
        <f t="shared" si="0"/>
        <v>0</v>
      </c>
      <c r="U35" s="17">
        <f t="shared" si="1"/>
        <v>0</v>
      </c>
      <c r="V35" s="18" t="s">
        <v>33</v>
      </c>
      <c r="W35" s="132">
        <f>SUM(M35,O35,Q35,S35)</f>
        <v>767528000</v>
      </c>
      <c r="X35" s="21">
        <f>W35/K35*100</f>
        <v>65.402933909313077</v>
      </c>
      <c r="Y35" s="18" t="s">
        <v>33</v>
      </c>
      <c r="Z35" s="17"/>
      <c r="AA35" s="29"/>
      <c r="AB35" s="21"/>
      <c r="AC35" s="18" t="s">
        <v>33</v>
      </c>
      <c r="AD35" s="21"/>
      <c r="AE35" s="30"/>
      <c r="AH35" s="24"/>
    </row>
    <row r="36" spans="1:34" s="23" customFormat="1" ht="94.5" x14ac:dyDescent="0.25">
      <c r="A36" s="31"/>
      <c r="B36" s="14"/>
      <c r="C36" s="104" t="s">
        <v>84</v>
      </c>
      <c r="D36" s="93"/>
      <c r="E36" s="94"/>
      <c r="F36" s="105"/>
      <c r="G36" s="106">
        <f>SUM(G37)</f>
        <v>17000000</v>
      </c>
      <c r="H36" s="102"/>
      <c r="I36" s="106">
        <f>SUM(I37)</f>
        <v>0</v>
      </c>
      <c r="J36" s="94">
        <v>100</v>
      </c>
      <c r="K36" s="15">
        <f>SUM(K37)</f>
        <v>17000000</v>
      </c>
      <c r="L36" s="94"/>
      <c r="M36" s="15">
        <f>SUM(M37)</f>
        <v>0</v>
      </c>
      <c r="N36" s="94"/>
      <c r="O36" s="15">
        <f>SUM(O37)</f>
        <v>11100000</v>
      </c>
      <c r="P36" s="94"/>
      <c r="Q36" s="15">
        <f>SUM(Q37)</f>
        <v>0</v>
      </c>
      <c r="R36" s="94"/>
      <c r="S36" s="15">
        <f>SUM(S37)</f>
        <v>5900000</v>
      </c>
      <c r="T36" s="17">
        <f t="shared" si="0"/>
        <v>0</v>
      </c>
      <c r="U36" s="54">
        <f t="shared" si="1"/>
        <v>0</v>
      </c>
      <c r="V36" s="13" t="s">
        <v>33</v>
      </c>
      <c r="W36" s="133">
        <f t="shared" si="2"/>
        <v>17000000</v>
      </c>
      <c r="X36" s="20">
        <f t="shared" si="3"/>
        <v>100</v>
      </c>
      <c r="Y36" s="13" t="s">
        <v>33</v>
      </c>
      <c r="Z36" s="17"/>
      <c r="AA36" s="19"/>
      <c r="AB36" s="21"/>
      <c r="AC36" s="18" t="s">
        <v>33</v>
      </c>
      <c r="AD36" s="20"/>
      <c r="AE36" s="30"/>
      <c r="AH36" s="24"/>
    </row>
    <row r="37" spans="1:34" ht="390" x14ac:dyDescent="0.2">
      <c r="A37" s="31"/>
      <c r="B37" s="14"/>
      <c r="C37" s="118" t="s">
        <v>85</v>
      </c>
      <c r="D37" s="118" t="s">
        <v>86</v>
      </c>
      <c r="E37" s="119"/>
      <c r="F37" s="120" t="s">
        <v>48</v>
      </c>
      <c r="G37" s="121">
        <v>17000000</v>
      </c>
      <c r="H37" s="119"/>
      <c r="I37" s="121"/>
      <c r="J37" s="119">
        <v>100</v>
      </c>
      <c r="K37" s="121">
        <v>17000000</v>
      </c>
      <c r="L37" s="119"/>
      <c r="M37" s="122">
        <v>0</v>
      </c>
      <c r="N37" s="119"/>
      <c r="O37" s="122">
        <v>11100000</v>
      </c>
      <c r="P37" s="130"/>
      <c r="Q37" s="122">
        <v>0</v>
      </c>
      <c r="R37" s="119"/>
      <c r="S37" s="121">
        <v>5900000</v>
      </c>
      <c r="T37" s="38">
        <f t="shared" si="0"/>
        <v>0</v>
      </c>
      <c r="U37" s="38">
        <f t="shared" si="1"/>
        <v>0</v>
      </c>
      <c r="V37" s="39" t="s">
        <v>33</v>
      </c>
      <c r="W37" s="40">
        <f t="shared" si="2"/>
        <v>17000000</v>
      </c>
      <c r="X37" s="41">
        <f t="shared" si="3"/>
        <v>100</v>
      </c>
      <c r="Y37" s="39" t="s">
        <v>33</v>
      </c>
      <c r="Z37" s="38"/>
      <c r="AA37" s="40"/>
      <c r="AB37" s="41"/>
      <c r="AC37" s="39" t="s">
        <v>33</v>
      </c>
      <c r="AD37" s="41"/>
      <c r="AE37" s="42"/>
      <c r="AH37" s="43"/>
    </row>
    <row r="38" spans="1:34" s="23" customFormat="1" ht="110.25" x14ac:dyDescent="0.25">
      <c r="A38" s="18"/>
      <c r="B38" s="26"/>
      <c r="C38" s="93" t="s">
        <v>87</v>
      </c>
      <c r="D38" s="93" t="s">
        <v>88</v>
      </c>
      <c r="E38" s="102"/>
      <c r="F38" s="105"/>
      <c r="G38" s="101">
        <f>SUM(G42:G49)</f>
        <v>1079672500</v>
      </c>
      <c r="H38" s="102"/>
      <c r="I38" s="101">
        <f>SUM(I42:I49)</f>
        <v>412017000</v>
      </c>
      <c r="J38" s="94">
        <v>120</v>
      </c>
      <c r="K38" s="28">
        <f>SUM(K42:K49)</f>
        <v>899960000</v>
      </c>
      <c r="L38" s="94"/>
      <c r="M38" s="28">
        <f>SUM(M42:M49)</f>
        <v>21000000</v>
      </c>
      <c r="N38" s="94"/>
      <c r="O38" s="28">
        <f>SUM(O42:O49)</f>
        <v>101940000</v>
      </c>
      <c r="P38" s="94"/>
      <c r="Q38" s="28">
        <f>SUM(Q42:Q49)</f>
        <v>215263000</v>
      </c>
      <c r="R38" s="94"/>
      <c r="S38" s="28">
        <f>SUM(S39:S46)</f>
        <v>188717000</v>
      </c>
      <c r="T38" s="17">
        <f t="shared" si="0"/>
        <v>0</v>
      </c>
      <c r="U38" s="54">
        <f t="shared" si="1"/>
        <v>0</v>
      </c>
      <c r="V38" s="13" t="s">
        <v>33</v>
      </c>
      <c r="W38" s="133">
        <f t="shared" si="2"/>
        <v>526920000</v>
      </c>
      <c r="X38" s="20">
        <f t="shared" si="3"/>
        <v>58.549268856393624</v>
      </c>
      <c r="Y38" s="13" t="s">
        <v>33</v>
      </c>
      <c r="Z38" s="17"/>
      <c r="AA38" s="19"/>
      <c r="AB38" s="21"/>
      <c r="AC38" s="18" t="s">
        <v>33</v>
      </c>
      <c r="AD38" s="20"/>
      <c r="AE38" s="30"/>
      <c r="AH38" s="24"/>
    </row>
    <row r="39" spans="1:34" s="23" customFormat="1" ht="78.75" x14ac:dyDescent="0.25">
      <c r="A39" s="31"/>
      <c r="B39" s="14"/>
      <c r="C39" s="14"/>
      <c r="D39" s="45" t="s">
        <v>89</v>
      </c>
      <c r="E39" s="123"/>
      <c r="F39" s="46"/>
      <c r="G39" s="55"/>
      <c r="H39" s="123"/>
      <c r="I39" s="55"/>
      <c r="J39" s="123">
        <v>100</v>
      </c>
      <c r="K39" s="55"/>
      <c r="L39" s="123"/>
      <c r="M39" s="115"/>
      <c r="N39" s="123"/>
      <c r="O39" s="115"/>
      <c r="P39" s="127"/>
      <c r="Q39" s="115">
        <v>0</v>
      </c>
      <c r="R39" s="123"/>
      <c r="S39" s="55"/>
      <c r="T39" s="17">
        <f t="shared" si="0"/>
        <v>0</v>
      </c>
      <c r="U39" s="17">
        <f t="shared" si="1"/>
        <v>0</v>
      </c>
      <c r="V39" s="18" t="s">
        <v>33</v>
      </c>
      <c r="W39" s="56"/>
      <c r="X39" s="57"/>
      <c r="Y39" s="31"/>
      <c r="Z39" s="17"/>
      <c r="AA39" s="56"/>
      <c r="AB39" s="21"/>
      <c r="AC39" s="18" t="s">
        <v>33</v>
      </c>
      <c r="AD39" s="57"/>
      <c r="AE39" s="30"/>
      <c r="AH39" s="24"/>
    </row>
    <row r="40" spans="1:34" s="23" customFormat="1" ht="63" x14ac:dyDescent="0.25">
      <c r="A40" s="31"/>
      <c r="B40" s="14"/>
      <c r="C40" s="14"/>
      <c r="D40" s="26" t="s">
        <v>90</v>
      </c>
      <c r="E40" s="16"/>
      <c r="F40" s="27"/>
      <c r="G40" s="55"/>
      <c r="H40" s="16"/>
      <c r="I40" s="55"/>
      <c r="J40" s="16">
        <v>148</v>
      </c>
      <c r="K40" s="55"/>
      <c r="L40" s="16"/>
      <c r="M40" s="115"/>
      <c r="N40" s="16"/>
      <c r="O40" s="115"/>
      <c r="P40" s="102"/>
      <c r="Q40" s="115"/>
      <c r="R40" s="16"/>
      <c r="S40" s="55"/>
      <c r="T40" s="17">
        <f t="shared" si="0"/>
        <v>0</v>
      </c>
      <c r="U40" s="17">
        <f t="shared" si="1"/>
        <v>0</v>
      </c>
      <c r="V40" s="18" t="s">
        <v>33</v>
      </c>
      <c r="W40" s="56"/>
      <c r="X40" s="57"/>
      <c r="Y40" s="31"/>
      <c r="Z40" s="17"/>
      <c r="AA40" s="56"/>
      <c r="AB40" s="21"/>
      <c r="AC40" s="18" t="s">
        <v>33</v>
      </c>
      <c r="AD40" s="57"/>
      <c r="AE40" s="30"/>
      <c r="AH40" s="24"/>
    </row>
    <row r="41" spans="1:34" s="23" customFormat="1" ht="94.5" x14ac:dyDescent="0.25">
      <c r="A41" s="31"/>
      <c r="B41" s="14"/>
      <c r="C41" s="45"/>
      <c r="D41" s="26" t="s">
        <v>91</v>
      </c>
      <c r="E41" s="16"/>
      <c r="F41" s="27"/>
      <c r="G41" s="47"/>
      <c r="H41" s="16"/>
      <c r="I41" s="47"/>
      <c r="J41" s="16">
        <v>100</v>
      </c>
      <c r="K41" s="47"/>
      <c r="L41" s="16"/>
      <c r="M41" s="99"/>
      <c r="N41" s="16"/>
      <c r="O41" s="99"/>
      <c r="P41" s="102"/>
      <c r="Q41" s="99"/>
      <c r="R41" s="16"/>
      <c r="S41" s="47"/>
      <c r="T41" s="17">
        <f t="shared" si="0"/>
        <v>0</v>
      </c>
      <c r="U41" s="17">
        <f t="shared" si="1"/>
        <v>0</v>
      </c>
      <c r="V41" s="18" t="s">
        <v>33</v>
      </c>
      <c r="W41" s="58"/>
      <c r="X41" s="59"/>
      <c r="Y41" s="60"/>
      <c r="Z41" s="17"/>
      <c r="AA41" s="58"/>
      <c r="AB41" s="21"/>
      <c r="AC41" s="18" t="s">
        <v>33</v>
      </c>
      <c r="AD41" s="59"/>
      <c r="AE41" s="30"/>
      <c r="AH41" s="24"/>
    </row>
    <row r="42" spans="1:34" ht="168.75" customHeight="1" x14ac:dyDescent="0.2">
      <c r="A42" s="31"/>
      <c r="B42" s="14"/>
      <c r="C42" s="32" t="s">
        <v>92</v>
      </c>
      <c r="D42" s="33" t="s">
        <v>93</v>
      </c>
      <c r="E42" s="34"/>
      <c r="F42" s="35" t="s">
        <v>48</v>
      </c>
      <c r="G42" s="36">
        <v>33350000</v>
      </c>
      <c r="H42" s="34"/>
      <c r="I42" s="36">
        <v>5290000</v>
      </c>
      <c r="J42" s="34">
        <v>50</v>
      </c>
      <c r="K42" s="36">
        <v>33350000</v>
      </c>
      <c r="L42" s="34"/>
      <c r="M42" s="84">
        <v>0</v>
      </c>
      <c r="N42" s="34"/>
      <c r="O42" s="84">
        <v>0</v>
      </c>
      <c r="P42" s="112"/>
      <c r="Q42" s="84">
        <v>0</v>
      </c>
      <c r="R42" s="34"/>
      <c r="S42" s="36">
        <v>33350000</v>
      </c>
      <c r="T42" s="38">
        <f t="shared" si="0"/>
        <v>0</v>
      </c>
      <c r="U42" s="38">
        <f t="shared" si="1"/>
        <v>0</v>
      </c>
      <c r="V42" s="39" t="s">
        <v>33</v>
      </c>
      <c r="W42" s="40">
        <f>SUM(M42,O42,Q42,S42)</f>
        <v>33350000</v>
      </c>
      <c r="X42" s="41">
        <f>W42/K42*100</f>
        <v>100</v>
      </c>
      <c r="Y42" s="39" t="s">
        <v>33</v>
      </c>
      <c r="Z42" s="38"/>
      <c r="AA42" s="40"/>
      <c r="AB42" s="41"/>
      <c r="AC42" s="39" t="s">
        <v>33</v>
      </c>
      <c r="AD42" s="41"/>
      <c r="AE42" s="42"/>
      <c r="AH42" s="43"/>
    </row>
    <row r="43" spans="1:34" ht="228" customHeight="1" x14ac:dyDescent="0.2">
      <c r="A43" s="31"/>
      <c r="B43" s="14"/>
      <c r="C43" s="32" t="s">
        <v>94</v>
      </c>
      <c r="D43" s="33" t="s">
        <v>95</v>
      </c>
      <c r="E43" s="34">
        <v>3</v>
      </c>
      <c r="F43" s="35" t="s">
        <v>38</v>
      </c>
      <c r="G43" s="36">
        <v>281400000</v>
      </c>
      <c r="H43" s="34">
        <v>1</v>
      </c>
      <c r="I43" s="36">
        <v>63826000</v>
      </c>
      <c r="J43" s="34">
        <v>1</v>
      </c>
      <c r="K43" s="36">
        <v>104400000</v>
      </c>
      <c r="L43" s="34"/>
      <c r="M43" s="84">
        <v>0</v>
      </c>
      <c r="N43" s="34"/>
      <c r="O43" s="84">
        <v>0</v>
      </c>
      <c r="P43" s="112">
        <v>1</v>
      </c>
      <c r="Q43" s="84">
        <v>64480000</v>
      </c>
      <c r="R43" s="34"/>
      <c r="S43" s="36">
        <v>39920000</v>
      </c>
      <c r="T43" s="38">
        <f t="shared" si="0"/>
        <v>1</v>
      </c>
      <c r="U43" s="38">
        <f t="shared" si="1"/>
        <v>100</v>
      </c>
      <c r="V43" s="39" t="s">
        <v>33</v>
      </c>
      <c r="W43" s="40">
        <f>SUM(M43,O43,Q43,S43)</f>
        <v>104400000</v>
      </c>
      <c r="X43" s="41">
        <f>W43/K43*100</f>
        <v>100</v>
      </c>
      <c r="Y43" s="39" t="s">
        <v>33</v>
      </c>
      <c r="Z43" s="38"/>
      <c r="AA43" s="40"/>
      <c r="AB43" s="41"/>
      <c r="AC43" s="39" t="s">
        <v>33</v>
      </c>
      <c r="AD43" s="41"/>
      <c r="AE43" s="42"/>
      <c r="AH43" s="43"/>
    </row>
    <row r="44" spans="1:34" ht="300" x14ac:dyDescent="0.2">
      <c r="A44" s="31"/>
      <c r="B44" s="14"/>
      <c r="C44" s="32" t="s">
        <v>96</v>
      </c>
      <c r="D44" s="33" t="s">
        <v>97</v>
      </c>
      <c r="E44" s="34">
        <v>1</v>
      </c>
      <c r="F44" s="35" t="s">
        <v>38</v>
      </c>
      <c r="G44" s="36">
        <v>8700000</v>
      </c>
      <c r="H44" s="34">
        <v>1</v>
      </c>
      <c r="I44" s="36">
        <v>4260000</v>
      </c>
      <c r="J44" s="34">
        <v>1</v>
      </c>
      <c r="K44" s="36">
        <v>378700000</v>
      </c>
      <c r="L44" s="34"/>
      <c r="M44" s="84">
        <v>0</v>
      </c>
      <c r="N44" s="34"/>
      <c r="O44" s="84">
        <v>2450000</v>
      </c>
      <c r="P44" s="112"/>
      <c r="Q44" s="84">
        <v>6040000</v>
      </c>
      <c r="R44" s="34"/>
      <c r="S44" s="36">
        <v>210000</v>
      </c>
      <c r="T44" s="38">
        <f t="shared" si="0"/>
        <v>0</v>
      </c>
      <c r="U44" s="38">
        <f t="shared" si="1"/>
        <v>0</v>
      </c>
      <c r="V44" s="39" t="s">
        <v>33</v>
      </c>
      <c r="W44" s="40">
        <f>SUM(M44,O44,Q44,S44)</f>
        <v>8700000</v>
      </c>
      <c r="X44" s="41">
        <f>W44/K44*100</f>
        <v>2.2973329812516501</v>
      </c>
      <c r="Y44" s="39" t="s">
        <v>33</v>
      </c>
      <c r="Z44" s="38"/>
      <c r="AA44" s="40"/>
      <c r="AB44" s="41"/>
      <c r="AC44" s="39" t="s">
        <v>33</v>
      </c>
      <c r="AD44" s="41"/>
      <c r="AE44" s="42"/>
      <c r="AH44" s="43"/>
    </row>
    <row r="45" spans="1:34" ht="120" x14ac:dyDescent="0.2">
      <c r="A45" s="31"/>
      <c r="B45" s="14"/>
      <c r="C45" s="32" t="s">
        <v>98</v>
      </c>
      <c r="D45" s="33" t="s">
        <v>99</v>
      </c>
      <c r="E45" s="34"/>
      <c r="F45" s="35" t="s">
        <v>48</v>
      </c>
      <c r="G45" s="36">
        <v>400710000</v>
      </c>
      <c r="H45" s="34"/>
      <c r="I45" s="36">
        <v>31500000</v>
      </c>
      <c r="J45" s="34">
        <v>50</v>
      </c>
      <c r="K45" s="36">
        <v>363710000</v>
      </c>
      <c r="L45" s="34"/>
      <c r="M45" s="84">
        <v>21000000</v>
      </c>
      <c r="N45" s="34"/>
      <c r="O45" s="84">
        <v>99490000</v>
      </c>
      <c r="P45" s="112"/>
      <c r="Q45" s="84">
        <v>127983000</v>
      </c>
      <c r="R45" s="34"/>
      <c r="S45" s="36">
        <v>115237000</v>
      </c>
      <c r="T45" s="38">
        <f t="shared" si="0"/>
        <v>0</v>
      </c>
      <c r="U45" s="38">
        <f t="shared" si="1"/>
        <v>0</v>
      </c>
      <c r="V45" s="39" t="s">
        <v>33</v>
      </c>
      <c r="W45" s="40">
        <f>SUM(M45,O45,Q45,S45)</f>
        <v>363710000</v>
      </c>
      <c r="X45" s="41">
        <f>W45/K45*100</f>
        <v>100</v>
      </c>
      <c r="Y45" s="39" t="s">
        <v>33</v>
      </c>
      <c r="Z45" s="38"/>
      <c r="AA45" s="40"/>
      <c r="AB45" s="41"/>
      <c r="AC45" s="39" t="s">
        <v>33</v>
      </c>
      <c r="AD45" s="41"/>
      <c r="AE45" s="42"/>
      <c r="AH45" s="43"/>
    </row>
    <row r="46" spans="1:34" ht="150" customHeight="1" x14ac:dyDescent="0.2">
      <c r="A46" s="31"/>
      <c r="B46" s="14"/>
      <c r="C46" s="32" t="s">
        <v>100</v>
      </c>
      <c r="D46" s="33" t="s">
        <v>101</v>
      </c>
      <c r="E46" s="34"/>
      <c r="F46" s="35" t="s">
        <v>48</v>
      </c>
      <c r="G46" s="36">
        <v>31800000</v>
      </c>
      <c r="H46" s="34"/>
      <c r="I46" s="36"/>
      <c r="J46" s="34">
        <v>50</v>
      </c>
      <c r="K46" s="36">
        <v>19800000</v>
      </c>
      <c r="L46" s="34"/>
      <c r="M46" s="84">
        <v>0</v>
      </c>
      <c r="N46" s="34"/>
      <c r="O46" s="84">
        <v>0</v>
      </c>
      <c r="P46" s="112"/>
      <c r="Q46" s="84">
        <v>16760000</v>
      </c>
      <c r="R46" s="34"/>
      <c r="S46" s="36">
        <v>0</v>
      </c>
      <c r="T46" s="38">
        <f t="shared" si="0"/>
        <v>0</v>
      </c>
      <c r="U46" s="38">
        <f t="shared" si="1"/>
        <v>0</v>
      </c>
      <c r="V46" s="39" t="s">
        <v>33</v>
      </c>
      <c r="W46" s="40">
        <f>SUM(M46,O46,Q46,S46)</f>
        <v>16760000</v>
      </c>
      <c r="X46" s="41">
        <f>W46/K46*100</f>
        <v>84.646464646464651</v>
      </c>
      <c r="Y46" s="39" t="s">
        <v>33</v>
      </c>
      <c r="Z46" s="38"/>
      <c r="AA46" s="40"/>
      <c r="AB46" s="41"/>
      <c r="AC46" s="39" t="s">
        <v>33</v>
      </c>
      <c r="AD46" s="41"/>
      <c r="AE46" s="42"/>
      <c r="AH46" s="43"/>
    </row>
    <row r="47" spans="1:34" ht="150" x14ac:dyDescent="0.2">
      <c r="A47" s="31"/>
      <c r="B47" s="14"/>
      <c r="C47" s="61" t="s">
        <v>102</v>
      </c>
      <c r="D47" s="62" t="s">
        <v>103</v>
      </c>
      <c r="E47" s="117"/>
      <c r="F47" s="128" t="s">
        <v>79</v>
      </c>
      <c r="G47" s="116">
        <v>75750000</v>
      </c>
      <c r="H47" s="117"/>
      <c r="I47" s="116">
        <v>75637000</v>
      </c>
      <c r="J47" s="117"/>
      <c r="K47" s="116"/>
      <c r="L47" s="117"/>
      <c r="M47" s="116"/>
      <c r="N47" s="117"/>
      <c r="O47" s="116"/>
      <c r="P47" s="117"/>
      <c r="Q47" s="116"/>
      <c r="R47" s="34"/>
      <c r="S47" s="36"/>
      <c r="T47" s="38"/>
      <c r="U47" s="38"/>
      <c r="V47" s="39"/>
      <c r="W47" s="40"/>
      <c r="X47" s="41"/>
      <c r="Y47" s="39"/>
      <c r="Z47" s="38"/>
      <c r="AA47" s="40"/>
      <c r="AB47" s="41"/>
      <c r="AC47" s="39"/>
      <c r="AD47" s="41"/>
      <c r="AE47" s="42"/>
      <c r="AH47" s="43"/>
    </row>
    <row r="48" spans="1:34" ht="173.25" customHeight="1" x14ac:dyDescent="0.2">
      <c r="A48" s="31"/>
      <c r="B48" s="14"/>
      <c r="C48" s="61" t="s">
        <v>104</v>
      </c>
      <c r="D48" s="62" t="s">
        <v>105</v>
      </c>
      <c r="E48" s="117">
        <v>1</v>
      </c>
      <c r="F48" s="128" t="s">
        <v>38</v>
      </c>
      <c r="G48" s="116">
        <v>39400000</v>
      </c>
      <c r="H48" s="117">
        <v>1</v>
      </c>
      <c r="I48" s="116">
        <v>37440000</v>
      </c>
      <c r="J48" s="117"/>
      <c r="K48" s="116"/>
      <c r="L48" s="117"/>
      <c r="M48" s="116"/>
      <c r="N48" s="117"/>
      <c r="O48" s="116"/>
      <c r="P48" s="117"/>
      <c r="Q48" s="116"/>
      <c r="R48" s="34"/>
      <c r="S48" s="36"/>
      <c r="T48" s="38"/>
      <c r="U48" s="38"/>
      <c r="V48" s="39"/>
      <c r="W48" s="40"/>
      <c r="X48" s="41"/>
      <c r="Y48" s="39"/>
      <c r="Z48" s="38"/>
      <c r="AA48" s="40"/>
      <c r="AB48" s="41"/>
      <c r="AC48" s="39"/>
      <c r="AD48" s="41"/>
      <c r="AE48" s="42"/>
      <c r="AH48" s="43"/>
    </row>
    <row r="49" spans="1:34" ht="150" x14ac:dyDescent="0.2">
      <c r="A49" s="31"/>
      <c r="B49" s="14"/>
      <c r="C49" s="61" t="s">
        <v>106</v>
      </c>
      <c r="D49" s="62" t="s">
        <v>107</v>
      </c>
      <c r="E49" s="117">
        <v>1</v>
      </c>
      <c r="F49" s="129" t="s">
        <v>108</v>
      </c>
      <c r="G49" s="116">
        <v>208562500</v>
      </c>
      <c r="H49" s="117">
        <v>1</v>
      </c>
      <c r="I49" s="116">
        <v>194064000</v>
      </c>
      <c r="J49" s="117"/>
      <c r="K49" s="116"/>
      <c r="L49" s="117"/>
      <c r="M49" s="116"/>
      <c r="N49" s="117"/>
      <c r="O49" s="116"/>
      <c r="P49" s="117"/>
      <c r="Q49" s="116"/>
      <c r="R49" s="34"/>
      <c r="S49" s="36"/>
      <c r="T49" s="38"/>
      <c r="U49" s="38"/>
      <c r="V49" s="39"/>
      <c r="W49" s="40"/>
      <c r="X49" s="41"/>
      <c r="Y49" s="39"/>
      <c r="Z49" s="38"/>
      <c r="AA49" s="40"/>
      <c r="AB49" s="41"/>
      <c r="AC49" s="39" t="s">
        <v>33</v>
      </c>
      <c r="AD49" s="41"/>
      <c r="AE49" s="42"/>
      <c r="AH49" s="43"/>
    </row>
    <row r="50" spans="1:34" s="23" customFormat="1" ht="173.25" x14ac:dyDescent="0.25">
      <c r="A50" s="31"/>
      <c r="B50" s="14"/>
      <c r="C50" s="104" t="s">
        <v>109</v>
      </c>
      <c r="D50" s="93" t="s">
        <v>110</v>
      </c>
      <c r="E50" s="102"/>
      <c r="F50" s="105"/>
      <c r="G50" s="106">
        <f>SUM(G53:G56)</f>
        <v>616713345</v>
      </c>
      <c r="H50" s="102"/>
      <c r="I50" s="15">
        <f>SUM(I53:I56)</f>
        <v>301812500</v>
      </c>
      <c r="J50" s="94">
        <v>100</v>
      </c>
      <c r="K50" s="15">
        <f>SUM(K53:K56)</f>
        <v>56581000</v>
      </c>
      <c r="L50" s="94"/>
      <c r="M50" s="15">
        <f>SUM(M51:M53)</f>
        <v>0</v>
      </c>
      <c r="N50" s="94"/>
      <c r="O50" s="15">
        <f>SUM(O53:O56)</f>
        <v>14570000</v>
      </c>
      <c r="P50" s="94"/>
      <c r="Q50" s="15">
        <f>SUM(Q53:Q56)</f>
        <v>3473000</v>
      </c>
      <c r="R50" s="94"/>
      <c r="S50" s="15">
        <f>SUM(S52:S54)</f>
        <v>6460000</v>
      </c>
      <c r="T50" s="17">
        <f>SUM(L50,N50,P50,R50)</f>
        <v>0</v>
      </c>
      <c r="U50" s="17">
        <f>T50/J50*100</f>
        <v>0</v>
      </c>
      <c r="V50" s="18" t="s">
        <v>33</v>
      </c>
      <c r="W50" s="133">
        <f>SUM(M50,O50,Q50,S50)</f>
        <v>24503000</v>
      </c>
      <c r="X50" s="20">
        <f>W50/K50*100</f>
        <v>43.306056803520612</v>
      </c>
      <c r="Y50" s="13" t="s">
        <v>33</v>
      </c>
      <c r="Z50" s="17"/>
      <c r="AA50" s="19"/>
      <c r="AB50" s="21"/>
      <c r="AC50" s="18" t="s">
        <v>33</v>
      </c>
      <c r="AD50" s="20"/>
      <c r="AE50" s="30"/>
      <c r="AH50" s="24"/>
    </row>
    <row r="51" spans="1:34" s="23" customFormat="1" ht="126" x14ac:dyDescent="0.25">
      <c r="A51" s="31"/>
      <c r="B51" s="14"/>
      <c r="C51" s="14"/>
      <c r="D51" s="26" t="s">
        <v>111</v>
      </c>
      <c r="E51" s="16"/>
      <c r="F51" s="27"/>
      <c r="G51" s="55"/>
      <c r="H51" s="16"/>
      <c r="I51" s="55"/>
      <c r="J51" s="16">
        <v>100</v>
      </c>
      <c r="K51" s="55"/>
      <c r="L51" s="16"/>
      <c r="M51" s="115"/>
      <c r="N51" s="16"/>
      <c r="O51" s="115"/>
      <c r="P51" s="102"/>
      <c r="Q51" s="115"/>
      <c r="R51" s="16"/>
      <c r="S51" s="55"/>
      <c r="T51" s="17">
        <f>SUM(L51,N51,P51,R51)</f>
        <v>0</v>
      </c>
      <c r="U51" s="17">
        <f>T51/J51*100</f>
        <v>0</v>
      </c>
      <c r="V51" s="18" t="s">
        <v>33</v>
      </c>
      <c r="W51" s="56"/>
      <c r="X51" s="57"/>
      <c r="Y51" s="31"/>
      <c r="Z51" s="17"/>
      <c r="AA51" s="56"/>
      <c r="AB51" s="21"/>
      <c r="AC51" s="18" t="s">
        <v>33</v>
      </c>
      <c r="AD51" s="57"/>
      <c r="AE51" s="30"/>
      <c r="AH51" s="24"/>
    </row>
    <row r="52" spans="1:34" s="23" customFormat="1" ht="110.25" x14ac:dyDescent="0.25">
      <c r="A52" s="31"/>
      <c r="B52" s="14"/>
      <c r="C52" s="45"/>
      <c r="D52" s="26" t="s">
        <v>112</v>
      </c>
      <c r="E52" s="16"/>
      <c r="F52" s="27"/>
      <c r="G52" s="47"/>
      <c r="H52" s="16"/>
      <c r="I52" s="47"/>
      <c r="J52" s="16">
        <v>100</v>
      </c>
      <c r="K52" s="47"/>
      <c r="L52" s="16"/>
      <c r="M52" s="99"/>
      <c r="N52" s="16"/>
      <c r="O52" s="99"/>
      <c r="P52" s="102"/>
      <c r="Q52" s="99"/>
      <c r="R52" s="16"/>
      <c r="S52" s="47"/>
      <c r="T52" s="17">
        <f>SUM(L52,N52,P52,R52)</f>
        <v>0</v>
      </c>
      <c r="U52" s="17">
        <f>T52/J52*100</f>
        <v>0</v>
      </c>
      <c r="V52" s="18" t="s">
        <v>33</v>
      </c>
      <c r="W52" s="58"/>
      <c r="X52" s="59"/>
      <c r="Y52" s="60"/>
      <c r="Z52" s="17"/>
      <c r="AA52" s="58"/>
      <c r="AB52" s="21"/>
      <c r="AC52" s="18" t="s">
        <v>33</v>
      </c>
      <c r="AD52" s="59"/>
      <c r="AE52" s="30"/>
      <c r="AH52" s="24"/>
    </row>
    <row r="53" spans="1:34" ht="240" customHeight="1" x14ac:dyDescent="0.2">
      <c r="A53" s="31"/>
      <c r="B53" s="14"/>
      <c r="C53" s="33" t="s">
        <v>113</v>
      </c>
      <c r="D53" s="33" t="s">
        <v>114</v>
      </c>
      <c r="E53" s="34">
        <v>6</v>
      </c>
      <c r="F53" s="35" t="s">
        <v>38</v>
      </c>
      <c r="G53" s="36">
        <v>402000000</v>
      </c>
      <c r="H53" s="34"/>
      <c r="I53" s="36">
        <v>216812500</v>
      </c>
      <c r="J53" s="34">
        <v>2</v>
      </c>
      <c r="K53" s="36">
        <v>18000000</v>
      </c>
      <c r="L53" s="34"/>
      <c r="M53" s="84">
        <v>0</v>
      </c>
      <c r="N53" s="34"/>
      <c r="O53" s="84">
        <v>7970000</v>
      </c>
      <c r="P53" s="112"/>
      <c r="Q53" s="84">
        <v>3473000</v>
      </c>
      <c r="R53" s="16"/>
      <c r="S53" s="36">
        <v>6460000</v>
      </c>
      <c r="T53" s="38">
        <f>SUM(L53,N53,P53,R53)</f>
        <v>0</v>
      </c>
      <c r="U53" s="38">
        <f>T53/J53*100</f>
        <v>0</v>
      </c>
      <c r="V53" s="39" t="s">
        <v>33</v>
      </c>
      <c r="W53" s="40">
        <f>SUM(M53,O53,Q53,S53)</f>
        <v>17903000</v>
      </c>
      <c r="X53" s="41">
        <f>W53/K53*100</f>
        <v>99.461111111111109</v>
      </c>
      <c r="Y53" s="39" t="s">
        <v>33</v>
      </c>
      <c r="Z53" s="38"/>
      <c r="AA53" s="40"/>
      <c r="AB53" s="41"/>
      <c r="AC53" s="39" t="s">
        <v>33</v>
      </c>
      <c r="AD53" s="41"/>
      <c r="AE53" s="42"/>
      <c r="AH53" s="43"/>
    </row>
    <row r="54" spans="1:34" ht="286.5" customHeight="1" x14ac:dyDescent="0.2">
      <c r="A54" s="31"/>
      <c r="B54" s="14"/>
      <c r="C54" s="33" t="s">
        <v>115</v>
      </c>
      <c r="D54" s="33" t="s">
        <v>116</v>
      </c>
      <c r="E54" s="34">
        <v>4</v>
      </c>
      <c r="F54" s="35" t="s">
        <v>38</v>
      </c>
      <c r="G54" s="36">
        <v>118431000</v>
      </c>
      <c r="H54" s="34"/>
      <c r="I54" s="36"/>
      <c r="J54" s="34">
        <v>2</v>
      </c>
      <c r="K54" s="36">
        <v>38581000</v>
      </c>
      <c r="L54" s="34"/>
      <c r="M54" s="84">
        <v>0</v>
      </c>
      <c r="N54" s="34"/>
      <c r="O54" s="84">
        <v>6600000</v>
      </c>
      <c r="P54" s="112"/>
      <c r="Q54" s="84">
        <v>0</v>
      </c>
      <c r="R54" s="16"/>
      <c r="S54" s="36">
        <v>0</v>
      </c>
      <c r="T54" s="38">
        <f>SUM(L54,N54,P54,R54)</f>
        <v>0</v>
      </c>
      <c r="U54" s="38">
        <f>T54/J54*100</f>
        <v>0</v>
      </c>
      <c r="V54" s="39" t="s">
        <v>33</v>
      </c>
      <c r="W54" s="40">
        <f>SUM(M54,O54,Q54,S54)</f>
        <v>6600000</v>
      </c>
      <c r="X54" s="41">
        <f>W54/K54*100</f>
        <v>17.106866073974235</v>
      </c>
      <c r="Y54" s="39" t="s">
        <v>33</v>
      </c>
      <c r="Z54" s="38"/>
      <c r="AA54" s="40"/>
      <c r="AB54" s="41"/>
      <c r="AC54" s="39" t="s">
        <v>33</v>
      </c>
      <c r="AD54" s="41"/>
      <c r="AE54" s="42"/>
      <c r="AH54" s="43"/>
    </row>
    <row r="55" spans="1:34" ht="147" customHeight="1" x14ac:dyDescent="0.2">
      <c r="A55" s="31"/>
      <c r="B55" s="14"/>
      <c r="C55" s="61" t="s">
        <v>117</v>
      </c>
      <c r="D55" s="62" t="s">
        <v>118</v>
      </c>
      <c r="E55" s="117">
        <v>1</v>
      </c>
      <c r="F55" s="128" t="s">
        <v>48</v>
      </c>
      <c r="G55" s="116">
        <v>5200000</v>
      </c>
      <c r="H55" s="117">
        <v>1</v>
      </c>
      <c r="I55" s="116">
        <v>2500000</v>
      </c>
      <c r="J55" s="117"/>
      <c r="K55" s="116"/>
      <c r="L55" s="117"/>
      <c r="M55" s="116"/>
      <c r="N55" s="117"/>
      <c r="O55" s="116"/>
      <c r="P55" s="117"/>
      <c r="Q55" s="116"/>
      <c r="R55" s="117"/>
      <c r="S55" s="116"/>
      <c r="T55" s="38"/>
      <c r="U55" s="38"/>
      <c r="V55" s="39"/>
      <c r="W55" s="40"/>
      <c r="X55" s="41"/>
      <c r="Y55" s="39"/>
      <c r="Z55" s="38"/>
      <c r="AA55" s="40"/>
      <c r="AB55" s="41"/>
      <c r="AC55" s="39" t="s">
        <v>33</v>
      </c>
      <c r="AD55" s="41"/>
      <c r="AE55" s="42"/>
      <c r="AH55" s="43"/>
    </row>
    <row r="56" spans="1:34" ht="180" x14ac:dyDescent="0.2">
      <c r="A56" s="31"/>
      <c r="B56" s="14"/>
      <c r="C56" s="107" t="s">
        <v>119</v>
      </c>
      <c r="D56" s="108" t="s">
        <v>120</v>
      </c>
      <c r="E56" s="117">
        <v>1</v>
      </c>
      <c r="F56" s="128" t="s">
        <v>48</v>
      </c>
      <c r="G56" s="116">
        <v>91082345</v>
      </c>
      <c r="H56" s="117">
        <v>1</v>
      </c>
      <c r="I56" s="116">
        <v>82500000</v>
      </c>
      <c r="J56" s="117"/>
      <c r="K56" s="116"/>
      <c r="L56" s="117"/>
      <c r="M56" s="116"/>
      <c r="N56" s="117"/>
      <c r="O56" s="116"/>
      <c r="P56" s="117"/>
      <c r="Q56" s="116"/>
      <c r="R56" s="117"/>
      <c r="S56" s="116"/>
      <c r="T56" s="38"/>
      <c r="U56" s="38"/>
      <c r="V56" s="39"/>
      <c r="W56" s="40"/>
      <c r="X56" s="41"/>
      <c r="Y56" s="39"/>
      <c r="Z56" s="38"/>
      <c r="AA56" s="40"/>
      <c r="AB56" s="41"/>
      <c r="AC56" s="39" t="s">
        <v>33</v>
      </c>
      <c r="AD56" s="41"/>
      <c r="AE56" s="42"/>
      <c r="AH56" s="43"/>
    </row>
    <row r="57" spans="1:34" ht="70.5" customHeight="1" x14ac:dyDescent="0.2">
      <c r="A57" s="18"/>
      <c r="B57" s="26"/>
      <c r="C57" s="110" t="s">
        <v>150</v>
      </c>
      <c r="D57" s="110" t="s">
        <v>152</v>
      </c>
      <c r="E57" s="112"/>
      <c r="F57" s="113"/>
      <c r="G57" s="84"/>
      <c r="H57" s="112"/>
      <c r="I57" s="37">
        <f>SUM(I58)</f>
        <v>199996568</v>
      </c>
      <c r="J57" s="111"/>
      <c r="K57" s="37">
        <f>SUM(K58)</f>
        <v>199996568</v>
      </c>
      <c r="L57" s="111"/>
      <c r="M57" s="37">
        <f>SUM(M58)</f>
        <v>0</v>
      </c>
      <c r="N57" s="111"/>
      <c r="O57" s="37"/>
      <c r="P57" s="111"/>
      <c r="Q57" s="37"/>
      <c r="R57" s="111"/>
      <c r="S57" s="37">
        <f>SUM(S58)</f>
        <v>199105000</v>
      </c>
      <c r="T57" s="38"/>
      <c r="U57" s="38"/>
      <c r="V57" s="39"/>
      <c r="W57" s="134">
        <f>SUM(M57:S57)</f>
        <v>199105000</v>
      </c>
      <c r="X57" s="41"/>
      <c r="Y57" s="39"/>
      <c r="Z57" s="38"/>
      <c r="AA57" s="40"/>
      <c r="AB57" s="41"/>
      <c r="AC57" s="39"/>
      <c r="AD57" s="41"/>
      <c r="AE57" s="42"/>
      <c r="AH57" s="43"/>
    </row>
    <row r="58" spans="1:34" ht="127.5" customHeight="1" x14ac:dyDescent="0.2">
      <c r="A58" s="18"/>
      <c r="B58" s="26"/>
      <c r="C58" s="109" t="s">
        <v>151</v>
      </c>
      <c r="D58" s="109"/>
      <c r="E58" s="34"/>
      <c r="F58" s="35"/>
      <c r="G58" s="36"/>
      <c r="H58" s="34"/>
      <c r="I58" s="36">
        <v>199996568</v>
      </c>
      <c r="J58" s="34"/>
      <c r="K58" s="36">
        <v>199996568</v>
      </c>
      <c r="L58" s="34"/>
      <c r="M58" s="84"/>
      <c r="N58" s="34"/>
      <c r="O58" s="84"/>
      <c r="P58" s="112"/>
      <c r="Q58" s="84"/>
      <c r="R58" s="34"/>
      <c r="S58" s="36">
        <v>199105000</v>
      </c>
      <c r="T58" s="38"/>
      <c r="U58" s="38"/>
      <c r="V58" s="39"/>
      <c r="W58" s="40">
        <f>SUM(M58:S58)</f>
        <v>199105000</v>
      </c>
      <c r="X58" s="35">
        <f>W58/K58*100%</f>
        <v>0.9955420835021529</v>
      </c>
      <c r="Y58" s="39"/>
      <c r="Z58" s="38"/>
      <c r="AA58" s="40"/>
      <c r="AB58" s="41"/>
      <c r="AC58" s="39"/>
      <c r="AD58" s="41"/>
      <c r="AE58" s="42"/>
      <c r="AH58" s="43"/>
    </row>
    <row r="59" spans="1:34" ht="15.75" x14ac:dyDescent="0.25">
      <c r="A59" s="177" t="s">
        <v>121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63"/>
      <c r="V59" s="64"/>
      <c r="W59" s="65"/>
      <c r="X59" s="63"/>
      <c r="Y59" s="66"/>
      <c r="Z59" s="67"/>
      <c r="AA59" s="67"/>
      <c r="AB59" s="67"/>
      <c r="AC59" s="68"/>
      <c r="AD59" s="69"/>
      <c r="AE59" s="42"/>
    </row>
    <row r="60" spans="1:34" ht="15.75" x14ac:dyDescent="0.25">
      <c r="A60" s="179" t="s">
        <v>122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70" t="str">
        <f>IF(U59&gt;=91,"Sangat Tinggi",IF(U59&gt;=76,"Tinggi",IF(U59&gt;=66,"Sedang",IF(U59&gt;=51,"Rendah",IF(U59&lt;=50,"Sangat Rendah")))))</f>
        <v>Sangat Rendah</v>
      </c>
      <c r="V60" s="64"/>
      <c r="W60" s="71"/>
      <c r="X60" s="70" t="str">
        <f>IF(X59&gt;=91,"Sangat Tinggi",IF(X59&gt;=76,"Tinggi",IF(X59&gt;=66,"Sedang",IF(X59&gt;=51,"Rendah",IF(X59&lt;=50,"Sangat Rendah")))))</f>
        <v>Sangat Rendah</v>
      </c>
      <c r="Y60" s="66"/>
      <c r="Z60" s="72"/>
      <c r="AA60" s="73"/>
      <c r="AB60" s="72"/>
      <c r="AC60" s="68"/>
      <c r="AD60" s="74"/>
      <c r="AE60" s="42"/>
    </row>
    <row r="61" spans="1:34" x14ac:dyDescent="0.2">
      <c r="A61" s="174" t="s">
        <v>123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42"/>
    </row>
    <row r="62" spans="1:34" x14ac:dyDescent="0.2">
      <c r="A62" s="174" t="s">
        <v>124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42"/>
    </row>
    <row r="63" spans="1:34" x14ac:dyDescent="0.2">
      <c r="A63" s="174" t="s">
        <v>125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42"/>
    </row>
    <row r="64" spans="1:34" x14ac:dyDescent="0.2">
      <c r="A64" s="174" t="s">
        <v>126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75"/>
    </row>
    <row r="65" spans="1:31" ht="15.75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7"/>
      <c r="W65" s="78"/>
      <c r="X65" s="78"/>
      <c r="Y65" s="79"/>
      <c r="Z65" s="76"/>
      <c r="AA65" s="76"/>
      <c r="AB65" s="76"/>
      <c r="AC65" s="77"/>
      <c r="AD65" s="76"/>
    </row>
    <row r="66" spans="1:31" ht="15.75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181" t="s">
        <v>127</v>
      </c>
      <c r="U66" s="181"/>
      <c r="V66" s="181"/>
      <c r="W66" s="181"/>
      <c r="X66" s="181"/>
      <c r="Y66" s="79"/>
      <c r="Z66" s="76"/>
      <c r="AA66" s="181"/>
      <c r="AB66" s="181"/>
      <c r="AC66" s="181"/>
      <c r="AD66" s="181"/>
      <c r="AE66" s="181"/>
    </row>
    <row r="67" spans="1:31" ht="15.75" x14ac:dyDescent="0.25">
      <c r="A67" s="78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137">
        <f>199105000/199996568*100%</f>
        <v>0.9955420835021529</v>
      </c>
      <c r="P67" s="76"/>
      <c r="Q67" s="76"/>
      <c r="R67" s="76"/>
      <c r="S67" s="76"/>
      <c r="T67" s="181" t="s">
        <v>155</v>
      </c>
      <c r="U67" s="181"/>
      <c r="V67" s="181"/>
      <c r="W67" s="181"/>
      <c r="X67" s="181"/>
      <c r="Y67" s="79"/>
      <c r="Z67" s="76"/>
      <c r="AA67" s="181"/>
      <c r="AB67" s="181"/>
      <c r="AC67" s="181"/>
      <c r="AD67" s="181"/>
      <c r="AE67" s="181"/>
    </row>
    <row r="68" spans="1:31" ht="15.75" x14ac:dyDescent="0.25">
      <c r="O68" s="136"/>
      <c r="T68" s="181" t="s">
        <v>128</v>
      </c>
      <c r="U68" s="181"/>
      <c r="V68" s="181"/>
      <c r="W68" s="181"/>
      <c r="X68" s="181"/>
      <c r="AA68" s="181"/>
      <c r="AB68" s="181"/>
      <c r="AC68" s="181"/>
      <c r="AD68" s="181"/>
      <c r="AE68" s="181"/>
    </row>
    <row r="69" spans="1:31" ht="15.75" x14ac:dyDescent="0.25">
      <c r="T69" s="181" t="s">
        <v>129</v>
      </c>
      <c r="U69" s="181"/>
      <c r="V69" s="181"/>
      <c r="W69" s="181"/>
      <c r="X69" s="181"/>
      <c r="AA69" s="181"/>
      <c r="AB69" s="181"/>
      <c r="AC69" s="181"/>
      <c r="AD69" s="181"/>
      <c r="AE69" s="181"/>
    </row>
    <row r="70" spans="1:31" ht="51" x14ac:dyDescent="0.25">
      <c r="A70" s="81" t="s">
        <v>130</v>
      </c>
      <c r="B70" s="81" t="s">
        <v>131</v>
      </c>
      <c r="C70" s="81" t="s">
        <v>132</v>
      </c>
      <c r="T70" s="76"/>
      <c r="U70" s="76"/>
      <c r="V70" s="77"/>
      <c r="W70" s="78"/>
      <c r="AA70" s="77"/>
      <c r="AB70" s="76"/>
      <c r="AC70" s="77"/>
      <c r="AD70" s="76"/>
    </row>
    <row r="71" spans="1:31" ht="25.5" x14ac:dyDescent="0.25">
      <c r="A71" s="82" t="s">
        <v>133</v>
      </c>
      <c r="B71" s="82" t="s">
        <v>134</v>
      </c>
      <c r="C71" s="82" t="s">
        <v>135</v>
      </c>
      <c r="T71" s="182" t="s">
        <v>136</v>
      </c>
      <c r="U71" s="182"/>
      <c r="V71" s="182"/>
      <c r="W71" s="182"/>
      <c r="X71" s="182"/>
      <c r="AA71" s="183"/>
      <c r="AB71" s="183"/>
      <c r="AC71" s="183"/>
      <c r="AD71" s="183"/>
      <c r="AE71" s="183"/>
    </row>
    <row r="72" spans="1:31" ht="25.5" x14ac:dyDescent="0.25">
      <c r="A72" s="82" t="s">
        <v>137</v>
      </c>
      <c r="B72" s="82" t="s">
        <v>138</v>
      </c>
      <c r="C72" s="82" t="s">
        <v>139</v>
      </c>
      <c r="T72" s="184" t="s">
        <v>140</v>
      </c>
      <c r="U72" s="184"/>
      <c r="V72" s="184"/>
      <c r="W72" s="184"/>
      <c r="X72" s="184"/>
      <c r="AA72" s="185"/>
      <c r="AB72" s="185"/>
      <c r="AC72" s="185"/>
      <c r="AD72" s="185"/>
      <c r="AE72" s="185"/>
    </row>
    <row r="73" spans="1:31" ht="25.5" x14ac:dyDescent="0.25">
      <c r="A73" s="82" t="s">
        <v>141</v>
      </c>
      <c r="B73" s="82" t="s">
        <v>142</v>
      </c>
      <c r="C73" s="82" t="s">
        <v>143</v>
      </c>
    </row>
    <row r="74" spans="1:31" ht="25.5" x14ac:dyDescent="0.25">
      <c r="A74" s="82" t="s">
        <v>144</v>
      </c>
      <c r="B74" s="82" t="s">
        <v>145</v>
      </c>
      <c r="C74" s="82" t="s">
        <v>146</v>
      </c>
    </row>
    <row r="75" spans="1:31" ht="25.5" x14ac:dyDescent="0.25">
      <c r="A75" s="82" t="s">
        <v>147</v>
      </c>
      <c r="B75" s="83" t="s">
        <v>148</v>
      </c>
      <c r="C75" s="82" t="s">
        <v>149</v>
      </c>
    </row>
  </sheetData>
  <mergeCells count="78">
    <mergeCell ref="T69:X69"/>
    <mergeCell ref="AA69:AE69"/>
    <mergeCell ref="T71:X71"/>
    <mergeCell ref="AA71:AE71"/>
    <mergeCell ref="T72:X72"/>
    <mergeCell ref="AA72:AE72"/>
    <mergeCell ref="T66:X66"/>
    <mergeCell ref="AA66:AE66"/>
    <mergeCell ref="T67:X67"/>
    <mergeCell ref="AA67:AE67"/>
    <mergeCell ref="T68:X68"/>
    <mergeCell ref="AA68:AE68"/>
    <mergeCell ref="A59:T59"/>
    <mergeCell ref="A60:T60"/>
    <mergeCell ref="A61:AD61"/>
    <mergeCell ref="A62:AD62"/>
    <mergeCell ref="A63:AD63"/>
    <mergeCell ref="A64:AD64"/>
    <mergeCell ref="R11:R12"/>
    <mergeCell ref="S11:S12"/>
    <mergeCell ref="U11:V11"/>
    <mergeCell ref="X11:Y11"/>
    <mergeCell ref="AB11:AC11"/>
    <mergeCell ref="U12:V12"/>
    <mergeCell ref="X12:Y12"/>
    <mergeCell ref="AB12:AC12"/>
    <mergeCell ref="L11:L12"/>
    <mergeCell ref="M11:M12"/>
    <mergeCell ref="N11:N12"/>
    <mergeCell ref="O11:O12"/>
    <mergeCell ref="P11:P12"/>
    <mergeCell ref="Q11:Q12"/>
    <mergeCell ref="E11:F12"/>
    <mergeCell ref="G11:G12"/>
    <mergeCell ref="H11:H12"/>
    <mergeCell ref="I11:I12"/>
    <mergeCell ref="J11:J12"/>
    <mergeCell ref="K11:K12"/>
    <mergeCell ref="N10:O10"/>
    <mergeCell ref="P10:Q10"/>
    <mergeCell ref="R10:S10"/>
    <mergeCell ref="T10:Y10"/>
    <mergeCell ref="Z10:AA10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6:AD6"/>
    <mergeCell ref="A1:AD1"/>
    <mergeCell ref="A2:AD2"/>
    <mergeCell ref="A3:AD3"/>
    <mergeCell ref="A4:AD4"/>
    <mergeCell ref="A5:AD5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TR 3</vt:lpstr>
      <vt:lpstr>'DATA TR 3'!Print_Area</vt:lpstr>
      <vt:lpstr>'DATA TR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winwin.go23@outlook.com</dc:creator>
  <cp:lastModifiedBy>PE</cp:lastModifiedBy>
  <dcterms:created xsi:type="dcterms:W3CDTF">2022-12-29T00:25:05Z</dcterms:created>
  <dcterms:modified xsi:type="dcterms:W3CDTF">2023-04-12T03:27:34Z</dcterms:modified>
</cp:coreProperties>
</file>