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1\Pengendalian dan Evaluasi Renja PD dan RKPD\TRIWULAN IV\"/>
    </mc:Choice>
  </mc:AlternateContent>
  <bookViews>
    <workbookView xWindow="-120" yWindow="-120" windowWidth="20730" windowHeight="11160"/>
  </bookViews>
  <sheets>
    <sheet name="Dinas Kesehatan" sheetId="1" r:id="rId1"/>
  </sheets>
  <definedNames>
    <definedName name="_xlnm.Print_Area" localSheetId="0">'Dinas Kesehatan'!$A$1:$AM$108</definedName>
    <definedName name="_xlnm.Print_Titles" localSheetId="0">'Dinas Kesehatan'!$7:$12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79" i="1" l="1"/>
  <c r="W79" i="1"/>
  <c r="T79" i="1"/>
  <c r="X87" i="1" l="1"/>
  <c r="Y86" i="1"/>
  <c r="X85" i="1"/>
  <c r="Y84" i="1"/>
  <c r="Y83" i="1" s="1"/>
  <c r="X84" i="1"/>
  <c r="W83" i="1"/>
  <c r="X82" i="1"/>
  <c r="Y81" i="1"/>
  <c r="X81" i="1"/>
  <c r="W81" i="1"/>
  <c r="X80" i="1"/>
  <c r="Y79" i="1"/>
  <c r="X79" i="1"/>
  <c r="X78" i="1"/>
  <c r="Y77" i="1"/>
  <c r="X75" i="1"/>
  <c r="Y74" i="1"/>
  <c r="X74" i="1"/>
  <c r="X73" i="1"/>
  <c r="Y72" i="1"/>
  <c r="X72" i="1"/>
  <c r="X71" i="1"/>
  <c r="X70" i="1"/>
  <c r="X69" i="1"/>
  <c r="Y68" i="1"/>
  <c r="X68" i="1"/>
  <c r="X67" i="1"/>
  <c r="Y66" i="1"/>
  <c r="X66" i="1"/>
  <c r="X65" i="1"/>
  <c r="X62" i="1"/>
  <c r="X61" i="1"/>
  <c r="X60" i="1"/>
  <c r="X59" i="1"/>
  <c r="X58" i="1"/>
  <c r="X57" i="1"/>
  <c r="X55" i="1"/>
  <c r="X54" i="1"/>
  <c r="X53" i="1"/>
  <c r="X52" i="1"/>
  <c r="X51" i="1"/>
  <c r="Y50" i="1"/>
  <c r="X50" i="1"/>
  <c r="X49" i="1"/>
  <c r="X48" i="1"/>
  <c r="X47" i="1"/>
  <c r="X46" i="1"/>
  <c r="X45" i="1"/>
  <c r="X44" i="1"/>
  <c r="X43" i="1"/>
  <c r="X42" i="1"/>
  <c r="X41" i="1"/>
  <c r="X40" i="1"/>
  <c r="Y39" i="1"/>
  <c r="X39" i="1"/>
  <c r="W39" i="1"/>
  <c r="W37" i="1"/>
  <c r="Y32" i="1"/>
  <c r="Y28" i="1"/>
  <c r="Y22" i="1"/>
  <c r="Y20" i="1"/>
  <c r="Y17" i="1"/>
  <c r="W17" i="1"/>
  <c r="X16" i="1"/>
  <c r="Y76" i="1" l="1"/>
  <c r="Y71" i="1"/>
  <c r="Y36" i="1"/>
  <c r="Y16" i="1"/>
  <c r="AD53" i="1"/>
  <c r="AI53" i="1" s="1"/>
  <c r="AA53" i="1"/>
  <c r="Z53" i="1"/>
  <c r="R53" i="1"/>
  <c r="O53" i="1"/>
  <c r="U53" i="1" s="1"/>
  <c r="AE53" i="1" l="1"/>
  <c r="AG53" i="1"/>
  <c r="AH53" i="1"/>
  <c r="E35" i="1"/>
  <c r="E34" i="1"/>
  <c r="E33" i="1"/>
  <c r="E31" i="1"/>
  <c r="E30" i="1"/>
  <c r="E29" i="1"/>
  <c r="E27" i="1"/>
  <c r="E26" i="1"/>
  <c r="E25" i="1"/>
  <c r="E24" i="1"/>
  <c r="E23" i="1"/>
  <c r="E21" i="1"/>
  <c r="E19" i="1"/>
  <c r="E18" i="1"/>
  <c r="E17" i="1" s="1"/>
  <c r="H17" i="1"/>
  <c r="G39" i="1"/>
  <c r="G36" i="1" s="1"/>
  <c r="J39" i="1"/>
  <c r="J36" i="1"/>
  <c r="U84" i="1" l="1"/>
  <c r="R84" i="1"/>
  <c r="O84" i="1"/>
  <c r="V77" i="1"/>
  <c r="H86" i="1"/>
  <c r="E86" i="1"/>
  <c r="K86" i="1"/>
  <c r="U85" i="1"/>
  <c r="R85" i="1"/>
  <c r="O85" i="1"/>
  <c r="N66" i="1"/>
  <c r="E66" i="1"/>
  <c r="H66" i="1"/>
  <c r="U67" i="1"/>
  <c r="R67" i="1"/>
  <c r="O67" i="1"/>
  <c r="K66" i="1"/>
  <c r="U66" i="1"/>
  <c r="R66" i="1"/>
  <c r="O66" i="1"/>
  <c r="U87" i="1"/>
  <c r="R87" i="1"/>
  <c r="O87" i="1"/>
  <c r="H83" i="1"/>
  <c r="T83" i="1"/>
  <c r="O82" i="1"/>
  <c r="R82" i="1"/>
  <c r="U82" i="1"/>
  <c r="T81" i="1"/>
  <c r="U81" i="1"/>
  <c r="R81" i="1"/>
  <c r="O81" i="1"/>
  <c r="E81" i="1"/>
  <c r="H81" i="1"/>
  <c r="K81" i="1"/>
  <c r="U80" i="1"/>
  <c r="E79" i="1"/>
  <c r="E80" i="1"/>
  <c r="K77" i="1"/>
  <c r="K79" i="1"/>
  <c r="H79" i="1"/>
  <c r="O80" i="1"/>
  <c r="U78" i="1"/>
  <c r="R78" i="1"/>
  <c r="O78" i="1"/>
  <c r="V79" i="1"/>
  <c r="U79" i="1"/>
  <c r="R79" i="1"/>
  <c r="R80" i="1"/>
  <c r="O79" i="1"/>
  <c r="K74" i="1"/>
  <c r="H74" i="1"/>
  <c r="E74" i="1"/>
  <c r="U75" i="1"/>
  <c r="R75" i="1"/>
  <c r="O75" i="1"/>
  <c r="U74" i="1"/>
  <c r="R74" i="1"/>
  <c r="O74" i="1"/>
  <c r="U73" i="1"/>
  <c r="U72" i="1"/>
  <c r="R73" i="1"/>
  <c r="R72" i="1"/>
  <c r="O73" i="1"/>
  <c r="O72" i="1"/>
  <c r="U71" i="1"/>
  <c r="R71" i="1"/>
  <c r="O71" i="1"/>
  <c r="H71" i="1"/>
  <c r="E71" i="1"/>
  <c r="K71" i="1"/>
  <c r="U70" i="1"/>
  <c r="U69" i="1"/>
  <c r="R70" i="1"/>
  <c r="O70" i="1"/>
  <c r="O69" i="1"/>
  <c r="R69" i="1" s="1"/>
  <c r="R68" i="1"/>
  <c r="O68" i="1"/>
  <c r="U68" i="1"/>
  <c r="U65" i="1"/>
  <c r="R65" i="1"/>
  <c r="O65" i="1"/>
  <c r="U61" i="1"/>
  <c r="U62" i="1"/>
  <c r="R61" i="1"/>
  <c r="R62" i="1"/>
  <c r="O61" i="1"/>
  <c r="O62" i="1"/>
  <c r="E36" i="1"/>
  <c r="H36" i="1"/>
  <c r="K36" i="1"/>
  <c r="T37" i="1"/>
  <c r="U49" i="1"/>
  <c r="U48" i="1"/>
  <c r="U47" i="1"/>
  <c r="U46" i="1"/>
  <c r="U45" i="1"/>
  <c r="U44" i="1"/>
  <c r="U43" i="1"/>
  <c r="U42" i="1"/>
  <c r="U41" i="1"/>
  <c r="U40" i="1"/>
  <c r="R49" i="1"/>
  <c r="R48" i="1"/>
  <c r="R47" i="1"/>
  <c r="R46" i="1"/>
  <c r="R45" i="1"/>
  <c r="R44" i="1"/>
  <c r="R43" i="1"/>
  <c r="R42" i="1"/>
  <c r="R41" i="1"/>
  <c r="R40" i="1"/>
  <c r="O49" i="1"/>
  <c r="O48" i="1"/>
  <c r="O47" i="1"/>
  <c r="O46" i="1"/>
  <c r="O45" i="1"/>
  <c r="O44" i="1"/>
  <c r="O43" i="1"/>
  <c r="O42" i="1"/>
  <c r="O41" i="1"/>
  <c r="O40" i="1"/>
  <c r="Q38" i="1"/>
  <c r="T39" i="1"/>
  <c r="Q39" i="1"/>
  <c r="N39" i="1"/>
  <c r="E39" i="1"/>
  <c r="H39" i="1"/>
  <c r="K39" i="1"/>
  <c r="U39" i="1" l="1"/>
  <c r="R39" i="1"/>
  <c r="O39" i="1"/>
  <c r="O60" i="1"/>
  <c r="R60" i="1"/>
  <c r="U60" i="1"/>
  <c r="V50" i="1"/>
  <c r="U59" i="1"/>
  <c r="R59" i="1"/>
  <c r="O59" i="1"/>
  <c r="U58" i="1"/>
  <c r="R58" i="1"/>
  <c r="O58" i="1"/>
  <c r="U57" i="1"/>
  <c r="R57" i="1"/>
  <c r="O57" i="1"/>
  <c r="AD54" i="1"/>
  <c r="U55" i="1"/>
  <c r="R55" i="1"/>
  <c r="O55" i="1"/>
  <c r="U54" i="1"/>
  <c r="R54" i="1"/>
  <c r="O54" i="1"/>
  <c r="U50" i="1"/>
  <c r="R50" i="1"/>
  <c r="O50" i="1"/>
  <c r="V86" i="1"/>
  <c r="V84" i="1"/>
  <c r="V81" i="1"/>
  <c r="V76" i="1" s="1"/>
  <c r="V74" i="1"/>
  <c r="V72" i="1"/>
  <c r="V68" i="1"/>
  <c r="V66" i="1"/>
  <c r="V39" i="1"/>
  <c r="V32" i="1"/>
  <c r="V28" i="1"/>
  <c r="V22" i="1"/>
  <c r="V20" i="1"/>
  <c r="V17" i="1"/>
  <c r="T17" i="1"/>
  <c r="E51" i="1"/>
  <c r="R51" i="1"/>
  <c r="O51" i="1"/>
  <c r="U51" i="1" s="1"/>
  <c r="R52" i="1"/>
  <c r="O52" i="1"/>
  <c r="U52" i="1" s="1"/>
  <c r="V16" i="1" l="1"/>
  <c r="V83" i="1"/>
  <c r="V71" i="1"/>
  <c r="V36" i="1"/>
  <c r="AH37" i="1"/>
  <c r="AH38" i="1"/>
  <c r="Z36" i="1"/>
  <c r="AG36" i="1" s="1"/>
  <c r="Z37" i="1"/>
  <c r="AG37" i="1" s="1"/>
  <c r="AA37" i="1"/>
  <c r="Z38" i="1"/>
  <c r="AG38" i="1" s="1"/>
  <c r="AA38" i="1"/>
  <c r="AD18" i="1"/>
  <c r="AE18" i="1" s="1"/>
  <c r="AH87" i="1"/>
  <c r="AD87" i="1"/>
  <c r="AI87" i="1" s="1"/>
  <c r="AA87" i="1"/>
  <c r="Z87" i="1"/>
  <c r="AB87" i="1" s="1"/>
  <c r="AH86" i="1"/>
  <c r="AA86" i="1"/>
  <c r="Z86" i="1"/>
  <c r="AB86" i="1" s="1"/>
  <c r="S86" i="1"/>
  <c r="P86" i="1"/>
  <c r="M86" i="1"/>
  <c r="AH82" i="1"/>
  <c r="AD82" i="1"/>
  <c r="AE82" i="1" s="1"/>
  <c r="AA82" i="1"/>
  <c r="Z82" i="1"/>
  <c r="AG82" i="1" s="1"/>
  <c r="AH81" i="1"/>
  <c r="AA81" i="1"/>
  <c r="Z81" i="1"/>
  <c r="AG81" i="1" s="1"/>
  <c r="S81" i="1"/>
  <c r="P81" i="1"/>
  <c r="M81" i="1"/>
  <c r="AH80" i="1"/>
  <c r="AD80" i="1"/>
  <c r="AI80" i="1" s="1"/>
  <c r="AA80" i="1"/>
  <c r="Z80" i="1"/>
  <c r="AB80" i="1" s="1"/>
  <c r="AH79" i="1"/>
  <c r="AA79" i="1"/>
  <c r="Z79" i="1"/>
  <c r="S79" i="1"/>
  <c r="P79" i="1"/>
  <c r="M79" i="1"/>
  <c r="AH75" i="1"/>
  <c r="AD75" i="1"/>
  <c r="AI75" i="1" s="1"/>
  <c r="AA75" i="1"/>
  <c r="Z75" i="1"/>
  <c r="AB75" i="1" s="1"/>
  <c r="AH74" i="1"/>
  <c r="AA74" i="1"/>
  <c r="Z74" i="1"/>
  <c r="AB74" i="1" s="1"/>
  <c r="S74" i="1"/>
  <c r="P74" i="1"/>
  <c r="M74" i="1"/>
  <c r="S66" i="1"/>
  <c r="P66" i="1"/>
  <c r="M66" i="1"/>
  <c r="AH67" i="1"/>
  <c r="AD67" i="1"/>
  <c r="AI67" i="1" s="1"/>
  <c r="AA67" i="1"/>
  <c r="Z67" i="1"/>
  <c r="AB67" i="1" s="1"/>
  <c r="AH66" i="1"/>
  <c r="AA66" i="1"/>
  <c r="Z66" i="1"/>
  <c r="AB66" i="1" s="1"/>
  <c r="S84" i="1"/>
  <c r="S77" i="1"/>
  <c r="S72" i="1"/>
  <c r="S68" i="1"/>
  <c r="S50" i="1"/>
  <c r="AH64" i="1"/>
  <c r="AD64" i="1"/>
  <c r="AI64" i="1" s="1"/>
  <c r="AA64" i="1"/>
  <c r="Z64" i="1"/>
  <c r="AB64" i="1" s="1"/>
  <c r="AH58" i="1"/>
  <c r="AD58" i="1"/>
  <c r="AI58" i="1" s="1"/>
  <c r="AA58" i="1"/>
  <c r="Z58" i="1"/>
  <c r="AB58" i="1" s="1"/>
  <c r="AH57" i="1"/>
  <c r="AD57" i="1"/>
  <c r="AI57" i="1" s="1"/>
  <c r="AA57" i="1"/>
  <c r="Z57" i="1"/>
  <c r="AG57" i="1" s="1"/>
  <c r="AH55" i="1"/>
  <c r="AD55" i="1"/>
  <c r="AI55" i="1" s="1"/>
  <c r="AA55" i="1"/>
  <c r="Z55" i="1"/>
  <c r="AB55" i="1" s="1"/>
  <c r="AH51" i="1"/>
  <c r="AD51" i="1"/>
  <c r="AI51" i="1" s="1"/>
  <c r="AA51" i="1"/>
  <c r="Z51" i="1"/>
  <c r="AB51" i="1" s="1"/>
  <c r="AH49" i="1"/>
  <c r="AD49" i="1"/>
  <c r="AI49" i="1" s="1"/>
  <c r="AA49" i="1"/>
  <c r="Z49" i="1"/>
  <c r="AB49" i="1" s="1"/>
  <c r="S39" i="1"/>
  <c r="S83" i="1" l="1"/>
  <c r="AD66" i="1"/>
  <c r="AE66" i="1" s="1"/>
  <c r="S76" i="1"/>
  <c r="AD79" i="1"/>
  <c r="AI79" i="1" s="1"/>
  <c r="S71" i="1"/>
  <c r="S36" i="1"/>
  <c r="AB36" i="1"/>
  <c r="AD81" i="1"/>
  <c r="AE81" i="1" s="1"/>
  <c r="AB81" i="1"/>
  <c r="AB82" i="1"/>
  <c r="AB38" i="1"/>
  <c r="AB37" i="1"/>
  <c r="AD86" i="1"/>
  <c r="AE86" i="1" s="1"/>
  <c r="AE87" i="1"/>
  <c r="AG86" i="1"/>
  <c r="AG87" i="1"/>
  <c r="AI82" i="1"/>
  <c r="AE80" i="1"/>
  <c r="AG79" i="1"/>
  <c r="AG80" i="1"/>
  <c r="AD74" i="1"/>
  <c r="AE74" i="1" s="1"/>
  <c r="AE75" i="1"/>
  <c r="AG74" i="1"/>
  <c r="AG75" i="1"/>
  <c r="AE67" i="1"/>
  <c r="AG66" i="1"/>
  <c r="AG67" i="1"/>
  <c r="AE55" i="1"/>
  <c r="AE64" i="1"/>
  <c r="AG64" i="1"/>
  <c r="AE57" i="1"/>
  <c r="AE58" i="1"/>
  <c r="AG58" i="1"/>
  <c r="AB57" i="1"/>
  <c r="AG55" i="1"/>
  <c r="AE49" i="1"/>
  <c r="AE51" i="1"/>
  <c r="AG51" i="1"/>
  <c r="AG49" i="1"/>
  <c r="S32" i="1"/>
  <c r="S28" i="1"/>
  <c r="S22" i="1"/>
  <c r="S20" i="1"/>
  <c r="S17" i="1"/>
  <c r="Q17" i="1"/>
  <c r="AI66" i="1" l="1"/>
  <c r="AE79" i="1"/>
  <c r="AI81" i="1"/>
  <c r="AI74" i="1"/>
  <c r="AI86" i="1"/>
  <c r="S16" i="1"/>
  <c r="O16" i="1" l="1"/>
  <c r="R16" i="1" s="1"/>
  <c r="U16" i="1" s="1"/>
  <c r="AH85" i="1" l="1"/>
  <c r="AD85" i="1"/>
  <c r="AI85" i="1" s="1"/>
  <c r="AA85" i="1"/>
  <c r="Z85" i="1"/>
  <c r="AB85" i="1" s="1"/>
  <c r="AH84" i="1"/>
  <c r="AA84" i="1"/>
  <c r="Z84" i="1"/>
  <c r="AB84" i="1" s="1"/>
  <c r="AH83" i="1"/>
  <c r="AA83" i="1"/>
  <c r="Z83" i="1"/>
  <c r="AB83" i="1" s="1"/>
  <c r="AH78" i="1"/>
  <c r="AD78" i="1"/>
  <c r="AI78" i="1" s="1"/>
  <c r="AA78" i="1"/>
  <c r="Z78" i="1"/>
  <c r="AB78" i="1" s="1"/>
  <c r="AH77" i="1"/>
  <c r="AA77" i="1"/>
  <c r="Z77" i="1"/>
  <c r="AB77" i="1" s="1"/>
  <c r="AH76" i="1"/>
  <c r="AA76" i="1"/>
  <c r="Z76" i="1"/>
  <c r="AB76" i="1" s="1"/>
  <c r="AH73" i="1"/>
  <c r="AD73" i="1"/>
  <c r="AI73" i="1" s="1"/>
  <c r="AA73" i="1"/>
  <c r="Z73" i="1"/>
  <c r="AB73" i="1" s="1"/>
  <c r="AH72" i="1"/>
  <c r="AA72" i="1"/>
  <c r="Z72" i="1"/>
  <c r="AB72" i="1" s="1"/>
  <c r="AH71" i="1"/>
  <c r="AA71" i="1"/>
  <c r="Z71" i="1"/>
  <c r="AB71" i="1" s="1"/>
  <c r="AH70" i="1"/>
  <c r="AD70" i="1"/>
  <c r="AI70" i="1" s="1"/>
  <c r="AA70" i="1"/>
  <c r="Z70" i="1"/>
  <c r="AB70" i="1" s="1"/>
  <c r="AH69" i="1"/>
  <c r="AD69" i="1"/>
  <c r="AI69" i="1" s="1"/>
  <c r="AA69" i="1"/>
  <c r="Z69" i="1"/>
  <c r="AB69" i="1" s="1"/>
  <c r="AH68" i="1"/>
  <c r="AA68" i="1"/>
  <c r="Z68" i="1"/>
  <c r="AB68" i="1" s="1"/>
  <c r="AH65" i="1"/>
  <c r="AD65" i="1"/>
  <c r="AI65" i="1" s="1"/>
  <c r="AA65" i="1"/>
  <c r="Z65" i="1"/>
  <c r="AB65" i="1" s="1"/>
  <c r="AH63" i="1"/>
  <c r="AD63" i="1"/>
  <c r="AI63" i="1" s="1"/>
  <c r="AA63" i="1"/>
  <c r="Z63" i="1"/>
  <c r="AB63" i="1" s="1"/>
  <c r="AH62" i="1"/>
  <c r="AD62" i="1"/>
  <c r="AI62" i="1" s="1"/>
  <c r="AA62" i="1"/>
  <c r="Z62" i="1"/>
  <c r="AB62" i="1" s="1"/>
  <c r="AH61" i="1"/>
  <c r="AD61" i="1"/>
  <c r="AI61" i="1" s="1"/>
  <c r="AA61" i="1"/>
  <c r="Z61" i="1"/>
  <c r="AB61" i="1" s="1"/>
  <c r="AH60" i="1"/>
  <c r="AD60" i="1"/>
  <c r="AI60" i="1" s="1"/>
  <c r="AA60" i="1"/>
  <c r="Z60" i="1"/>
  <c r="AB60" i="1" s="1"/>
  <c r="AH59" i="1"/>
  <c r="AD59" i="1"/>
  <c r="AI59" i="1" s="1"/>
  <c r="AA59" i="1"/>
  <c r="Z59" i="1"/>
  <c r="AB59" i="1" s="1"/>
  <c r="AH56" i="1"/>
  <c r="AD56" i="1"/>
  <c r="AI56" i="1" s="1"/>
  <c r="AA56" i="1"/>
  <c r="Z56" i="1"/>
  <c r="AB56" i="1" s="1"/>
  <c r="AH54" i="1"/>
  <c r="AI54" i="1"/>
  <c r="AA54" i="1"/>
  <c r="Z54" i="1"/>
  <c r="AB54" i="1" s="1"/>
  <c r="AH52" i="1"/>
  <c r="AD52" i="1"/>
  <c r="AI52" i="1" s="1"/>
  <c r="AA52" i="1"/>
  <c r="Z52" i="1"/>
  <c r="AB52" i="1" s="1"/>
  <c r="AH50" i="1"/>
  <c r="AA50" i="1"/>
  <c r="Z50" i="1"/>
  <c r="AB50" i="1" s="1"/>
  <c r="AH48" i="1"/>
  <c r="AD48" i="1"/>
  <c r="AI48" i="1" s="1"/>
  <c r="AA48" i="1"/>
  <c r="Z48" i="1"/>
  <c r="AB48" i="1" s="1"/>
  <c r="AH47" i="1"/>
  <c r="AD47" i="1"/>
  <c r="AI47" i="1" s="1"/>
  <c r="AA47" i="1"/>
  <c r="Z47" i="1"/>
  <c r="AB47" i="1" s="1"/>
  <c r="AH46" i="1"/>
  <c r="AD46" i="1"/>
  <c r="AE46" i="1" s="1"/>
  <c r="AA46" i="1"/>
  <c r="Z46" i="1"/>
  <c r="AB46" i="1" s="1"/>
  <c r="AH45" i="1"/>
  <c r="AD45" i="1"/>
  <c r="AE45" i="1" s="1"/>
  <c r="AA45" i="1"/>
  <c r="Z45" i="1"/>
  <c r="AB45" i="1" s="1"/>
  <c r="AH44" i="1"/>
  <c r="AD44" i="1"/>
  <c r="AE44" i="1" s="1"/>
  <c r="AA44" i="1"/>
  <c r="Z44" i="1"/>
  <c r="AB44" i="1" s="1"/>
  <c r="AH43" i="1"/>
  <c r="AD43" i="1"/>
  <c r="AE43" i="1" s="1"/>
  <c r="AA43" i="1"/>
  <c r="Z43" i="1"/>
  <c r="AB43" i="1" s="1"/>
  <c r="AH42" i="1"/>
  <c r="AD42" i="1"/>
  <c r="AE42" i="1" s="1"/>
  <c r="AA42" i="1"/>
  <c r="Z42" i="1"/>
  <c r="AB42" i="1" s="1"/>
  <c r="AH41" i="1"/>
  <c r="AD41" i="1"/>
  <c r="AE41" i="1" s="1"/>
  <c r="AA41" i="1"/>
  <c r="Z41" i="1"/>
  <c r="AB41" i="1" s="1"/>
  <c r="AH40" i="1"/>
  <c r="AD40" i="1"/>
  <c r="AE40" i="1" s="1"/>
  <c r="AA40" i="1"/>
  <c r="Z40" i="1"/>
  <c r="AB40" i="1" s="1"/>
  <c r="AH39" i="1"/>
  <c r="AA39" i="1"/>
  <c r="Z39" i="1"/>
  <c r="AB39" i="1" s="1"/>
  <c r="AH36" i="1"/>
  <c r="AA36" i="1"/>
  <c r="AH35" i="1"/>
  <c r="AD35" i="1"/>
  <c r="AE35" i="1" s="1"/>
  <c r="AA35" i="1"/>
  <c r="Z35" i="1"/>
  <c r="AB35" i="1" s="1"/>
  <c r="AH34" i="1"/>
  <c r="AD34" i="1"/>
  <c r="AE34" i="1" s="1"/>
  <c r="AA34" i="1"/>
  <c r="Z34" i="1"/>
  <c r="AB34" i="1" s="1"/>
  <c r="AH33" i="1"/>
  <c r="AD33" i="1"/>
  <c r="AE33" i="1" s="1"/>
  <c r="AA33" i="1"/>
  <c r="Z33" i="1"/>
  <c r="AB33" i="1" s="1"/>
  <c r="AH32" i="1"/>
  <c r="AA32" i="1"/>
  <c r="Z32" i="1"/>
  <c r="AB32" i="1" s="1"/>
  <c r="AH31" i="1"/>
  <c r="AD31" i="1"/>
  <c r="AE31" i="1" s="1"/>
  <c r="AA31" i="1"/>
  <c r="Z31" i="1"/>
  <c r="AB31" i="1" s="1"/>
  <c r="AH30" i="1"/>
  <c r="AD30" i="1"/>
  <c r="AE30" i="1" s="1"/>
  <c r="AA30" i="1"/>
  <c r="Z30" i="1"/>
  <c r="AB30" i="1" s="1"/>
  <c r="AH29" i="1"/>
  <c r="AD29" i="1"/>
  <c r="AE29" i="1" s="1"/>
  <c r="AA29" i="1"/>
  <c r="Z29" i="1"/>
  <c r="AB29" i="1" s="1"/>
  <c r="AH28" i="1"/>
  <c r="AA28" i="1"/>
  <c r="Z28" i="1"/>
  <c r="AB28" i="1" s="1"/>
  <c r="AH27" i="1"/>
  <c r="AD27" i="1"/>
  <c r="AE27" i="1" s="1"/>
  <c r="AA27" i="1"/>
  <c r="Z27" i="1"/>
  <c r="AG27" i="1" s="1"/>
  <c r="AH26" i="1"/>
  <c r="AD26" i="1"/>
  <c r="AI26" i="1" s="1"/>
  <c r="AA26" i="1"/>
  <c r="Z26" i="1"/>
  <c r="AB26" i="1" s="1"/>
  <c r="AH25" i="1"/>
  <c r="AD25" i="1"/>
  <c r="AE25" i="1" s="1"/>
  <c r="AA25" i="1"/>
  <c r="Z25" i="1"/>
  <c r="AB25" i="1" s="1"/>
  <c r="AH24" i="1"/>
  <c r="AD24" i="1"/>
  <c r="AE24" i="1" s="1"/>
  <c r="AA24" i="1"/>
  <c r="Z24" i="1"/>
  <c r="AB24" i="1" s="1"/>
  <c r="AH23" i="1"/>
  <c r="AD23" i="1"/>
  <c r="AI23" i="1" s="1"/>
  <c r="AA23" i="1"/>
  <c r="Z23" i="1"/>
  <c r="AB23" i="1" s="1"/>
  <c r="AH22" i="1"/>
  <c r="AA22" i="1"/>
  <c r="Z22" i="1"/>
  <c r="AB22" i="1" s="1"/>
  <c r="AH21" i="1"/>
  <c r="AD21" i="1"/>
  <c r="AI21" i="1" s="1"/>
  <c r="AA21" i="1"/>
  <c r="Z21" i="1"/>
  <c r="AB21" i="1" s="1"/>
  <c r="AH20" i="1"/>
  <c r="AA20" i="1"/>
  <c r="Z20" i="1"/>
  <c r="AB20" i="1" s="1"/>
  <c r="AH19" i="1"/>
  <c r="AD19" i="1"/>
  <c r="AE19" i="1" s="1"/>
  <c r="AA19" i="1"/>
  <c r="Z19" i="1"/>
  <c r="AB19" i="1" s="1"/>
  <c r="AH18" i="1"/>
  <c r="AA18" i="1"/>
  <c r="Z18" i="1"/>
  <c r="AB18" i="1" s="1"/>
  <c r="AH17" i="1"/>
  <c r="AA17" i="1"/>
  <c r="AH16" i="1"/>
  <c r="AA16" i="1"/>
  <c r="Z16" i="1"/>
  <c r="AB16" i="1" s="1"/>
  <c r="AG47" i="1" l="1"/>
  <c r="AG18" i="1"/>
  <c r="AG59" i="1"/>
  <c r="AG63" i="1"/>
  <c r="AG43" i="1"/>
  <c r="AG22" i="1"/>
  <c r="AG20" i="1"/>
  <c r="AG26" i="1"/>
  <c r="AG29" i="1"/>
  <c r="AG24" i="1"/>
  <c r="AG45" i="1"/>
  <c r="AG61" i="1"/>
  <c r="AG39" i="1"/>
  <c r="AG50" i="1"/>
  <c r="AG68" i="1"/>
  <c r="AG72" i="1"/>
  <c r="AG31" i="1"/>
  <c r="AG33" i="1"/>
  <c r="AG41" i="1"/>
  <c r="AG54" i="1"/>
  <c r="AG70" i="1"/>
  <c r="AG35" i="1"/>
  <c r="AG76" i="1"/>
  <c r="AG78" i="1"/>
  <c r="AG84" i="1"/>
  <c r="AG16" i="1"/>
  <c r="AG19" i="1"/>
  <c r="AG21" i="1"/>
  <c r="AG23" i="1"/>
  <c r="AG25" i="1"/>
  <c r="AG28" i="1"/>
  <c r="AG30" i="1"/>
  <c r="AG32" i="1"/>
  <c r="AG34" i="1"/>
  <c r="AG40" i="1"/>
  <c r="AG42" i="1"/>
  <c r="AG44" i="1"/>
  <c r="AG46" i="1"/>
  <c r="AG48" i="1"/>
  <c r="AG52" i="1"/>
  <c r="AG56" i="1"/>
  <c r="AG60" i="1"/>
  <c r="AG62" i="1"/>
  <c r="AG65" i="1"/>
  <c r="AG69" i="1"/>
  <c r="AG71" i="1"/>
  <c r="AG73" i="1"/>
  <c r="AG77" i="1"/>
  <c r="AG83" i="1"/>
  <c r="AG85" i="1"/>
  <c r="AI18" i="1"/>
  <c r="AI19" i="1"/>
  <c r="AI24" i="1"/>
  <c r="AI25" i="1"/>
  <c r="AE21" i="1"/>
  <c r="AE23" i="1"/>
  <c r="AE26" i="1"/>
  <c r="AB27" i="1"/>
  <c r="AI27" i="1"/>
  <c r="AI29" i="1"/>
  <c r="AI30" i="1"/>
  <c r="AI31" i="1"/>
  <c r="AI33" i="1"/>
  <c r="AI34" i="1"/>
  <c r="AI35" i="1"/>
  <c r="AI40" i="1"/>
  <c r="AI41" i="1"/>
  <c r="AI42" i="1"/>
  <c r="AI43" i="1"/>
  <c r="AI44" i="1"/>
  <c r="AI45" i="1"/>
  <c r="AI46" i="1"/>
  <c r="AE47" i="1"/>
  <c r="AE48" i="1"/>
  <c r="AE52" i="1"/>
  <c r="AE54" i="1"/>
  <c r="AE56" i="1"/>
  <c r="AE59" i="1"/>
  <c r="AE60" i="1"/>
  <c r="AE61" i="1"/>
  <c r="AE62" i="1"/>
  <c r="AE63" i="1"/>
  <c r="AE65" i="1"/>
  <c r="AE69" i="1"/>
  <c r="AE70" i="1"/>
  <c r="AE73" i="1"/>
  <c r="AE78" i="1"/>
  <c r="AE85" i="1"/>
  <c r="N17" i="1"/>
  <c r="Z17" i="1" s="1"/>
  <c r="K17" i="1"/>
  <c r="AB17" i="1" l="1"/>
  <c r="AG17" i="1"/>
  <c r="P77" i="1"/>
  <c r="P32" i="1"/>
  <c r="AD32" i="1" s="1"/>
  <c r="P28" i="1"/>
  <c r="AD28" i="1" s="1"/>
  <c r="AD77" i="1" l="1"/>
  <c r="AI77" i="1" s="1"/>
  <c r="P76" i="1"/>
  <c r="AD76" i="1" s="1"/>
  <c r="AI28" i="1"/>
  <c r="AI32" i="1"/>
  <c r="P84" i="1"/>
  <c r="P83" i="1" s="1"/>
  <c r="P72" i="1"/>
  <c r="P71" i="1" s="1"/>
  <c r="P68" i="1"/>
  <c r="AD68" i="1" s="1"/>
  <c r="P50" i="1"/>
  <c r="AD50" i="1" s="1"/>
  <c r="P39" i="1"/>
  <c r="P22" i="1"/>
  <c r="AD22" i="1" s="1"/>
  <c r="P20" i="1"/>
  <c r="AD20" i="1" s="1"/>
  <c r="P17" i="1"/>
  <c r="AD17" i="1" s="1"/>
  <c r="AD39" i="1" l="1"/>
  <c r="AI39" i="1" s="1"/>
  <c r="P36" i="1"/>
  <c r="AD36" i="1" s="1"/>
  <c r="AI17" i="1"/>
  <c r="AI22" i="1"/>
  <c r="AI50" i="1"/>
  <c r="AD71" i="1"/>
  <c r="AD72" i="1"/>
  <c r="AI20" i="1"/>
  <c r="AI68" i="1"/>
  <c r="AD83" i="1"/>
  <c r="AD84" i="1"/>
  <c r="AI76" i="1"/>
  <c r="P16" i="1"/>
  <c r="AD16" i="1" s="1"/>
  <c r="M84" i="1"/>
  <c r="M83" i="1" s="1"/>
  <c r="M77" i="1"/>
  <c r="M76" i="1" s="1"/>
  <c r="M72" i="1"/>
  <c r="M71" i="1" s="1"/>
  <c r="M68" i="1"/>
  <c r="AE68" i="1" s="1"/>
  <c r="M50" i="1"/>
  <c r="AE50" i="1" s="1"/>
  <c r="M39" i="1"/>
  <c r="M22" i="1"/>
  <c r="AE22" i="1" s="1"/>
  <c r="M20" i="1"/>
  <c r="AE20" i="1" s="1"/>
  <c r="M17" i="1"/>
  <c r="M36" i="1" l="1"/>
  <c r="AE36" i="1" s="1"/>
  <c r="AE76" i="1"/>
  <c r="AE77" i="1"/>
  <c r="AI16" i="1"/>
  <c r="AI84" i="1"/>
  <c r="AE84" i="1"/>
  <c r="AI72" i="1"/>
  <c r="AE72" i="1"/>
  <c r="AI36" i="1"/>
  <c r="AI83" i="1"/>
  <c r="AE83" i="1"/>
  <c r="AE39" i="1"/>
  <c r="AI71" i="1"/>
  <c r="AE71" i="1"/>
  <c r="AE17" i="1"/>
  <c r="M32" i="1"/>
  <c r="AE32" i="1" s="1"/>
  <c r="M28" i="1"/>
  <c r="AE28" i="1" s="1"/>
  <c r="M16" i="1" l="1"/>
  <c r="AE16" i="1" s="1"/>
  <c r="AE88" i="1" s="1"/>
  <c r="AP21" i="1"/>
  <c r="AP20" i="1"/>
  <c r="AP16" i="1"/>
  <c r="AE89" i="1" l="1"/>
  <c r="AB88" i="1"/>
  <c r="AB89" i="1" s="1"/>
</calcChain>
</file>

<file path=xl/comments1.xml><?xml version="1.0" encoding="utf-8"?>
<comments xmlns="http://schemas.openxmlformats.org/spreadsheetml/2006/main">
  <authors>
    <author>USER</author>
  </authors>
  <commentList>
    <comment ref="M65" authorId="0" shapeId="0">
      <text>
        <r>
          <rPr>
            <b/>
            <sz val="12"/>
            <color indexed="81"/>
            <rFont val="Tahoma"/>
            <family val="2"/>
          </rPr>
          <t>covid tdk bsa survey, dan fokus pada pkm yg blm akre sdgkn hss sdh akre semua</t>
        </r>
      </text>
    </comment>
    <comment ref="E86" authorId="0" shapeId="0">
      <text>
        <r>
          <rPr>
            <b/>
            <sz val="9"/>
            <color indexed="81"/>
            <rFont val="Tahoma"/>
            <charset val="1"/>
          </rPr>
          <t>jumlah UKBM yang berkembang/jumlah seluruh UKBMx100</t>
        </r>
      </text>
    </comment>
    <comment ref="H86" authorId="0" shapeId="0">
      <text>
        <r>
          <rPr>
            <b/>
            <sz val="9"/>
            <color indexed="81"/>
            <rFont val="Tahoma"/>
            <charset val="1"/>
          </rPr>
          <t>jumlah UKBM yang berkembang/jumlah seluruh UKBMx100</t>
        </r>
      </text>
    </comment>
    <comment ref="K86" authorId="0" shapeId="0">
      <text>
        <r>
          <rPr>
            <b/>
            <sz val="9"/>
            <color indexed="81"/>
            <rFont val="Tahoma"/>
            <charset val="1"/>
          </rPr>
          <t>jumlah UKBM yang berkembang/jumlah seluruh UKBMx100</t>
        </r>
      </text>
    </comment>
  </commentList>
</comments>
</file>

<file path=xl/sharedStrings.xml><?xml version="1.0" encoding="utf-8"?>
<sst xmlns="http://schemas.openxmlformats.org/spreadsheetml/2006/main" count="780" uniqueCount="236">
  <si>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</si>
  <si>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</si>
  <si>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</si>
  <si>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</si>
  <si>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</si>
  <si>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</si>
  <si>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</si>
  <si>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</si>
  <si>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</si>
  <si>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</si>
  <si>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</si>
  <si>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</si>
  <si>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</si>
  <si>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</si>
  <si>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</si>
  <si>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</si>
  <si>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</si>
  <si>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</si>
  <si>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</si>
  <si>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</si>
  <si>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</si>
  <si>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</si>
  <si>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tabel 5.2 rpjmd, misi 5, hal 207</t>
  </si>
  <si>
    <t>tabel  6,1 renstra kolom 5</t>
  </si>
  <si>
    <t>tabel  6,1 renstra kolom 6</t>
  </si>
  <si>
    <t>tabel  6,1 renstra kolom 9</t>
  </si>
  <si>
    <t>tabel  6,1 renstra kolom 18</t>
  </si>
  <si>
    <t>tabel  6,1 Renstra kolom 19</t>
  </si>
  <si>
    <t>tabel  6,1 Renstra kolom 10</t>
  </si>
  <si>
    <t>tabel  6,1 renstra kolom 11</t>
  </si>
  <si>
    <t>sistem emonev triwulan II</t>
  </si>
  <si>
    <t>Meningkatnya akuntabilitas Instansi Pemerintah dan Kualitas Pelayanan Publik</t>
  </si>
  <si>
    <t>Meningkatnya Kinerja Keuangan dan Kinerja Birokrasi</t>
  </si>
  <si>
    <t>Rata-rata Capaian Kinerja (%)</t>
  </si>
  <si>
    <t>Predikat Kinerja</t>
  </si>
  <si>
    <t>Faktor penghambat pencapaian kinerja:</t>
  </si>
  <si>
    <t>Tindak lanjut yang diperlukan dalam triwulan berikutnya*):</t>
  </si>
  <si>
    <t>Tindak lanjut yang diperlukan dalam Renja Perangkat Daerah Kabupaten berikutnya*):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</si>
  <si>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</si>
  <si>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</si>
  <si>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</si>
  <si>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</si>
  <si>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</si>
  <si>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</si>
  <si>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</si>
  <si>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</si>
  <si>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</si>
  <si>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</si>
  <si>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</si>
  <si>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</si>
  <si>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</si>
  <si>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</si>
  <si>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</si>
  <si>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</si>
  <si>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</si>
  <si>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</si>
  <si>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Dok</t>
  </si>
  <si>
    <t>Bln</t>
  </si>
  <si>
    <t>%</t>
  </si>
  <si>
    <t>DINAS KESEHATAN</t>
  </si>
  <si>
    <t>Dinas Kesehatan</t>
  </si>
  <si>
    <t>Realisasi dan Tingkat Capaian Kinerja dan Anggaran Renja Perangkat Daerah yang Dievaluasi</t>
  </si>
  <si>
    <t>[kolom (12)(K) : kolom (7)(K)] x 100%</t>
  </si>
  <si>
    <t>[kolom (12)(Rp) : kolom (7)(Rp)] x 100%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</si>
  <si>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</si>
  <si>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</si>
  <si>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</si>
  <si>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</si>
  <si>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</si>
  <si>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</si>
  <si>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Kepala Dinas Kesehatan</t>
  </si>
  <si>
    <t xml:space="preserve">Faktor pendorong keberhasilan pencapaian: </t>
  </si>
  <si>
    <t>dr. Hj. SITI ZAINAB</t>
  </si>
  <si>
    <t>NIP. 19710723 200212 2 004</t>
  </si>
  <si>
    <t>Realisasi Capaian Kinerja Renstra Perangkat Daerah sampai dengan Renja Perangkat Daerah Tahun Lalu (2020)</t>
  </si>
  <si>
    <t>Target Kinerja dan Anggaran Renja Perangkat Daerah Tahun Berjalan (Tahun 2021) yang Dievaluasi</t>
  </si>
  <si>
    <t>Realisasi Kinerja dan Anggaran Renstra Perangkat Daerah s/d Tahun 2021</t>
  </si>
  <si>
    <t>Tingkat Capaian Kinerja dan Realisasi Anggaran Renstra Perangkat Daerah s/d Tahun 2021 (%)</t>
  </si>
  <si>
    <t>Program Penunjang Urusan Pemerintahan Daerah Kabupaten/Kota</t>
  </si>
  <si>
    <t>Perencanaan, Pengangnggaran dan Evaluasi Kinerja Perangkat Daerah</t>
  </si>
  <si>
    <t>Penyusunan Dokumen Perencanaan Perangkat Daerah</t>
  </si>
  <si>
    <t>Administrasi Keuangan Perangkat Daerah</t>
  </si>
  <si>
    <t>Penyedian Gaji dan Tunjangan ASN</t>
  </si>
  <si>
    <t>Pelayanan administrasi sesuai standar</t>
  </si>
  <si>
    <t>Administrasi Umum Perangkat Daerah</t>
  </si>
  <si>
    <t>Penyedian Komponen Instalasi Listrik/Penerangan Bangunan kantor</t>
  </si>
  <si>
    <t>Peralatan dan perlengkapan kantor dalam kondisi baik</t>
  </si>
  <si>
    <t>Penyedian Peralatan dan Perlengkapan Kantor</t>
  </si>
  <si>
    <t>Penyedian Bahan Logistik Kantor</t>
  </si>
  <si>
    <t>Penyedian Barang Cetakan dan Penggandaan</t>
  </si>
  <si>
    <t>Penyelenggaraan Rapat Koordinasi dan Konsultasi SKPD</t>
  </si>
  <si>
    <t>Penyediaan Jasa Penunjang Urusan Pemerintahan Daerah</t>
  </si>
  <si>
    <t>Penyediaan Jasa Komunikasi, Sumber Daya Air dan Listrik</t>
  </si>
  <si>
    <t>Penyediaan Jasa Pelayanan Umum Kantor</t>
  </si>
  <si>
    <t>Pemeliharaan Barang Milik daerah Penunjang Urusan Pemerintahan Daerah</t>
  </si>
  <si>
    <t>Penyediaan Jasa Pemeliharaan, Biaya Pemeliharaan, Pajak dan Perizinan Kendaraan Dinas Operasional atau Lapangan</t>
  </si>
  <si>
    <t>Mobil dan Kendaraan Operasional dalam Kondisi Baik</t>
  </si>
  <si>
    <t>Pemeliharaan/Rehabilitasi Gedung Kantor dan Bangunan Lainnya</t>
  </si>
  <si>
    <t>Gedung Kantor dalam Kondisi Baik</t>
  </si>
  <si>
    <t>Pemeliharaan/Rehabilitasi Sarana dan Prasarana Gedung Kantor atau Bangunan Lainnya</t>
  </si>
  <si>
    <t>Peralatan dan Perlengkapan Kantor dalam Kondisi Baik</t>
  </si>
  <si>
    <t>Koordinasi dan Penyusunan Laporan Capaian Kinerja dan Ikhtisar Realisasi Kinerja SKPD</t>
  </si>
  <si>
    <t>Penyediaan Jasa Surat Menyurat</t>
  </si>
  <si>
    <t>Program Pemenuhan Upayan kesehatan Perorangan dan Upaya Kesehatan Masyarakat</t>
  </si>
  <si>
    <t>Penyediaan Fasilitas Pelayanan Kesehatan untuk UKM dan UKP Kewenangan Daerah Kabupaten/Kota</t>
  </si>
  <si>
    <t>Pembangunan Puskesmas</t>
  </si>
  <si>
    <t>Rehabilitasi dan Pemeliharaan Puskesmas</t>
  </si>
  <si>
    <t>Rehabilitasi dan Pemeliharaan Fasilitas Kesehatan Lainnya</t>
  </si>
  <si>
    <t>Rehabilitasi dan Pemeliharaan Rumah Dinas Tenaga Kesehatan</t>
  </si>
  <si>
    <t>Pengadaan Prasarana dan Pendukung Fasilitas Pelayanan Kesehatan</t>
  </si>
  <si>
    <t>Pengadaan Alat Kesehatan/Alat Penunjang Medik Fasilitas Pelayanan Kesehatan</t>
  </si>
  <si>
    <t>Pengadaan Obat, Vaksin</t>
  </si>
  <si>
    <t>Pengadaan Bahan Habis Pakai</t>
  </si>
  <si>
    <t>Pemeliharaan Rutin dan Berkala Alat Kesehatan/Alat Penunjang Medik Fasilitas Pelayanan Kesehatan</t>
  </si>
  <si>
    <t>Penyediaan Layanan Kesehatan untuk UKM dan UKP Rujukan Tingkat Daerah Kabupaten/Kota</t>
  </si>
  <si>
    <t>Pengelolaan Pelayanan Kesehatan Ibu Bersalin</t>
  </si>
  <si>
    <t>Pengelolaan Pelayanan Kesehatan pada Usia Pendidikan Dasar</t>
  </si>
  <si>
    <t>Pengelolaan Pelayanan Kesehatan bagi Penduduk Terdampak Krisis Kesehatan Akibat Bencana dan/atau Berpotensi Bencana</t>
  </si>
  <si>
    <t>Pengelolaan Pelayanan Kesehatan Lingkungan</t>
  </si>
  <si>
    <t>Pengelolaan Pelayanan Kesehatan Tradisional, Akupuntur, Asuhan Mandiri dan Tradisional Lainnya</t>
  </si>
  <si>
    <t>Pelayanan Kesehatan Penyakit Menular dan Tidak Menular</t>
  </si>
  <si>
    <t>Pengelolaan Jaminan Kesehatan Masyarakat</t>
  </si>
  <si>
    <t>Operasional Pelayanan Puskesmas</t>
  </si>
  <si>
    <t>Operasional Pelayanan Fasilitas Kesehatan Lainnya</t>
  </si>
  <si>
    <t>Penerbitan Izin Rumah Sakit Kelas C dan D serta Fasilitas Pelayanan Kesehatan Tingkat Daerah Kabupaten/Kota</t>
  </si>
  <si>
    <t>Peningkatan Tata Kelola Rumah Sakit dan Fasilitas Pelayanan Kesehatan Tingkat Daerah Kabupaten/Kota</t>
  </si>
  <si>
    <t>Peningkatan Mutu Pelayanan Fasilitas Kesehatan</t>
  </si>
  <si>
    <t>Program Peningkatan Kapasitas Sumber Daya Manusia Kesehatan</t>
  </si>
  <si>
    <t>Perencanaan Kebutuhan dan Pendayagunaan Sumberdaya Manusia Kesehatan untuk UKP dan UKM di Wilayah Kabupaten/Kota</t>
  </si>
  <si>
    <t>Pemenuhan Kebutuhan Sumber Daya Manusia Kesehatan sesuai Standar</t>
  </si>
  <si>
    <t>Program Sediaan Farmasi, Alat Kesehatan Dan Makanan Minuman</t>
  </si>
  <si>
    <t>Penerbitan Sertifikat Laik Higiene Sanitasi Tempat Pengelolaan Makanan (TPM) antara lain Jasa Boga, Rumah Makan/Restoran dan Depot Air Minum (DAM)</t>
  </si>
  <si>
    <t>Pengendalian dan Pengawasan serta Tindak Lanjut Pengawasan Penerbitan Sertifikat Laik</t>
  </si>
  <si>
    <t>Program Pemberdayaan Masyarakat Bidang Kesehatan</t>
  </si>
  <si>
    <t>Advokasi, Pemberdayaan, Kemitraan, Peningkatan Peran serta Masyarakat dan Lintas Sektor Tingkat Daerah Kabupaten/Kota</t>
  </si>
  <si>
    <t>Peningkatan Upaya Promosi Kesehatan, Advokasi, Kemitraan dan Pemberdayaan Masyarakat</t>
  </si>
  <si>
    <t>Jumlah puskesmas yang dibangun</t>
  </si>
  <si>
    <t>Jumlah puskesmas yang direhab dan dipelihara</t>
  </si>
  <si>
    <t>Jumlah faskes yang direhab dan dipelihara</t>
  </si>
  <si>
    <t>Prasarana dan Pendukung Fasilitas Pelayanan Kesehatan yang tersedia</t>
  </si>
  <si>
    <t>Alat Kesehatan/Alat Penunjang Medik Fasilitas Pelayanan Kesehatan yang tersedia</t>
  </si>
  <si>
    <t>Operasional faskes lainnya sesuai standar</t>
  </si>
  <si>
    <t>Operasional puskesmas sesuai standar</t>
  </si>
  <si>
    <t>Jumlah dokumen Perencanaan dan Evaluasi Kinerja yang berkualitas</t>
  </si>
  <si>
    <t>Jumlah dokumen administrasi Keuangan sesuai standar</t>
  </si>
  <si>
    <t>Jumlah dokumen administrasi umum sesuai standar</t>
  </si>
  <si>
    <t>Tingkat Pelayanan Adminstrasi Umum sesuai Standar</t>
  </si>
  <si>
    <t>Tingkat kepuasan pelayanan</t>
  </si>
  <si>
    <t>Dokumen Perencanaan yang Memenuhi Aspek Kualitas</t>
  </si>
  <si>
    <t>Dokumen Evaluasi yang Memenuhi Aspek Kualitas</t>
  </si>
  <si>
    <t>-</t>
  </si>
  <si>
    <t>Unit</t>
  </si>
  <si>
    <t>jenis</t>
  </si>
  <si>
    <t>Jumlah alat Kesehatan/Alat Penunjang Medik Fasilitas Pelayanan Kesehatan yang dipelihara secara rutin dan berkala</t>
  </si>
  <si>
    <t>puskesmas</t>
  </si>
  <si>
    <t>bulan</t>
  </si>
  <si>
    <t>Distribusi Alat Kesehatan Obat, Vaksin, BMHP, Makanan dan Minuman ke Puskesmas serta Fasilitas Kesehatan Lainnya</t>
  </si>
  <si>
    <t>Pengelolaan Pelayanan Kesehatan Ibu Hamil</t>
  </si>
  <si>
    <t>Pengelolaan Pelayanan Kesehatan bagi Penduduk pada Kondisi Kejadian Luar Biasa (KLB)</t>
  </si>
  <si>
    <t>Pengelolaan Pelayanan Kesehatan Gizi Masyarakat</t>
  </si>
  <si>
    <t>Pengelolaan Pelayanan Kesehatan Kerja dan Olahraga</t>
  </si>
  <si>
    <t>Pelaksanaan Akreditasi Fasilitas Kesehatan di Kabupaten/Kota</t>
  </si>
  <si>
    <t>Jumlah Upaya Promosi Kesehatan, Advokasi, Kemitraan dan Pemberdayaan Masyarakat</t>
  </si>
  <si>
    <t>Penyelenggaraan Sistem Informasi Kesehatan secara Terintegrasi</t>
  </si>
  <si>
    <t>Pengelolaan Sistem Informasi Kesehatan</t>
  </si>
  <si>
    <t>Pengembangan Mutu dan Peningkatan Kompetensi Teknis Sumber Daya Manusia Kesehatan Tingkat Daerah Kabupaten/Kota</t>
  </si>
  <si>
    <t>Penerbitan Sertifikat Produksi Pangan Industri Rumah Tangga dan Nomor P-IRT sebagai Izin Produksi, untuk Produk Makanan Minuman Tertentu yang dapat Diproduksi oleh Industri Rumah Tangga</t>
  </si>
  <si>
    <t>Pengendalian dan Pengawasan serta Tindak Lanjut Pengawasan Sertifikat Produksi Pangan Industri Rumah Tangga dan Nomor P-IRT Sebagai Izin Produksi, untuk Produk Makanan Minuman Tertentu yang dapat Diproduksi oleh Industri Rumah Tangga</t>
  </si>
  <si>
    <t>Pemeriksaan dan Tindak Lanjut Hasil Pemeriksaan Post Market pada Produksi dan Produk Makanan Minuman Industri Rumah Tangga</t>
  </si>
  <si>
    <t>Pemeriksaan Post Market pada Produk Makanan- Minuman Industri Rumah Tangga yang Beredar dan Pengawasan serta Tindak Lanjut Pengawasan</t>
  </si>
  <si>
    <t>Pengembangan dan Pelaksanaan Upaya Kesehatan Bersumber Daya Masyarakat (UKBM) Tingkat Daerah Kabupaten/Kota</t>
  </si>
  <si>
    <t>Bimbingan Teknis dan Supervisi Pengembangan dan Pelaksanaan Upaya Kesehatan Bersumber Daya Masyarakat (UKBM)</t>
  </si>
  <si>
    <t>Ibu Bersalin</t>
  </si>
  <si>
    <t>Ibu Hamil</t>
  </si>
  <si>
    <t>Jumlah Ibu Bersalin yang mendapatkan pelayanan sesuai kebutuhan</t>
  </si>
  <si>
    <t>Jumlah Ibu Hamil yang mendapatkan pelayanan sesuai standar</t>
  </si>
  <si>
    <t>Frekuensi pendistribusian Alat Kesehatan Obat, Vaksin, BMHP, Makanan dan Minuman ke Puskesmas serta Fasilitas Kesehatan Lainnya</t>
  </si>
  <si>
    <t>Kali</t>
  </si>
  <si>
    <t>Jumlah Layanan Kesehatan Dasar, Rujukan, dan Tradisional Sesuai Standar</t>
  </si>
  <si>
    <t>Layanan</t>
  </si>
  <si>
    <t>Jumlah Usia Pendidikan Dasar yang mendapatkan pelayanan sesuai standar</t>
  </si>
  <si>
    <t>Anak</t>
  </si>
  <si>
    <t>Jumlah fasyankes yang memberikan pelayanan pada kondisi KLB sesuai standar</t>
  </si>
  <si>
    <t>Fasyankes</t>
  </si>
  <si>
    <t>Persentase Penduduk yang terdampak Krisis Kesehatan Akibat Bencana dan/atau Berpotensi Bencana yang sesuai standar</t>
  </si>
  <si>
    <t>Jumlah Puskesmas yang memberikan pelayanan kesehatan gizi masyarakat sesuai standar</t>
  </si>
  <si>
    <t>PKM</t>
  </si>
  <si>
    <t>Jumlah Puskesmas yang melaksanakan pelayanan kesehatan Kerja dan Olahraga</t>
  </si>
  <si>
    <t>Jumlah desa dan kelurahan yang mendapatkan Pelayanan Kesehatan Lingkungan</t>
  </si>
  <si>
    <t>Desa/Kel</t>
  </si>
  <si>
    <t>Jumlah Fasyankes yang memberikan pelayanan kesehatan sesuai standar</t>
  </si>
  <si>
    <t>Persentase Fasilitas Kesehatan Sesuai Standar</t>
  </si>
  <si>
    <t>Persentase Cakupan Pelayanan Kesehatan Dasar, Rujukan, dan Tradisional Sesuai Standar</t>
  </si>
  <si>
    <t>Persentase Peserta JKN yang dilayani saat membutuhkan</t>
  </si>
  <si>
    <t>Jumlah Fasyankes untuk UKM dan UKP Kewenangan Daerah Kabupaten/Kota Sesuai Standar</t>
  </si>
  <si>
    <t>Jenis</t>
  </si>
  <si>
    <t>Jumlah ketersediaan item obat dan vaksin indikator di puskesmas</t>
  </si>
  <si>
    <t>Item</t>
  </si>
  <si>
    <t>Jumlah Jenis Pengadaan Barang Habis Pakai</t>
  </si>
  <si>
    <t>Jumlah penyediaan Rehabilitasi dan Pemeliharaan Rumah Dinas Tenaga Kesehatan sesuai kebutuhan</t>
  </si>
  <si>
    <t>Persentase penduduk yang menjadi peserta JKN</t>
  </si>
  <si>
    <t>Jumlah puskesmas yang siap melaksanakan reakreditasi</t>
  </si>
  <si>
    <t xml:space="preserve">Jumlah Faskes yang memiliki izin sesuai standar
</t>
  </si>
  <si>
    <t>Faskes</t>
  </si>
  <si>
    <t>Jumlah penyelenggaraan pelayanan kesehatan sesuai standar di fasilitas kesehatan</t>
  </si>
  <si>
    <t xml:space="preserve">Jumlah Rumah Sakit dan Fasilitas Pelayanan Kesehatan Tingkat Daerah yang melaksanakan Tata Kelola Sesuai Standar
</t>
  </si>
  <si>
    <t>Persentase Puskesmas yang memiliki tenaga kesehatan sesuai standar</t>
  </si>
  <si>
    <t>Persentase SDMK yang memiliki STR yang masih berlaku</t>
  </si>
  <si>
    <t>Org</t>
  </si>
  <si>
    <t>Jumlah Puskesmas yang memenuhi jumlah ketenagaan sesuai standar</t>
  </si>
  <si>
    <t>Jumlah tenaga kesehatan sesuai dengan kebutuhan</t>
  </si>
  <si>
    <t>Jumlah Tenaga Kesehatan yang ditingkatkan kompetensinya</t>
  </si>
  <si>
    <t>Persentase fasilitas pelayanan kefarmasian (Apotek dan Toko Obat) yang memenuhi standar persyaratan perizinan</t>
  </si>
  <si>
    <t>Jumlah sertifikat laik higiene sanitasi tempat pengelolaan makanan yang dilakukan pengawasan</t>
  </si>
  <si>
    <t>Persentase penerbitan rekomendasi sertifikat laik higiene sanitasi tempat pengelolaan makanan antara lain Jasa Boga, Rumah Makan/Restoran dan Depot Air Minum (DAM)</t>
  </si>
  <si>
    <t>Persentase penerbitan rekomendasi Sertifikat Produksi Pangan Industri Rumah Tangga dan Nomor P-IRT sebagai Izin Produksi, untuk Produk Makanan Minuman Tertentu yang dapat diproduksi oleh Industri Rumah Tangga</t>
  </si>
  <si>
    <t>Jumlah sertifikat Produksi Pangan Industri Rumah Tangga dan Nomor P-IRT sebagai Izin Produksi, untuk Produk Makanan Minuman Tertentu yang dapat diproduksi oleh Industri Rumah Tangga yang dilakukan pengawasan</t>
  </si>
  <si>
    <t>TPM</t>
  </si>
  <si>
    <t>Sertifikat</t>
  </si>
  <si>
    <t>Persentase pemeriksaan dan tindak lanjut hasil pemeriksaan post market pada produksi dan produk makanan minuman industri rumah tangga</t>
  </si>
  <si>
    <t>Jumlah Produk Makanan- Minuman Industri Rumah Tangga yang Beredar yang dilakukan pengawasan post market</t>
  </si>
  <si>
    <t>Produk Makanan-minuman</t>
  </si>
  <si>
    <t>Jumlah Advokasi, Pemberdayaan, Kemitraan, Peningkatan Peran serta Masyarakat dan Lintas Sektor</t>
  </si>
  <si>
    <t>Upaya</t>
  </si>
  <si>
    <t>Jumlah Bimbingan Teknis dan Supervisi Pengembangan dan Pelaksanaan Upaya Kesehatan Bersumber Daya Masyarakat (UKBM)</t>
  </si>
  <si>
    <t>Bimtek</t>
  </si>
  <si>
    <t>Jumlah puskesmas yang melaksanakan sistem informasi kesehatan</t>
  </si>
  <si>
    <t>Persentase puskesmas yang menyelenggarakan sistem informasi kesehatan terintegrasi</t>
  </si>
  <si>
    <t>Jumlah puskesmas yang melaksanakan Pelayanan Kesehatan Penyakit Menular dan Tidak Menular sesuai standar</t>
  </si>
  <si>
    <t>Persentase Upaya Kesehatan Bersumber Daya Masyarakat (UKBM) yang berkembang</t>
  </si>
  <si>
    <t>Keg</t>
  </si>
  <si>
    <t>Pengelolaan Pelayanan Kesehatan Balita</t>
  </si>
  <si>
    <t>Jumlah Balita yang mendapatkan pelayanan sesuai kebutuhan</t>
  </si>
  <si>
    <t>Balita</t>
  </si>
  <si>
    <t>PERIODE PELAKSANAAN TRIWULAN IV TAHUN 2021</t>
  </si>
  <si>
    <t>Kandangan,          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</si>
</sst>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indexed="81"/>
      <name val="Tahoma"/>
      <family val="2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</cellStyleXfs>
  <cellXfs count="19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8" fillId="0" borderId="6" xfId="0" applyFont="1" applyFill="1" applyBorder="1"/>
    <xf numFmtId="0" fontId="8" fillId="0" borderId="6" xfId="0" applyFont="1" applyFill="1" applyBorder="1" applyAlignment="1">
      <alignment horizontal="center"/>
    </xf>
    <xf numFmtId="0" fontId="4" fillId="0" borderId="11" xfId="0" applyFont="1" applyFill="1" applyBorder="1"/>
    <xf numFmtId="0" fontId="8" fillId="0" borderId="11" xfId="0" applyFont="1" applyFill="1" applyBorder="1"/>
    <xf numFmtId="0" fontId="8" fillId="0" borderId="11" xfId="0" applyFont="1" applyFill="1" applyBorder="1" applyAlignment="1">
      <alignment horizontal="center"/>
    </xf>
    <xf numFmtId="0" fontId="8" fillId="0" borderId="15" xfId="0" applyFont="1" applyFill="1" applyBorder="1"/>
    <xf numFmtId="0" fontId="8" fillId="0" borderId="1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 wrapText="1"/>
    </xf>
    <xf numFmtId="166" fontId="8" fillId="0" borderId="2" xfId="1" applyNumberFormat="1" applyFont="1" applyFill="1" applyBorder="1" applyAlignment="1">
      <alignment vertical="top"/>
    </xf>
    <xf numFmtId="166" fontId="8" fillId="0" borderId="2" xfId="1" quotePrefix="1" applyNumberFormat="1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 wrapText="1"/>
    </xf>
    <xf numFmtId="166" fontId="8" fillId="0" borderId="0" xfId="1" quotePrefix="1" applyNumberFormat="1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 wrapText="1"/>
    </xf>
    <xf numFmtId="166" fontId="8" fillId="0" borderId="15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10" fillId="5" borderId="16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6" fontId="6" fillId="0" borderId="15" xfId="1" quotePrefix="1" applyNumberFormat="1" applyFont="1" applyFill="1" applyBorder="1" applyAlignment="1">
      <alignment vertical="top"/>
    </xf>
    <xf numFmtId="166" fontId="6" fillId="0" borderId="2" xfId="1" quotePrefix="1" applyNumberFormat="1" applyFont="1" applyFill="1" applyBorder="1" applyAlignment="1">
      <alignment vertical="top"/>
    </xf>
    <xf numFmtId="1" fontId="8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164" fontId="8" fillId="0" borderId="2" xfId="2" applyFont="1" applyFill="1" applyBorder="1" applyAlignment="1">
      <alignment vertical="top"/>
    </xf>
    <xf numFmtId="0" fontId="8" fillId="0" borderId="11" xfId="0" applyFont="1" applyFill="1" applyBorder="1" applyAlignment="1">
      <alignment horizontal="center" vertical="top" wrapText="1"/>
    </xf>
    <xf numFmtId="9" fontId="6" fillId="0" borderId="15" xfId="0" applyNumberFormat="1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 wrapText="1"/>
    </xf>
    <xf numFmtId="164" fontId="8" fillId="0" borderId="6" xfId="2" applyFont="1" applyFill="1" applyBorder="1" applyAlignment="1">
      <alignment vertical="top"/>
    </xf>
    <xf numFmtId="166" fontId="8" fillId="0" borderId="6" xfId="1" applyNumberFormat="1" applyFont="1" applyFill="1" applyBorder="1" applyAlignment="1">
      <alignment vertical="top"/>
    </xf>
    <xf numFmtId="9" fontId="8" fillId="0" borderId="6" xfId="0" applyNumberFormat="1" applyFont="1" applyFill="1" applyBorder="1" applyAlignment="1">
      <alignment horizontal="center" vertical="top"/>
    </xf>
    <xf numFmtId="166" fontId="6" fillId="0" borderId="6" xfId="1" quotePrefix="1" applyNumberFormat="1" applyFont="1" applyFill="1" applyBorder="1" applyAlignment="1">
      <alignment vertical="top"/>
    </xf>
    <xf numFmtId="166" fontId="8" fillId="0" borderId="6" xfId="1" quotePrefix="1" applyNumberFormat="1" applyFont="1" applyFill="1" applyBorder="1" applyAlignment="1">
      <alignment vertical="top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2" fontId="8" fillId="4" borderId="14" xfId="0" applyNumberFormat="1" applyFont="1" applyFill="1" applyBorder="1" applyAlignment="1">
      <alignment horizontal="right"/>
    </xf>
    <xf numFmtId="0" fontId="8" fillId="4" borderId="14" xfId="0" applyFont="1" applyFill="1" applyBorder="1"/>
    <xf numFmtId="0" fontId="8" fillId="0" borderId="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top" wrapText="1"/>
    </xf>
    <xf numFmtId="0" fontId="4" fillId="3" borderId="15" xfId="0" applyFont="1" applyFill="1" applyBorder="1"/>
    <xf numFmtId="2" fontId="8" fillId="4" borderId="2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164" fontId="8" fillId="0" borderId="11" xfId="2" applyFont="1" applyFill="1" applyBorder="1" applyAlignment="1">
      <alignment vertical="top"/>
    </xf>
    <xf numFmtId="166" fontId="8" fillId="0" borderId="11" xfId="1" applyNumberFormat="1" applyFont="1" applyFill="1" applyBorder="1" applyAlignment="1">
      <alignment vertical="top"/>
    </xf>
    <xf numFmtId="166" fontId="8" fillId="0" borderId="11" xfId="1" quotePrefix="1" applyNumberFormat="1" applyFont="1" applyFill="1" applyBorder="1" applyAlignment="1">
      <alignment vertical="top"/>
    </xf>
    <xf numFmtId="1" fontId="6" fillId="0" borderId="15" xfId="0" applyNumberFormat="1" applyFont="1" applyFill="1" applyBorder="1" applyAlignment="1">
      <alignment horizontal="center" vertical="top" wrapText="1"/>
    </xf>
    <xf numFmtId="0" fontId="8" fillId="0" borderId="2" xfId="0" applyNumberFormat="1" applyFont="1" applyFill="1" applyBorder="1" applyAlignment="1">
      <alignment horizontal="center" vertical="top"/>
    </xf>
    <xf numFmtId="0" fontId="8" fillId="0" borderId="6" xfId="0" applyNumberFormat="1" applyFont="1" applyFill="1" applyBorder="1" applyAlignment="1">
      <alignment horizontal="center" vertical="top"/>
    </xf>
    <xf numFmtId="0" fontId="8" fillId="0" borderId="15" xfId="0" applyNumberFormat="1" applyFont="1" applyFill="1" applyBorder="1" applyAlignment="1">
      <alignment horizontal="center" vertical="top"/>
    </xf>
    <xf numFmtId="0" fontId="8" fillId="0" borderId="2" xfId="2" applyNumberFormat="1" applyFont="1" applyFill="1" applyBorder="1" applyAlignment="1">
      <alignment horizontal="center" vertical="top"/>
    </xf>
    <xf numFmtId="0" fontId="8" fillId="0" borderId="11" xfId="0" applyNumberFormat="1" applyFont="1" applyFill="1" applyBorder="1" applyAlignment="1">
      <alignment horizontal="center" vertical="top"/>
    </xf>
    <xf numFmtId="0" fontId="6" fillId="0" borderId="2" xfId="0" applyNumberFormat="1" applyFont="1" applyFill="1" applyBorder="1" applyAlignment="1">
      <alignment horizontal="center" vertical="top"/>
    </xf>
    <xf numFmtId="0" fontId="6" fillId="0" borderId="6" xfId="0" applyNumberFormat="1" applyFont="1" applyFill="1" applyBorder="1" applyAlignment="1">
      <alignment horizontal="center" vertical="top"/>
    </xf>
    <xf numFmtId="0" fontId="14" fillId="0" borderId="0" xfId="0" applyFont="1" applyFill="1"/>
    <xf numFmtId="166" fontId="6" fillId="0" borderId="0" xfId="1" quotePrefix="1" applyNumberFormat="1" applyFont="1" applyFill="1" applyBorder="1" applyAlignment="1">
      <alignment vertical="top"/>
    </xf>
    <xf numFmtId="0" fontId="14" fillId="0" borderId="11" xfId="0" applyFont="1" applyFill="1" applyBorder="1"/>
    <xf numFmtId="1" fontId="6" fillId="0" borderId="2" xfId="0" applyNumberFormat="1" applyFont="1" applyFill="1" applyBorder="1" applyAlignment="1">
      <alignment horizontal="center" vertical="top" wrapText="1"/>
    </xf>
    <xf numFmtId="0" fontId="6" fillId="0" borderId="15" xfId="0" applyNumberFormat="1" applyFont="1" applyFill="1" applyBorder="1" applyAlignment="1">
      <alignment horizontal="center" vertical="top"/>
    </xf>
    <xf numFmtId="0" fontId="6" fillId="0" borderId="2" xfId="0" applyFont="1" applyFill="1" applyBorder="1"/>
    <xf numFmtId="166" fontId="6" fillId="0" borderId="2" xfId="1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>
      <alignment horizontal="center" vertical="top" wrapText="1"/>
    </xf>
    <xf numFmtId="164" fontId="6" fillId="0" borderId="2" xfId="2" applyFont="1" applyFill="1" applyBorder="1" applyAlignment="1">
      <alignment vertical="top"/>
    </xf>
    <xf numFmtId="3" fontId="6" fillId="0" borderId="6" xfId="0" applyNumberFormat="1" applyFont="1" applyFill="1" applyBorder="1" applyAlignment="1">
      <alignment vertical="top"/>
    </xf>
    <xf numFmtId="3" fontId="6" fillId="0" borderId="2" xfId="0" applyNumberFormat="1" applyFont="1" applyFill="1" applyBorder="1" applyAlignment="1">
      <alignment vertical="top"/>
    </xf>
    <xf numFmtId="3" fontId="8" fillId="0" borderId="2" xfId="0" applyNumberFormat="1" applyFont="1" applyFill="1" applyBorder="1" applyAlignment="1">
      <alignment vertical="top"/>
    </xf>
    <xf numFmtId="3" fontId="8" fillId="0" borderId="6" xfId="0" applyNumberFormat="1" applyFont="1" applyFill="1" applyBorder="1" applyAlignment="1">
      <alignment vertical="top"/>
    </xf>
    <xf numFmtId="3" fontId="8" fillId="0" borderId="11" xfId="0" applyNumberFormat="1" applyFont="1" applyFill="1" applyBorder="1" applyAlignment="1">
      <alignment vertical="top"/>
    </xf>
    <xf numFmtId="1" fontId="6" fillId="0" borderId="2" xfId="0" applyNumberFormat="1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9" fontId="8" fillId="0" borderId="2" xfId="0" applyNumberFormat="1" applyFont="1" applyFill="1" applyBorder="1" applyAlignment="1">
      <alignment horizontal="center" vertical="top" wrapText="1"/>
    </xf>
    <xf numFmtId="1" fontId="8" fillId="0" borderId="6" xfId="0" applyNumberFormat="1" applyFont="1" applyFill="1" applyBorder="1" applyAlignment="1">
      <alignment horizontal="center" vertical="top" wrapText="1"/>
    </xf>
    <xf numFmtId="3" fontId="8" fillId="0" borderId="2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/>
    </xf>
    <xf numFmtId="1" fontId="8" fillId="0" borderId="6" xfId="0" applyNumberFormat="1" applyFont="1" applyFill="1" applyBorder="1" applyAlignment="1">
      <alignment horizontal="center" vertical="top"/>
    </xf>
    <xf numFmtId="1" fontId="8" fillId="0" borderId="11" xfId="0" applyNumberFormat="1" applyFont="1" applyFill="1" applyBorder="1" applyAlignment="1">
      <alignment horizontal="center" vertical="top"/>
    </xf>
    <xf numFmtId="3" fontId="8" fillId="0" borderId="2" xfId="0" applyNumberFormat="1" applyFont="1" applyFill="1" applyBorder="1" applyAlignment="1">
      <alignment horizontal="center" vertical="top"/>
    </xf>
    <xf numFmtId="164" fontId="6" fillId="0" borderId="11" xfId="2" applyFont="1" applyFill="1" applyBorder="1" applyAlignment="1">
      <alignment vertical="top"/>
    </xf>
    <xf numFmtId="166" fontId="6" fillId="0" borderId="11" xfId="1" quotePrefix="1" applyNumberFormat="1" applyFont="1" applyFill="1" applyBorder="1" applyAlignment="1">
      <alignment vertical="top"/>
    </xf>
    <xf numFmtId="3" fontId="6" fillId="0" borderId="11" xfId="0" applyNumberFormat="1" applyFont="1" applyFill="1" applyBorder="1" applyAlignment="1">
      <alignment vertical="top"/>
    </xf>
    <xf numFmtId="0" fontId="6" fillId="0" borderId="11" xfId="0" applyNumberFormat="1" applyFont="1" applyFill="1" applyBorder="1" applyAlignment="1">
      <alignment horizontal="center" vertical="top"/>
    </xf>
    <xf numFmtId="0" fontId="8" fillId="0" borderId="2" xfId="0" applyNumberFormat="1" applyFont="1" applyFill="1" applyBorder="1" applyAlignment="1">
      <alignment horizontal="center" vertical="top" wrapText="1"/>
    </xf>
    <xf numFmtId="166" fontId="8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/>
    </xf>
    <xf numFmtId="2" fontId="8" fillId="0" borderId="6" xfId="0" applyNumberFormat="1" applyFont="1" applyFill="1" applyBorder="1" applyAlignment="1">
      <alignment horizontal="center" vertical="top"/>
    </xf>
    <xf numFmtId="2" fontId="6" fillId="0" borderId="6" xfId="0" applyNumberFormat="1" applyFont="1" applyFill="1" applyBorder="1" applyAlignment="1">
      <alignment horizontal="center" vertical="top"/>
    </xf>
    <xf numFmtId="2" fontId="6" fillId="0" borderId="11" xfId="0" applyNumberFormat="1" applyFont="1" applyFill="1" applyBorder="1" applyAlignment="1">
      <alignment horizontal="center" vertical="top"/>
    </xf>
    <xf numFmtId="2" fontId="8" fillId="0" borderId="11" xfId="0" applyNumberFormat="1" applyFont="1" applyFill="1" applyBorder="1" applyAlignment="1">
      <alignment horizontal="center" vertical="top"/>
    </xf>
    <xf numFmtId="0" fontId="8" fillId="0" borderId="11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9" fontId="6" fillId="0" borderId="6" xfId="0" applyNumberFormat="1" applyFont="1" applyFill="1" applyBorder="1" applyAlignment="1">
      <alignment horizontal="center" vertical="top"/>
    </xf>
    <xf numFmtId="1" fontId="6" fillId="0" borderId="6" xfId="0" applyNumberFormat="1" applyFont="1" applyFill="1" applyBorder="1" applyAlignment="1">
      <alignment horizontal="center" vertical="top" wrapText="1"/>
    </xf>
    <xf numFmtId="2" fontId="6" fillId="0" borderId="6" xfId="0" applyNumberFormat="1" applyFont="1" applyFill="1" applyBorder="1" applyAlignment="1">
      <alignment horizontal="center" vertical="top" wrapText="1"/>
    </xf>
    <xf numFmtId="1" fontId="6" fillId="0" borderId="6" xfId="0" applyNumberFormat="1" applyFont="1" applyFill="1" applyBorder="1" applyAlignment="1">
      <alignment horizontal="center" vertical="top"/>
    </xf>
    <xf numFmtId="165" fontId="6" fillId="0" borderId="11" xfId="1" quotePrefix="1" applyNumberFormat="1" applyFont="1" applyFill="1" applyBorder="1" applyAlignment="1">
      <alignment vertical="top"/>
    </xf>
    <xf numFmtId="9" fontId="8" fillId="0" borderId="11" xfId="0" applyNumberFormat="1" applyFont="1" applyFill="1" applyBorder="1" applyAlignment="1">
      <alignment horizontal="center" vertical="top" wrapText="1"/>
    </xf>
    <xf numFmtId="0" fontId="8" fillId="0" borderId="11" xfId="0" applyNumberFormat="1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  <xf numFmtId="0" fontId="5" fillId="0" borderId="1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6" fillId="3" borderId="11" xfId="0" applyFont="1" applyFill="1" applyBorder="1" applyAlignment="1">
      <alignment horizontal="center" vertical="center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104"/>
  <sheetViews>
    <sheetView tabSelected="1" showRuler="0" view="pageBreakPreview" topLeftCell="C1" zoomScale="70" zoomScaleNormal="40" zoomScaleSheetLayoutView="70" zoomScalePageLayoutView="55" workbookViewId="0">
      <selection activeCell="Z97" sqref="Z97:AE97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6" width="7.7109375" style="2" customWidth="1"/>
    <col min="7" max="7" width="19.140625" style="2" customWidth="1"/>
    <col min="8" max="8" width="8.7109375" style="2" customWidth="1"/>
    <col min="9" max="9" width="7.7109375" style="2" customWidth="1"/>
    <col min="10" max="10" width="21.42578125" style="2" customWidth="1"/>
    <col min="11" max="11" width="9" style="2" customWidth="1"/>
    <col min="12" max="12" width="7.5703125" style="2" customWidth="1"/>
    <col min="13" max="13" width="21.140625" style="2" customWidth="1"/>
    <col min="14" max="14" width="9" style="2" customWidth="1"/>
    <col min="15" max="15" width="8" style="2" customWidth="1"/>
    <col min="16" max="16" width="20.42578125" style="2" customWidth="1"/>
    <col min="17" max="18" width="7.7109375" style="2" customWidth="1"/>
    <col min="19" max="19" width="18.7109375" style="2" customWidth="1"/>
    <col min="20" max="20" width="7.7109375" style="2" customWidth="1"/>
    <col min="21" max="21" width="8" style="2" customWidth="1"/>
    <col min="22" max="22" width="18.28515625" style="2" customWidth="1"/>
    <col min="23" max="23" width="9" style="2" customWidth="1"/>
    <col min="24" max="24" width="7.5703125" style="2" customWidth="1"/>
    <col min="25" max="25" width="17.85546875" style="2" customWidth="1"/>
    <col min="26" max="26" width="10.7109375" style="2" customWidth="1"/>
    <col min="27" max="27" width="7.7109375" style="4" customWidth="1"/>
    <col min="28" max="28" width="10.5703125" style="2" customWidth="1"/>
    <col min="29" max="29" width="5.5703125" style="4" customWidth="1"/>
    <col min="30" max="30" width="17.85546875" style="2" customWidth="1"/>
    <col min="31" max="31" width="8.85546875" style="2" customWidth="1"/>
    <col min="32" max="32" width="5.5703125" style="4" customWidth="1"/>
    <col min="33" max="33" width="10.5703125" style="2" customWidth="1"/>
    <col min="34" max="34" width="7.140625" style="4" customWidth="1"/>
    <col min="35" max="35" width="20.140625" style="2" customWidth="1"/>
    <col min="36" max="36" width="8" style="2" customWidth="1"/>
    <col min="37" max="37" width="5.5703125" style="4" customWidth="1"/>
    <col min="38" max="38" width="10.4257812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"/>
    </row>
    <row r="2" spans="1:45" ht="23.25" x14ac:dyDescent="0.35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3"/>
    </row>
    <row r="3" spans="1:45" ht="23.25" x14ac:dyDescent="0.35">
      <c r="A3" s="136" t="s">
        <v>59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3"/>
    </row>
    <row r="4" spans="1:45" ht="23.25" x14ac:dyDescent="0.35">
      <c r="A4" s="137" t="s">
        <v>234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"/>
    </row>
    <row r="5" spans="1:45" ht="18" x14ac:dyDescent="0.2">
      <c r="A5" s="138" t="s">
        <v>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</row>
    <row r="6" spans="1:45" ht="18" x14ac:dyDescent="0.25">
      <c r="A6" s="132" t="s">
        <v>59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</row>
    <row r="7" spans="1:45" ht="81" customHeight="1" x14ac:dyDescent="0.2">
      <c r="A7" s="139" t="s">
        <v>3</v>
      </c>
      <c r="B7" s="139" t="s">
        <v>4</v>
      </c>
      <c r="C7" s="140" t="s">
        <v>5</v>
      </c>
      <c r="D7" s="140" t="s">
        <v>6</v>
      </c>
      <c r="E7" s="141" t="s">
        <v>7</v>
      </c>
      <c r="F7" s="142"/>
      <c r="G7" s="143"/>
      <c r="H7" s="141" t="s">
        <v>74</v>
      </c>
      <c r="I7" s="142"/>
      <c r="J7" s="143"/>
      <c r="K7" s="141" t="s">
        <v>75</v>
      </c>
      <c r="L7" s="142"/>
      <c r="M7" s="142"/>
      <c r="N7" s="141" t="s">
        <v>8</v>
      </c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3"/>
      <c r="Z7" s="141" t="s">
        <v>61</v>
      </c>
      <c r="AA7" s="142"/>
      <c r="AB7" s="142"/>
      <c r="AC7" s="142"/>
      <c r="AD7" s="142"/>
      <c r="AE7" s="142"/>
      <c r="AF7" s="143"/>
      <c r="AG7" s="141" t="s">
        <v>76</v>
      </c>
      <c r="AH7" s="142"/>
      <c r="AI7" s="143"/>
      <c r="AJ7" s="141" t="s">
        <v>77</v>
      </c>
      <c r="AK7" s="142"/>
      <c r="AL7" s="142"/>
      <c r="AM7" s="153" t="s">
        <v>9</v>
      </c>
      <c r="AO7" s="4"/>
      <c r="AP7" s="4"/>
      <c r="AQ7" s="4"/>
      <c r="AR7" s="4"/>
      <c r="AS7" s="4"/>
    </row>
    <row r="8" spans="1:45" ht="18" customHeight="1" x14ac:dyDescent="0.2">
      <c r="A8" s="139"/>
      <c r="B8" s="139"/>
      <c r="C8" s="140"/>
      <c r="D8" s="140"/>
      <c r="E8" s="144"/>
      <c r="F8" s="145"/>
      <c r="G8" s="146"/>
      <c r="H8" s="144"/>
      <c r="I8" s="145"/>
      <c r="J8" s="146"/>
      <c r="K8" s="147"/>
      <c r="L8" s="148"/>
      <c r="M8" s="148"/>
      <c r="N8" s="147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9"/>
      <c r="Z8" s="147"/>
      <c r="AA8" s="148"/>
      <c r="AB8" s="148"/>
      <c r="AC8" s="148"/>
      <c r="AD8" s="148"/>
      <c r="AE8" s="148"/>
      <c r="AF8" s="149"/>
      <c r="AG8" s="147"/>
      <c r="AH8" s="148"/>
      <c r="AI8" s="149"/>
      <c r="AJ8" s="147"/>
      <c r="AK8" s="148"/>
      <c r="AL8" s="148"/>
      <c r="AM8" s="154"/>
    </row>
    <row r="9" spans="1:45" ht="15.75" customHeight="1" x14ac:dyDescent="0.2">
      <c r="A9" s="139"/>
      <c r="B9" s="139"/>
      <c r="C9" s="140"/>
      <c r="D9" s="140"/>
      <c r="E9" s="147"/>
      <c r="F9" s="148"/>
      <c r="G9" s="149"/>
      <c r="H9" s="147"/>
      <c r="I9" s="148"/>
      <c r="J9" s="149"/>
      <c r="K9" s="155">
        <v>2021</v>
      </c>
      <c r="L9" s="156"/>
      <c r="M9" s="157"/>
      <c r="N9" s="133" t="s">
        <v>10</v>
      </c>
      <c r="O9" s="134"/>
      <c r="P9" s="135"/>
      <c r="Q9" s="133" t="s">
        <v>11</v>
      </c>
      <c r="R9" s="134"/>
      <c r="S9" s="135"/>
      <c r="T9" s="133" t="s">
        <v>12</v>
      </c>
      <c r="U9" s="134"/>
      <c r="V9" s="135"/>
      <c r="W9" s="133" t="s">
        <v>13</v>
      </c>
      <c r="X9" s="134"/>
      <c r="Y9" s="135"/>
      <c r="Z9" s="133">
        <v>2021</v>
      </c>
      <c r="AA9" s="134"/>
      <c r="AB9" s="134"/>
      <c r="AC9" s="134"/>
      <c r="AD9" s="134"/>
      <c r="AE9" s="134"/>
      <c r="AF9" s="135"/>
      <c r="AG9" s="133">
        <v>2021</v>
      </c>
      <c r="AH9" s="134"/>
      <c r="AI9" s="135"/>
      <c r="AJ9" s="133">
        <v>2021</v>
      </c>
      <c r="AK9" s="134"/>
      <c r="AL9" s="135"/>
      <c r="AM9" s="5"/>
    </row>
    <row r="10" spans="1:45" s="7" customFormat="1" ht="15.75" x14ac:dyDescent="0.25">
      <c r="A10" s="158">
        <v>1</v>
      </c>
      <c r="B10" s="158">
        <v>2</v>
      </c>
      <c r="C10" s="158">
        <v>3</v>
      </c>
      <c r="D10" s="158">
        <v>4</v>
      </c>
      <c r="E10" s="150">
        <v>5</v>
      </c>
      <c r="F10" s="151"/>
      <c r="G10" s="152"/>
      <c r="H10" s="150">
        <v>6</v>
      </c>
      <c r="I10" s="151"/>
      <c r="J10" s="152"/>
      <c r="K10" s="167">
        <v>7</v>
      </c>
      <c r="L10" s="168"/>
      <c r="M10" s="169"/>
      <c r="N10" s="167">
        <v>8</v>
      </c>
      <c r="O10" s="168"/>
      <c r="P10" s="169"/>
      <c r="Q10" s="167">
        <v>9</v>
      </c>
      <c r="R10" s="168"/>
      <c r="S10" s="169"/>
      <c r="T10" s="167">
        <v>10</v>
      </c>
      <c r="U10" s="168"/>
      <c r="V10" s="169"/>
      <c r="W10" s="167">
        <v>11</v>
      </c>
      <c r="X10" s="168"/>
      <c r="Y10" s="169"/>
      <c r="Z10" s="164">
        <v>12</v>
      </c>
      <c r="AA10" s="165"/>
      <c r="AB10" s="165"/>
      <c r="AC10" s="165"/>
      <c r="AD10" s="165"/>
      <c r="AE10" s="165"/>
      <c r="AF10" s="166"/>
      <c r="AG10" s="164">
        <v>13</v>
      </c>
      <c r="AH10" s="165"/>
      <c r="AI10" s="166"/>
      <c r="AJ10" s="164">
        <v>14</v>
      </c>
      <c r="AK10" s="165"/>
      <c r="AL10" s="166"/>
      <c r="AM10" s="6">
        <v>15</v>
      </c>
    </row>
    <row r="11" spans="1:45" s="7" customFormat="1" ht="87" customHeight="1" x14ac:dyDescent="0.2">
      <c r="A11" s="196"/>
      <c r="B11" s="196"/>
      <c r="C11" s="196"/>
      <c r="D11" s="196"/>
      <c r="E11" s="160" t="s">
        <v>14</v>
      </c>
      <c r="F11" s="161"/>
      <c r="G11" s="159" t="s">
        <v>15</v>
      </c>
      <c r="H11" s="160" t="s">
        <v>14</v>
      </c>
      <c r="I11" s="161"/>
      <c r="J11" s="159" t="s">
        <v>15</v>
      </c>
      <c r="K11" s="160" t="s">
        <v>14</v>
      </c>
      <c r="L11" s="161"/>
      <c r="M11" s="158" t="s">
        <v>15</v>
      </c>
      <c r="N11" s="160" t="s">
        <v>14</v>
      </c>
      <c r="O11" s="161"/>
      <c r="P11" s="158" t="s">
        <v>15</v>
      </c>
      <c r="Q11" s="160" t="s">
        <v>14</v>
      </c>
      <c r="R11" s="161"/>
      <c r="S11" s="158" t="s">
        <v>15</v>
      </c>
      <c r="T11" s="160" t="s">
        <v>14</v>
      </c>
      <c r="U11" s="161"/>
      <c r="V11" s="158" t="s">
        <v>15</v>
      </c>
      <c r="W11" s="160" t="s">
        <v>14</v>
      </c>
      <c r="X11" s="161"/>
      <c r="Y11" s="158" t="s">
        <v>15</v>
      </c>
      <c r="Z11" s="150" t="s">
        <v>16</v>
      </c>
      <c r="AA11" s="152"/>
      <c r="AB11" s="150" t="s">
        <v>62</v>
      </c>
      <c r="AC11" s="152"/>
      <c r="AD11" s="8" t="s">
        <v>17</v>
      </c>
      <c r="AE11" s="150" t="s">
        <v>63</v>
      </c>
      <c r="AF11" s="152"/>
      <c r="AG11" s="150" t="s">
        <v>18</v>
      </c>
      <c r="AH11" s="152"/>
      <c r="AI11" s="8" t="s">
        <v>19</v>
      </c>
      <c r="AJ11" s="150" t="s">
        <v>20</v>
      </c>
      <c r="AK11" s="152"/>
      <c r="AL11" s="8" t="s">
        <v>21</v>
      </c>
      <c r="AM11" s="9"/>
    </row>
    <row r="12" spans="1:45" s="7" customFormat="1" ht="15.75" x14ac:dyDescent="0.2">
      <c r="A12" s="159"/>
      <c r="B12" s="159"/>
      <c r="C12" s="159"/>
      <c r="D12" s="159"/>
      <c r="E12" s="162"/>
      <c r="F12" s="163"/>
      <c r="G12" s="170"/>
      <c r="H12" s="162"/>
      <c r="I12" s="163"/>
      <c r="J12" s="170"/>
      <c r="K12" s="162"/>
      <c r="L12" s="163"/>
      <c r="M12" s="159"/>
      <c r="N12" s="162"/>
      <c r="O12" s="163"/>
      <c r="P12" s="159"/>
      <c r="Q12" s="162"/>
      <c r="R12" s="163"/>
      <c r="S12" s="159"/>
      <c r="T12" s="162"/>
      <c r="U12" s="163"/>
      <c r="V12" s="159"/>
      <c r="W12" s="162"/>
      <c r="X12" s="163"/>
      <c r="Y12" s="159"/>
      <c r="Z12" s="162" t="s">
        <v>14</v>
      </c>
      <c r="AA12" s="163"/>
      <c r="AB12" s="162" t="s">
        <v>14</v>
      </c>
      <c r="AC12" s="163"/>
      <c r="AD12" s="10" t="s">
        <v>15</v>
      </c>
      <c r="AE12" s="162" t="s">
        <v>15</v>
      </c>
      <c r="AF12" s="163"/>
      <c r="AG12" s="162" t="s">
        <v>14</v>
      </c>
      <c r="AH12" s="163"/>
      <c r="AI12" s="10" t="s">
        <v>15</v>
      </c>
      <c r="AJ12" s="162" t="s">
        <v>14</v>
      </c>
      <c r="AK12" s="163"/>
      <c r="AL12" s="10" t="s">
        <v>15</v>
      </c>
      <c r="AM12" s="70"/>
    </row>
    <row r="13" spans="1:45" ht="15" hidden="1" customHeight="1" x14ac:dyDescent="0.2">
      <c r="A13" s="181"/>
      <c r="B13" s="184" t="s">
        <v>22</v>
      </c>
      <c r="C13" s="172" t="s">
        <v>23</v>
      </c>
      <c r="D13" s="184" t="s">
        <v>24</v>
      </c>
      <c r="E13" s="187" t="s">
        <v>25</v>
      </c>
      <c r="F13" s="188"/>
      <c r="G13" s="181"/>
      <c r="H13" s="187" t="s">
        <v>26</v>
      </c>
      <c r="I13" s="188"/>
      <c r="J13" s="172" t="s">
        <v>27</v>
      </c>
      <c r="K13" s="175" t="s">
        <v>28</v>
      </c>
      <c r="L13" s="176"/>
      <c r="M13" s="172" t="s">
        <v>29</v>
      </c>
      <c r="N13" s="175" t="s">
        <v>30</v>
      </c>
      <c r="O13" s="176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2"/>
      <c r="AB13" s="11"/>
      <c r="AC13" s="66"/>
      <c r="AD13" s="11"/>
      <c r="AE13" s="11"/>
      <c r="AF13" s="66"/>
      <c r="AG13" s="11"/>
      <c r="AH13" s="12"/>
      <c r="AI13" s="11"/>
      <c r="AJ13" s="11"/>
      <c r="AK13" s="12"/>
      <c r="AL13" s="11"/>
      <c r="AM13" s="13"/>
    </row>
    <row r="14" spans="1:45" ht="15" hidden="1" customHeight="1" x14ac:dyDescent="0.2">
      <c r="A14" s="182"/>
      <c r="B14" s="185"/>
      <c r="C14" s="173"/>
      <c r="D14" s="185"/>
      <c r="E14" s="189"/>
      <c r="F14" s="190"/>
      <c r="G14" s="182"/>
      <c r="H14" s="189"/>
      <c r="I14" s="190"/>
      <c r="J14" s="173"/>
      <c r="K14" s="177"/>
      <c r="L14" s="178"/>
      <c r="M14" s="173"/>
      <c r="N14" s="177"/>
      <c r="O14" s="178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  <c r="AB14" s="14"/>
      <c r="AC14" s="67"/>
      <c r="AD14" s="14"/>
      <c r="AE14" s="14"/>
      <c r="AF14" s="67"/>
      <c r="AG14" s="14"/>
      <c r="AH14" s="15"/>
      <c r="AI14" s="14"/>
      <c r="AJ14" s="14"/>
      <c r="AK14" s="15"/>
      <c r="AL14" s="14"/>
      <c r="AM14" s="13"/>
    </row>
    <row r="15" spans="1:45" ht="15" hidden="1" customHeight="1" x14ac:dyDescent="0.2">
      <c r="A15" s="183"/>
      <c r="B15" s="186"/>
      <c r="C15" s="174"/>
      <c r="D15" s="186"/>
      <c r="E15" s="191"/>
      <c r="F15" s="192"/>
      <c r="G15" s="183"/>
      <c r="H15" s="191"/>
      <c r="I15" s="192"/>
      <c r="J15" s="174"/>
      <c r="K15" s="179"/>
      <c r="L15" s="180"/>
      <c r="M15" s="174"/>
      <c r="N15" s="179"/>
      <c r="O15" s="180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7"/>
      <c r="AB15" s="16"/>
      <c r="AC15" s="68"/>
      <c r="AD15" s="16"/>
      <c r="AE15" s="16"/>
      <c r="AF15" s="68"/>
      <c r="AG15" s="16"/>
      <c r="AH15" s="17"/>
      <c r="AI15" s="16"/>
      <c r="AJ15" s="16"/>
      <c r="AK15" s="17"/>
      <c r="AL15" s="16"/>
      <c r="AM15" s="13"/>
    </row>
    <row r="16" spans="1:45" s="85" customFormat="1" ht="122.25" customHeight="1" x14ac:dyDescent="0.25">
      <c r="A16" s="46">
        <v>1</v>
      </c>
      <c r="B16" s="19" t="s">
        <v>31</v>
      </c>
      <c r="C16" s="47" t="s">
        <v>78</v>
      </c>
      <c r="D16" s="21" t="s">
        <v>147</v>
      </c>
      <c r="E16" s="44">
        <v>100</v>
      </c>
      <c r="F16" s="45" t="s">
        <v>58</v>
      </c>
      <c r="G16" s="56"/>
      <c r="H16" s="44">
        <v>100</v>
      </c>
      <c r="I16" s="45" t="s">
        <v>58</v>
      </c>
      <c r="J16" s="56"/>
      <c r="K16" s="44">
        <v>100</v>
      </c>
      <c r="L16" s="45" t="s">
        <v>58</v>
      </c>
      <c r="M16" s="56">
        <f>M17+M20+M22+M28+M32</f>
        <v>72801615883</v>
      </c>
      <c r="N16" s="44">
        <v>25</v>
      </c>
      <c r="O16" s="45" t="str">
        <f>L16</f>
        <v>%</v>
      </c>
      <c r="P16" s="56">
        <f>P17+P20+P22+P28+P32</f>
        <v>12738292001</v>
      </c>
      <c r="Q16" s="44">
        <v>25</v>
      </c>
      <c r="R16" s="45" t="str">
        <f>O16</f>
        <v>%</v>
      </c>
      <c r="S16" s="56">
        <f>S17+S20+S22+S28+S32</f>
        <v>24694543014</v>
      </c>
      <c r="T16" s="44">
        <v>25</v>
      </c>
      <c r="U16" s="45" t="str">
        <f>R16</f>
        <v>%</v>
      </c>
      <c r="V16" s="56">
        <f>V17+V20+V22+V28+V32</f>
        <v>19719401204</v>
      </c>
      <c r="W16" s="44">
        <v>25</v>
      </c>
      <c r="X16" s="45" t="str">
        <f>U16</f>
        <v>%</v>
      </c>
      <c r="Y16" s="56">
        <f>Y17+Y20+Y22+Y28+Y32</f>
        <v>12077123727</v>
      </c>
      <c r="Z16" s="83">
        <f>SUM(N16,Q16,T16,W16)</f>
        <v>100</v>
      </c>
      <c r="AA16" s="83" t="str">
        <f>L16</f>
        <v>%</v>
      </c>
      <c r="AB16" s="83">
        <f>Z16/K16*100</f>
        <v>100</v>
      </c>
      <c r="AC16" s="83" t="s">
        <v>58</v>
      </c>
      <c r="AD16" s="94">
        <f>SUM(P16,S16,V16,Y16)</f>
        <v>69229359946</v>
      </c>
      <c r="AE16" s="84">
        <f>AD16/M16*100</f>
        <v>95.093163944683596</v>
      </c>
      <c r="AF16" s="84" t="s">
        <v>58</v>
      </c>
      <c r="AG16" s="83">
        <f>SUM(H16,Z16)</f>
        <v>200</v>
      </c>
      <c r="AH16" s="83" t="str">
        <f>O16</f>
        <v>%</v>
      </c>
      <c r="AI16" s="94">
        <f>SUM(J16,AD16)</f>
        <v>69229359946</v>
      </c>
      <c r="AJ16" s="83"/>
      <c r="AK16" s="83" t="s">
        <v>58</v>
      </c>
      <c r="AL16" s="84"/>
      <c r="AM16" s="27" t="s">
        <v>60</v>
      </c>
      <c r="AP16" s="86">
        <f t="shared" ref="AP16:AP21" si="0">P16+S16+V16+Y16</f>
        <v>69229359946</v>
      </c>
    </row>
    <row r="17" spans="1:42" s="85" customFormat="1" ht="126" x14ac:dyDescent="0.25">
      <c r="A17" s="46">
        <v>2</v>
      </c>
      <c r="B17" s="47" t="s">
        <v>32</v>
      </c>
      <c r="C17" s="21" t="s">
        <v>79</v>
      </c>
      <c r="D17" s="21" t="s">
        <v>143</v>
      </c>
      <c r="E17" s="44">
        <f>SUM(E18:E19)</f>
        <v>45</v>
      </c>
      <c r="F17" s="45" t="s">
        <v>56</v>
      </c>
      <c r="G17" s="42"/>
      <c r="H17" s="44">
        <f>SUM(H18:H19)</f>
        <v>15</v>
      </c>
      <c r="I17" s="45" t="s">
        <v>56</v>
      </c>
      <c r="J17" s="42"/>
      <c r="K17" s="44">
        <f>SUM(K18:K19)</f>
        <v>15</v>
      </c>
      <c r="L17" s="45" t="s">
        <v>56</v>
      </c>
      <c r="M17" s="42">
        <f>SUM(M18:M19)</f>
        <v>15912300</v>
      </c>
      <c r="N17" s="44">
        <f>SUM(N18:N19)</f>
        <v>1</v>
      </c>
      <c r="O17" s="45" t="s">
        <v>56</v>
      </c>
      <c r="P17" s="42">
        <f>SUM(P18:P19)</f>
        <v>0</v>
      </c>
      <c r="Q17" s="44">
        <f>SUM(Q18:Q19)</f>
        <v>3</v>
      </c>
      <c r="R17" s="45" t="s">
        <v>56</v>
      </c>
      <c r="S17" s="42">
        <f>SUM(S18:S19)</f>
        <v>1230000</v>
      </c>
      <c r="T17" s="44">
        <f>SUM(T18:T19)</f>
        <v>3</v>
      </c>
      <c r="U17" s="45" t="s">
        <v>56</v>
      </c>
      <c r="V17" s="42">
        <f>SUM(V18:V19)</f>
        <v>1230000</v>
      </c>
      <c r="W17" s="44">
        <f>SUM(W18:W19)</f>
        <v>8</v>
      </c>
      <c r="X17" s="45" t="s">
        <v>56</v>
      </c>
      <c r="Y17" s="42">
        <f>SUM(Y18:Y19)</f>
        <v>8520000</v>
      </c>
      <c r="Z17" s="83">
        <f t="shared" ref="Z17:Z85" si="1">SUM(N17,Q17,T17,W17)</f>
        <v>15</v>
      </c>
      <c r="AA17" s="83" t="str">
        <f t="shared" ref="AA17:AA85" si="2">L17</f>
        <v>Dok</v>
      </c>
      <c r="AB17" s="100">
        <f t="shared" ref="AB17:AB84" si="3">Z17/K17*100</f>
        <v>100</v>
      </c>
      <c r="AC17" s="83" t="s">
        <v>58</v>
      </c>
      <c r="AD17" s="95">
        <f t="shared" ref="AD17:AD85" si="4">SUM(P17,S17,V17,Y17)</f>
        <v>10980000</v>
      </c>
      <c r="AE17" s="100">
        <f t="shared" ref="AE17:AE85" si="5">AD17/M17*100</f>
        <v>69.003223921117623</v>
      </c>
      <c r="AF17" s="83" t="s">
        <v>58</v>
      </c>
      <c r="AG17" s="83">
        <f t="shared" ref="AG17:AG85" si="6">SUM(H17,Z17)</f>
        <v>30</v>
      </c>
      <c r="AH17" s="83" t="str">
        <f t="shared" ref="AH17:AH85" si="7">O17</f>
        <v>Dok</v>
      </c>
      <c r="AI17" s="95">
        <f t="shared" ref="AI17:AI85" si="8">SUM(J17,AD17)</f>
        <v>10980000</v>
      </c>
      <c r="AJ17" s="83"/>
      <c r="AK17" s="83" t="s">
        <v>58</v>
      </c>
      <c r="AL17" s="83"/>
      <c r="AM17" s="87"/>
      <c r="AP17" s="86"/>
    </row>
    <row r="18" spans="1:42" ht="90" x14ac:dyDescent="0.2">
      <c r="A18" s="18"/>
      <c r="B18" s="19"/>
      <c r="C18" s="29" t="s">
        <v>80</v>
      </c>
      <c r="D18" s="31" t="s">
        <v>148</v>
      </c>
      <c r="E18" s="22">
        <f>5*3</f>
        <v>15</v>
      </c>
      <c r="F18" s="23" t="s">
        <v>56</v>
      </c>
      <c r="G18" s="26"/>
      <c r="H18" s="22">
        <v>5</v>
      </c>
      <c r="I18" s="23" t="s">
        <v>56</v>
      </c>
      <c r="J18" s="26"/>
      <c r="K18" s="22">
        <v>5</v>
      </c>
      <c r="L18" s="23" t="s">
        <v>56</v>
      </c>
      <c r="M18" s="26">
        <v>10912500</v>
      </c>
      <c r="N18" s="22">
        <v>0</v>
      </c>
      <c r="O18" s="23" t="s">
        <v>56</v>
      </c>
      <c r="P18" s="26">
        <v>0</v>
      </c>
      <c r="Q18" s="22">
        <v>1</v>
      </c>
      <c r="R18" s="23" t="s">
        <v>56</v>
      </c>
      <c r="S18" s="26">
        <v>0</v>
      </c>
      <c r="T18" s="22">
        <v>1</v>
      </c>
      <c r="U18" s="23" t="s">
        <v>56</v>
      </c>
      <c r="V18" s="26">
        <v>0</v>
      </c>
      <c r="W18" s="22">
        <v>3</v>
      </c>
      <c r="X18" s="23" t="s">
        <v>56</v>
      </c>
      <c r="Y18" s="26">
        <v>6000000</v>
      </c>
      <c r="Z18" s="78">
        <f t="shared" si="1"/>
        <v>5</v>
      </c>
      <c r="AA18" s="78" t="str">
        <f t="shared" si="2"/>
        <v>Dok</v>
      </c>
      <c r="AB18" s="78">
        <f t="shared" si="3"/>
        <v>100</v>
      </c>
      <c r="AC18" s="78" t="s">
        <v>58</v>
      </c>
      <c r="AD18" s="96">
        <f>SUM(P18,S18,V18,Y18)</f>
        <v>6000000</v>
      </c>
      <c r="AE18" s="113">
        <f>AD18/M18*100</f>
        <v>54.982817869415811</v>
      </c>
      <c r="AF18" s="78" t="s">
        <v>58</v>
      </c>
      <c r="AG18" s="78">
        <f t="shared" si="6"/>
        <v>10</v>
      </c>
      <c r="AH18" s="78" t="str">
        <f t="shared" si="7"/>
        <v>Dok</v>
      </c>
      <c r="AI18" s="96">
        <f t="shared" si="8"/>
        <v>6000000</v>
      </c>
      <c r="AJ18" s="78"/>
      <c r="AK18" s="78" t="s">
        <v>58</v>
      </c>
      <c r="AL18" s="78"/>
      <c r="AM18" s="13"/>
      <c r="AP18" s="28"/>
    </row>
    <row r="19" spans="1:42" ht="139.5" customHeight="1" x14ac:dyDescent="0.2">
      <c r="A19" s="18"/>
      <c r="B19" s="19"/>
      <c r="C19" s="29" t="s">
        <v>101</v>
      </c>
      <c r="D19" s="31" t="s">
        <v>149</v>
      </c>
      <c r="E19" s="22">
        <f>10*3</f>
        <v>30</v>
      </c>
      <c r="F19" s="23" t="s">
        <v>56</v>
      </c>
      <c r="G19" s="26"/>
      <c r="H19" s="22">
        <v>10</v>
      </c>
      <c r="I19" s="23" t="s">
        <v>56</v>
      </c>
      <c r="J19" s="26"/>
      <c r="K19" s="22">
        <v>10</v>
      </c>
      <c r="L19" s="23" t="s">
        <v>56</v>
      </c>
      <c r="M19" s="26">
        <v>4999800</v>
      </c>
      <c r="N19" s="22">
        <v>1</v>
      </c>
      <c r="O19" s="23" t="s">
        <v>56</v>
      </c>
      <c r="P19" s="26">
        <v>0</v>
      </c>
      <c r="Q19" s="22">
        <v>2</v>
      </c>
      <c r="R19" s="23" t="s">
        <v>56</v>
      </c>
      <c r="S19" s="26">
        <v>1230000</v>
      </c>
      <c r="T19" s="22">
        <v>2</v>
      </c>
      <c r="U19" s="23" t="s">
        <v>56</v>
      </c>
      <c r="V19" s="26">
        <v>1230000</v>
      </c>
      <c r="W19" s="22">
        <v>5</v>
      </c>
      <c r="X19" s="23" t="s">
        <v>56</v>
      </c>
      <c r="Y19" s="26">
        <v>2520000</v>
      </c>
      <c r="Z19" s="78">
        <f t="shared" si="1"/>
        <v>10</v>
      </c>
      <c r="AA19" s="80" t="str">
        <f t="shared" si="2"/>
        <v>Dok</v>
      </c>
      <c r="AB19" s="78">
        <f t="shared" si="3"/>
        <v>100</v>
      </c>
      <c r="AC19" s="78" t="s">
        <v>58</v>
      </c>
      <c r="AD19" s="96">
        <f t="shared" si="4"/>
        <v>4980000</v>
      </c>
      <c r="AE19" s="114">
        <f>AD19/M19*100</f>
        <v>99.603984159366377</v>
      </c>
      <c r="AF19" s="78" t="s">
        <v>58</v>
      </c>
      <c r="AG19" s="78">
        <f t="shared" si="6"/>
        <v>20</v>
      </c>
      <c r="AH19" s="80" t="str">
        <f t="shared" si="7"/>
        <v>Dok</v>
      </c>
      <c r="AI19" s="96">
        <f t="shared" si="8"/>
        <v>4980000</v>
      </c>
      <c r="AJ19" s="78"/>
      <c r="AK19" s="78" t="s">
        <v>58</v>
      </c>
      <c r="AL19" s="78"/>
      <c r="AM19" s="13"/>
      <c r="AP19" s="28"/>
    </row>
    <row r="20" spans="1:42" s="85" customFormat="1" ht="99" customHeight="1" x14ac:dyDescent="0.25">
      <c r="A20" s="18"/>
      <c r="B20" s="19"/>
      <c r="C20" s="20" t="s">
        <v>81</v>
      </c>
      <c r="D20" s="21" t="s">
        <v>144</v>
      </c>
      <c r="E20" s="77">
        <v>14</v>
      </c>
      <c r="F20" s="50" t="s">
        <v>56</v>
      </c>
      <c r="G20" s="42"/>
      <c r="H20" s="77">
        <v>14</v>
      </c>
      <c r="I20" s="50" t="s">
        <v>56</v>
      </c>
      <c r="J20" s="42"/>
      <c r="K20" s="77">
        <v>14</v>
      </c>
      <c r="L20" s="50" t="s">
        <v>56</v>
      </c>
      <c r="M20" s="42">
        <f>SUM(M21:M21)</f>
        <v>69523071698</v>
      </c>
      <c r="N20" s="44">
        <v>3</v>
      </c>
      <c r="O20" s="50" t="s">
        <v>56</v>
      </c>
      <c r="P20" s="42">
        <f>SUM(P21:P21)</f>
        <v>12310875752</v>
      </c>
      <c r="Q20" s="44">
        <v>3</v>
      </c>
      <c r="R20" s="50" t="s">
        <v>56</v>
      </c>
      <c r="S20" s="42">
        <f>SUM(S21:S21)</f>
        <v>23937443844</v>
      </c>
      <c r="T20" s="44">
        <v>3</v>
      </c>
      <c r="U20" s="50" t="s">
        <v>56</v>
      </c>
      <c r="V20" s="42">
        <f>SUM(V21:V21)</f>
        <v>19065707260</v>
      </c>
      <c r="W20" s="44">
        <v>3</v>
      </c>
      <c r="X20" s="50" t="s">
        <v>56</v>
      </c>
      <c r="Y20" s="42">
        <f>SUM(Y21:Y21)</f>
        <v>11188480457</v>
      </c>
      <c r="Z20" s="83">
        <f t="shared" si="1"/>
        <v>12</v>
      </c>
      <c r="AA20" s="89" t="str">
        <f t="shared" si="2"/>
        <v>Dok</v>
      </c>
      <c r="AB20" s="100">
        <f t="shared" si="3"/>
        <v>85.714285714285708</v>
      </c>
      <c r="AC20" s="83" t="s">
        <v>58</v>
      </c>
      <c r="AD20" s="95">
        <f t="shared" si="4"/>
        <v>66502507313</v>
      </c>
      <c r="AE20" s="100">
        <f>AD20/M20*100</f>
        <v>95.655306488584145</v>
      </c>
      <c r="AF20" s="83" t="s">
        <v>58</v>
      </c>
      <c r="AG20" s="83">
        <f t="shared" si="6"/>
        <v>26</v>
      </c>
      <c r="AH20" s="89" t="str">
        <f t="shared" si="7"/>
        <v>Dok</v>
      </c>
      <c r="AI20" s="95">
        <f t="shared" si="8"/>
        <v>66502507313</v>
      </c>
      <c r="AJ20" s="83"/>
      <c r="AK20" s="83" t="s">
        <v>58</v>
      </c>
      <c r="AL20" s="83"/>
      <c r="AM20" s="27"/>
      <c r="AP20" s="86">
        <f t="shared" si="0"/>
        <v>66502507313</v>
      </c>
    </row>
    <row r="21" spans="1:42" ht="60" x14ac:dyDescent="0.2">
      <c r="A21" s="18"/>
      <c r="B21" s="19"/>
      <c r="C21" s="29" t="s">
        <v>82</v>
      </c>
      <c r="D21" s="29" t="s">
        <v>83</v>
      </c>
      <c r="E21" s="22">
        <f>12*3</f>
        <v>36</v>
      </c>
      <c r="F21" s="23" t="s">
        <v>57</v>
      </c>
      <c r="G21" s="26"/>
      <c r="H21" s="22">
        <v>12</v>
      </c>
      <c r="I21" s="23" t="s">
        <v>57</v>
      </c>
      <c r="J21" s="26"/>
      <c r="K21" s="22">
        <v>12</v>
      </c>
      <c r="L21" s="23" t="s">
        <v>57</v>
      </c>
      <c r="M21" s="26">
        <v>69523071698</v>
      </c>
      <c r="N21" s="22">
        <v>3</v>
      </c>
      <c r="O21" s="23" t="s">
        <v>57</v>
      </c>
      <c r="P21" s="26">
        <v>12310875752</v>
      </c>
      <c r="Q21" s="22">
        <v>3</v>
      </c>
      <c r="R21" s="23" t="s">
        <v>57</v>
      </c>
      <c r="S21" s="26">
        <v>23937443844</v>
      </c>
      <c r="T21" s="22">
        <v>3</v>
      </c>
      <c r="U21" s="23" t="s">
        <v>57</v>
      </c>
      <c r="V21" s="26">
        <v>19065707260</v>
      </c>
      <c r="W21" s="22">
        <v>3</v>
      </c>
      <c r="X21" s="23" t="s">
        <v>57</v>
      </c>
      <c r="Y21" s="26">
        <v>11188480457</v>
      </c>
      <c r="Z21" s="78">
        <f t="shared" si="1"/>
        <v>12</v>
      </c>
      <c r="AA21" s="78" t="str">
        <f t="shared" si="2"/>
        <v>Bln</v>
      </c>
      <c r="AB21" s="78">
        <f t="shared" si="3"/>
        <v>100</v>
      </c>
      <c r="AC21" s="78" t="s">
        <v>58</v>
      </c>
      <c r="AD21" s="96">
        <f t="shared" si="4"/>
        <v>66502507313</v>
      </c>
      <c r="AE21" s="114">
        <f t="shared" si="5"/>
        <v>95.655306488584145</v>
      </c>
      <c r="AF21" s="78" t="s">
        <v>58</v>
      </c>
      <c r="AG21" s="78">
        <f t="shared" si="6"/>
        <v>24</v>
      </c>
      <c r="AH21" s="78" t="str">
        <f t="shared" si="7"/>
        <v>Bln</v>
      </c>
      <c r="AI21" s="96">
        <f t="shared" si="8"/>
        <v>66502507313</v>
      </c>
      <c r="AJ21" s="78"/>
      <c r="AK21" s="78" t="s">
        <v>58</v>
      </c>
      <c r="AL21" s="78"/>
      <c r="AM21" s="13"/>
      <c r="AP21" s="28">
        <f t="shared" si="0"/>
        <v>66502507313</v>
      </c>
    </row>
    <row r="22" spans="1:42" s="85" customFormat="1" ht="99" customHeight="1" x14ac:dyDescent="0.25">
      <c r="A22" s="18"/>
      <c r="B22" s="19"/>
      <c r="C22" s="19" t="s">
        <v>84</v>
      </c>
      <c r="D22" s="21" t="s">
        <v>145</v>
      </c>
      <c r="E22" s="77">
        <v>1</v>
      </c>
      <c r="F22" s="50" t="s">
        <v>56</v>
      </c>
      <c r="G22" s="42"/>
      <c r="H22" s="77">
        <v>1</v>
      </c>
      <c r="I22" s="50" t="s">
        <v>56</v>
      </c>
      <c r="J22" s="42"/>
      <c r="K22" s="77">
        <v>1</v>
      </c>
      <c r="L22" s="50" t="s">
        <v>56</v>
      </c>
      <c r="M22" s="42">
        <f>SUM(M23:M27)</f>
        <v>780203885</v>
      </c>
      <c r="N22" s="77">
        <v>0</v>
      </c>
      <c r="O22" s="50" t="s">
        <v>56</v>
      </c>
      <c r="P22" s="42">
        <f>SUM(P23:P27)</f>
        <v>4458000</v>
      </c>
      <c r="Q22" s="77">
        <v>0</v>
      </c>
      <c r="R22" s="50" t="s">
        <v>56</v>
      </c>
      <c r="S22" s="42">
        <f>SUM(S23:S27)</f>
        <v>220583935</v>
      </c>
      <c r="T22" s="77">
        <v>0</v>
      </c>
      <c r="U22" s="50" t="s">
        <v>56</v>
      </c>
      <c r="V22" s="42">
        <f>SUM(V23:V27)</f>
        <v>153252750</v>
      </c>
      <c r="W22" s="77">
        <v>0</v>
      </c>
      <c r="X22" s="50" t="s">
        <v>56</v>
      </c>
      <c r="Y22" s="42">
        <f>SUM(Y23:Y27)</f>
        <v>313192053</v>
      </c>
      <c r="Z22" s="83">
        <f t="shared" si="1"/>
        <v>0</v>
      </c>
      <c r="AA22" s="83" t="str">
        <f t="shared" si="2"/>
        <v>Dok</v>
      </c>
      <c r="AB22" s="83">
        <f t="shared" si="3"/>
        <v>0</v>
      </c>
      <c r="AC22" s="83" t="s">
        <v>58</v>
      </c>
      <c r="AD22" s="95">
        <f t="shared" si="4"/>
        <v>691486738</v>
      </c>
      <c r="AE22" s="100">
        <f t="shared" si="5"/>
        <v>88.628979077693259</v>
      </c>
      <c r="AF22" s="83" t="s">
        <v>58</v>
      </c>
      <c r="AG22" s="83">
        <f t="shared" si="6"/>
        <v>1</v>
      </c>
      <c r="AH22" s="83" t="str">
        <f t="shared" si="7"/>
        <v>Dok</v>
      </c>
      <c r="AI22" s="95">
        <f t="shared" si="8"/>
        <v>691486738</v>
      </c>
      <c r="AJ22" s="83"/>
      <c r="AK22" s="83" t="s">
        <v>58</v>
      </c>
      <c r="AL22" s="83"/>
      <c r="AM22" s="87"/>
      <c r="AP22" s="86"/>
    </row>
    <row r="23" spans="1:42" ht="111.75" customHeight="1" x14ac:dyDescent="0.2">
      <c r="A23" s="18"/>
      <c r="B23" s="19"/>
      <c r="C23" s="31" t="s">
        <v>85</v>
      </c>
      <c r="D23" s="31" t="s">
        <v>86</v>
      </c>
      <c r="E23" s="22">
        <f t="shared" ref="E23:E27" si="9">12*3</f>
        <v>36</v>
      </c>
      <c r="F23" s="23" t="s">
        <v>57</v>
      </c>
      <c r="G23" s="26"/>
      <c r="H23" s="22">
        <v>12</v>
      </c>
      <c r="I23" s="23" t="s">
        <v>57</v>
      </c>
      <c r="J23" s="26"/>
      <c r="K23" s="22">
        <v>12</v>
      </c>
      <c r="L23" s="23" t="s">
        <v>57</v>
      </c>
      <c r="M23" s="26">
        <v>17400000</v>
      </c>
      <c r="N23" s="22">
        <v>3</v>
      </c>
      <c r="O23" s="23" t="s">
        <v>57</v>
      </c>
      <c r="P23" s="26">
        <v>0</v>
      </c>
      <c r="Q23" s="22">
        <v>3</v>
      </c>
      <c r="R23" s="23" t="s">
        <v>57</v>
      </c>
      <c r="S23" s="26">
        <v>6653000</v>
      </c>
      <c r="T23" s="22">
        <v>3</v>
      </c>
      <c r="U23" s="23" t="s">
        <v>57</v>
      </c>
      <c r="V23" s="26">
        <v>4822000</v>
      </c>
      <c r="W23" s="22">
        <v>3</v>
      </c>
      <c r="X23" s="23" t="s">
        <v>57</v>
      </c>
      <c r="Y23" s="26">
        <v>4819000</v>
      </c>
      <c r="Z23" s="78">
        <f t="shared" si="1"/>
        <v>12</v>
      </c>
      <c r="AA23" s="80" t="str">
        <f t="shared" si="2"/>
        <v>Bln</v>
      </c>
      <c r="AB23" s="78">
        <f t="shared" si="3"/>
        <v>100</v>
      </c>
      <c r="AC23" s="78" t="s">
        <v>58</v>
      </c>
      <c r="AD23" s="96">
        <f t="shared" si="4"/>
        <v>16294000</v>
      </c>
      <c r="AE23" s="114">
        <f t="shared" si="5"/>
        <v>93.643678160919535</v>
      </c>
      <c r="AF23" s="78" t="s">
        <v>58</v>
      </c>
      <c r="AG23" s="78">
        <f t="shared" si="6"/>
        <v>24</v>
      </c>
      <c r="AH23" s="80" t="str">
        <f t="shared" si="7"/>
        <v>Bln</v>
      </c>
      <c r="AI23" s="96">
        <f t="shared" si="8"/>
        <v>16294000</v>
      </c>
      <c r="AJ23" s="78"/>
      <c r="AK23" s="78" t="s">
        <v>58</v>
      </c>
      <c r="AL23" s="78"/>
      <c r="AM23" s="13"/>
      <c r="AP23" s="28"/>
    </row>
    <row r="24" spans="1:42" ht="83.25" customHeight="1" x14ac:dyDescent="0.2">
      <c r="A24" s="18"/>
      <c r="B24" s="19"/>
      <c r="C24" s="31" t="s">
        <v>87</v>
      </c>
      <c r="D24" s="31" t="s">
        <v>86</v>
      </c>
      <c r="E24" s="22">
        <f t="shared" si="9"/>
        <v>36</v>
      </c>
      <c r="F24" s="23" t="s">
        <v>57</v>
      </c>
      <c r="G24" s="26"/>
      <c r="H24" s="22">
        <v>12</v>
      </c>
      <c r="I24" s="23" t="s">
        <v>57</v>
      </c>
      <c r="J24" s="26"/>
      <c r="K24" s="22">
        <v>12</v>
      </c>
      <c r="L24" s="23" t="s">
        <v>57</v>
      </c>
      <c r="M24" s="26">
        <v>360228608</v>
      </c>
      <c r="N24" s="22">
        <v>3</v>
      </c>
      <c r="O24" s="23" t="s">
        <v>57</v>
      </c>
      <c r="P24" s="26">
        <v>0</v>
      </c>
      <c r="Q24" s="22">
        <v>3</v>
      </c>
      <c r="R24" s="23" t="s">
        <v>57</v>
      </c>
      <c r="S24" s="26">
        <v>113248125</v>
      </c>
      <c r="T24" s="22">
        <v>3</v>
      </c>
      <c r="U24" s="23" t="s">
        <v>57</v>
      </c>
      <c r="V24" s="26">
        <v>61329000</v>
      </c>
      <c r="W24" s="22">
        <v>3</v>
      </c>
      <c r="X24" s="23" t="s">
        <v>57</v>
      </c>
      <c r="Y24" s="26">
        <v>141865325</v>
      </c>
      <c r="Z24" s="78">
        <f t="shared" si="1"/>
        <v>12</v>
      </c>
      <c r="AA24" s="78" t="str">
        <f t="shared" si="2"/>
        <v>Bln</v>
      </c>
      <c r="AB24" s="78">
        <f t="shared" si="3"/>
        <v>100</v>
      </c>
      <c r="AC24" s="78" t="s">
        <v>58</v>
      </c>
      <c r="AD24" s="96">
        <f t="shared" si="4"/>
        <v>316442450</v>
      </c>
      <c r="AE24" s="114">
        <f t="shared" si="5"/>
        <v>87.84489709379217</v>
      </c>
      <c r="AF24" s="78" t="s">
        <v>58</v>
      </c>
      <c r="AG24" s="78">
        <f t="shared" si="6"/>
        <v>24</v>
      </c>
      <c r="AH24" s="78" t="str">
        <f t="shared" si="7"/>
        <v>Bln</v>
      </c>
      <c r="AI24" s="96">
        <f t="shared" si="8"/>
        <v>316442450</v>
      </c>
      <c r="AJ24" s="78"/>
      <c r="AK24" s="78" t="s">
        <v>58</v>
      </c>
      <c r="AL24" s="78"/>
      <c r="AM24" s="13"/>
      <c r="AP24" s="28"/>
    </row>
    <row r="25" spans="1:42" ht="77.25" customHeight="1" x14ac:dyDescent="0.2">
      <c r="A25" s="18"/>
      <c r="B25" s="19"/>
      <c r="C25" s="31" t="s">
        <v>88</v>
      </c>
      <c r="D25" s="29" t="s">
        <v>83</v>
      </c>
      <c r="E25" s="22">
        <f t="shared" si="9"/>
        <v>36</v>
      </c>
      <c r="F25" s="23" t="s">
        <v>57</v>
      </c>
      <c r="G25" s="30"/>
      <c r="H25" s="22">
        <v>12</v>
      </c>
      <c r="I25" s="23" t="s">
        <v>57</v>
      </c>
      <c r="J25" s="30"/>
      <c r="K25" s="22">
        <v>12</v>
      </c>
      <c r="L25" s="23" t="s">
        <v>57</v>
      </c>
      <c r="M25" s="26">
        <v>46600000</v>
      </c>
      <c r="N25" s="22">
        <v>3</v>
      </c>
      <c r="O25" s="23" t="s">
        <v>57</v>
      </c>
      <c r="P25" s="26">
        <v>0</v>
      </c>
      <c r="Q25" s="22">
        <v>3</v>
      </c>
      <c r="R25" s="23" t="s">
        <v>57</v>
      </c>
      <c r="S25" s="26">
        <v>10456000</v>
      </c>
      <c r="T25" s="22">
        <v>3</v>
      </c>
      <c r="U25" s="23" t="s">
        <v>57</v>
      </c>
      <c r="V25" s="26">
        <v>0</v>
      </c>
      <c r="W25" s="22">
        <v>3</v>
      </c>
      <c r="X25" s="23" t="s">
        <v>57</v>
      </c>
      <c r="Y25" s="26">
        <v>11905000</v>
      </c>
      <c r="Z25" s="78">
        <f t="shared" si="1"/>
        <v>12</v>
      </c>
      <c r="AA25" s="78" t="str">
        <f t="shared" si="2"/>
        <v>Bln</v>
      </c>
      <c r="AB25" s="78">
        <f t="shared" si="3"/>
        <v>100</v>
      </c>
      <c r="AC25" s="78" t="s">
        <v>58</v>
      </c>
      <c r="AD25" s="96">
        <f t="shared" si="4"/>
        <v>22361000</v>
      </c>
      <c r="AE25" s="114">
        <f t="shared" si="5"/>
        <v>47.984978540772531</v>
      </c>
      <c r="AF25" s="78" t="s">
        <v>58</v>
      </c>
      <c r="AG25" s="78">
        <f t="shared" si="6"/>
        <v>24</v>
      </c>
      <c r="AH25" s="78" t="str">
        <f t="shared" si="7"/>
        <v>Bln</v>
      </c>
      <c r="AI25" s="96">
        <f t="shared" si="8"/>
        <v>22361000</v>
      </c>
      <c r="AJ25" s="78"/>
      <c r="AK25" s="78" t="s">
        <v>58</v>
      </c>
      <c r="AL25" s="78"/>
      <c r="AM25" s="13"/>
      <c r="AP25" s="28"/>
    </row>
    <row r="26" spans="1:42" ht="77.25" customHeight="1" x14ac:dyDescent="0.2">
      <c r="A26" s="18"/>
      <c r="B26" s="19"/>
      <c r="C26" s="31" t="s">
        <v>89</v>
      </c>
      <c r="D26" s="29" t="s">
        <v>83</v>
      </c>
      <c r="E26" s="22">
        <f t="shared" si="9"/>
        <v>36</v>
      </c>
      <c r="F26" s="23" t="s">
        <v>57</v>
      </c>
      <c r="G26" s="26"/>
      <c r="H26" s="22">
        <v>12</v>
      </c>
      <c r="I26" s="23" t="s">
        <v>57</v>
      </c>
      <c r="J26" s="26"/>
      <c r="K26" s="22">
        <v>12</v>
      </c>
      <c r="L26" s="23" t="s">
        <v>57</v>
      </c>
      <c r="M26" s="26">
        <v>12224800</v>
      </c>
      <c r="N26" s="22">
        <v>3</v>
      </c>
      <c r="O26" s="23" t="s">
        <v>57</v>
      </c>
      <c r="P26" s="26">
        <v>1708000</v>
      </c>
      <c r="Q26" s="22">
        <v>3</v>
      </c>
      <c r="R26" s="23" t="s">
        <v>57</v>
      </c>
      <c r="S26" s="26">
        <v>6335700</v>
      </c>
      <c r="T26" s="22">
        <v>3</v>
      </c>
      <c r="U26" s="23" t="s">
        <v>57</v>
      </c>
      <c r="V26" s="26">
        <v>1144000</v>
      </c>
      <c r="W26" s="22">
        <v>3</v>
      </c>
      <c r="X26" s="23" t="s">
        <v>57</v>
      </c>
      <c r="Y26" s="26">
        <v>3037000</v>
      </c>
      <c r="Z26" s="78">
        <f t="shared" si="1"/>
        <v>12</v>
      </c>
      <c r="AA26" s="78" t="str">
        <f t="shared" si="2"/>
        <v>Bln</v>
      </c>
      <c r="AB26" s="78">
        <f t="shared" si="3"/>
        <v>100</v>
      </c>
      <c r="AC26" s="78" t="s">
        <v>58</v>
      </c>
      <c r="AD26" s="96">
        <f t="shared" si="4"/>
        <v>12224700</v>
      </c>
      <c r="AE26" s="114">
        <f t="shared" si="5"/>
        <v>99.999181990707413</v>
      </c>
      <c r="AF26" s="78" t="s">
        <v>58</v>
      </c>
      <c r="AG26" s="78">
        <f t="shared" si="6"/>
        <v>24</v>
      </c>
      <c r="AH26" s="78" t="str">
        <f t="shared" si="7"/>
        <v>Bln</v>
      </c>
      <c r="AI26" s="96">
        <f t="shared" si="8"/>
        <v>12224700</v>
      </c>
      <c r="AJ26" s="78"/>
      <c r="AK26" s="78" t="s">
        <v>58</v>
      </c>
      <c r="AL26" s="78"/>
      <c r="AM26" s="13"/>
      <c r="AP26" s="28"/>
    </row>
    <row r="27" spans="1:42" ht="77.25" customHeight="1" x14ac:dyDescent="0.2">
      <c r="A27" s="18"/>
      <c r="B27" s="19"/>
      <c r="C27" s="31" t="s">
        <v>90</v>
      </c>
      <c r="D27" s="29" t="s">
        <v>83</v>
      </c>
      <c r="E27" s="22">
        <f t="shared" si="9"/>
        <v>36</v>
      </c>
      <c r="F27" s="23" t="s">
        <v>57</v>
      </c>
      <c r="G27" s="26"/>
      <c r="H27" s="22">
        <v>12</v>
      </c>
      <c r="I27" s="23" t="s">
        <v>57</v>
      </c>
      <c r="J27" s="26"/>
      <c r="K27" s="22">
        <v>12</v>
      </c>
      <c r="L27" s="23" t="s">
        <v>57</v>
      </c>
      <c r="M27" s="26">
        <v>343750477</v>
      </c>
      <c r="N27" s="22">
        <v>3</v>
      </c>
      <c r="O27" s="23" t="s">
        <v>57</v>
      </c>
      <c r="P27" s="26">
        <v>2750000</v>
      </c>
      <c r="Q27" s="22">
        <v>3</v>
      </c>
      <c r="R27" s="23" t="s">
        <v>57</v>
      </c>
      <c r="S27" s="26">
        <v>83891110</v>
      </c>
      <c r="T27" s="22">
        <v>3</v>
      </c>
      <c r="U27" s="23" t="s">
        <v>57</v>
      </c>
      <c r="V27" s="26">
        <v>85957750</v>
      </c>
      <c r="W27" s="22">
        <v>3</v>
      </c>
      <c r="X27" s="23" t="s">
        <v>57</v>
      </c>
      <c r="Y27" s="26">
        <v>151565728</v>
      </c>
      <c r="Z27" s="78">
        <f t="shared" si="1"/>
        <v>12</v>
      </c>
      <c r="AA27" s="78" t="str">
        <f t="shared" si="2"/>
        <v>Bln</v>
      </c>
      <c r="AB27" s="78">
        <f t="shared" si="3"/>
        <v>100</v>
      </c>
      <c r="AC27" s="78" t="s">
        <v>58</v>
      </c>
      <c r="AD27" s="96">
        <f t="shared" si="4"/>
        <v>324164588</v>
      </c>
      <c r="AE27" s="114">
        <f t="shared" si="5"/>
        <v>94.302294742706636</v>
      </c>
      <c r="AF27" s="78" t="s">
        <v>58</v>
      </c>
      <c r="AG27" s="78">
        <f t="shared" si="6"/>
        <v>24</v>
      </c>
      <c r="AH27" s="78" t="str">
        <f t="shared" si="7"/>
        <v>Bln</v>
      </c>
      <c r="AI27" s="96">
        <f t="shared" si="8"/>
        <v>324164588</v>
      </c>
      <c r="AJ27" s="78"/>
      <c r="AK27" s="78" t="s">
        <v>58</v>
      </c>
      <c r="AL27" s="78"/>
      <c r="AM27" s="13"/>
      <c r="AP27" s="28"/>
    </row>
    <row r="28" spans="1:42" s="85" customFormat="1" ht="102" customHeight="1" x14ac:dyDescent="0.25">
      <c r="A28" s="18"/>
      <c r="B28" s="19"/>
      <c r="C28" s="21" t="s">
        <v>91</v>
      </c>
      <c r="D28" s="21" t="s">
        <v>146</v>
      </c>
      <c r="E28" s="44">
        <v>100</v>
      </c>
      <c r="F28" s="45" t="s">
        <v>58</v>
      </c>
      <c r="G28" s="42"/>
      <c r="H28" s="44">
        <v>100</v>
      </c>
      <c r="I28" s="45" t="s">
        <v>58</v>
      </c>
      <c r="J28" s="42"/>
      <c r="K28" s="44">
        <v>100</v>
      </c>
      <c r="L28" s="45" t="s">
        <v>58</v>
      </c>
      <c r="M28" s="42">
        <f>SUM(M30:M31)</f>
        <v>1737028000</v>
      </c>
      <c r="N28" s="44">
        <v>25</v>
      </c>
      <c r="O28" s="45" t="s">
        <v>58</v>
      </c>
      <c r="P28" s="42">
        <f>SUM(P30:P31)</f>
        <v>326591425</v>
      </c>
      <c r="Q28" s="44">
        <v>25</v>
      </c>
      <c r="R28" s="45" t="s">
        <v>58</v>
      </c>
      <c r="S28" s="42">
        <f>SUM(S30:S31)</f>
        <v>394814610</v>
      </c>
      <c r="T28" s="44">
        <v>25</v>
      </c>
      <c r="U28" s="45" t="s">
        <v>58</v>
      </c>
      <c r="V28" s="42">
        <f>SUM(V30:V31)</f>
        <v>384741675</v>
      </c>
      <c r="W28" s="44">
        <v>25</v>
      </c>
      <c r="X28" s="45" t="s">
        <v>58</v>
      </c>
      <c r="Y28" s="42">
        <f>SUM(Y30:Y31)</f>
        <v>412807856</v>
      </c>
      <c r="Z28" s="83">
        <f t="shared" si="1"/>
        <v>100</v>
      </c>
      <c r="AA28" s="89" t="str">
        <f t="shared" si="2"/>
        <v>%</v>
      </c>
      <c r="AB28" s="83">
        <f t="shared" si="3"/>
        <v>100</v>
      </c>
      <c r="AC28" s="83" t="s">
        <v>58</v>
      </c>
      <c r="AD28" s="95">
        <f t="shared" si="4"/>
        <v>1518955566</v>
      </c>
      <c r="AE28" s="83">
        <f t="shared" si="5"/>
        <v>87.445658101078394</v>
      </c>
      <c r="AF28" s="83" t="s">
        <v>58</v>
      </c>
      <c r="AG28" s="83">
        <f t="shared" si="6"/>
        <v>200</v>
      </c>
      <c r="AH28" s="89" t="str">
        <f t="shared" si="7"/>
        <v>%</v>
      </c>
      <c r="AI28" s="95">
        <f t="shared" si="8"/>
        <v>1518955566</v>
      </c>
      <c r="AJ28" s="83"/>
      <c r="AK28" s="83" t="s">
        <v>58</v>
      </c>
      <c r="AL28" s="83"/>
      <c r="AM28" s="87"/>
      <c r="AP28" s="86"/>
    </row>
    <row r="29" spans="1:42" ht="63.75" customHeight="1" x14ac:dyDescent="0.2">
      <c r="A29" s="18"/>
      <c r="B29" s="19"/>
      <c r="C29" s="31" t="s">
        <v>102</v>
      </c>
      <c r="D29" s="31" t="s">
        <v>83</v>
      </c>
      <c r="E29" s="22">
        <f t="shared" ref="E29:E31" si="10">12*3</f>
        <v>36</v>
      </c>
      <c r="F29" s="23" t="s">
        <v>57</v>
      </c>
      <c r="G29" s="26"/>
      <c r="H29" s="22">
        <v>12</v>
      </c>
      <c r="I29" s="23" t="s">
        <v>57</v>
      </c>
      <c r="J29" s="26"/>
      <c r="K29" s="22">
        <v>12</v>
      </c>
      <c r="L29" s="23" t="s">
        <v>57</v>
      </c>
      <c r="M29" s="26">
        <v>1890000</v>
      </c>
      <c r="N29" s="22">
        <v>3</v>
      </c>
      <c r="O29" s="23" t="s">
        <v>57</v>
      </c>
      <c r="P29" s="26">
        <v>0</v>
      </c>
      <c r="Q29" s="22">
        <v>3</v>
      </c>
      <c r="R29" s="23" t="s">
        <v>57</v>
      </c>
      <c r="S29" s="26">
        <v>0</v>
      </c>
      <c r="T29" s="22">
        <v>3</v>
      </c>
      <c r="U29" s="23" t="s">
        <v>57</v>
      </c>
      <c r="V29" s="26">
        <v>0</v>
      </c>
      <c r="W29" s="22">
        <v>3</v>
      </c>
      <c r="X29" s="23" t="s">
        <v>57</v>
      </c>
      <c r="Y29" s="26">
        <v>1890000</v>
      </c>
      <c r="Z29" s="78">
        <f t="shared" si="1"/>
        <v>12</v>
      </c>
      <c r="AA29" s="78" t="str">
        <f t="shared" si="2"/>
        <v>Bln</v>
      </c>
      <c r="AB29" s="78">
        <f t="shared" si="3"/>
        <v>100</v>
      </c>
      <c r="AC29" s="78" t="s">
        <v>58</v>
      </c>
      <c r="AD29" s="96">
        <f t="shared" si="4"/>
        <v>1890000</v>
      </c>
      <c r="AE29" s="78">
        <f t="shared" si="5"/>
        <v>100</v>
      </c>
      <c r="AF29" s="78" t="s">
        <v>58</v>
      </c>
      <c r="AG29" s="78">
        <f t="shared" si="6"/>
        <v>24</v>
      </c>
      <c r="AH29" s="78" t="str">
        <f t="shared" si="7"/>
        <v>Bln</v>
      </c>
      <c r="AI29" s="96">
        <f t="shared" si="8"/>
        <v>1890000</v>
      </c>
      <c r="AJ29" s="78"/>
      <c r="AK29" s="78" t="s">
        <v>58</v>
      </c>
      <c r="AL29" s="78"/>
      <c r="AM29" s="13"/>
      <c r="AP29" s="28"/>
    </row>
    <row r="30" spans="1:42" ht="80.25" customHeight="1" x14ac:dyDescent="0.2">
      <c r="A30" s="18"/>
      <c r="B30" s="19"/>
      <c r="C30" s="31" t="s">
        <v>92</v>
      </c>
      <c r="D30" s="31" t="s">
        <v>83</v>
      </c>
      <c r="E30" s="22">
        <f t="shared" si="10"/>
        <v>36</v>
      </c>
      <c r="F30" s="23" t="s">
        <v>57</v>
      </c>
      <c r="G30" s="26"/>
      <c r="H30" s="22">
        <v>12</v>
      </c>
      <c r="I30" s="23" t="s">
        <v>57</v>
      </c>
      <c r="J30" s="26"/>
      <c r="K30" s="22">
        <v>12</v>
      </c>
      <c r="L30" s="23" t="s">
        <v>57</v>
      </c>
      <c r="M30" s="26">
        <v>896160000</v>
      </c>
      <c r="N30" s="22">
        <v>3</v>
      </c>
      <c r="O30" s="23" t="s">
        <v>57</v>
      </c>
      <c r="P30" s="26">
        <v>178991425</v>
      </c>
      <c r="Q30" s="22">
        <v>3</v>
      </c>
      <c r="R30" s="23" t="s">
        <v>57</v>
      </c>
      <c r="S30" s="26">
        <v>155252792</v>
      </c>
      <c r="T30" s="22">
        <v>3</v>
      </c>
      <c r="U30" s="23" t="s">
        <v>57</v>
      </c>
      <c r="V30" s="26">
        <v>194754406</v>
      </c>
      <c r="W30" s="22">
        <v>3</v>
      </c>
      <c r="X30" s="23" t="s">
        <v>57</v>
      </c>
      <c r="Y30" s="26">
        <v>223951587</v>
      </c>
      <c r="Z30" s="78">
        <f t="shared" si="1"/>
        <v>12</v>
      </c>
      <c r="AA30" s="78" t="str">
        <f t="shared" si="2"/>
        <v>Bln</v>
      </c>
      <c r="AB30" s="78">
        <f t="shared" si="3"/>
        <v>100</v>
      </c>
      <c r="AC30" s="78" t="s">
        <v>58</v>
      </c>
      <c r="AD30" s="96">
        <f t="shared" si="4"/>
        <v>752950210</v>
      </c>
      <c r="AE30" s="114">
        <f t="shared" si="5"/>
        <v>84.019618148544907</v>
      </c>
      <c r="AF30" s="78" t="s">
        <v>58</v>
      </c>
      <c r="AG30" s="78">
        <f t="shared" si="6"/>
        <v>24</v>
      </c>
      <c r="AH30" s="78" t="str">
        <f t="shared" si="7"/>
        <v>Bln</v>
      </c>
      <c r="AI30" s="96">
        <f t="shared" si="8"/>
        <v>752950210</v>
      </c>
      <c r="AJ30" s="78"/>
      <c r="AK30" s="78" t="s">
        <v>58</v>
      </c>
      <c r="AL30" s="78"/>
      <c r="AM30" s="13"/>
      <c r="AP30" s="28"/>
    </row>
    <row r="31" spans="1:42" ht="63.75" customHeight="1" x14ac:dyDescent="0.2">
      <c r="A31" s="18"/>
      <c r="B31" s="19"/>
      <c r="C31" s="31" t="s">
        <v>93</v>
      </c>
      <c r="D31" s="31" t="s">
        <v>83</v>
      </c>
      <c r="E31" s="22">
        <f t="shared" si="10"/>
        <v>36</v>
      </c>
      <c r="F31" s="23" t="s">
        <v>57</v>
      </c>
      <c r="G31" s="26"/>
      <c r="H31" s="22">
        <v>12</v>
      </c>
      <c r="I31" s="23" t="s">
        <v>57</v>
      </c>
      <c r="J31" s="26"/>
      <c r="K31" s="22">
        <v>12</v>
      </c>
      <c r="L31" s="23" t="s">
        <v>57</v>
      </c>
      <c r="M31" s="26">
        <v>840868000</v>
      </c>
      <c r="N31" s="22">
        <v>3</v>
      </c>
      <c r="O31" s="23" t="s">
        <v>57</v>
      </c>
      <c r="P31" s="26">
        <v>147600000</v>
      </c>
      <c r="Q31" s="22">
        <v>3</v>
      </c>
      <c r="R31" s="23" t="s">
        <v>57</v>
      </c>
      <c r="S31" s="26">
        <v>239561818</v>
      </c>
      <c r="T31" s="22">
        <v>3</v>
      </c>
      <c r="U31" s="23" t="s">
        <v>57</v>
      </c>
      <c r="V31" s="26">
        <v>189987269</v>
      </c>
      <c r="W31" s="22">
        <v>3</v>
      </c>
      <c r="X31" s="23" t="s">
        <v>57</v>
      </c>
      <c r="Y31" s="26">
        <v>188856269</v>
      </c>
      <c r="Z31" s="78">
        <f t="shared" si="1"/>
        <v>12</v>
      </c>
      <c r="AA31" s="78" t="str">
        <f t="shared" si="2"/>
        <v>Bln</v>
      </c>
      <c r="AB31" s="78">
        <f t="shared" si="3"/>
        <v>100</v>
      </c>
      <c r="AC31" s="78" t="s">
        <v>58</v>
      </c>
      <c r="AD31" s="96">
        <f t="shared" si="4"/>
        <v>766005356</v>
      </c>
      <c r="AE31" s="114">
        <f t="shared" si="5"/>
        <v>91.09698026325178</v>
      </c>
      <c r="AF31" s="78" t="s">
        <v>58</v>
      </c>
      <c r="AG31" s="78">
        <f t="shared" si="6"/>
        <v>24</v>
      </c>
      <c r="AH31" s="78" t="str">
        <f t="shared" si="7"/>
        <v>Bln</v>
      </c>
      <c r="AI31" s="96">
        <f t="shared" si="8"/>
        <v>766005356</v>
      </c>
      <c r="AJ31" s="78"/>
      <c r="AK31" s="78" t="s">
        <v>58</v>
      </c>
      <c r="AL31" s="78"/>
      <c r="AM31" s="13"/>
      <c r="AP31" s="28"/>
    </row>
    <row r="32" spans="1:42" s="85" customFormat="1" ht="111" customHeight="1" x14ac:dyDescent="0.25">
      <c r="A32" s="18"/>
      <c r="B32" s="19"/>
      <c r="C32" s="21" t="s">
        <v>94</v>
      </c>
      <c r="D32" s="21" t="s">
        <v>146</v>
      </c>
      <c r="E32" s="44">
        <v>100</v>
      </c>
      <c r="F32" s="45" t="s">
        <v>58</v>
      </c>
      <c r="G32" s="42"/>
      <c r="H32" s="44">
        <v>100</v>
      </c>
      <c r="I32" s="45" t="s">
        <v>58</v>
      </c>
      <c r="J32" s="42"/>
      <c r="K32" s="44">
        <v>100</v>
      </c>
      <c r="L32" s="45" t="s">
        <v>58</v>
      </c>
      <c r="M32" s="42">
        <f>SUM(M33:M35)</f>
        <v>745400000</v>
      </c>
      <c r="N32" s="44">
        <v>25</v>
      </c>
      <c r="O32" s="45" t="s">
        <v>58</v>
      </c>
      <c r="P32" s="42">
        <f>SUM(P33:P35)</f>
        <v>96366824</v>
      </c>
      <c r="Q32" s="44">
        <v>25</v>
      </c>
      <c r="R32" s="45" t="s">
        <v>58</v>
      </c>
      <c r="S32" s="42">
        <f>SUM(S33:S35)</f>
        <v>140470625</v>
      </c>
      <c r="T32" s="44">
        <v>25</v>
      </c>
      <c r="U32" s="45" t="s">
        <v>58</v>
      </c>
      <c r="V32" s="42">
        <f>SUM(V33:V35)</f>
        <v>114469519</v>
      </c>
      <c r="W32" s="44">
        <v>25</v>
      </c>
      <c r="X32" s="45" t="s">
        <v>58</v>
      </c>
      <c r="Y32" s="42">
        <f>SUM(Y33:Y35)</f>
        <v>154123361</v>
      </c>
      <c r="Z32" s="83">
        <f t="shared" si="1"/>
        <v>100</v>
      </c>
      <c r="AA32" s="83" t="str">
        <f t="shared" si="2"/>
        <v>%</v>
      </c>
      <c r="AB32" s="83">
        <f t="shared" si="3"/>
        <v>100</v>
      </c>
      <c r="AC32" s="83" t="s">
        <v>58</v>
      </c>
      <c r="AD32" s="95">
        <f t="shared" si="4"/>
        <v>505430329</v>
      </c>
      <c r="AE32" s="100">
        <f t="shared" si="5"/>
        <v>67.806590957874974</v>
      </c>
      <c r="AF32" s="83" t="s">
        <v>58</v>
      </c>
      <c r="AG32" s="83">
        <f t="shared" si="6"/>
        <v>200</v>
      </c>
      <c r="AH32" s="83" t="str">
        <f t="shared" si="7"/>
        <v>%</v>
      </c>
      <c r="AI32" s="95">
        <f t="shared" si="8"/>
        <v>505430329</v>
      </c>
      <c r="AJ32" s="83"/>
      <c r="AK32" s="83" t="s">
        <v>58</v>
      </c>
      <c r="AL32" s="83"/>
      <c r="AM32" s="87"/>
      <c r="AP32" s="86"/>
    </row>
    <row r="33" spans="1:42" ht="180.75" customHeight="1" x14ac:dyDescent="0.2">
      <c r="A33" s="18"/>
      <c r="B33" s="19"/>
      <c r="C33" s="31" t="s">
        <v>95</v>
      </c>
      <c r="D33" s="31" t="s">
        <v>96</v>
      </c>
      <c r="E33" s="22">
        <f t="shared" ref="E33:E35" si="11">12*3</f>
        <v>36</v>
      </c>
      <c r="F33" s="23" t="s">
        <v>57</v>
      </c>
      <c r="G33" s="26"/>
      <c r="H33" s="22">
        <v>12</v>
      </c>
      <c r="I33" s="23" t="s">
        <v>57</v>
      </c>
      <c r="J33" s="26"/>
      <c r="K33" s="22">
        <v>12</v>
      </c>
      <c r="L33" s="23" t="s">
        <v>57</v>
      </c>
      <c r="M33" s="26">
        <v>596036000</v>
      </c>
      <c r="N33" s="22">
        <v>3</v>
      </c>
      <c r="O33" s="23" t="s">
        <v>57</v>
      </c>
      <c r="P33" s="26">
        <v>77376824</v>
      </c>
      <c r="Q33" s="22">
        <v>3</v>
      </c>
      <c r="R33" s="23" t="s">
        <v>57</v>
      </c>
      <c r="S33" s="26">
        <v>107659474</v>
      </c>
      <c r="T33" s="22">
        <v>3</v>
      </c>
      <c r="U33" s="23" t="s">
        <v>57</v>
      </c>
      <c r="V33" s="26">
        <v>89539143</v>
      </c>
      <c r="W33" s="22">
        <v>3</v>
      </c>
      <c r="X33" s="23" t="s">
        <v>57</v>
      </c>
      <c r="Y33" s="26">
        <v>117018985</v>
      </c>
      <c r="Z33" s="78">
        <f t="shared" si="1"/>
        <v>12</v>
      </c>
      <c r="AA33" s="78" t="str">
        <f t="shared" si="2"/>
        <v>Bln</v>
      </c>
      <c r="AB33" s="78">
        <f t="shared" si="3"/>
        <v>100</v>
      </c>
      <c r="AC33" s="78" t="s">
        <v>58</v>
      </c>
      <c r="AD33" s="96">
        <f t="shared" si="4"/>
        <v>391594426</v>
      </c>
      <c r="AE33" s="114">
        <f t="shared" si="5"/>
        <v>65.699794307726378</v>
      </c>
      <c r="AF33" s="78" t="s">
        <v>58</v>
      </c>
      <c r="AG33" s="81">
        <f t="shared" si="6"/>
        <v>24</v>
      </c>
      <c r="AH33" s="78" t="str">
        <f t="shared" si="7"/>
        <v>Bln</v>
      </c>
      <c r="AI33" s="96">
        <f t="shared" si="8"/>
        <v>391594426</v>
      </c>
      <c r="AJ33" s="78"/>
      <c r="AK33" s="78" t="s">
        <v>58</v>
      </c>
      <c r="AL33" s="78"/>
      <c r="AM33" s="13"/>
      <c r="AP33" s="28"/>
    </row>
    <row r="34" spans="1:42" ht="100.5" customHeight="1" x14ac:dyDescent="0.2">
      <c r="A34" s="18"/>
      <c r="B34" s="19"/>
      <c r="C34" s="29" t="s">
        <v>97</v>
      </c>
      <c r="D34" s="31" t="s">
        <v>98</v>
      </c>
      <c r="E34" s="22">
        <f t="shared" si="11"/>
        <v>36</v>
      </c>
      <c r="F34" s="23" t="s">
        <v>57</v>
      </c>
      <c r="G34" s="26"/>
      <c r="H34" s="22">
        <v>12</v>
      </c>
      <c r="I34" s="23" t="s">
        <v>57</v>
      </c>
      <c r="J34" s="26"/>
      <c r="K34" s="22">
        <v>12</v>
      </c>
      <c r="L34" s="23" t="s">
        <v>57</v>
      </c>
      <c r="M34" s="26">
        <v>138264000</v>
      </c>
      <c r="N34" s="22">
        <v>3</v>
      </c>
      <c r="O34" s="23" t="s">
        <v>57</v>
      </c>
      <c r="P34" s="26">
        <v>18000000</v>
      </c>
      <c r="Q34" s="22">
        <v>3</v>
      </c>
      <c r="R34" s="23" t="s">
        <v>57</v>
      </c>
      <c r="S34" s="26">
        <v>28312151</v>
      </c>
      <c r="T34" s="22">
        <v>3</v>
      </c>
      <c r="U34" s="23" t="s">
        <v>57</v>
      </c>
      <c r="V34" s="26">
        <v>24545376</v>
      </c>
      <c r="W34" s="22">
        <v>3</v>
      </c>
      <c r="X34" s="23" t="s">
        <v>57</v>
      </c>
      <c r="Y34" s="26">
        <v>33593376</v>
      </c>
      <c r="Z34" s="78">
        <f t="shared" si="1"/>
        <v>12</v>
      </c>
      <c r="AA34" s="78" t="str">
        <f t="shared" si="2"/>
        <v>Bln</v>
      </c>
      <c r="AB34" s="78">
        <f t="shared" si="3"/>
        <v>100</v>
      </c>
      <c r="AC34" s="78" t="s">
        <v>58</v>
      </c>
      <c r="AD34" s="96">
        <f t="shared" si="4"/>
        <v>104450903</v>
      </c>
      <c r="AE34" s="114">
        <f t="shared" si="5"/>
        <v>75.544540155065675</v>
      </c>
      <c r="AF34" s="78" t="s">
        <v>58</v>
      </c>
      <c r="AG34" s="78">
        <f t="shared" si="6"/>
        <v>24</v>
      </c>
      <c r="AH34" s="78" t="str">
        <f t="shared" si="7"/>
        <v>Bln</v>
      </c>
      <c r="AI34" s="96">
        <f t="shared" si="8"/>
        <v>104450903</v>
      </c>
      <c r="AJ34" s="78"/>
      <c r="AK34" s="78" t="s">
        <v>58</v>
      </c>
      <c r="AL34" s="78"/>
      <c r="AM34" s="13"/>
      <c r="AP34" s="28"/>
    </row>
    <row r="35" spans="1:42" ht="120" x14ac:dyDescent="0.2">
      <c r="A35" s="18"/>
      <c r="B35" s="19"/>
      <c r="C35" s="29" t="s">
        <v>99</v>
      </c>
      <c r="D35" s="31" t="s">
        <v>100</v>
      </c>
      <c r="E35" s="22">
        <f t="shared" si="11"/>
        <v>36</v>
      </c>
      <c r="F35" s="23" t="s">
        <v>57</v>
      </c>
      <c r="G35" s="26"/>
      <c r="H35" s="22">
        <v>12</v>
      </c>
      <c r="I35" s="23" t="s">
        <v>57</v>
      </c>
      <c r="J35" s="26"/>
      <c r="K35" s="22">
        <v>12</v>
      </c>
      <c r="L35" s="23" t="s">
        <v>57</v>
      </c>
      <c r="M35" s="26">
        <v>11100000</v>
      </c>
      <c r="N35" s="22">
        <v>3</v>
      </c>
      <c r="O35" s="23" t="s">
        <v>57</v>
      </c>
      <c r="P35" s="26">
        <v>990000</v>
      </c>
      <c r="Q35" s="22">
        <v>3</v>
      </c>
      <c r="R35" s="23" t="s">
        <v>57</v>
      </c>
      <c r="S35" s="26">
        <v>4499000</v>
      </c>
      <c r="T35" s="22">
        <v>3</v>
      </c>
      <c r="U35" s="23" t="s">
        <v>57</v>
      </c>
      <c r="V35" s="26">
        <v>385000</v>
      </c>
      <c r="W35" s="22">
        <v>3</v>
      </c>
      <c r="X35" s="23" t="s">
        <v>57</v>
      </c>
      <c r="Y35" s="26">
        <v>3511000</v>
      </c>
      <c r="Z35" s="78">
        <f t="shared" si="1"/>
        <v>12</v>
      </c>
      <c r="AA35" s="78" t="str">
        <f t="shared" si="2"/>
        <v>Bln</v>
      </c>
      <c r="AB35" s="78">
        <f t="shared" si="3"/>
        <v>100</v>
      </c>
      <c r="AC35" s="78" t="s">
        <v>58</v>
      </c>
      <c r="AD35" s="97">
        <f t="shared" si="4"/>
        <v>9385000</v>
      </c>
      <c r="AE35" s="115">
        <f t="shared" si="5"/>
        <v>84.549549549549553</v>
      </c>
      <c r="AF35" s="79" t="s">
        <v>58</v>
      </c>
      <c r="AG35" s="79">
        <f t="shared" si="6"/>
        <v>24</v>
      </c>
      <c r="AH35" s="79" t="str">
        <f t="shared" si="7"/>
        <v>Bln</v>
      </c>
      <c r="AI35" s="97">
        <f t="shared" si="8"/>
        <v>9385000</v>
      </c>
      <c r="AJ35" s="79"/>
      <c r="AK35" s="79" t="s">
        <v>58</v>
      </c>
      <c r="AL35" s="79"/>
      <c r="AM35" s="13"/>
      <c r="AP35" s="28"/>
    </row>
    <row r="36" spans="1:42" s="85" customFormat="1" ht="136.5" customHeight="1" x14ac:dyDescent="0.25">
      <c r="A36" s="18"/>
      <c r="B36" s="19"/>
      <c r="C36" s="47" t="s">
        <v>103</v>
      </c>
      <c r="D36" s="21" t="s">
        <v>191</v>
      </c>
      <c r="E36" s="51">
        <f>(136+43)/203*100</f>
        <v>88.177339901477836</v>
      </c>
      <c r="F36" s="45" t="s">
        <v>58</v>
      </c>
      <c r="G36" s="56">
        <f>G39+G50+G66+G68</f>
        <v>0</v>
      </c>
      <c r="H36" s="51">
        <f>136/203*100</f>
        <v>66.995073891625609</v>
      </c>
      <c r="I36" s="45" t="s">
        <v>58</v>
      </c>
      <c r="J36" s="56">
        <f>J39+J50+J66+J68</f>
        <v>0</v>
      </c>
      <c r="K36" s="51">
        <f>160/203*100</f>
        <v>78.817733990147786</v>
      </c>
      <c r="L36" s="45" t="s">
        <v>58</v>
      </c>
      <c r="M36" s="56">
        <f>M39+M50+M66+M68</f>
        <v>98051200575</v>
      </c>
      <c r="N36" s="44">
        <v>0</v>
      </c>
      <c r="O36" s="45" t="s">
        <v>58</v>
      </c>
      <c r="P36" s="56">
        <f>P39+P50+P66+P68</f>
        <v>19482252375</v>
      </c>
      <c r="Q36" s="88">
        <v>0</v>
      </c>
      <c r="R36" s="45" t="s">
        <v>58</v>
      </c>
      <c r="S36" s="56">
        <f>S39+S50+S66+S68</f>
        <v>24487218657</v>
      </c>
      <c r="T36" s="88">
        <v>0</v>
      </c>
      <c r="U36" s="45" t="s">
        <v>58</v>
      </c>
      <c r="V36" s="56">
        <f>V39+V50+V66+V68</f>
        <v>7455170232</v>
      </c>
      <c r="W36" s="88">
        <v>0</v>
      </c>
      <c r="X36" s="45" t="s">
        <v>58</v>
      </c>
      <c r="Y36" s="56">
        <f>Y39+Y50+Y66+Y68</f>
        <v>30760893578</v>
      </c>
      <c r="Z36" s="99">
        <f>SUM(N36,Q36,T36,W36)</f>
        <v>0</v>
      </c>
      <c r="AA36" s="83" t="str">
        <f t="shared" si="2"/>
        <v>%</v>
      </c>
      <c r="AB36" s="83">
        <f>Z36/K36*100</f>
        <v>0</v>
      </c>
      <c r="AC36" s="83" t="s">
        <v>58</v>
      </c>
      <c r="AD36" s="94">
        <f t="shared" si="4"/>
        <v>82185534842</v>
      </c>
      <c r="AE36" s="116">
        <f>AD36/M36*100</f>
        <v>83.818999012802237</v>
      </c>
      <c r="AF36" s="84" t="s">
        <v>58</v>
      </c>
      <c r="AG36" s="100">
        <f>SUM(H36,Z36)</f>
        <v>66.995073891625609</v>
      </c>
      <c r="AH36" s="83" t="str">
        <f t="shared" si="7"/>
        <v>%</v>
      </c>
      <c r="AI36" s="94">
        <f t="shared" si="8"/>
        <v>82185534842</v>
      </c>
      <c r="AJ36" s="83"/>
      <c r="AK36" s="83" t="s">
        <v>58</v>
      </c>
      <c r="AL36" s="84"/>
      <c r="AM36" s="87"/>
      <c r="AP36" s="86"/>
    </row>
    <row r="37" spans="1:42" s="85" customFormat="1" ht="157.5" x14ac:dyDescent="0.25">
      <c r="A37" s="18"/>
      <c r="B37" s="19"/>
      <c r="C37" s="19"/>
      <c r="D37" s="21" t="s">
        <v>192</v>
      </c>
      <c r="E37" s="88">
        <v>100</v>
      </c>
      <c r="F37" s="45" t="s">
        <v>58</v>
      </c>
      <c r="G37" s="108"/>
      <c r="H37" s="51"/>
      <c r="I37" s="45"/>
      <c r="J37" s="108"/>
      <c r="K37" s="88">
        <v>100</v>
      </c>
      <c r="L37" s="45" t="s">
        <v>58</v>
      </c>
      <c r="M37" s="125"/>
      <c r="N37" s="44">
        <v>0</v>
      </c>
      <c r="O37" s="45" t="s">
        <v>58</v>
      </c>
      <c r="P37" s="109"/>
      <c r="Q37" s="51" t="s">
        <v>150</v>
      </c>
      <c r="R37" s="45" t="s">
        <v>58</v>
      </c>
      <c r="S37" s="109"/>
      <c r="T37" s="51">
        <f>AVERAGE(100,40,83)</f>
        <v>74.333333333333329</v>
      </c>
      <c r="U37" s="45" t="s">
        <v>58</v>
      </c>
      <c r="V37" s="109"/>
      <c r="W37" s="51">
        <f>AVERAGE(100,40,83)</f>
        <v>74.333333333333329</v>
      </c>
      <c r="X37" s="45" t="s">
        <v>58</v>
      </c>
      <c r="Y37" s="109"/>
      <c r="Z37" s="99">
        <f t="shared" ref="Z37:Z38" si="12">SUM(N37,Q37,T37,W37)</f>
        <v>148.66666666666666</v>
      </c>
      <c r="AA37" s="83" t="str">
        <f t="shared" ref="AA37:AA38" si="13">L37</f>
        <v>%</v>
      </c>
      <c r="AB37" s="100">
        <f t="shared" ref="AB37:AB38" si="14">Z37/K37*100</f>
        <v>148.66666666666666</v>
      </c>
      <c r="AC37" s="83" t="s">
        <v>58</v>
      </c>
      <c r="AD37" s="110"/>
      <c r="AE37" s="117"/>
      <c r="AF37" s="111"/>
      <c r="AG37" s="100">
        <f t="shared" ref="AG37:AG38" si="15">SUM(H37,Z37)</f>
        <v>148.66666666666666</v>
      </c>
      <c r="AH37" s="83" t="str">
        <f t="shared" ref="AH37:AH38" si="16">O37</f>
        <v>%</v>
      </c>
      <c r="AI37" s="110"/>
      <c r="AJ37" s="83"/>
      <c r="AK37" s="83"/>
      <c r="AL37" s="111"/>
      <c r="AM37" s="87"/>
      <c r="AP37" s="86"/>
    </row>
    <row r="38" spans="1:42" s="85" customFormat="1" ht="94.5" x14ac:dyDescent="0.25">
      <c r="A38" s="18"/>
      <c r="B38" s="19"/>
      <c r="C38" s="19"/>
      <c r="D38" s="47" t="s">
        <v>193</v>
      </c>
      <c r="E38" s="120">
        <v>100</v>
      </c>
      <c r="F38" s="121" t="s">
        <v>58</v>
      </c>
      <c r="G38" s="108"/>
      <c r="H38" s="120">
        <v>100</v>
      </c>
      <c r="I38" s="121" t="s">
        <v>58</v>
      </c>
      <c r="J38" s="108"/>
      <c r="K38" s="120">
        <v>100</v>
      </c>
      <c r="L38" s="121" t="s">
        <v>58</v>
      </c>
      <c r="M38" s="109"/>
      <c r="N38" s="120">
        <v>100</v>
      </c>
      <c r="O38" s="121" t="s">
        <v>58</v>
      </c>
      <c r="P38" s="109"/>
      <c r="Q38" s="122">
        <f>81103/81103*100</f>
        <v>100</v>
      </c>
      <c r="R38" s="121" t="s">
        <v>58</v>
      </c>
      <c r="S38" s="109"/>
      <c r="T38" s="123" t="s">
        <v>150</v>
      </c>
      <c r="U38" s="121" t="s">
        <v>58</v>
      </c>
      <c r="V38" s="109"/>
      <c r="W38" s="123" t="s">
        <v>150</v>
      </c>
      <c r="X38" s="121" t="s">
        <v>58</v>
      </c>
      <c r="Y38" s="109"/>
      <c r="Z38" s="124">
        <f t="shared" si="12"/>
        <v>200</v>
      </c>
      <c r="AA38" s="84" t="str">
        <f t="shared" si="13"/>
        <v>%</v>
      </c>
      <c r="AB38" s="84">
        <f t="shared" si="14"/>
        <v>200</v>
      </c>
      <c r="AC38" s="84" t="s">
        <v>58</v>
      </c>
      <c r="AD38" s="110"/>
      <c r="AE38" s="117"/>
      <c r="AF38" s="111"/>
      <c r="AG38" s="116">
        <f t="shared" si="15"/>
        <v>300</v>
      </c>
      <c r="AH38" s="84" t="str">
        <f t="shared" si="16"/>
        <v>%</v>
      </c>
      <c r="AI38" s="110"/>
      <c r="AJ38" s="84"/>
      <c r="AK38" s="84"/>
      <c r="AL38" s="111"/>
      <c r="AM38" s="87"/>
      <c r="AP38" s="86"/>
    </row>
    <row r="39" spans="1:42" s="85" customFormat="1" ht="167.25" customHeight="1" x14ac:dyDescent="0.25">
      <c r="A39" s="18"/>
      <c r="B39" s="19"/>
      <c r="C39" s="21" t="s">
        <v>104</v>
      </c>
      <c r="D39" s="21" t="s">
        <v>194</v>
      </c>
      <c r="E39" s="44">
        <f>SUM(E40:E42)</f>
        <v>43</v>
      </c>
      <c r="F39" s="45" t="s">
        <v>151</v>
      </c>
      <c r="G39" s="42">
        <f>SUM(G40:G48)</f>
        <v>0</v>
      </c>
      <c r="H39" s="44">
        <f>SUM(H40:H42)</f>
        <v>8</v>
      </c>
      <c r="I39" s="45" t="s">
        <v>151</v>
      </c>
      <c r="J39" s="42">
        <f>SUM(J40:J48)</f>
        <v>0</v>
      </c>
      <c r="K39" s="44">
        <f>SUM(K40:K42)</f>
        <v>20</v>
      </c>
      <c r="L39" s="45" t="s">
        <v>151</v>
      </c>
      <c r="M39" s="42">
        <f>SUM(M40:M48)</f>
        <v>27771363206</v>
      </c>
      <c r="N39" s="44">
        <f>SUM(N40:N42)</f>
        <v>0</v>
      </c>
      <c r="O39" s="45" t="str">
        <f>L39</f>
        <v>Unit</v>
      </c>
      <c r="P39" s="42">
        <f>SUM(P40:P48)</f>
        <v>164220000</v>
      </c>
      <c r="Q39" s="44">
        <f>SUM(Q40:Q42)</f>
        <v>0</v>
      </c>
      <c r="R39" s="45" t="str">
        <f>L39</f>
        <v>Unit</v>
      </c>
      <c r="S39" s="42">
        <f>SUM(S40:S48)</f>
        <v>4019551212</v>
      </c>
      <c r="T39" s="44">
        <f>SUM(T40:T42)</f>
        <v>0</v>
      </c>
      <c r="U39" s="45" t="str">
        <f>L39</f>
        <v>Unit</v>
      </c>
      <c r="V39" s="42">
        <f>SUM(V40:V48)</f>
        <v>5648461579</v>
      </c>
      <c r="W39" s="44">
        <f>SUM(W40:W42)</f>
        <v>0</v>
      </c>
      <c r="X39" s="45" t="str">
        <f>O39</f>
        <v>Unit</v>
      </c>
      <c r="Y39" s="42">
        <f>SUM(Y40:Y48)</f>
        <v>9822744620</v>
      </c>
      <c r="Z39" s="83">
        <f t="shared" si="1"/>
        <v>0</v>
      </c>
      <c r="AA39" s="83" t="str">
        <f t="shared" si="2"/>
        <v>Unit</v>
      </c>
      <c r="AB39" s="83">
        <f t="shared" si="3"/>
        <v>0</v>
      </c>
      <c r="AC39" s="83" t="s">
        <v>58</v>
      </c>
      <c r="AD39" s="95">
        <f t="shared" si="4"/>
        <v>19654977411</v>
      </c>
      <c r="AE39" s="100">
        <f t="shared" si="5"/>
        <v>70.77426219665567</v>
      </c>
      <c r="AF39" s="83" t="s">
        <v>58</v>
      </c>
      <c r="AG39" s="83">
        <f t="shared" si="6"/>
        <v>8</v>
      </c>
      <c r="AH39" s="83" t="str">
        <f t="shared" si="7"/>
        <v>Unit</v>
      </c>
      <c r="AI39" s="95">
        <f t="shared" si="8"/>
        <v>19654977411</v>
      </c>
      <c r="AJ39" s="83"/>
      <c r="AK39" s="83" t="s">
        <v>58</v>
      </c>
      <c r="AL39" s="83"/>
      <c r="AM39" s="87"/>
      <c r="AP39" s="86"/>
    </row>
    <row r="40" spans="1:42" ht="63" customHeight="1" x14ac:dyDescent="0.2">
      <c r="A40" s="18"/>
      <c r="B40" s="19"/>
      <c r="C40" s="29" t="s">
        <v>105</v>
      </c>
      <c r="D40" s="31" t="s">
        <v>136</v>
      </c>
      <c r="E40" s="22">
        <v>4</v>
      </c>
      <c r="F40" s="23" t="s">
        <v>151</v>
      </c>
      <c r="G40" s="48"/>
      <c r="H40" s="24"/>
      <c r="I40" s="23" t="s">
        <v>151</v>
      </c>
      <c r="J40" s="25"/>
      <c r="K40" s="22">
        <v>1</v>
      </c>
      <c r="L40" s="23" t="s">
        <v>151</v>
      </c>
      <c r="M40" s="26">
        <v>8641631967</v>
      </c>
      <c r="N40" s="22">
        <v>0</v>
      </c>
      <c r="O40" s="23" t="str">
        <f t="shared" ref="O40:O49" si="17">L40</f>
        <v>Unit</v>
      </c>
      <c r="P40" s="26">
        <v>0</v>
      </c>
      <c r="Q40" s="22">
        <v>0</v>
      </c>
      <c r="R40" s="23" t="str">
        <f t="shared" ref="R40:R49" si="18">L40</f>
        <v>Unit</v>
      </c>
      <c r="S40" s="26">
        <v>1992992545</v>
      </c>
      <c r="T40" s="22">
        <v>0</v>
      </c>
      <c r="U40" s="23" t="str">
        <f t="shared" ref="U40:U49" si="19">L40</f>
        <v>Unit</v>
      </c>
      <c r="V40" s="26">
        <v>3300942000</v>
      </c>
      <c r="W40" s="22">
        <v>0</v>
      </c>
      <c r="X40" s="23" t="str">
        <f t="shared" ref="X40:X49" si="20">O40</f>
        <v>Unit</v>
      </c>
      <c r="Y40" s="26">
        <v>1748103000</v>
      </c>
      <c r="Z40" s="78">
        <f t="shared" si="1"/>
        <v>0</v>
      </c>
      <c r="AA40" s="78" t="str">
        <f t="shared" si="2"/>
        <v>Unit</v>
      </c>
      <c r="AB40" s="78">
        <f t="shared" si="3"/>
        <v>0</v>
      </c>
      <c r="AC40" s="78" t="s">
        <v>58</v>
      </c>
      <c r="AD40" s="96">
        <f t="shared" si="4"/>
        <v>7042037545</v>
      </c>
      <c r="AE40" s="114">
        <f t="shared" si="5"/>
        <v>81.489671995886795</v>
      </c>
      <c r="AF40" s="78" t="s">
        <v>58</v>
      </c>
      <c r="AG40" s="78">
        <f t="shared" si="6"/>
        <v>0</v>
      </c>
      <c r="AH40" s="78" t="str">
        <f t="shared" si="7"/>
        <v>Unit</v>
      </c>
      <c r="AI40" s="96">
        <f t="shared" si="8"/>
        <v>7042037545</v>
      </c>
      <c r="AJ40" s="78"/>
      <c r="AK40" s="78" t="s">
        <v>58</v>
      </c>
      <c r="AL40" s="78"/>
      <c r="AM40" s="13"/>
      <c r="AP40" s="28"/>
    </row>
    <row r="41" spans="1:42" ht="75" x14ac:dyDescent="0.2">
      <c r="A41" s="18"/>
      <c r="B41" s="19"/>
      <c r="C41" s="29" t="s">
        <v>106</v>
      </c>
      <c r="D41" s="31" t="s">
        <v>137</v>
      </c>
      <c r="E41" s="22">
        <v>6</v>
      </c>
      <c r="F41" s="23" t="s">
        <v>151</v>
      </c>
      <c r="G41" s="48"/>
      <c r="H41" s="43">
        <v>5</v>
      </c>
      <c r="I41" s="23" t="s">
        <v>151</v>
      </c>
      <c r="J41" s="25"/>
      <c r="K41" s="22">
        <v>4</v>
      </c>
      <c r="L41" s="23" t="s">
        <v>151</v>
      </c>
      <c r="M41" s="26">
        <v>2362650000</v>
      </c>
      <c r="N41" s="22">
        <v>0</v>
      </c>
      <c r="O41" s="23" t="str">
        <f t="shared" si="17"/>
        <v>Unit</v>
      </c>
      <c r="P41" s="26">
        <v>0</v>
      </c>
      <c r="Q41" s="22">
        <v>0</v>
      </c>
      <c r="R41" s="23" t="str">
        <f t="shared" si="18"/>
        <v>Unit</v>
      </c>
      <c r="S41" s="26">
        <v>48655000</v>
      </c>
      <c r="T41" s="22">
        <v>0</v>
      </c>
      <c r="U41" s="23" t="str">
        <f t="shared" si="19"/>
        <v>Unit</v>
      </c>
      <c r="V41" s="26">
        <v>51650000</v>
      </c>
      <c r="W41" s="22">
        <v>0</v>
      </c>
      <c r="X41" s="23" t="str">
        <f t="shared" si="20"/>
        <v>Unit</v>
      </c>
      <c r="Y41" s="26">
        <v>1124830350</v>
      </c>
      <c r="Z41" s="78">
        <f t="shared" si="1"/>
        <v>0</v>
      </c>
      <c r="AA41" s="78" t="str">
        <f t="shared" si="2"/>
        <v>Unit</v>
      </c>
      <c r="AB41" s="78">
        <f t="shared" si="3"/>
        <v>0</v>
      </c>
      <c r="AC41" s="78" t="s">
        <v>58</v>
      </c>
      <c r="AD41" s="96">
        <f t="shared" si="4"/>
        <v>1225135350</v>
      </c>
      <c r="AE41" s="114">
        <f t="shared" si="5"/>
        <v>51.854288616595767</v>
      </c>
      <c r="AF41" s="78" t="s">
        <v>58</v>
      </c>
      <c r="AG41" s="78">
        <f t="shared" si="6"/>
        <v>5</v>
      </c>
      <c r="AH41" s="78" t="str">
        <f t="shared" si="7"/>
        <v>Unit</v>
      </c>
      <c r="AI41" s="96">
        <f t="shared" si="8"/>
        <v>1225135350</v>
      </c>
      <c r="AJ41" s="78"/>
      <c r="AK41" s="78" t="s">
        <v>58</v>
      </c>
      <c r="AL41" s="78"/>
      <c r="AM41" s="13"/>
      <c r="AP41" s="28"/>
    </row>
    <row r="42" spans="1:42" ht="90" x14ac:dyDescent="0.2">
      <c r="A42" s="18"/>
      <c r="B42" s="19"/>
      <c r="C42" s="29" t="s">
        <v>107</v>
      </c>
      <c r="D42" s="31" t="s">
        <v>138</v>
      </c>
      <c r="E42" s="22">
        <v>33</v>
      </c>
      <c r="F42" s="23" t="s">
        <v>151</v>
      </c>
      <c r="G42" s="48"/>
      <c r="H42" s="22">
        <v>3</v>
      </c>
      <c r="I42" s="23" t="s">
        <v>151</v>
      </c>
      <c r="J42" s="25"/>
      <c r="K42" s="22">
        <v>15</v>
      </c>
      <c r="L42" s="23" t="s">
        <v>151</v>
      </c>
      <c r="M42" s="26">
        <v>4259450000</v>
      </c>
      <c r="N42" s="22">
        <v>0</v>
      </c>
      <c r="O42" s="23" t="str">
        <f t="shared" si="17"/>
        <v>Unit</v>
      </c>
      <c r="P42" s="26">
        <v>164220000</v>
      </c>
      <c r="Q42" s="22">
        <v>0</v>
      </c>
      <c r="R42" s="23" t="str">
        <f t="shared" si="18"/>
        <v>Unit</v>
      </c>
      <c r="S42" s="26">
        <v>1150685000</v>
      </c>
      <c r="T42" s="22">
        <v>0</v>
      </c>
      <c r="U42" s="23" t="str">
        <f t="shared" si="19"/>
        <v>Unit</v>
      </c>
      <c r="V42" s="26">
        <v>878117000</v>
      </c>
      <c r="W42" s="22">
        <v>0</v>
      </c>
      <c r="X42" s="23" t="str">
        <f t="shared" si="20"/>
        <v>Unit</v>
      </c>
      <c r="Y42" s="26">
        <v>1771390500</v>
      </c>
      <c r="Z42" s="78">
        <f t="shared" si="1"/>
        <v>0</v>
      </c>
      <c r="AA42" s="78" t="str">
        <f t="shared" si="2"/>
        <v>Unit</v>
      </c>
      <c r="AB42" s="78">
        <f t="shared" si="3"/>
        <v>0</v>
      </c>
      <c r="AC42" s="78" t="s">
        <v>58</v>
      </c>
      <c r="AD42" s="96">
        <f t="shared" si="4"/>
        <v>3964412500</v>
      </c>
      <c r="AE42" s="114">
        <f t="shared" si="5"/>
        <v>93.0733428024745</v>
      </c>
      <c r="AF42" s="78" t="s">
        <v>58</v>
      </c>
      <c r="AG42" s="78">
        <f t="shared" si="6"/>
        <v>3</v>
      </c>
      <c r="AH42" s="78" t="str">
        <f t="shared" si="7"/>
        <v>Unit</v>
      </c>
      <c r="AI42" s="96">
        <f t="shared" si="8"/>
        <v>3964412500</v>
      </c>
      <c r="AJ42" s="78"/>
      <c r="AK42" s="78" t="s">
        <v>58</v>
      </c>
      <c r="AL42" s="78"/>
      <c r="AM42" s="13"/>
      <c r="AP42" s="28"/>
    </row>
    <row r="43" spans="1:42" ht="165" x14ac:dyDescent="0.2">
      <c r="A43" s="18"/>
      <c r="B43" s="19"/>
      <c r="C43" s="29" t="s">
        <v>108</v>
      </c>
      <c r="D43" s="31" t="s">
        <v>199</v>
      </c>
      <c r="E43" s="22">
        <v>36</v>
      </c>
      <c r="F43" s="23" t="s">
        <v>57</v>
      </c>
      <c r="G43" s="48"/>
      <c r="H43" s="22">
        <v>12</v>
      </c>
      <c r="I43" s="23" t="s">
        <v>57</v>
      </c>
      <c r="J43" s="25"/>
      <c r="K43" s="22">
        <v>12</v>
      </c>
      <c r="L43" s="23" t="s">
        <v>57</v>
      </c>
      <c r="M43" s="26">
        <v>50000000</v>
      </c>
      <c r="N43" s="22">
        <v>0</v>
      </c>
      <c r="O43" s="23" t="str">
        <f t="shared" si="17"/>
        <v>Bln</v>
      </c>
      <c r="P43" s="26">
        <v>0</v>
      </c>
      <c r="Q43" s="22">
        <v>0</v>
      </c>
      <c r="R43" s="23" t="str">
        <f t="shared" si="18"/>
        <v>Bln</v>
      </c>
      <c r="S43" s="26">
        <v>0</v>
      </c>
      <c r="T43" s="22">
        <v>0</v>
      </c>
      <c r="U43" s="23" t="str">
        <f t="shared" si="19"/>
        <v>Bln</v>
      </c>
      <c r="V43" s="26">
        <v>0</v>
      </c>
      <c r="W43" s="22">
        <v>12</v>
      </c>
      <c r="X43" s="23" t="str">
        <f t="shared" si="20"/>
        <v>Bln</v>
      </c>
      <c r="Y43" s="26">
        <v>36380000</v>
      </c>
      <c r="Z43" s="78">
        <f t="shared" si="1"/>
        <v>12</v>
      </c>
      <c r="AA43" s="78" t="str">
        <f t="shared" si="2"/>
        <v>Bln</v>
      </c>
      <c r="AB43" s="78">
        <f t="shared" si="3"/>
        <v>100</v>
      </c>
      <c r="AC43" s="78" t="s">
        <v>58</v>
      </c>
      <c r="AD43" s="96">
        <f t="shared" si="4"/>
        <v>36380000</v>
      </c>
      <c r="AE43" s="78">
        <f t="shared" si="5"/>
        <v>72.760000000000005</v>
      </c>
      <c r="AF43" s="78" t="s">
        <v>58</v>
      </c>
      <c r="AG43" s="78">
        <f t="shared" si="6"/>
        <v>24</v>
      </c>
      <c r="AH43" s="78" t="str">
        <f t="shared" si="7"/>
        <v>Bln</v>
      </c>
      <c r="AI43" s="96">
        <f t="shared" si="8"/>
        <v>36380000</v>
      </c>
      <c r="AJ43" s="78"/>
      <c r="AK43" s="78" t="s">
        <v>58</v>
      </c>
      <c r="AL43" s="78"/>
      <c r="AM43" s="13"/>
      <c r="AP43" s="28"/>
    </row>
    <row r="44" spans="1:42" ht="105" x14ac:dyDescent="0.2">
      <c r="A44" s="18"/>
      <c r="B44" s="19"/>
      <c r="C44" s="29" t="s">
        <v>109</v>
      </c>
      <c r="D44" s="31" t="s">
        <v>139</v>
      </c>
      <c r="E44" s="22">
        <v>15</v>
      </c>
      <c r="F44" s="23" t="s">
        <v>151</v>
      </c>
      <c r="G44" s="48"/>
      <c r="H44" s="24"/>
      <c r="I44" s="23" t="s">
        <v>151</v>
      </c>
      <c r="J44" s="25"/>
      <c r="K44" s="22">
        <v>5</v>
      </c>
      <c r="L44" s="23" t="s">
        <v>151</v>
      </c>
      <c r="M44" s="26">
        <v>1020500000</v>
      </c>
      <c r="N44" s="22">
        <v>0</v>
      </c>
      <c r="O44" s="23" t="str">
        <f t="shared" si="17"/>
        <v>Unit</v>
      </c>
      <c r="P44" s="26">
        <v>0</v>
      </c>
      <c r="Q44" s="22">
        <v>0</v>
      </c>
      <c r="R44" s="23" t="str">
        <f t="shared" si="18"/>
        <v>Unit</v>
      </c>
      <c r="S44" s="26">
        <v>34650000</v>
      </c>
      <c r="T44" s="22">
        <v>0</v>
      </c>
      <c r="U44" s="23" t="str">
        <f t="shared" si="19"/>
        <v>Unit</v>
      </c>
      <c r="V44" s="26">
        <v>174750000</v>
      </c>
      <c r="W44" s="22">
        <v>0</v>
      </c>
      <c r="X44" s="23" t="str">
        <f t="shared" si="20"/>
        <v>Unit</v>
      </c>
      <c r="Y44" s="26">
        <v>132070000</v>
      </c>
      <c r="Z44" s="78">
        <f t="shared" si="1"/>
        <v>0</v>
      </c>
      <c r="AA44" s="78" t="str">
        <f t="shared" si="2"/>
        <v>Unit</v>
      </c>
      <c r="AB44" s="78">
        <f t="shared" si="3"/>
        <v>0</v>
      </c>
      <c r="AC44" s="78" t="s">
        <v>58</v>
      </c>
      <c r="AD44" s="96">
        <f t="shared" si="4"/>
        <v>341470000</v>
      </c>
      <c r="AE44" s="114">
        <f t="shared" si="5"/>
        <v>33.461048505634494</v>
      </c>
      <c r="AF44" s="78" t="s">
        <v>58</v>
      </c>
      <c r="AG44" s="78">
        <f t="shared" si="6"/>
        <v>0</v>
      </c>
      <c r="AH44" s="78" t="str">
        <f t="shared" si="7"/>
        <v>Unit</v>
      </c>
      <c r="AI44" s="96">
        <f t="shared" si="8"/>
        <v>341470000</v>
      </c>
      <c r="AJ44" s="78"/>
      <c r="AK44" s="78" t="s">
        <v>58</v>
      </c>
      <c r="AL44" s="78"/>
      <c r="AM44" s="13"/>
      <c r="AP44" s="28"/>
    </row>
    <row r="45" spans="1:42" ht="120" x14ac:dyDescent="0.2">
      <c r="A45" s="18"/>
      <c r="B45" s="19"/>
      <c r="C45" s="29" t="s">
        <v>110</v>
      </c>
      <c r="D45" s="31" t="s">
        <v>140</v>
      </c>
      <c r="E45" s="22">
        <v>16</v>
      </c>
      <c r="F45" s="23" t="s">
        <v>195</v>
      </c>
      <c r="G45" s="48"/>
      <c r="H45" s="24"/>
      <c r="I45" s="23" t="s">
        <v>195</v>
      </c>
      <c r="J45" s="25"/>
      <c r="K45" s="22">
        <v>12</v>
      </c>
      <c r="L45" s="23" t="s">
        <v>152</v>
      </c>
      <c r="M45" s="26">
        <v>4392125839</v>
      </c>
      <c r="N45" s="22">
        <v>0</v>
      </c>
      <c r="O45" s="23" t="str">
        <f t="shared" si="17"/>
        <v>jenis</v>
      </c>
      <c r="P45" s="26">
        <v>0</v>
      </c>
      <c r="Q45" s="22">
        <v>0</v>
      </c>
      <c r="R45" s="23" t="str">
        <f t="shared" si="18"/>
        <v>jenis</v>
      </c>
      <c r="S45" s="26">
        <v>0</v>
      </c>
      <c r="T45" s="22">
        <v>12</v>
      </c>
      <c r="U45" s="23" t="str">
        <f t="shared" si="19"/>
        <v>jenis</v>
      </c>
      <c r="V45" s="26">
        <v>616657839</v>
      </c>
      <c r="W45" s="22">
        <v>0</v>
      </c>
      <c r="X45" s="23" t="str">
        <f t="shared" si="20"/>
        <v>jenis</v>
      </c>
      <c r="Y45" s="26">
        <v>2969633129</v>
      </c>
      <c r="Z45" s="78">
        <f t="shared" si="1"/>
        <v>12</v>
      </c>
      <c r="AA45" s="78" t="str">
        <f t="shared" si="2"/>
        <v>jenis</v>
      </c>
      <c r="AB45" s="78">
        <f t="shared" si="3"/>
        <v>100</v>
      </c>
      <c r="AC45" s="78" t="s">
        <v>58</v>
      </c>
      <c r="AD45" s="96">
        <f t="shared" si="4"/>
        <v>3586290968</v>
      </c>
      <c r="AE45" s="78">
        <f t="shared" si="5"/>
        <v>81.652737181513174</v>
      </c>
      <c r="AF45" s="78" t="s">
        <v>58</v>
      </c>
      <c r="AG45" s="78">
        <f t="shared" si="6"/>
        <v>12</v>
      </c>
      <c r="AH45" s="78" t="str">
        <f t="shared" si="7"/>
        <v>jenis</v>
      </c>
      <c r="AI45" s="96">
        <f t="shared" si="8"/>
        <v>3586290968</v>
      </c>
      <c r="AJ45" s="78"/>
      <c r="AK45" s="78" t="s">
        <v>58</v>
      </c>
      <c r="AL45" s="78"/>
      <c r="AM45" s="13"/>
      <c r="AP45" s="28"/>
    </row>
    <row r="46" spans="1:42" ht="81.75" customHeight="1" x14ac:dyDescent="0.2">
      <c r="A46" s="18"/>
      <c r="B46" s="19"/>
      <c r="C46" s="29" t="s">
        <v>111</v>
      </c>
      <c r="D46" s="31" t="s">
        <v>196</v>
      </c>
      <c r="E46" s="22">
        <v>45</v>
      </c>
      <c r="F46" s="23" t="s">
        <v>197</v>
      </c>
      <c r="G46" s="26"/>
      <c r="H46" s="22">
        <v>45</v>
      </c>
      <c r="I46" s="23" t="s">
        <v>197</v>
      </c>
      <c r="J46" s="25"/>
      <c r="K46" s="22">
        <v>45</v>
      </c>
      <c r="L46" s="23" t="s">
        <v>197</v>
      </c>
      <c r="M46" s="26">
        <v>2285070500</v>
      </c>
      <c r="N46" s="22"/>
      <c r="O46" s="23" t="str">
        <f t="shared" si="17"/>
        <v>Item</v>
      </c>
      <c r="P46" s="26">
        <v>0</v>
      </c>
      <c r="Q46" s="22"/>
      <c r="R46" s="23" t="str">
        <f t="shared" si="18"/>
        <v>Item</v>
      </c>
      <c r="S46" s="26">
        <v>66316999</v>
      </c>
      <c r="T46" s="22">
        <v>45</v>
      </c>
      <c r="U46" s="23" t="str">
        <f t="shared" si="19"/>
        <v>Item</v>
      </c>
      <c r="V46" s="26">
        <v>235300824</v>
      </c>
      <c r="W46" s="22">
        <v>0</v>
      </c>
      <c r="X46" s="23" t="str">
        <f t="shared" si="20"/>
        <v>Item</v>
      </c>
      <c r="Y46" s="26">
        <v>327114390</v>
      </c>
      <c r="Z46" s="78">
        <f t="shared" si="1"/>
        <v>45</v>
      </c>
      <c r="AA46" s="78" t="str">
        <f t="shared" si="2"/>
        <v>Item</v>
      </c>
      <c r="AB46" s="78">
        <f t="shared" si="3"/>
        <v>100</v>
      </c>
      <c r="AC46" s="78" t="s">
        <v>58</v>
      </c>
      <c r="AD46" s="96">
        <f t="shared" si="4"/>
        <v>628732213</v>
      </c>
      <c r="AE46" s="114">
        <f t="shared" si="5"/>
        <v>27.514784029639351</v>
      </c>
      <c r="AF46" s="78" t="s">
        <v>58</v>
      </c>
      <c r="AG46" s="78">
        <f t="shared" si="6"/>
        <v>90</v>
      </c>
      <c r="AH46" s="78" t="str">
        <f t="shared" si="7"/>
        <v>Item</v>
      </c>
      <c r="AI46" s="96">
        <f t="shared" si="8"/>
        <v>628732213</v>
      </c>
      <c r="AJ46" s="78"/>
      <c r="AK46" s="78" t="s">
        <v>58</v>
      </c>
      <c r="AL46" s="78"/>
      <c r="AM46" s="13"/>
      <c r="AP46" s="28"/>
    </row>
    <row r="47" spans="1:42" ht="48" customHeight="1" x14ac:dyDescent="0.2">
      <c r="A47" s="18"/>
      <c r="B47" s="19"/>
      <c r="C47" s="29" t="s">
        <v>112</v>
      </c>
      <c r="D47" s="31" t="s">
        <v>198</v>
      </c>
      <c r="E47" s="22">
        <v>90</v>
      </c>
      <c r="F47" s="23" t="s">
        <v>195</v>
      </c>
      <c r="G47" s="48"/>
      <c r="H47" s="22"/>
      <c r="I47" s="23" t="s">
        <v>195</v>
      </c>
      <c r="J47" s="25"/>
      <c r="K47" s="22">
        <v>80</v>
      </c>
      <c r="L47" s="23" t="s">
        <v>195</v>
      </c>
      <c r="M47" s="26">
        <v>4669359900</v>
      </c>
      <c r="N47" s="22"/>
      <c r="O47" s="23" t="str">
        <f t="shared" si="17"/>
        <v>Jenis</v>
      </c>
      <c r="P47" s="26">
        <v>0</v>
      </c>
      <c r="Q47" s="22"/>
      <c r="R47" s="23" t="str">
        <f t="shared" si="18"/>
        <v>Jenis</v>
      </c>
      <c r="S47" s="26">
        <v>726251668</v>
      </c>
      <c r="T47" s="22">
        <v>80</v>
      </c>
      <c r="U47" s="23" t="str">
        <f t="shared" si="19"/>
        <v>Jenis</v>
      </c>
      <c r="V47" s="26">
        <v>365395600</v>
      </c>
      <c r="W47" s="22">
        <v>0</v>
      </c>
      <c r="X47" s="23" t="str">
        <f t="shared" si="20"/>
        <v>Jenis</v>
      </c>
      <c r="Y47" s="26">
        <v>1712423251</v>
      </c>
      <c r="Z47" s="78">
        <f t="shared" si="1"/>
        <v>80</v>
      </c>
      <c r="AA47" s="78" t="str">
        <f t="shared" si="2"/>
        <v>Jenis</v>
      </c>
      <c r="AB47" s="78">
        <f t="shared" si="3"/>
        <v>100</v>
      </c>
      <c r="AC47" s="78" t="s">
        <v>58</v>
      </c>
      <c r="AD47" s="96">
        <f t="shared" si="4"/>
        <v>2804070519</v>
      </c>
      <c r="AE47" s="114">
        <f t="shared" si="5"/>
        <v>60.052567783434299</v>
      </c>
      <c r="AF47" s="78" t="s">
        <v>58</v>
      </c>
      <c r="AG47" s="78">
        <f t="shared" si="6"/>
        <v>80</v>
      </c>
      <c r="AH47" s="78" t="str">
        <f t="shared" si="7"/>
        <v>Jenis</v>
      </c>
      <c r="AI47" s="96">
        <f t="shared" si="8"/>
        <v>2804070519</v>
      </c>
      <c r="AJ47" s="78"/>
      <c r="AK47" s="78" t="s">
        <v>58</v>
      </c>
      <c r="AL47" s="78"/>
      <c r="AM47" s="13"/>
      <c r="AP47" s="28"/>
    </row>
    <row r="48" spans="1:42" ht="165" x14ac:dyDescent="0.2">
      <c r="A48" s="18"/>
      <c r="B48" s="19"/>
      <c r="C48" s="31" t="s">
        <v>113</v>
      </c>
      <c r="D48" s="31" t="s">
        <v>153</v>
      </c>
      <c r="E48" s="22">
        <v>8</v>
      </c>
      <c r="F48" s="23" t="s">
        <v>152</v>
      </c>
      <c r="G48" s="53"/>
      <c r="H48" s="22">
        <v>7</v>
      </c>
      <c r="I48" s="23" t="s">
        <v>152</v>
      </c>
      <c r="J48" s="54"/>
      <c r="K48" s="22">
        <v>7</v>
      </c>
      <c r="L48" s="23" t="s">
        <v>152</v>
      </c>
      <c r="M48" s="26">
        <v>90575000</v>
      </c>
      <c r="N48" s="22">
        <v>0</v>
      </c>
      <c r="O48" s="23" t="str">
        <f t="shared" si="17"/>
        <v>jenis</v>
      </c>
      <c r="P48" s="26">
        <v>0</v>
      </c>
      <c r="Q48" s="22">
        <v>0</v>
      </c>
      <c r="R48" s="23" t="str">
        <f t="shared" si="18"/>
        <v>jenis</v>
      </c>
      <c r="S48" s="26">
        <v>0</v>
      </c>
      <c r="T48" s="22">
        <v>7</v>
      </c>
      <c r="U48" s="23" t="str">
        <f t="shared" si="19"/>
        <v>jenis</v>
      </c>
      <c r="V48" s="26">
        <v>25648316</v>
      </c>
      <c r="W48" s="22">
        <v>0</v>
      </c>
      <c r="X48" s="23" t="str">
        <f t="shared" si="20"/>
        <v>jenis</v>
      </c>
      <c r="Y48" s="26">
        <v>800000</v>
      </c>
      <c r="Z48" s="78">
        <f t="shared" si="1"/>
        <v>7</v>
      </c>
      <c r="AA48" s="78" t="str">
        <f t="shared" si="2"/>
        <v>jenis</v>
      </c>
      <c r="AB48" s="78">
        <f t="shared" si="3"/>
        <v>100</v>
      </c>
      <c r="AC48" s="78" t="s">
        <v>58</v>
      </c>
      <c r="AD48" s="96">
        <f t="shared" si="4"/>
        <v>26448316</v>
      </c>
      <c r="AE48" s="114">
        <f t="shared" si="5"/>
        <v>29.200459287882968</v>
      </c>
      <c r="AF48" s="78" t="s">
        <v>58</v>
      </c>
      <c r="AG48" s="78">
        <f t="shared" si="6"/>
        <v>14</v>
      </c>
      <c r="AH48" s="78" t="str">
        <f t="shared" si="7"/>
        <v>jenis</v>
      </c>
      <c r="AI48" s="96">
        <f t="shared" si="8"/>
        <v>26448316</v>
      </c>
      <c r="AJ48" s="78"/>
      <c r="AK48" s="78" t="s">
        <v>58</v>
      </c>
      <c r="AL48" s="79"/>
      <c r="AM48" s="13"/>
      <c r="AP48" s="28"/>
    </row>
    <row r="49" spans="1:42" ht="195" x14ac:dyDescent="0.2">
      <c r="A49" s="18"/>
      <c r="B49" s="19"/>
      <c r="C49" s="31" t="s">
        <v>156</v>
      </c>
      <c r="D49" s="31" t="s">
        <v>176</v>
      </c>
      <c r="E49" s="22">
        <v>44</v>
      </c>
      <c r="F49" s="23" t="s">
        <v>177</v>
      </c>
      <c r="G49" s="53"/>
      <c r="H49" s="22">
        <v>44</v>
      </c>
      <c r="I49" s="23" t="s">
        <v>177</v>
      </c>
      <c r="J49" s="54"/>
      <c r="K49" s="22">
        <v>44</v>
      </c>
      <c r="L49" s="23" t="s">
        <v>177</v>
      </c>
      <c r="M49" s="26">
        <v>92109000</v>
      </c>
      <c r="N49" s="22">
        <v>0</v>
      </c>
      <c r="O49" s="23" t="str">
        <f t="shared" si="17"/>
        <v>Kali</v>
      </c>
      <c r="P49" s="26">
        <v>0</v>
      </c>
      <c r="Q49" s="22">
        <v>0</v>
      </c>
      <c r="R49" s="23" t="str">
        <f t="shared" si="18"/>
        <v>Kali</v>
      </c>
      <c r="S49" s="26">
        <v>0</v>
      </c>
      <c r="T49" s="22">
        <v>22</v>
      </c>
      <c r="U49" s="23" t="str">
        <f t="shared" si="19"/>
        <v>Kali</v>
      </c>
      <c r="V49" s="26">
        <v>27926634</v>
      </c>
      <c r="W49" s="22">
        <v>22</v>
      </c>
      <c r="X49" s="23" t="str">
        <f t="shared" si="20"/>
        <v>Kali</v>
      </c>
      <c r="Y49" s="26">
        <v>22794298</v>
      </c>
      <c r="Z49" s="78">
        <f t="shared" ref="Z49" si="21">SUM(N49,Q49,T49,W49)</f>
        <v>44</v>
      </c>
      <c r="AA49" s="78" t="str">
        <f t="shared" ref="AA49" si="22">L49</f>
        <v>Kali</v>
      </c>
      <c r="AB49" s="78">
        <f t="shared" ref="AB49" si="23">Z49/K49*100</f>
        <v>100</v>
      </c>
      <c r="AC49" s="78" t="s">
        <v>58</v>
      </c>
      <c r="AD49" s="96">
        <f t="shared" ref="AD49" si="24">SUM(P49,S49,V49,Y49)</f>
        <v>50720932</v>
      </c>
      <c r="AE49" s="78">
        <f t="shared" ref="AE49" si="25">AD49/M49*100</f>
        <v>55.066206342485536</v>
      </c>
      <c r="AF49" s="78" t="s">
        <v>58</v>
      </c>
      <c r="AG49" s="78">
        <f t="shared" ref="AG49" si="26">SUM(H49,Z49)</f>
        <v>88</v>
      </c>
      <c r="AH49" s="78" t="str">
        <f t="shared" ref="AH49" si="27">O49</f>
        <v>Kali</v>
      </c>
      <c r="AI49" s="96">
        <f t="shared" ref="AI49" si="28">SUM(J49,AD49)</f>
        <v>50720932</v>
      </c>
      <c r="AJ49" s="78"/>
      <c r="AK49" s="78" t="s">
        <v>58</v>
      </c>
      <c r="AL49" s="79"/>
      <c r="AM49" s="13"/>
      <c r="AP49" s="28"/>
    </row>
    <row r="50" spans="1:42" s="85" customFormat="1" ht="167.25" customHeight="1" x14ac:dyDescent="0.25">
      <c r="A50" s="18"/>
      <c r="B50" s="19"/>
      <c r="C50" s="21" t="s">
        <v>114</v>
      </c>
      <c r="D50" s="21" t="s">
        <v>178</v>
      </c>
      <c r="E50" s="44">
        <v>28</v>
      </c>
      <c r="F50" s="52" t="s">
        <v>179</v>
      </c>
      <c r="G50" s="56"/>
      <c r="H50" s="44">
        <v>28</v>
      </c>
      <c r="I50" s="52" t="s">
        <v>179</v>
      </c>
      <c r="J50" s="56"/>
      <c r="K50" s="44">
        <v>28</v>
      </c>
      <c r="L50" s="52" t="s">
        <v>179</v>
      </c>
      <c r="M50" s="41">
        <f>SUM(M52:M65)</f>
        <v>68726537469</v>
      </c>
      <c r="N50" s="44"/>
      <c r="O50" s="52" t="str">
        <f t="shared" ref="O50:O55" si="29">L50</f>
        <v>Layanan</v>
      </c>
      <c r="P50" s="41">
        <f>SUM(P52:P65)</f>
        <v>19240301000</v>
      </c>
      <c r="Q50" s="51"/>
      <c r="R50" s="52" t="str">
        <f t="shared" ref="R50:R55" si="30">L50</f>
        <v>Layanan</v>
      </c>
      <c r="S50" s="41">
        <f>SUM(S52:S65)</f>
        <v>20323980333</v>
      </c>
      <c r="T50" s="51"/>
      <c r="U50" s="52" t="str">
        <f>L50</f>
        <v>Layanan</v>
      </c>
      <c r="V50" s="41">
        <f>SUM(V52:V65)</f>
        <v>1639332084</v>
      </c>
      <c r="W50" s="51"/>
      <c r="X50" s="52" t="str">
        <f>O50</f>
        <v>Layanan</v>
      </c>
      <c r="Y50" s="41">
        <f>SUM(Y52:Y65)</f>
        <v>20420594064</v>
      </c>
      <c r="Z50" s="83">
        <f t="shared" si="1"/>
        <v>0</v>
      </c>
      <c r="AA50" s="83" t="str">
        <f t="shared" si="2"/>
        <v>Layanan</v>
      </c>
      <c r="AB50" s="83">
        <f t="shared" si="3"/>
        <v>0</v>
      </c>
      <c r="AC50" s="83" t="s">
        <v>58</v>
      </c>
      <c r="AD50" s="94">
        <f t="shared" si="4"/>
        <v>61624207481</v>
      </c>
      <c r="AE50" s="116">
        <f t="shared" si="5"/>
        <v>89.665811417891376</v>
      </c>
      <c r="AF50" s="84" t="s">
        <v>58</v>
      </c>
      <c r="AG50" s="83">
        <f t="shared" si="6"/>
        <v>28</v>
      </c>
      <c r="AH50" s="83" t="str">
        <f t="shared" si="7"/>
        <v>Layanan</v>
      </c>
      <c r="AI50" s="94">
        <f t="shared" si="8"/>
        <v>61624207481</v>
      </c>
      <c r="AJ50" s="83"/>
      <c r="AK50" s="83" t="s">
        <v>58</v>
      </c>
      <c r="AL50" s="84"/>
      <c r="AM50" s="87"/>
      <c r="AP50" s="86"/>
    </row>
    <row r="51" spans="1:42" ht="90" x14ac:dyDescent="0.2">
      <c r="A51" s="18"/>
      <c r="B51" s="19"/>
      <c r="C51" s="29" t="s">
        <v>157</v>
      </c>
      <c r="D51" s="31" t="s">
        <v>175</v>
      </c>
      <c r="E51" s="103">
        <f>K51+4035+3994</f>
        <v>11896</v>
      </c>
      <c r="F51" s="101" t="s">
        <v>173</v>
      </c>
      <c r="G51" s="48"/>
      <c r="H51" s="103">
        <v>4311</v>
      </c>
      <c r="I51" s="101" t="s">
        <v>173</v>
      </c>
      <c r="J51" s="25"/>
      <c r="K51" s="103">
        <v>3867</v>
      </c>
      <c r="L51" s="101" t="s">
        <v>173</v>
      </c>
      <c r="M51" s="26">
        <v>214864750</v>
      </c>
      <c r="N51" s="104">
        <v>0</v>
      </c>
      <c r="O51" s="101" t="str">
        <f t="shared" si="29"/>
        <v>Ibu Hamil</v>
      </c>
      <c r="P51" s="26">
        <v>0</v>
      </c>
      <c r="Q51" s="22">
        <v>0</v>
      </c>
      <c r="R51" s="101" t="str">
        <f t="shared" si="30"/>
        <v>Ibu Hamil</v>
      </c>
      <c r="S51" s="26">
        <v>0</v>
      </c>
      <c r="T51" s="103">
        <v>2075</v>
      </c>
      <c r="U51" s="101" t="str">
        <f>O51</f>
        <v>Ibu Hamil</v>
      </c>
      <c r="V51" s="26">
        <v>11765000</v>
      </c>
      <c r="W51" s="103">
        <v>0</v>
      </c>
      <c r="X51" s="101" t="str">
        <f>R51</f>
        <v>Ibu Hamil</v>
      </c>
      <c r="Y51" s="26">
        <v>136659265</v>
      </c>
      <c r="Z51" s="107">
        <f t="shared" ref="Z51" si="31">SUM(N51,Q51,T51,W51)</f>
        <v>2075</v>
      </c>
      <c r="AA51" s="112" t="str">
        <f t="shared" ref="AA51" si="32">L51</f>
        <v>Ibu Hamil</v>
      </c>
      <c r="AB51" s="114">
        <f t="shared" ref="AB51" si="33">Z51/K51*100</f>
        <v>53.659167313162662</v>
      </c>
      <c r="AC51" s="78" t="s">
        <v>58</v>
      </c>
      <c r="AD51" s="96">
        <f t="shared" ref="AD51" si="34">SUM(P51,S51,V51,Y51)</f>
        <v>148424265</v>
      </c>
      <c r="AE51" s="114">
        <f t="shared" ref="AE51" si="35">AD51/M51*100</f>
        <v>69.077996739809578</v>
      </c>
      <c r="AF51" s="78" t="s">
        <v>58</v>
      </c>
      <c r="AG51" s="78">
        <f t="shared" ref="AG51" si="36">SUM(H51,Z51)</f>
        <v>6386</v>
      </c>
      <c r="AH51" s="78" t="str">
        <f t="shared" ref="AH51" si="37">O51</f>
        <v>Ibu Hamil</v>
      </c>
      <c r="AI51" s="96">
        <f t="shared" ref="AI51" si="38">SUM(J51,AD51)</f>
        <v>148424265</v>
      </c>
      <c r="AJ51" s="78"/>
      <c r="AK51" s="78" t="s">
        <v>58</v>
      </c>
      <c r="AL51" s="78"/>
      <c r="AM51" s="13"/>
      <c r="AP51" s="28"/>
    </row>
    <row r="52" spans="1:42" ht="90" x14ac:dyDescent="0.2">
      <c r="A52" s="18"/>
      <c r="B52" s="19"/>
      <c r="C52" s="29" t="s">
        <v>115</v>
      </c>
      <c r="D52" s="31" t="s">
        <v>174</v>
      </c>
      <c r="E52" s="22">
        <v>300</v>
      </c>
      <c r="F52" s="101" t="s">
        <v>172</v>
      </c>
      <c r="G52" s="48"/>
      <c r="H52" s="43">
        <v>25</v>
      </c>
      <c r="I52" s="101" t="s">
        <v>172</v>
      </c>
      <c r="J52" s="25"/>
      <c r="K52" s="22">
        <v>300</v>
      </c>
      <c r="L52" s="101" t="s">
        <v>172</v>
      </c>
      <c r="M52" s="26">
        <v>65000000</v>
      </c>
      <c r="N52" s="104">
        <v>0</v>
      </c>
      <c r="O52" s="101" t="str">
        <f t="shared" si="29"/>
        <v>Ibu Bersalin</v>
      </c>
      <c r="P52" s="26">
        <v>0</v>
      </c>
      <c r="Q52" s="22">
        <v>0</v>
      </c>
      <c r="R52" s="101" t="str">
        <f t="shared" si="30"/>
        <v>Ibu Bersalin</v>
      </c>
      <c r="S52" s="26">
        <v>7000000</v>
      </c>
      <c r="T52" s="22">
        <v>126</v>
      </c>
      <c r="U52" s="101" t="str">
        <f>O52</f>
        <v>Ibu Bersalin</v>
      </c>
      <c r="V52" s="26">
        <v>24200000</v>
      </c>
      <c r="W52" s="22">
        <v>0</v>
      </c>
      <c r="X52" s="101" t="str">
        <f>R52</f>
        <v>Ibu Bersalin</v>
      </c>
      <c r="Y52" s="26">
        <v>17900000</v>
      </c>
      <c r="Z52" s="78">
        <f t="shared" si="1"/>
        <v>126</v>
      </c>
      <c r="AA52" s="112" t="str">
        <f t="shared" si="2"/>
        <v>Ibu Bersalin</v>
      </c>
      <c r="AB52" s="78">
        <f t="shared" si="3"/>
        <v>42</v>
      </c>
      <c r="AC52" s="78" t="s">
        <v>58</v>
      </c>
      <c r="AD52" s="96">
        <f t="shared" si="4"/>
        <v>49100000</v>
      </c>
      <c r="AE52" s="114">
        <f t="shared" si="5"/>
        <v>75.538461538461547</v>
      </c>
      <c r="AF52" s="78" t="s">
        <v>58</v>
      </c>
      <c r="AG52" s="78">
        <f t="shared" si="6"/>
        <v>151</v>
      </c>
      <c r="AH52" s="78" t="str">
        <f t="shared" si="7"/>
        <v>Ibu Bersalin</v>
      </c>
      <c r="AI52" s="96">
        <f t="shared" si="8"/>
        <v>49100000</v>
      </c>
      <c r="AJ52" s="78"/>
      <c r="AK52" s="78" t="s">
        <v>58</v>
      </c>
      <c r="AL52" s="78"/>
      <c r="AM52" s="13"/>
      <c r="AP52" s="28"/>
    </row>
    <row r="53" spans="1:42" ht="90" x14ac:dyDescent="0.2">
      <c r="A53" s="18"/>
      <c r="B53" s="19"/>
      <c r="C53" s="29" t="s">
        <v>231</v>
      </c>
      <c r="D53" s="31" t="s">
        <v>232</v>
      </c>
      <c r="E53" s="22"/>
      <c r="F53" s="101" t="s">
        <v>233</v>
      </c>
      <c r="G53" s="48"/>
      <c r="H53" s="43"/>
      <c r="I53" s="101" t="s">
        <v>233</v>
      </c>
      <c r="J53" s="25"/>
      <c r="K53" s="22"/>
      <c r="L53" s="101" t="s">
        <v>233</v>
      </c>
      <c r="M53" s="26">
        <v>16380000</v>
      </c>
      <c r="N53" s="104">
        <v>0</v>
      </c>
      <c r="O53" s="101" t="str">
        <f t="shared" si="29"/>
        <v>Balita</v>
      </c>
      <c r="P53" s="26">
        <v>0</v>
      </c>
      <c r="Q53" s="22">
        <v>0</v>
      </c>
      <c r="R53" s="101" t="str">
        <f t="shared" si="30"/>
        <v>Balita</v>
      </c>
      <c r="S53" s="26">
        <v>0</v>
      </c>
      <c r="T53" s="22">
        <v>0</v>
      </c>
      <c r="U53" s="101" t="str">
        <f>O53</f>
        <v>Balita</v>
      </c>
      <c r="V53" s="26">
        <v>3150000</v>
      </c>
      <c r="W53" s="22">
        <v>0</v>
      </c>
      <c r="X53" s="101" t="str">
        <f>R53</f>
        <v>Balita</v>
      </c>
      <c r="Y53" s="26">
        <v>12990000</v>
      </c>
      <c r="Z53" s="78">
        <f t="shared" ref="Z53" si="39">SUM(N53,Q53,T53,W53)</f>
        <v>0</v>
      </c>
      <c r="AA53" s="112" t="str">
        <f t="shared" ref="AA53" si="40">L53</f>
        <v>Balita</v>
      </c>
      <c r="AB53" s="78"/>
      <c r="AC53" s="78" t="s">
        <v>58</v>
      </c>
      <c r="AD53" s="96">
        <f t="shared" ref="AD53" si="41">SUM(P53,S53,V53,Y53)</f>
        <v>16140000</v>
      </c>
      <c r="AE53" s="114">
        <f t="shared" ref="AE53" si="42">AD53/M53*100</f>
        <v>98.53479853479854</v>
      </c>
      <c r="AF53" s="78" t="s">
        <v>58</v>
      </c>
      <c r="AG53" s="78">
        <f t="shared" ref="AG53" si="43">SUM(H53,Z53)</f>
        <v>0</v>
      </c>
      <c r="AH53" s="78" t="str">
        <f t="shared" ref="AH53" si="44">O53</f>
        <v>Balita</v>
      </c>
      <c r="AI53" s="96">
        <f t="shared" ref="AI53" si="45">SUM(J53,AD53)</f>
        <v>16140000</v>
      </c>
      <c r="AJ53" s="78"/>
      <c r="AK53" s="78" t="s">
        <v>58</v>
      </c>
      <c r="AL53" s="78"/>
      <c r="AM53" s="13"/>
      <c r="AP53" s="28"/>
    </row>
    <row r="54" spans="1:42" ht="105" x14ac:dyDescent="0.2">
      <c r="A54" s="18"/>
      <c r="B54" s="19"/>
      <c r="C54" s="29" t="s">
        <v>116</v>
      </c>
      <c r="D54" s="31" t="s">
        <v>180</v>
      </c>
      <c r="E54" s="103"/>
      <c r="F54" s="23" t="s">
        <v>181</v>
      </c>
      <c r="G54" s="48"/>
      <c r="H54" s="103">
        <v>37712</v>
      </c>
      <c r="I54" s="23" t="s">
        <v>181</v>
      </c>
      <c r="J54" s="25"/>
      <c r="K54" s="103">
        <v>36455</v>
      </c>
      <c r="L54" s="23" t="s">
        <v>181</v>
      </c>
      <c r="M54" s="26">
        <v>49695000</v>
      </c>
      <c r="N54" s="107">
        <v>0</v>
      </c>
      <c r="O54" s="23" t="str">
        <f t="shared" si="29"/>
        <v>Anak</v>
      </c>
      <c r="P54" s="26">
        <v>0</v>
      </c>
      <c r="Q54" s="103">
        <v>0</v>
      </c>
      <c r="R54" s="23" t="str">
        <f t="shared" si="30"/>
        <v>Anak</v>
      </c>
      <c r="S54" s="26">
        <v>0</v>
      </c>
      <c r="T54" s="103">
        <v>21515</v>
      </c>
      <c r="U54" s="23" t="str">
        <f>L54</f>
        <v>Anak</v>
      </c>
      <c r="V54" s="26">
        <v>0</v>
      </c>
      <c r="W54" s="103">
        <v>0</v>
      </c>
      <c r="X54" s="23" t="str">
        <f>O54</f>
        <v>Anak</v>
      </c>
      <c r="Y54" s="26">
        <v>47761500</v>
      </c>
      <c r="Z54" s="107">
        <f t="shared" si="1"/>
        <v>21515</v>
      </c>
      <c r="AA54" s="78" t="str">
        <f t="shared" si="2"/>
        <v>Anak</v>
      </c>
      <c r="AB54" s="114">
        <f t="shared" si="3"/>
        <v>59.0179673570155</v>
      </c>
      <c r="AC54" s="78" t="s">
        <v>58</v>
      </c>
      <c r="AD54" s="96">
        <f>SUM(P54,S54,V54,Y54)</f>
        <v>47761500</v>
      </c>
      <c r="AE54" s="114">
        <f t="shared" si="5"/>
        <v>96.109266525807428</v>
      </c>
      <c r="AF54" s="78" t="s">
        <v>58</v>
      </c>
      <c r="AG54" s="78">
        <f t="shared" si="6"/>
        <v>59227</v>
      </c>
      <c r="AH54" s="78" t="str">
        <f t="shared" si="7"/>
        <v>Anak</v>
      </c>
      <c r="AI54" s="96">
        <f t="shared" si="8"/>
        <v>47761500</v>
      </c>
      <c r="AJ54" s="78"/>
      <c r="AK54" s="78" t="s">
        <v>58</v>
      </c>
      <c r="AL54" s="78"/>
      <c r="AM54" s="13"/>
      <c r="AP54" s="28"/>
    </row>
    <row r="55" spans="1:42" ht="135" x14ac:dyDescent="0.2">
      <c r="A55" s="18"/>
      <c r="B55" s="19"/>
      <c r="C55" s="29" t="s">
        <v>158</v>
      </c>
      <c r="D55" s="31" t="s">
        <v>182</v>
      </c>
      <c r="E55" s="22">
        <v>23</v>
      </c>
      <c r="F55" s="101" t="s">
        <v>183</v>
      </c>
      <c r="G55" s="48"/>
      <c r="H55" s="22">
        <v>23</v>
      </c>
      <c r="I55" s="101" t="s">
        <v>183</v>
      </c>
      <c r="J55" s="25"/>
      <c r="K55" s="22">
        <v>23</v>
      </c>
      <c r="L55" s="101" t="s">
        <v>183</v>
      </c>
      <c r="M55" s="26">
        <v>557522500</v>
      </c>
      <c r="N55" s="104">
        <v>0</v>
      </c>
      <c r="O55" s="101" t="str">
        <f t="shared" si="29"/>
        <v>Fasyankes</v>
      </c>
      <c r="P55" s="26">
        <v>0</v>
      </c>
      <c r="Q55" s="22">
        <v>0</v>
      </c>
      <c r="R55" s="101" t="str">
        <f t="shared" si="30"/>
        <v>Fasyankes</v>
      </c>
      <c r="S55" s="26">
        <v>0</v>
      </c>
      <c r="T55" s="22">
        <v>23</v>
      </c>
      <c r="U55" s="101" t="str">
        <f>L55</f>
        <v>Fasyankes</v>
      </c>
      <c r="V55" s="26">
        <v>9880000</v>
      </c>
      <c r="W55" s="22">
        <v>0</v>
      </c>
      <c r="X55" s="101" t="str">
        <f>O55</f>
        <v>Fasyankes</v>
      </c>
      <c r="Y55" s="26">
        <v>53115000</v>
      </c>
      <c r="Z55" s="78">
        <f t="shared" ref="Z55" si="46">SUM(N55,Q55,T55,W55)</f>
        <v>23</v>
      </c>
      <c r="AA55" s="112" t="str">
        <f t="shared" ref="AA55" si="47">L55</f>
        <v>Fasyankes</v>
      </c>
      <c r="AB55" s="78">
        <f t="shared" ref="AB55" si="48">Z55/K55*100</f>
        <v>100</v>
      </c>
      <c r="AC55" s="78" t="s">
        <v>58</v>
      </c>
      <c r="AD55" s="96">
        <f t="shared" ref="AD55" si="49">SUM(P55,S55,V55,Y55)</f>
        <v>62995000</v>
      </c>
      <c r="AE55" s="114">
        <f t="shared" ref="AE55" si="50">AD55/M55*100</f>
        <v>11.299095552197445</v>
      </c>
      <c r="AF55" s="78" t="s">
        <v>58</v>
      </c>
      <c r="AG55" s="78">
        <f t="shared" ref="AG55" si="51">SUM(H55,Z55)</f>
        <v>46</v>
      </c>
      <c r="AH55" s="78" t="str">
        <f t="shared" ref="AH55" si="52">O55</f>
        <v>Fasyankes</v>
      </c>
      <c r="AI55" s="96">
        <f t="shared" ref="AI55" si="53">SUM(J55,AD55)</f>
        <v>62995000</v>
      </c>
      <c r="AJ55" s="78"/>
      <c r="AK55" s="78" t="s">
        <v>58</v>
      </c>
      <c r="AL55" s="78"/>
      <c r="AM55" s="13"/>
      <c r="AP55" s="28"/>
    </row>
    <row r="56" spans="1:42" ht="195" x14ac:dyDescent="0.2">
      <c r="A56" s="18"/>
      <c r="B56" s="19"/>
      <c r="C56" s="29" t="s">
        <v>117</v>
      </c>
      <c r="D56" s="31" t="s">
        <v>184</v>
      </c>
      <c r="E56" s="22">
        <v>100</v>
      </c>
      <c r="F56" s="23" t="s">
        <v>58</v>
      </c>
      <c r="G56" s="48"/>
      <c r="H56" s="22">
        <v>100</v>
      </c>
      <c r="I56" s="23" t="s">
        <v>58</v>
      </c>
      <c r="J56" s="25"/>
      <c r="K56" s="22">
        <v>100</v>
      </c>
      <c r="L56" s="23" t="s">
        <v>58</v>
      </c>
      <c r="M56" s="26">
        <v>6113740919</v>
      </c>
      <c r="N56" s="104">
        <v>0</v>
      </c>
      <c r="O56" s="23" t="s">
        <v>58</v>
      </c>
      <c r="P56" s="26">
        <v>0</v>
      </c>
      <c r="Q56" s="22">
        <v>0</v>
      </c>
      <c r="R56" s="23" t="s">
        <v>58</v>
      </c>
      <c r="S56" s="26">
        <v>116305000</v>
      </c>
      <c r="T56" s="22">
        <v>0</v>
      </c>
      <c r="U56" s="23" t="s">
        <v>58</v>
      </c>
      <c r="V56" s="26">
        <v>1002311600</v>
      </c>
      <c r="W56" s="22">
        <v>0</v>
      </c>
      <c r="X56" s="23" t="s">
        <v>58</v>
      </c>
      <c r="Y56" s="26">
        <v>785327500</v>
      </c>
      <c r="Z56" s="78">
        <f t="shared" si="1"/>
        <v>0</v>
      </c>
      <c r="AA56" s="78" t="str">
        <f t="shared" si="2"/>
        <v>%</v>
      </c>
      <c r="AB56" s="78">
        <f t="shared" si="3"/>
        <v>0</v>
      </c>
      <c r="AC56" s="78" t="s">
        <v>58</v>
      </c>
      <c r="AD56" s="96">
        <f t="shared" si="4"/>
        <v>1903944100</v>
      </c>
      <c r="AE56" s="114">
        <f t="shared" si="5"/>
        <v>31.142047483284923</v>
      </c>
      <c r="AF56" s="78" t="s">
        <v>58</v>
      </c>
      <c r="AG56" s="78">
        <f t="shared" si="6"/>
        <v>100</v>
      </c>
      <c r="AH56" s="78" t="str">
        <f t="shared" si="7"/>
        <v>%</v>
      </c>
      <c r="AI56" s="96">
        <f t="shared" si="8"/>
        <v>1903944100</v>
      </c>
      <c r="AJ56" s="78"/>
      <c r="AK56" s="78" t="s">
        <v>58</v>
      </c>
      <c r="AL56" s="78"/>
      <c r="AM56" s="13"/>
      <c r="AP56" s="28"/>
    </row>
    <row r="57" spans="1:42" ht="150" x14ac:dyDescent="0.2">
      <c r="A57" s="18"/>
      <c r="B57" s="19"/>
      <c r="C57" s="29" t="s">
        <v>159</v>
      </c>
      <c r="D57" s="31" t="s">
        <v>185</v>
      </c>
      <c r="E57" s="22">
        <v>21</v>
      </c>
      <c r="F57" s="23" t="s">
        <v>186</v>
      </c>
      <c r="G57" s="48"/>
      <c r="H57" s="22">
        <v>21</v>
      </c>
      <c r="I57" s="23" t="s">
        <v>186</v>
      </c>
      <c r="J57" s="25"/>
      <c r="K57" s="22">
        <v>21</v>
      </c>
      <c r="L57" s="23" t="s">
        <v>186</v>
      </c>
      <c r="M57" s="26">
        <v>80172500</v>
      </c>
      <c r="N57" s="104">
        <v>0</v>
      </c>
      <c r="O57" s="23" t="str">
        <f>L57</f>
        <v>PKM</v>
      </c>
      <c r="P57" s="26">
        <v>0</v>
      </c>
      <c r="Q57" s="22">
        <v>21</v>
      </c>
      <c r="R57" s="23" t="str">
        <f>L57</f>
        <v>PKM</v>
      </c>
      <c r="S57" s="26">
        <v>0</v>
      </c>
      <c r="T57" s="22">
        <v>0</v>
      </c>
      <c r="U57" s="23" t="str">
        <f>L57</f>
        <v>PKM</v>
      </c>
      <c r="V57" s="26">
        <v>1050000</v>
      </c>
      <c r="W57" s="22">
        <v>0</v>
      </c>
      <c r="X57" s="23" t="str">
        <f>O57</f>
        <v>PKM</v>
      </c>
      <c r="Y57" s="26">
        <v>76365000</v>
      </c>
      <c r="Z57" s="78">
        <f t="shared" si="1"/>
        <v>21</v>
      </c>
      <c r="AA57" s="78" t="str">
        <f t="shared" si="2"/>
        <v>PKM</v>
      </c>
      <c r="AB57" s="78">
        <f t="shared" si="3"/>
        <v>100</v>
      </c>
      <c r="AC57" s="78" t="s">
        <v>58</v>
      </c>
      <c r="AD57" s="96">
        <f t="shared" si="4"/>
        <v>77415000</v>
      </c>
      <c r="AE57" s="114">
        <f t="shared" si="5"/>
        <v>96.560541332751257</v>
      </c>
      <c r="AF57" s="78" t="s">
        <v>58</v>
      </c>
      <c r="AG57" s="78">
        <f t="shared" si="6"/>
        <v>42</v>
      </c>
      <c r="AH57" s="78" t="str">
        <f t="shared" si="7"/>
        <v>PKM</v>
      </c>
      <c r="AI57" s="96">
        <f t="shared" si="8"/>
        <v>77415000</v>
      </c>
      <c r="AJ57" s="78"/>
      <c r="AK57" s="78" t="s">
        <v>58</v>
      </c>
      <c r="AL57" s="78"/>
      <c r="AM57" s="13"/>
      <c r="AP57" s="28"/>
    </row>
    <row r="58" spans="1:42" ht="120" x14ac:dyDescent="0.2">
      <c r="A58" s="18"/>
      <c r="B58" s="19"/>
      <c r="C58" s="29" t="s">
        <v>160</v>
      </c>
      <c r="D58" s="31" t="s">
        <v>187</v>
      </c>
      <c r="E58" s="22">
        <v>21</v>
      </c>
      <c r="F58" s="23" t="s">
        <v>186</v>
      </c>
      <c r="G58" s="48"/>
      <c r="H58" s="22">
        <v>21</v>
      </c>
      <c r="I58" s="23" t="s">
        <v>186</v>
      </c>
      <c r="J58" s="25"/>
      <c r="K58" s="22">
        <v>21</v>
      </c>
      <c r="L58" s="23" t="s">
        <v>186</v>
      </c>
      <c r="M58" s="26">
        <v>25487500</v>
      </c>
      <c r="N58" s="104">
        <v>0</v>
      </c>
      <c r="O58" s="23" t="str">
        <f>L58</f>
        <v>PKM</v>
      </c>
      <c r="P58" s="26">
        <v>0</v>
      </c>
      <c r="Q58" s="22">
        <v>21</v>
      </c>
      <c r="R58" s="23" t="str">
        <f>L58</f>
        <v>PKM</v>
      </c>
      <c r="S58" s="26">
        <v>0</v>
      </c>
      <c r="T58" s="22">
        <v>0</v>
      </c>
      <c r="U58" s="23" t="str">
        <f>L58</f>
        <v>PKM</v>
      </c>
      <c r="V58" s="26">
        <v>0</v>
      </c>
      <c r="W58" s="22">
        <v>0</v>
      </c>
      <c r="X58" s="23" t="str">
        <f>O58</f>
        <v>PKM</v>
      </c>
      <c r="Y58" s="26">
        <v>18967500</v>
      </c>
      <c r="Z58" s="78">
        <f t="shared" ref="Z58" si="54">SUM(N58,Q58,T58,W58)</f>
        <v>21</v>
      </c>
      <c r="AA58" s="78" t="str">
        <f t="shared" ref="AA58" si="55">L58</f>
        <v>PKM</v>
      </c>
      <c r="AB58" s="78">
        <f t="shared" ref="AB58" si="56">Z58/K58*100</f>
        <v>100</v>
      </c>
      <c r="AC58" s="78" t="s">
        <v>58</v>
      </c>
      <c r="AD58" s="96">
        <f t="shared" ref="AD58" si="57">SUM(P58,S58,V58,Y58)</f>
        <v>18967500</v>
      </c>
      <c r="AE58" s="114">
        <f t="shared" ref="AE58" si="58">AD58/M58*100</f>
        <v>74.418832761157432</v>
      </c>
      <c r="AF58" s="78" t="s">
        <v>58</v>
      </c>
      <c r="AG58" s="78">
        <f t="shared" ref="AG58" si="59">SUM(H58,Z58)</f>
        <v>42</v>
      </c>
      <c r="AH58" s="78" t="str">
        <f t="shared" ref="AH58" si="60">O58</f>
        <v>PKM</v>
      </c>
      <c r="AI58" s="96">
        <f t="shared" ref="AI58" si="61">SUM(J58,AD58)</f>
        <v>18967500</v>
      </c>
      <c r="AJ58" s="78"/>
      <c r="AK58" s="78" t="s">
        <v>58</v>
      </c>
      <c r="AL58" s="78"/>
      <c r="AM58" s="13"/>
      <c r="AP58" s="28"/>
    </row>
    <row r="59" spans="1:42" ht="123" customHeight="1" x14ac:dyDescent="0.2">
      <c r="A59" s="18"/>
      <c r="B59" s="19"/>
      <c r="C59" s="29" t="s">
        <v>118</v>
      </c>
      <c r="D59" s="31" t="s">
        <v>188</v>
      </c>
      <c r="E59" s="103">
        <v>148</v>
      </c>
      <c r="F59" s="101" t="s">
        <v>189</v>
      </c>
      <c r="G59" s="48"/>
      <c r="H59" s="103">
        <v>148</v>
      </c>
      <c r="I59" s="101" t="s">
        <v>189</v>
      </c>
      <c r="J59" s="25"/>
      <c r="K59" s="103">
        <v>148</v>
      </c>
      <c r="L59" s="101" t="s">
        <v>189</v>
      </c>
      <c r="M59" s="26">
        <v>402558000</v>
      </c>
      <c r="N59" s="107">
        <v>0</v>
      </c>
      <c r="O59" s="101" t="str">
        <f>L59</f>
        <v>Desa/Kel</v>
      </c>
      <c r="P59" s="26">
        <v>0</v>
      </c>
      <c r="Q59" s="22">
        <v>0</v>
      </c>
      <c r="R59" s="101" t="str">
        <f>L59</f>
        <v>Desa/Kel</v>
      </c>
      <c r="S59" s="26">
        <v>49507150</v>
      </c>
      <c r="T59" s="22">
        <v>100</v>
      </c>
      <c r="U59" s="101" t="str">
        <f>L59</f>
        <v>Desa/Kel</v>
      </c>
      <c r="V59" s="26">
        <v>82573750</v>
      </c>
      <c r="W59" s="22">
        <v>100</v>
      </c>
      <c r="X59" s="101" t="str">
        <f>O59</f>
        <v>Desa/Kel</v>
      </c>
      <c r="Y59" s="26">
        <v>184553500</v>
      </c>
      <c r="Z59" s="107">
        <f t="shared" si="1"/>
        <v>200</v>
      </c>
      <c r="AA59" s="112" t="str">
        <f t="shared" si="2"/>
        <v>Desa/Kel</v>
      </c>
      <c r="AB59" s="114">
        <f t="shared" si="3"/>
        <v>135.13513513513513</v>
      </c>
      <c r="AC59" s="78" t="s">
        <v>58</v>
      </c>
      <c r="AD59" s="96">
        <f t="shared" si="4"/>
        <v>316634400</v>
      </c>
      <c r="AE59" s="114">
        <f t="shared" si="5"/>
        <v>78.655597454279885</v>
      </c>
      <c r="AF59" s="78" t="s">
        <v>58</v>
      </c>
      <c r="AG59" s="107">
        <f t="shared" si="6"/>
        <v>348</v>
      </c>
      <c r="AH59" s="78" t="str">
        <f t="shared" si="7"/>
        <v>Desa/Kel</v>
      </c>
      <c r="AI59" s="96">
        <f t="shared" si="8"/>
        <v>316634400</v>
      </c>
      <c r="AJ59" s="78"/>
      <c r="AK59" s="78" t="s">
        <v>58</v>
      </c>
      <c r="AL59" s="78"/>
      <c r="AM59" s="13"/>
      <c r="AP59" s="28"/>
    </row>
    <row r="60" spans="1:42" ht="135" x14ac:dyDescent="0.2">
      <c r="A60" s="18"/>
      <c r="B60" s="19"/>
      <c r="C60" s="29" t="s">
        <v>119</v>
      </c>
      <c r="D60" s="31" t="s">
        <v>190</v>
      </c>
      <c r="E60" s="22">
        <v>21</v>
      </c>
      <c r="F60" s="101" t="s">
        <v>183</v>
      </c>
      <c r="G60" s="48"/>
      <c r="H60" s="22"/>
      <c r="I60" s="101" t="s">
        <v>183</v>
      </c>
      <c r="J60" s="25"/>
      <c r="K60" s="22">
        <v>10</v>
      </c>
      <c r="L60" s="101" t="s">
        <v>183</v>
      </c>
      <c r="M60" s="26">
        <v>10525000</v>
      </c>
      <c r="N60" s="104">
        <v>0</v>
      </c>
      <c r="O60" s="101" t="str">
        <f>L60</f>
        <v>Fasyankes</v>
      </c>
      <c r="P60" s="26">
        <v>0</v>
      </c>
      <c r="Q60" s="22">
        <v>4</v>
      </c>
      <c r="R60" s="101" t="str">
        <f>L60</f>
        <v>Fasyankes</v>
      </c>
      <c r="S60" s="26">
        <v>0</v>
      </c>
      <c r="T60" s="22">
        <v>0</v>
      </c>
      <c r="U60" s="101" t="str">
        <f>L60</f>
        <v>Fasyankes</v>
      </c>
      <c r="V60" s="26">
        <v>10525000</v>
      </c>
      <c r="W60" s="22">
        <v>0</v>
      </c>
      <c r="X60" s="101" t="str">
        <f>O60</f>
        <v>Fasyankes</v>
      </c>
      <c r="Y60" s="26">
        <v>0</v>
      </c>
      <c r="Z60" s="78">
        <f t="shared" si="1"/>
        <v>4</v>
      </c>
      <c r="AA60" s="112" t="str">
        <f t="shared" si="2"/>
        <v>Fasyankes</v>
      </c>
      <c r="AB60" s="78">
        <f t="shared" si="3"/>
        <v>40</v>
      </c>
      <c r="AC60" s="78" t="s">
        <v>58</v>
      </c>
      <c r="AD60" s="96">
        <f t="shared" si="4"/>
        <v>10525000</v>
      </c>
      <c r="AE60" s="78">
        <f t="shared" si="5"/>
        <v>100</v>
      </c>
      <c r="AF60" s="78" t="s">
        <v>58</v>
      </c>
      <c r="AG60" s="78">
        <f t="shared" si="6"/>
        <v>4</v>
      </c>
      <c r="AH60" s="78" t="str">
        <f t="shared" si="7"/>
        <v>Fasyankes</v>
      </c>
      <c r="AI60" s="96">
        <f t="shared" si="8"/>
        <v>10525000</v>
      </c>
      <c r="AJ60" s="78"/>
      <c r="AK60" s="78" t="s">
        <v>58</v>
      </c>
      <c r="AL60" s="78"/>
      <c r="AM60" s="13"/>
      <c r="AP60" s="28"/>
    </row>
    <row r="61" spans="1:42" ht="180" x14ac:dyDescent="0.2">
      <c r="A61" s="18"/>
      <c r="B61" s="19"/>
      <c r="C61" s="29" t="s">
        <v>120</v>
      </c>
      <c r="D61" s="31" t="s">
        <v>228</v>
      </c>
      <c r="E61" s="22">
        <v>21</v>
      </c>
      <c r="F61" s="23" t="s">
        <v>186</v>
      </c>
      <c r="G61" s="48"/>
      <c r="H61" s="22">
        <v>21</v>
      </c>
      <c r="I61" s="23" t="s">
        <v>186</v>
      </c>
      <c r="J61" s="25"/>
      <c r="K61" s="22">
        <v>21</v>
      </c>
      <c r="L61" s="23" t="s">
        <v>186</v>
      </c>
      <c r="M61" s="26">
        <v>299539750</v>
      </c>
      <c r="N61" s="104">
        <v>21</v>
      </c>
      <c r="O61" s="101" t="str">
        <f t="shared" ref="O61:O62" si="62">L61</f>
        <v>PKM</v>
      </c>
      <c r="P61" s="26">
        <v>0</v>
      </c>
      <c r="Q61" s="22">
        <v>0</v>
      </c>
      <c r="R61" s="101" t="str">
        <f t="shared" ref="R61:R62" si="63">L61</f>
        <v>PKM</v>
      </c>
      <c r="S61" s="26">
        <v>0</v>
      </c>
      <c r="T61" s="22">
        <v>0</v>
      </c>
      <c r="U61" s="101" t="str">
        <f t="shared" ref="U61:U62" si="64">L61</f>
        <v>PKM</v>
      </c>
      <c r="V61" s="26">
        <v>16152000</v>
      </c>
      <c r="W61" s="22">
        <v>0</v>
      </c>
      <c r="X61" s="101" t="str">
        <f t="shared" ref="X61:X62" si="65">O61</f>
        <v>PKM</v>
      </c>
      <c r="Y61" s="26">
        <v>175484350</v>
      </c>
      <c r="Z61" s="78">
        <f t="shared" si="1"/>
        <v>21</v>
      </c>
      <c r="AA61" s="78" t="str">
        <f t="shared" si="2"/>
        <v>PKM</v>
      </c>
      <c r="AB61" s="78">
        <f t="shared" si="3"/>
        <v>100</v>
      </c>
      <c r="AC61" s="78" t="s">
        <v>58</v>
      </c>
      <c r="AD61" s="96">
        <f t="shared" si="4"/>
        <v>191636350</v>
      </c>
      <c r="AE61" s="114">
        <f t="shared" si="5"/>
        <v>63.976934613853423</v>
      </c>
      <c r="AF61" s="78" t="s">
        <v>58</v>
      </c>
      <c r="AG61" s="78">
        <f t="shared" si="6"/>
        <v>42</v>
      </c>
      <c r="AH61" s="78" t="str">
        <f t="shared" si="7"/>
        <v>PKM</v>
      </c>
      <c r="AI61" s="96">
        <f t="shared" si="8"/>
        <v>191636350</v>
      </c>
      <c r="AJ61" s="78"/>
      <c r="AK61" s="78" t="s">
        <v>58</v>
      </c>
      <c r="AL61" s="78"/>
      <c r="AM61" s="13"/>
      <c r="AP61" s="28"/>
    </row>
    <row r="62" spans="1:42" ht="60" x14ac:dyDescent="0.2">
      <c r="A62" s="18"/>
      <c r="B62" s="19"/>
      <c r="C62" s="29" t="s">
        <v>121</v>
      </c>
      <c r="D62" s="31" t="s">
        <v>200</v>
      </c>
      <c r="E62" s="22">
        <v>100</v>
      </c>
      <c r="F62" s="23" t="s">
        <v>58</v>
      </c>
      <c r="G62" s="48"/>
      <c r="H62" s="22">
        <v>100</v>
      </c>
      <c r="I62" s="23" t="s">
        <v>58</v>
      </c>
      <c r="J62" s="25"/>
      <c r="K62" s="22">
        <v>100</v>
      </c>
      <c r="L62" s="23" t="s">
        <v>58</v>
      </c>
      <c r="M62" s="26">
        <v>57263974300</v>
      </c>
      <c r="N62" s="104">
        <v>100</v>
      </c>
      <c r="O62" s="101" t="str">
        <f t="shared" si="62"/>
        <v>%</v>
      </c>
      <c r="P62" s="26">
        <v>19157501000</v>
      </c>
      <c r="Q62" s="22">
        <v>0</v>
      </c>
      <c r="R62" s="101" t="str">
        <f t="shared" si="63"/>
        <v>%</v>
      </c>
      <c r="S62" s="26">
        <v>19006569400</v>
      </c>
      <c r="T62" s="22">
        <v>0</v>
      </c>
      <c r="U62" s="101" t="str">
        <f t="shared" si="64"/>
        <v>%</v>
      </c>
      <c r="V62" s="26">
        <v>0</v>
      </c>
      <c r="W62" s="22">
        <v>0</v>
      </c>
      <c r="X62" s="101" t="str">
        <f t="shared" si="65"/>
        <v>%</v>
      </c>
      <c r="Y62" s="26">
        <v>18921068700</v>
      </c>
      <c r="Z62" s="78">
        <f t="shared" si="1"/>
        <v>100</v>
      </c>
      <c r="AA62" s="78" t="str">
        <f t="shared" si="2"/>
        <v>%</v>
      </c>
      <c r="AB62" s="78">
        <f t="shared" si="3"/>
        <v>100</v>
      </c>
      <c r="AC62" s="78" t="s">
        <v>58</v>
      </c>
      <c r="AD62" s="96">
        <f t="shared" si="4"/>
        <v>57085139100</v>
      </c>
      <c r="AE62" s="114">
        <f t="shared" si="5"/>
        <v>99.68770033483338</v>
      </c>
      <c r="AF62" s="78" t="s">
        <v>58</v>
      </c>
      <c r="AG62" s="78">
        <f t="shared" si="6"/>
        <v>200</v>
      </c>
      <c r="AH62" s="78" t="str">
        <f t="shared" si="7"/>
        <v>%</v>
      </c>
      <c r="AI62" s="96">
        <f t="shared" si="8"/>
        <v>57085139100</v>
      </c>
      <c r="AJ62" s="78"/>
      <c r="AK62" s="78" t="s">
        <v>58</v>
      </c>
      <c r="AL62" s="78"/>
      <c r="AM62" s="13"/>
      <c r="AP62" s="28"/>
    </row>
    <row r="63" spans="1:42" ht="75" x14ac:dyDescent="0.2">
      <c r="A63" s="18"/>
      <c r="B63" s="19"/>
      <c r="C63" s="29" t="s">
        <v>122</v>
      </c>
      <c r="D63" s="31" t="s">
        <v>141</v>
      </c>
      <c r="E63" s="22">
        <v>21</v>
      </c>
      <c r="F63" s="101" t="s">
        <v>154</v>
      </c>
      <c r="G63" s="48"/>
      <c r="H63" s="22">
        <v>21</v>
      </c>
      <c r="I63" s="101" t="s">
        <v>154</v>
      </c>
      <c r="J63" s="25"/>
      <c r="K63" s="22">
        <v>21</v>
      </c>
      <c r="L63" s="101" t="s">
        <v>154</v>
      </c>
      <c r="M63" s="26">
        <v>765726000</v>
      </c>
      <c r="N63" s="43">
        <v>21</v>
      </c>
      <c r="O63" s="101" t="s">
        <v>154</v>
      </c>
      <c r="P63" s="26">
        <v>82800000</v>
      </c>
      <c r="Q63" s="22">
        <v>0</v>
      </c>
      <c r="R63" s="101" t="s">
        <v>154</v>
      </c>
      <c r="S63" s="26">
        <v>107677283</v>
      </c>
      <c r="T63" s="22">
        <v>0</v>
      </c>
      <c r="U63" s="101" t="s">
        <v>154</v>
      </c>
      <c r="V63" s="26">
        <v>98050521</v>
      </c>
      <c r="W63" s="22">
        <v>0</v>
      </c>
      <c r="X63" s="101" t="s">
        <v>154</v>
      </c>
      <c r="Y63" s="26">
        <v>111124021</v>
      </c>
      <c r="Z63" s="78">
        <f t="shared" si="1"/>
        <v>21</v>
      </c>
      <c r="AA63" s="112" t="str">
        <f t="shared" si="2"/>
        <v>puskesmas</v>
      </c>
      <c r="AB63" s="78">
        <f t="shared" si="3"/>
        <v>100</v>
      </c>
      <c r="AC63" s="78" t="s">
        <v>58</v>
      </c>
      <c r="AD63" s="96">
        <f t="shared" si="4"/>
        <v>399651825</v>
      </c>
      <c r="AE63" s="114">
        <f t="shared" si="5"/>
        <v>52.192536886562557</v>
      </c>
      <c r="AF63" s="78" t="s">
        <v>58</v>
      </c>
      <c r="AG63" s="78">
        <f t="shared" si="6"/>
        <v>42</v>
      </c>
      <c r="AH63" s="112" t="str">
        <f t="shared" si="7"/>
        <v>puskesmas</v>
      </c>
      <c r="AI63" s="96">
        <f t="shared" si="8"/>
        <v>399651825</v>
      </c>
      <c r="AJ63" s="78"/>
      <c r="AK63" s="78" t="s">
        <v>58</v>
      </c>
      <c r="AL63" s="78"/>
      <c r="AM63" s="13"/>
      <c r="AP63" s="28"/>
    </row>
    <row r="64" spans="1:42" ht="83.25" customHeight="1" x14ac:dyDescent="0.2">
      <c r="A64" s="18"/>
      <c r="B64" s="19"/>
      <c r="C64" s="72" t="s">
        <v>123</v>
      </c>
      <c r="D64" s="72" t="s">
        <v>142</v>
      </c>
      <c r="E64" s="102">
        <v>12</v>
      </c>
      <c r="F64" s="55" t="s">
        <v>155</v>
      </c>
      <c r="G64" s="57"/>
      <c r="H64" s="102">
        <v>12</v>
      </c>
      <c r="I64" s="55" t="s">
        <v>155</v>
      </c>
      <c r="J64" s="57"/>
      <c r="K64" s="102">
        <v>12</v>
      </c>
      <c r="L64" s="55" t="s">
        <v>155</v>
      </c>
      <c r="M64" s="57">
        <v>2411866000</v>
      </c>
      <c r="N64" s="105">
        <v>3</v>
      </c>
      <c r="O64" s="55" t="s">
        <v>155</v>
      </c>
      <c r="P64" s="57">
        <v>0</v>
      </c>
      <c r="Q64" s="102">
        <v>3</v>
      </c>
      <c r="R64" s="55" t="s">
        <v>155</v>
      </c>
      <c r="S64" s="57">
        <v>1036921500</v>
      </c>
      <c r="T64" s="102">
        <v>3</v>
      </c>
      <c r="U64" s="55" t="s">
        <v>155</v>
      </c>
      <c r="V64" s="57">
        <v>391439213</v>
      </c>
      <c r="W64" s="102">
        <v>3</v>
      </c>
      <c r="X64" s="55" t="s">
        <v>155</v>
      </c>
      <c r="Y64" s="57">
        <v>15936993</v>
      </c>
      <c r="Z64" s="79">
        <f t="shared" ref="Z64" si="66">SUM(N64,Q64,T64,W64)</f>
        <v>12</v>
      </c>
      <c r="AA64" s="79" t="str">
        <f t="shared" ref="AA64" si="67">L64</f>
        <v>bulan</v>
      </c>
      <c r="AB64" s="79">
        <f t="shared" ref="AB64" si="68">Z64/K64*100</f>
        <v>100</v>
      </c>
      <c r="AC64" s="79" t="s">
        <v>58</v>
      </c>
      <c r="AD64" s="97">
        <f t="shared" ref="AD64" si="69">SUM(P64,S64,V64,Y64)</f>
        <v>1444297706</v>
      </c>
      <c r="AE64" s="115">
        <f t="shared" ref="AE64" si="70">AD64/M64*100</f>
        <v>59.882999553043156</v>
      </c>
      <c r="AF64" s="79" t="s">
        <v>58</v>
      </c>
      <c r="AG64" s="79">
        <f t="shared" ref="AG64" si="71">SUM(H64,Z64)</f>
        <v>24</v>
      </c>
      <c r="AH64" s="79" t="str">
        <f t="shared" ref="AH64" si="72">O64</f>
        <v>bulan</v>
      </c>
      <c r="AI64" s="97">
        <f t="shared" ref="AI64" si="73">SUM(J64,AD64)</f>
        <v>1444297706</v>
      </c>
      <c r="AJ64" s="79"/>
      <c r="AK64" s="79" t="s">
        <v>58</v>
      </c>
      <c r="AL64" s="79"/>
      <c r="AM64" s="13"/>
      <c r="AP64" s="28"/>
    </row>
    <row r="65" spans="1:42" ht="90" x14ac:dyDescent="0.2">
      <c r="A65" s="18"/>
      <c r="B65" s="19"/>
      <c r="C65" s="72" t="s">
        <v>161</v>
      </c>
      <c r="D65" s="72" t="s">
        <v>201</v>
      </c>
      <c r="E65" s="102">
        <v>12</v>
      </c>
      <c r="F65" s="55" t="s">
        <v>186</v>
      </c>
      <c r="G65" s="57"/>
      <c r="H65" s="102">
        <v>0</v>
      </c>
      <c r="I65" s="55" t="s">
        <v>186</v>
      </c>
      <c r="J65" s="57"/>
      <c r="K65" s="102">
        <v>12</v>
      </c>
      <c r="L65" s="55" t="s">
        <v>186</v>
      </c>
      <c r="M65" s="57">
        <v>664350000</v>
      </c>
      <c r="N65" s="105">
        <v>0</v>
      </c>
      <c r="O65" s="55" t="str">
        <f t="shared" ref="O65:O71" si="74">L65</f>
        <v>PKM</v>
      </c>
      <c r="P65" s="57">
        <v>0</v>
      </c>
      <c r="Q65" s="102">
        <v>0</v>
      </c>
      <c r="R65" s="55" t="str">
        <f>L65</f>
        <v>PKM</v>
      </c>
      <c r="S65" s="57">
        <v>0</v>
      </c>
      <c r="T65" s="102">
        <v>0</v>
      </c>
      <c r="U65" s="55" t="str">
        <f t="shared" ref="U65:U71" si="75">L65</f>
        <v>PKM</v>
      </c>
      <c r="V65" s="57">
        <v>0</v>
      </c>
      <c r="W65" s="102">
        <v>0</v>
      </c>
      <c r="X65" s="55" t="str">
        <f t="shared" ref="X65:X73" si="76">O65</f>
        <v>PKM</v>
      </c>
      <c r="Y65" s="57">
        <v>0</v>
      </c>
      <c r="Z65" s="79">
        <f t="shared" si="1"/>
        <v>0</v>
      </c>
      <c r="AA65" s="79" t="str">
        <f t="shared" si="2"/>
        <v>PKM</v>
      </c>
      <c r="AB65" s="79">
        <f t="shared" si="3"/>
        <v>0</v>
      </c>
      <c r="AC65" s="79" t="s">
        <v>58</v>
      </c>
      <c r="AD65" s="97">
        <f t="shared" si="4"/>
        <v>0</v>
      </c>
      <c r="AE65" s="79">
        <f t="shared" si="5"/>
        <v>0</v>
      </c>
      <c r="AF65" s="79" t="s">
        <v>58</v>
      </c>
      <c r="AG65" s="79">
        <f t="shared" si="6"/>
        <v>0</v>
      </c>
      <c r="AH65" s="79" t="str">
        <f t="shared" si="7"/>
        <v>PKM</v>
      </c>
      <c r="AI65" s="97">
        <f t="shared" si="8"/>
        <v>0</v>
      </c>
      <c r="AJ65" s="79"/>
      <c r="AK65" s="79" t="s">
        <v>58</v>
      </c>
      <c r="AL65" s="79"/>
      <c r="AM65" s="13"/>
      <c r="AP65" s="28"/>
    </row>
    <row r="66" spans="1:42" s="85" customFormat="1" ht="148.5" customHeight="1" x14ac:dyDescent="0.25">
      <c r="A66" s="18"/>
      <c r="B66" s="19"/>
      <c r="C66" s="21" t="s">
        <v>163</v>
      </c>
      <c r="D66" s="21" t="s">
        <v>227</v>
      </c>
      <c r="E66" s="44">
        <f>E67/21*100</f>
        <v>100</v>
      </c>
      <c r="F66" s="52" t="s">
        <v>58</v>
      </c>
      <c r="G66" s="90"/>
      <c r="H66" s="44">
        <f>H67/21*100</f>
        <v>100</v>
      </c>
      <c r="I66" s="52" t="s">
        <v>58</v>
      </c>
      <c r="J66" s="91"/>
      <c r="K66" s="44">
        <f>K67/21*100</f>
        <v>100</v>
      </c>
      <c r="L66" s="52" t="s">
        <v>58</v>
      </c>
      <c r="M66" s="42">
        <f>SUM(M67)</f>
        <v>8118000</v>
      </c>
      <c r="N66" s="88">
        <f>N67/K67*100</f>
        <v>100</v>
      </c>
      <c r="O66" s="52" t="str">
        <f t="shared" si="74"/>
        <v>%</v>
      </c>
      <c r="P66" s="42">
        <f>SUM(P67)</f>
        <v>0</v>
      </c>
      <c r="Q66" s="44">
        <v>0</v>
      </c>
      <c r="R66" s="52" t="str">
        <f>L66</f>
        <v>%</v>
      </c>
      <c r="S66" s="42">
        <f>SUM(S67)</f>
        <v>0</v>
      </c>
      <c r="T66" s="44">
        <v>0</v>
      </c>
      <c r="U66" s="52" t="str">
        <f t="shared" si="75"/>
        <v>%</v>
      </c>
      <c r="V66" s="42">
        <f>SUM(V67)</f>
        <v>2235500</v>
      </c>
      <c r="W66" s="44">
        <v>0</v>
      </c>
      <c r="X66" s="52" t="str">
        <f t="shared" si="76"/>
        <v>%</v>
      </c>
      <c r="Y66" s="42">
        <f>SUM(Y67)</f>
        <v>1700400</v>
      </c>
      <c r="Z66" s="83">
        <f t="shared" ref="Z66:Z67" si="77">SUM(N66,Q66,T66,W66)</f>
        <v>100</v>
      </c>
      <c r="AA66" s="92" t="str">
        <f t="shared" ref="AA66:AA67" si="78">L66</f>
        <v>%</v>
      </c>
      <c r="AB66" s="83">
        <f t="shared" ref="AB66:AB67" si="79">Z66/K66*100</f>
        <v>100</v>
      </c>
      <c r="AC66" s="83" t="s">
        <v>58</v>
      </c>
      <c r="AD66" s="95">
        <f t="shared" ref="AD66:AD67" si="80">SUM(P66,S66,V66,Y66)</f>
        <v>3935900</v>
      </c>
      <c r="AE66" s="83">
        <f t="shared" ref="AE66:AE67" si="81">AD66/M66*100</f>
        <v>48.48361665434836</v>
      </c>
      <c r="AF66" s="83" t="s">
        <v>58</v>
      </c>
      <c r="AG66" s="83">
        <f t="shared" ref="AG66:AG67" si="82">SUM(H66,Z66)</f>
        <v>200</v>
      </c>
      <c r="AH66" s="92" t="str">
        <f t="shared" ref="AH66:AH67" si="83">O66</f>
        <v>%</v>
      </c>
      <c r="AI66" s="95">
        <f t="shared" ref="AI66:AI67" si="84">SUM(J66,AD66)</f>
        <v>3935900</v>
      </c>
      <c r="AJ66" s="83"/>
      <c r="AK66" s="83" t="s">
        <v>58</v>
      </c>
      <c r="AL66" s="83"/>
      <c r="AM66" s="87"/>
      <c r="AP66" s="86"/>
    </row>
    <row r="67" spans="1:42" ht="105" x14ac:dyDescent="0.2">
      <c r="A67" s="18"/>
      <c r="B67" s="19"/>
      <c r="C67" s="31" t="s">
        <v>164</v>
      </c>
      <c r="D67" s="31" t="s">
        <v>226</v>
      </c>
      <c r="E67" s="22">
        <v>21</v>
      </c>
      <c r="F67" s="23" t="s">
        <v>186</v>
      </c>
      <c r="G67" s="48"/>
      <c r="H67" s="22">
        <v>21</v>
      </c>
      <c r="I67" s="23" t="s">
        <v>186</v>
      </c>
      <c r="J67" s="25"/>
      <c r="K67" s="22">
        <v>21</v>
      </c>
      <c r="L67" s="23" t="s">
        <v>186</v>
      </c>
      <c r="M67" s="26">
        <v>8118000</v>
      </c>
      <c r="N67" s="104">
        <v>21</v>
      </c>
      <c r="O67" s="23" t="str">
        <f t="shared" si="74"/>
        <v>PKM</v>
      </c>
      <c r="P67" s="26">
        <v>0</v>
      </c>
      <c r="Q67" s="22">
        <v>0</v>
      </c>
      <c r="R67" s="23" t="str">
        <f>L67</f>
        <v>PKM</v>
      </c>
      <c r="S67" s="26">
        <v>0</v>
      </c>
      <c r="T67" s="22">
        <v>0</v>
      </c>
      <c r="U67" s="23" t="str">
        <f t="shared" si="75"/>
        <v>PKM</v>
      </c>
      <c r="V67" s="26">
        <v>2235500</v>
      </c>
      <c r="W67" s="22">
        <v>0</v>
      </c>
      <c r="X67" s="23" t="str">
        <f t="shared" si="76"/>
        <v>PKM</v>
      </c>
      <c r="Y67" s="26">
        <v>1700400</v>
      </c>
      <c r="Z67" s="78">
        <f t="shared" si="77"/>
        <v>21</v>
      </c>
      <c r="AA67" s="78" t="str">
        <f t="shared" si="78"/>
        <v>PKM</v>
      </c>
      <c r="AB67" s="78">
        <f t="shared" si="79"/>
        <v>100</v>
      </c>
      <c r="AC67" s="78" t="s">
        <v>58</v>
      </c>
      <c r="AD67" s="96">
        <f t="shared" si="80"/>
        <v>3935900</v>
      </c>
      <c r="AE67" s="78">
        <f t="shared" si="81"/>
        <v>48.48361665434836</v>
      </c>
      <c r="AF67" s="78" t="s">
        <v>58</v>
      </c>
      <c r="AG67" s="78">
        <f t="shared" si="82"/>
        <v>42</v>
      </c>
      <c r="AH67" s="78" t="str">
        <f t="shared" si="83"/>
        <v>PKM</v>
      </c>
      <c r="AI67" s="96">
        <f t="shared" si="84"/>
        <v>3935900</v>
      </c>
      <c r="AJ67" s="78"/>
      <c r="AK67" s="78" t="s">
        <v>58</v>
      </c>
      <c r="AL67" s="78"/>
      <c r="AM67" s="13"/>
      <c r="AP67" s="28"/>
    </row>
    <row r="68" spans="1:42" s="85" customFormat="1" ht="198.75" customHeight="1" x14ac:dyDescent="0.25">
      <c r="A68" s="18"/>
      <c r="B68" s="19"/>
      <c r="C68" s="21" t="s">
        <v>124</v>
      </c>
      <c r="D68" s="21" t="s">
        <v>202</v>
      </c>
      <c r="E68" s="44">
        <v>26</v>
      </c>
      <c r="F68" s="52" t="s">
        <v>203</v>
      </c>
      <c r="G68" s="90"/>
      <c r="H68" s="44">
        <v>26</v>
      </c>
      <c r="I68" s="52" t="s">
        <v>203</v>
      </c>
      <c r="J68" s="91"/>
      <c r="K68" s="44">
        <v>26</v>
      </c>
      <c r="L68" s="52" t="s">
        <v>203</v>
      </c>
      <c r="M68" s="42">
        <f>SUM(M69:M70)</f>
        <v>1545181900</v>
      </c>
      <c r="N68" s="44">
        <v>26</v>
      </c>
      <c r="O68" s="52" t="str">
        <f t="shared" si="74"/>
        <v>Faskes</v>
      </c>
      <c r="P68" s="42">
        <f>SUM(P69:P70)</f>
        <v>77731375</v>
      </c>
      <c r="Q68" s="44">
        <v>0</v>
      </c>
      <c r="R68" s="52" t="str">
        <f>L68</f>
        <v>Faskes</v>
      </c>
      <c r="S68" s="42">
        <f>SUM(S69:S70)</f>
        <v>143687112</v>
      </c>
      <c r="T68" s="44">
        <v>0</v>
      </c>
      <c r="U68" s="52" t="str">
        <f t="shared" si="75"/>
        <v>Faskes</v>
      </c>
      <c r="V68" s="42">
        <f>SUM(V69:V70)</f>
        <v>165141069</v>
      </c>
      <c r="W68" s="44">
        <v>0</v>
      </c>
      <c r="X68" s="52" t="str">
        <f t="shared" si="76"/>
        <v>Faskes</v>
      </c>
      <c r="Y68" s="42">
        <f>SUM(Y69:Y70)</f>
        <v>515854494</v>
      </c>
      <c r="Z68" s="83">
        <f t="shared" si="1"/>
        <v>26</v>
      </c>
      <c r="AA68" s="92" t="str">
        <f t="shared" si="2"/>
        <v>Faskes</v>
      </c>
      <c r="AB68" s="83">
        <f t="shared" si="3"/>
        <v>100</v>
      </c>
      <c r="AC68" s="83" t="s">
        <v>58</v>
      </c>
      <c r="AD68" s="95">
        <f t="shared" si="4"/>
        <v>902414050</v>
      </c>
      <c r="AE68" s="100">
        <f t="shared" si="5"/>
        <v>58.401800461162537</v>
      </c>
      <c r="AF68" s="83" t="s">
        <v>58</v>
      </c>
      <c r="AG68" s="83">
        <f t="shared" si="6"/>
        <v>52</v>
      </c>
      <c r="AH68" s="92" t="str">
        <f t="shared" si="7"/>
        <v>Faskes</v>
      </c>
      <c r="AI68" s="95">
        <f t="shared" si="8"/>
        <v>902414050</v>
      </c>
      <c r="AJ68" s="83"/>
      <c r="AK68" s="83" t="s">
        <v>58</v>
      </c>
      <c r="AL68" s="83"/>
      <c r="AM68" s="87"/>
      <c r="AP68" s="86"/>
    </row>
    <row r="69" spans="1:42" ht="169.5" customHeight="1" x14ac:dyDescent="0.2">
      <c r="A69" s="18"/>
      <c r="B69" s="19"/>
      <c r="C69" s="31" t="s">
        <v>125</v>
      </c>
      <c r="D69" s="31" t="s">
        <v>205</v>
      </c>
      <c r="E69" s="22">
        <v>26</v>
      </c>
      <c r="F69" s="101" t="s">
        <v>203</v>
      </c>
      <c r="G69" s="48"/>
      <c r="H69" s="22">
        <v>26</v>
      </c>
      <c r="I69" s="101" t="s">
        <v>203</v>
      </c>
      <c r="J69" s="25"/>
      <c r="K69" s="22">
        <v>26</v>
      </c>
      <c r="L69" s="101" t="s">
        <v>203</v>
      </c>
      <c r="M69" s="26">
        <v>959403000</v>
      </c>
      <c r="N69" s="104">
        <v>26</v>
      </c>
      <c r="O69" s="101" t="str">
        <f t="shared" si="74"/>
        <v>Faskes</v>
      </c>
      <c r="P69" s="26">
        <v>77731375</v>
      </c>
      <c r="Q69" s="22">
        <v>0</v>
      </c>
      <c r="R69" s="101" t="str">
        <f>O69</f>
        <v>Faskes</v>
      </c>
      <c r="S69" s="26">
        <v>103613862</v>
      </c>
      <c r="T69" s="22">
        <v>0</v>
      </c>
      <c r="U69" s="101" t="str">
        <f t="shared" si="75"/>
        <v>Faskes</v>
      </c>
      <c r="V69" s="26">
        <v>114516069</v>
      </c>
      <c r="W69" s="22">
        <v>0</v>
      </c>
      <c r="X69" s="101" t="str">
        <f t="shared" si="76"/>
        <v>Faskes</v>
      </c>
      <c r="Y69" s="26">
        <v>192080494</v>
      </c>
      <c r="Z69" s="78">
        <f t="shared" si="1"/>
        <v>26</v>
      </c>
      <c r="AA69" s="112" t="str">
        <f t="shared" si="2"/>
        <v>Faskes</v>
      </c>
      <c r="AB69" s="78">
        <f t="shared" si="3"/>
        <v>100</v>
      </c>
      <c r="AC69" s="78" t="s">
        <v>58</v>
      </c>
      <c r="AD69" s="96">
        <f t="shared" si="4"/>
        <v>487941800</v>
      </c>
      <c r="AE69" s="114">
        <f t="shared" si="5"/>
        <v>50.858898710969214</v>
      </c>
      <c r="AF69" s="78" t="s">
        <v>58</v>
      </c>
      <c r="AG69" s="78">
        <f t="shared" si="6"/>
        <v>52</v>
      </c>
      <c r="AH69" s="78" t="str">
        <f t="shared" si="7"/>
        <v>Faskes</v>
      </c>
      <c r="AI69" s="96">
        <f t="shared" si="8"/>
        <v>487941800</v>
      </c>
      <c r="AJ69" s="78"/>
      <c r="AK69" s="78" t="s">
        <v>58</v>
      </c>
      <c r="AL69" s="78"/>
      <c r="AM69" s="13"/>
      <c r="AP69" s="28"/>
    </row>
    <row r="70" spans="1:42" ht="135" x14ac:dyDescent="0.2">
      <c r="A70" s="18"/>
      <c r="B70" s="19"/>
      <c r="C70" s="73" t="s">
        <v>126</v>
      </c>
      <c r="D70" s="73" t="s">
        <v>204</v>
      </c>
      <c r="E70" s="119">
        <v>26</v>
      </c>
      <c r="F70" s="101" t="s">
        <v>203</v>
      </c>
      <c r="G70" s="74"/>
      <c r="H70" s="49">
        <v>24</v>
      </c>
      <c r="I70" s="101" t="s">
        <v>203</v>
      </c>
      <c r="J70" s="75"/>
      <c r="K70" s="49">
        <v>24</v>
      </c>
      <c r="L70" s="101" t="s">
        <v>203</v>
      </c>
      <c r="M70" s="76">
        <v>585778900</v>
      </c>
      <c r="N70" s="106">
        <v>24</v>
      </c>
      <c r="O70" s="126" t="str">
        <f t="shared" si="74"/>
        <v>Faskes</v>
      </c>
      <c r="P70" s="76">
        <v>0</v>
      </c>
      <c r="Q70" s="69">
        <v>0</v>
      </c>
      <c r="R70" s="126" t="str">
        <f>L70</f>
        <v>Faskes</v>
      </c>
      <c r="S70" s="76">
        <v>40073250</v>
      </c>
      <c r="T70" s="119">
        <v>0</v>
      </c>
      <c r="U70" s="126" t="str">
        <f t="shared" si="75"/>
        <v>Faskes</v>
      </c>
      <c r="V70" s="76">
        <v>50625000</v>
      </c>
      <c r="W70" s="128">
        <v>0</v>
      </c>
      <c r="X70" s="126" t="str">
        <f t="shared" si="76"/>
        <v>Faskes</v>
      </c>
      <c r="Y70" s="76">
        <v>323774000</v>
      </c>
      <c r="Z70" s="82">
        <f t="shared" si="1"/>
        <v>24</v>
      </c>
      <c r="AA70" s="127" t="str">
        <f t="shared" si="2"/>
        <v>Faskes</v>
      </c>
      <c r="AB70" s="82">
        <f t="shared" si="3"/>
        <v>100</v>
      </c>
      <c r="AC70" s="82" t="s">
        <v>58</v>
      </c>
      <c r="AD70" s="98">
        <f t="shared" si="4"/>
        <v>414472250</v>
      </c>
      <c r="AE70" s="118">
        <f t="shared" si="5"/>
        <v>70.755749310874805</v>
      </c>
      <c r="AF70" s="82" t="s">
        <v>58</v>
      </c>
      <c r="AG70" s="82">
        <f t="shared" si="6"/>
        <v>48</v>
      </c>
      <c r="AH70" s="82" t="str">
        <f t="shared" si="7"/>
        <v>Faskes</v>
      </c>
      <c r="AI70" s="98">
        <f t="shared" si="8"/>
        <v>414472250</v>
      </c>
      <c r="AJ70" s="82"/>
      <c r="AK70" s="82" t="s">
        <v>58</v>
      </c>
      <c r="AL70" s="82"/>
      <c r="AM70" s="13"/>
      <c r="AP70" s="28"/>
    </row>
    <row r="71" spans="1:42" s="85" customFormat="1" ht="126" x14ac:dyDescent="0.25">
      <c r="A71" s="18"/>
      <c r="B71" s="19"/>
      <c r="C71" s="21" t="s">
        <v>127</v>
      </c>
      <c r="D71" s="21" t="s">
        <v>206</v>
      </c>
      <c r="E71" s="44">
        <f>15/21*100</f>
        <v>71.428571428571431</v>
      </c>
      <c r="F71" s="45" t="s">
        <v>58</v>
      </c>
      <c r="G71" s="93"/>
      <c r="H71" s="51">
        <f>3/21*100</f>
        <v>14.285714285714285</v>
      </c>
      <c r="I71" s="45" t="s">
        <v>58</v>
      </c>
      <c r="J71" s="91"/>
      <c r="K71" s="100">
        <f>5/21*100</f>
        <v>23.809523809523807</v>
      </c>
      <c r="L71" s="45" t="s">
        <v>58</v>
      </c>
      <c r="M71" s="42">
        <f>M72+M74</f>
        <v>18450271883</v>
      </c>
      <c r="N71" s="99">
        <v>0</v>
      </c>
      <c r="O71" s="45" t="str">
        <f t="shared" si="74"/>
        <v>%</v>
      </c>
      <c r="P71" s="42">
        <f>P72+P74</f>
        <v>741561300</v>
      </c>
      <c r="Q71" s="44">
        <v>0</v>
      </c>
      <c r="R71" s="45" t="str">
        <f>L71</f>
        <v>%</v>
      </c>
      <c r="S71" s="42">
        <f>S72+S74</f>
        <v>4651428608</v>
      </c>
      <c r="T71" s="44">
        <v>0</v>
      </c>
      <c r="U71" s="45" t="str">
        <f t="shared" si="75"/>
        <v>%</v>
      </c>
      <c r="V71" s="42">
        <f>V72+V74</f>
        <v>7483588714</v>
      </c>
      <c r="W71" s="44">
        <v>0</v>
      </c>
      <c r="X71" s="45" t="str">
        <f t="shared" si="76"/>
        <v>%</v>
      </c>
      <c r="Y71" s="42">
        <f>Y72+Y74</f>
        <v>2474067628</v>
      </c>
      <c r="Z71" s="83">
        <f t="shared" si="1"/>
        <v>0</v>
      </c>
      <c r="AA71" s="83" t="str">
        <f t="shared" si="2"/>
        <v>%</v>
      </c>
      <c r="AB71" s="83">
        <f t="shared" si="3"/>
        <v>0</v>
      </c>
      <c r="AC71" s="83" t="s">
        <v>58</v>
      </c>
      <c r="AD71" s="95">
        <f t="shared" si="4"/>
        <v>15350646250</v>
      </c>
      <c r="AE71" s="100">
        <f t="shared" si="5"/>
        <v>83.200108634409986</v>
      </c>
      <c r="AF71" s="83" t="s">
        <v>58</v>
      </c>
      <c r="AG71" s="83">
        <f t="shared" si="6"/>
        <v>14.285714285714285</v>
      </c>
      <c r="AH71" s="83" t="str">
        <f t="shared" si="7"/>
        <v>%</v>
      </c>
      <c r="AI71" s="95">
        <f t="shared" si="8"/>
        <v>15350646250</v>
      </c>
      <c r="AJ71" s="83"/>
      <c r="AK71" s="83" t="s">
        <v>58</v>
      </c>
      <c r="AL71" s="83"/>
      <c r="AM71" s="87"/>
      <c r="AP71" s="86"/>
    </row>
    <row r="72" spans="1:42" s="85" customFormat="1" ht="225.75" customHeight="1" x14ac:dyDescent="0.25">
      <c r="A72" s="18"/>
      <c r="B72" s="19"/>
      <c r="C72" s="21" t="s">
        <v>128</v>
      </c>
      <c r="D72" s="21" t="s">
        <v>209</v>
      </c>
      <c r="E72" s="44">
        <v>15</v>
      </c>
      <c r="F72" s="45" t="s">
        <v>186</v>
      </c>
      <c r="G72" s="93"/>
      <c r="H72" s="44">
        <v>3</v>
      </c>
      <c r="I72" s="45" t="s">
        <v>186</v>
      </c>
      <c r="J72" s="91"/>
      <c r="K72" s="88">
        <v>5</v>
      </c>
      <c r="L72" s="45" t="s">
        <v>186</v>
      </c>
      <c r="M72" s="42">
        <f>SUM(M73)</f>
        <v>18253931883</v>
      </c>
      <c r="N72" s="99">
        <v>0</v>
      </c>
      <c r="O72" s="45" t="str">
        <f t="shared" ref="O72:O73" si="85">L72</f>
        <v>PKM</v>
      </c>
      <c r="P72" s="42">
        <f>SUM(P73)</f>
        <v>741561300</v>
      </c>
      <c r="Q72" s="44">
        <v>0</v>
      </c>
      <c r="R72" s="45" t="str">
        <f t="shared" ref="R72:R73" si="86">L72</f>
        <v>PKM</v>
      </c>
      <c r="S72" s="42">
        <f>SUM(S73)</f>
        <v>4651428608</v>
      </c>
      <c r="T72" s="44">
        <v>0</v>
      </c>
      <c r="U72" s="45" t="str">
        <f t="shared" ref="U72:U73" si="87">L72</f>
        <v>PKM</v>
      </c>
      <c r="V72" s="42">
        <f>SUM(V73)</f>
        <v>7483588714</v>
      </c>
      <c r="W72" s="44">
        <v>0</v>
      </c>
      <c r="X72" s="45" t="str">
        <f t="shared" si="76"/>
        <v>PKM</v>
      </c>
      <c r="Y72" s="42">
        <f>SUM(Y73)</f>
        <v>2322777628</v>
      </c>
      <c r="Z72" s="83">
        <f t="shared" si="1"/>
        <v>0</v>
      </c>
      <c r="AA72" s="83" t="str">
        <f t="shared" si="2"/>
        <v>PKM</v>
      </c>
      <c r="AB72" s="83">
        <f t="shared" si="3"/>
        <v>0</v>
      </c>
      <c r="AC72" s="83" t="s">
        <v>58</v>
      </c>
      <c r="AD72" s="95">
        <f t="shared" si="4"/>
        <v>15199356250</v>
      </c>
      <c r="AE72" s="100">
        <f t="shared" si="5"/>
        <v>83.266204494579355</v>
      </c>
      <c r="AF72" s="83" t="s">
        <v>58</v>
      </c>
      <c r="AG72" s="83">
        <f t="shared" si="6"/>
        <v>3</v>
      </c>
      <c r="AH72" s="83" t="str">
        <f t="shared" si="7"/>
        <v>PKM</v>
      </c>
      <c r="AI72" s="95">
        <f t="shared" si="8"/>
        <v>15199356250</v>
      </c>
      <c r="AJ72" s="83"/>
      <c r="AK72" s="83" t="s">
        <v>58</v>
      </c>
      <c r="AL72" s="83"/>
      <c r="AM72" s="87"/>
      <c r="AP72" s="86"/>
    </row>
    <row r="73" spans="1:42" ht="120" x14ac:dyDescent="0.2">
      <c r="A73" s="18"/>
      <c r="B73" s="19"/>
      <c r="C73" s="31" t="s">
        <v>129</v>
      </c>
      <c r="D73" s="31" t="s">
        <v>210</v>
      </c>
      <c r="E73" s="22">
        <v>413</v>
      </c>
      <c r="F73" s="23" t="s">
        <v>208</v>
      </c>
      <c r="G73" s="48"/>
      <c r="H73" s="22">
        <v>111</v>
      </c>
      <c r="I73" s="23" t="s">
        <v>208</v>
      </c>
      <c r="J73" s="25"/>
      <c r="K73" s="22">
        <v>150</v>
      </c>
      <c r="L73" s="23" t="s">
        <v>208</v>
      </c>
      <c r="M73" s="26">
        <v>18253931883</v>
      </c>
      <c r="N73" s="104">
        <v>0</v>
      </c>
      <c r="O73" s="23" t="str">
        <f t="shared" si="85"/>
        <v>Org</v>
      </c>
      <c r="P73" s="26">
        <v>741561300</v>
      </c>
      <c r="Q73" s="22">
        <v>0</v>
      </c>
      <c r="R73" s="23" t="str">
        <f t="shared" si="86"/>
        <v>Org</v>
      </c>
      <c r="S73" s="26">
        <v>4651428608</v>
      </c>
      <c r="T73" s="22">
        <v>0</v>
      </c>
      <c r="U73" s="23" t="str">
        <f t="shared" si="87"/>
        <v>Org</v>
      </c>
      <c r="V73" s="26">
        <v>7483588714</v>
      </c>
      <c r="W73" s="22">
        <v>0</v>
      </c>
      <c r="X73" s="23" t="str">
        <f t="shared" si="76"/>
        <v>Org</v>
      </c>
      <c r="Y73" s="26">
        <v>2322777628</v>
      </c>
      <c r="Z73" s="78">
        <f t="shared" si="1"/>
        <v>0</v>
      </c>
      <c r="AA73" s="78" t="str">
        <f t="shared" si="2"/>
        <v>Org</v>
      </c>
      <c r="AB73" s="78">
        <f t="shared" si="3"/>
        <v>0</v>
      </c>
      <c r="AC73" s="78" t="s">
        <v>58</v>
      </c>
      <c r="AD73" s="96">
        <f t="shared" si="4"/>
        <v>15199356250</v>
      </c>
      <c r="AE73" s="114">
        <f t="shared" si="5"/>
        <v>83.266204494579355</v>
      </c>
      <c r="AF73" s="78" t="s">
        <v>58</v>
      </c>
      <c r="AG73" s="78">
        <f t="shared" si="6"/>
        <v>111</v>
      </c>
      <c r="AH73" s="78" t="str">
        <f t="shared" si="7"/>
        <v>Org</v>
      </c>
      <c r="AI73" s="96">
        <f t="shared" si="8"/>
        <v>15199356250</v>
      </c>
      <c r="AJ73" s="78"/>
      <c r="AK73" s="78" t="s">
        <v>58</v>
      </c>
      <c r="AL73" s="78"/>
      <c r="AM73" s="13"/>
      <c r="AP73" s="28"/>
    </row>
    <row r="74" spans="1:42" s="85" customFormat="1" ht="236.25" x14ac:dyDescent="0.25">
      <c r="A74" s="18"/>
      <c r="B74" s="19"/>
      <c r="C74" s="21" t="s">
        <v>165</v>
      </c>
      <c r="D74" s="21" t="s">
        <v>207</v>
      </c>
      <c r="E74" s="44">
        <f>558/558*100</f>
        <v>100</v>
      </c>
      <c r="F74" s="45" t="s">
        <v>58</v>
      </c>
      <c r="G74" s="93"/>
      <c r="H74" s="51">
        <f>60/558*100</f>
        <v>10.75268817204301</v>
      </c>
      <c r="I74" s="45" t="s">
        <v>58</v>
      </c>
      <c r="J74" s="91"/>
      <c r="K74" s="88">
        <f>558/558*100</f>
        <v>100</v>
      </c>
      <c r="L74" s="45" t="s">
        <v>58</v>
      </c>
      <c r="M74" s="42">
        <f>SUM(M75)</f>
        <v>196340000</v>
      </c>
      <c r="N74" s="99"/>
      <c r="O74" s="45" t="str">
        <f>L74</f>
        <v>%</v>
      </c>
      <c r="P74" s="42">
        <f>SUM(P75)</f>
        <v>0</v>
      </c>
      <c r="Q74" s="44"/>
      <c r="R74" s="45" t="str">
        <f>L74</f>
        <v>%</v>
      </c>
      <c r="S74" s="42">
        <f>SUM(S75)</f>
        <v>0</v>
      </c>
      <c r="T74" s="44"/>
      <c r="U74" s="45" t="str">
        <f>L74</f>
        <v>%</v>
      </c>
      <c r="V74" s="42">
        <f>SUM(V75)</f>
        <v>0</v>
      </c>
      <c r="W74" s="44"/>
      <c r="X74" s="45" t="str">
        <f>O74</f>
        <v>%</v>
      </c>
      <c r="Y74" s="42">
        <f>SUM(Y75)</f>
        <v>151290000</v>
      </c>
      <c r="Z74" s="83">
        <f t="shared" ref="Z74:Z75" si="88">SUM(N74,Q74,T74,W74)</f>
        <v>0</v>
      </c>
      <c r="AA74" s="83" t="str">
        <f t="shared" ref="AA74:AA75" si="89">L74</f>
        <v>%</v>
      </c>
      <c r="AB74" s="83">
        <f t="shared" ref="AB74:AB75" si="90">Z74/K74*100</f>
        <v>0</v>
      </c>
      <c r="AC74" s="83" t="s">
        <v>58</v>
      </c>
      <c r="AD74" s="95">
        <f t="shared" ref="AD74:AD75" si="91">SUM(P74,S74,V74,Y74)</f>
        <v>151290000</v>
      </c>
      <c r="AE74" s="100">
        <f t="shared" ref="AE74:AE75" si="92">AD74/M74*100</f>
        <v>77.055108485280627</v>
      </c>
      <c r="AF74" s="83" t="s">
        <v>58</v>
      </c>
      <c r="AG74" s="83">
        <f t="shared" ref="AG74:AG75" si="93">SUM(H74,Z74)</f>
        <v>10.75268817204301</v>
      </c>
      <c r="AH74" s="83" t="str">
        <f t="shared" ref="AH74:AH75" si="94">O74</f>
        <v>%</v>
      </c>
      <c r="AI74" s="95">
        <f t="shared" ref="AI74:AI75" si="95">SUM(J74,AD74)</f>
        <v>151290000</v>
      </c>
      <c r="AJ74" s="83"/>
      <c r="AK74" s="83" t="s">
        <v>58</v>
      </c>
      <c r="AL74" s="83"/>
      <c r="AM74" s="87"/>
      <c r="AP74" s="86"/>
    </row>
    <row r="75" spans="1:42" ht="195" x14ac:dyDescent="0.2">
      <c r="A75" s="18"/>
      <c r="B75" s="19"/>
      <c r="C75" s="31" t="s">
        <v>165</v>
      </c>
      <c r="D75" s="31" t="s">
        <v>211</v>
      </c>
      <c r="E75" s="22"/>
      <c r="F75" s="23" t="s">
        <v>208</v>
      </c>
      <c r="G75" s="48"/>
      <c r="H75" s="22">
        <v>60</v>
      </c>
      <c r="I75" s="23" t="s">
        <v>208</v>
      </c>
      <c r="J75" s="25"/>
      <c r="K75" s="22">
        <v>90</v>
      </c>
      <c r="L75" s="23" t="s">
        <v>208</v>
      </c>
      <c r="M75" s="26">
        <v>196340000</v>
      </c>
      <c r="N75" s="104"/>
      <c r="O75" s="23" t="str">
        <f>L75</f>
        <v>Org</v>
      </c>
      <c r="P75" s="26">
        <v>0</v>
      </c>
      <c r="Q75" s="22"/>
      <c r="R75" s="23" t="str">
        <f>L75</f>
        <v>Org</v>
      </c>
      <c r="S75" s="26">
        <v>0</v>
      </c>
      <c r="T75" s="22"/>
      <c r="U75" s="23" t="str">
        <f>L75</f>
        <v>Org</v>
      </c>
      <c r="V75" s="26">
        <v>0</v>
      </c>
      <c r="W75" s="22"/>
      <c r="X75" s="23" t="str">
        <f>O75</f>
        <v>Org</v>
      </c>
      <c r="Y75" s="26">
        <v>151290000</v>
      </c>
      <c r="Z75" s="78">
        <f t="shared" si="88"/>
        <v>0</v>
      </c>
      <c r="AA75" s="78" t="str">
        <f t="shared" si="89"/>
        <v>Org</v>
      </c>
      <c r="AB75" s="78">
        <f t="shared" si="90"/>
        <v>0</v>
      </c>
      <c r="AC75" s="78" t="s">
        <v>58</v>
      </c>
      <c r="AD75" s="96">
        <f t="shared" si="91"/>
        <v>151290000</v>
      </c>
      <c r="AE75" s="114">
        <f t="shared" si="92"/>
        <v>77.055108485280627</v>
      </c>
      <c r="AF75" s="78" t="s">
        <v>58</v>
      </c>
      <c r="AG75" s="78">
        <f t="shared" si="93"/>
        <v>60</v>
      </c>
      <c r="AH75" s="78" t="str">
        <f t="shared" si="94"/>
        <v>Org</v>
      </c>
      <c r="AI75" s="96">
        <f t="shared" si="95"/>
        <v>151290000</v>
      </c>
      <c r="AJ75" s="78"/>
      <c r="AK75" s="78" t="s">
        <v>58</v>
      </c>
      <c r="AL75" s="78"/>
      <c r="AM75" s="13"/>
      <c r="AP75" s="28"/>
    </row>
    <row r="76" spans="1:42" ht="198.75" customHeight="1" x14ac:dyDescent="0.2">
      <c r="A76" s="18"/>
      <c r="B76" s="19"/>
      <c r="C76" s="21" t="s">
        <v>130</v>
      </c>
      <c r="D76" s="21" t="s">
        <v>212</v>
      </c>
      <c r="E76" s="44">
        <v>70</v>
      </c>
      <c r="F76" s="45" t="s">
        <v>58</v>
      </c>
      <c r="G76" s="93"/>
      <c r="H76" s="44"/>
      <c r="I76" s="45"/>
      <c r="J76" s="91"/>
      <c r="K76" s="44">
        <v>60</v>
      </c>
      <c r="L76" s="45" t="s">
        <v>58</v>
      </c>
      <c r="M76" s="42">
        <f>M77+M79+M81</f>
        <v>190843500</v>
      </c>
      <c r="N76" s="99"/>
      <c r="O76" s="45" t="s">
        <v>58</v>
      </c>
      <c r="P76" s="42">
        <f>P77+P79+P81</f>
        <v>420000</v>
      </c>
      <c r="Q76" s="44"/>
      <c r="R76" s="45" t="s">
        <v>58</v>
      </c>
      <c r="S76" s="42">
        <f>S77+S79+S81</f>
        <v>0</v>
      </c>
      <c r="T76" s="44"/>
      <c r="U76" s="45" t="s">
        <v>58</v>
      </c>
      <c r="V76" s="42">
        <f>V77+V79+V81</f>
        <v>24398700</v>
      </c>
      <c r="W76" s="44"/>
      <c r="X76" s="45" t="s">
        <v>58</v>
      </c>
      <c r="Y76" s="42">
        <f>Y77+Y79+Y81</f>
        <v>88632900</v>
      </c>
      <c r="Z76" s="83">
        <f t="shared" si="1"/>
        <v>0</v>
      </c>
      <c r="AA76" s="83" t="str">
        <f t="shared" si="2"/>
        <v>%</v>
      </c>
      <c r="AB76" s="83">
        <f t="shared" si="3"/>
        <v>0</v>
      </c>
      <c r="AC76" s="83" t="s">
        <v>58</v>
      </c>
      <c r="AD76" s="95">
        <f t="shared" si="4"/>
        <v>113451600</v>
      </c>
      <c r="AE76" s="100">
        <f t="shared" si="5"/>
        <v>59.44745301778682</v>
      </c>
      <c r="AF76" s="83" t="s">
        <v>58</v>
      </c>
      <c r="AG76" s="83">
        <f t="shared" si="6"/>
        <v>0</v>
      </c>
      <c r="AH76" s="83" t="str">
        <f t="shared" si="7"/>
        <v>%</v>
      </c>
      <c r="AI76" s="95">
        <f t="shared" si="8"/>
        <v>113451600</v>
      </c>
      <c r="AJ76" s="83"/>
      <c r="AK76" s="83" t="s">
        <v>58</v>
      </c>
      <c r="AL76" s="83"/>
      <c r="AM76" s="13"/>
      <c r="AP76" s="28"/>
    </row>
    <row r="77" spans="1:42" s="85" customFormat="1" ht="261.75" customHeight="1" x14ac:dyDescent="0.25">
      <c r="A77" s="18"/>
      <c r="B77" s="19"/>
      <c r="C77" s="21" t="s">
        <v>131</v>
      </c>
      <c r="D77" s="21" t="s">
        <v>214</v>
      </c>
      <c r="E77" s="44">
        <v>100</v>
      </c>
      <c r="F77" s="45" t="s">
        <v>58</v>
      </c>
      <c r="G77" s="93"/>
      <c r="H77" s="44"/>
      <c r="I77" s="45"/>
      <c r="J77" s="91"/>
      <c r="K77" s="44">
        <f>3/3*100</f>
        <v>100</v>
      </c>
      <c r="L77" s="45" t="s">
        <v>58</v>
      </c>
      <c r="M77" s="42">
        <f>SUM(M78)</f>
        <v>3000000</v>
      </c>
      <c r="N77" s="99">
        <v>0</v>
      </c>
      <c r="O77" s="45" t="s">
        <v>58</v>
      </c>
      <c r="P77" s="42">
        <f>SUM(P78)</f>
        <v>420000</v>
      </c>
      <c r="Q77" s="44">
        <v>0</v>
      </c>
      <c r="R77" s="45" t="s">
        <v>58</v>
      </c>
      <c r="S77" s="42">
        <f>SUM(S78)</f>
        <v>0</v>
      </c>
      <c r="T77" s="44">
        <v>0</v>
      </c>
      <c r="U77" s="45" t="s">
        <v>58</v>
      </c>
      <c r="V77" s="42">
        <f>SUM(V78)</f>
        <v>700000</v>
      </c>
      <c r="W77" s="44">
        <v>0</v>
      </c>
      <c r="X77" s="45" t="s">
        <v>58</v>
      </c>
      <c r="Y77" s="42">
        <f>SUM(Y78)</f>
        <v>0</v>
      </c>
      <c r="Z77" s="83">
        <f t="shared" si="1"/>
        <v>0</v>
      </c>
      <c r="AA77" s="83" t="str">
        <f t="shared" si="2"/>
        <v>%</v>
      </c>
      <c r="AB77" s="83">
        <f t="shared" si="3"/>
        <v>0</v>
      </c>
      <c r="AC77" s="83" t="s">
        <v>58</v>
      </c>
      <c r="AD77" s="95">
        <f t="shared" si="4"/>
        <v>1120000</v>
      </c>
      <c r="AE77" s="99">
        <f t="shared" si="5"/>
        <v>37.333333333333336</v>
      </c>
      <c r="AF77" s="83" t="s">
        <v>58</v>
      </c>
      <c r="AG77" s="83">
        <f t="shared" si="6"/>
        <v>0</v>
      </c>
      <c r="AH77" s="83" t="str">
        <f t="shared" si="7"/>
        <v>%</v>
      </c>
      <c r="AI77" s="95">
        <f t="shared" si="8"/>
        <v>1120000</v>
      </c>
      <c r="AJ77" s="83"/>
      <c r="AK77" s="83" t="s">
        <v>58</v>
      </c>
      <c r="AL77" s="83"/>
      <c r="AM77" s="87"/>
      <c r="AP77" s="86"/>
    </row>
    <row r="78" spans="1:42" ht="150" x14ac:dyDescent="0.2">
      <c r="A78" s="18"/>
      <c r="B78" s="19"/>
      <c r="C78" s="31" t="s">
        <v>132</v>
      </c>
      <c r="D78" s="31" t="s">
        <v>213</v>
      </c>
      <c r="E78" s="22">
        <v>3</v>
      </c>
      <c r="F78" s="23" t="s">
        <v>217</v>
      </c>
      <c r="G78" s="48"/>
      <c r="H78" s="22"/>
      <c r="I78" s="23"/>
      <c r="J78" s="25"/>
      <c r="K78" s="22">
        <v>3</v>
      </c>
      <c r="L78" s="23" t="s">
        <v>217</v>
      </c>
      <c r="M78" s="26">
        <v>3000000</v>
      </c>
      <c r="N78" s="104">
        <v>3</v>
      </c>
      <c r="O78" s="23" t="str">
        <f>L78</f>
        <v>TPM</v>
      </c>
      <c r="P78" s="26">
        <v>420000</v>
      </c>
      <c r="Q78" s="22">
        <v>0</v>
      </c>
      <c r="R78" s="23" t="str">
        <f>L78</f>
        <v>TPM</v>
      </c>
      <c r="S78" s="26">
        <v>0</v>
      </c>
      <c r="T78" s="22">
        <v>0</v>
      </c>
      <c r="U78" s="23" t="str">
        <f>L78</f>
        <v>TPM</v>
      </c>
      <c r="V78" s="26">
        <v>700000</v>
      </c>
      <c r="W78" s="22">
        <v>0</v>
      </c>
      <c r="X78" s="23" t="str">
        <f>O78</f>
        <v>TPM</v>
      </c>
      <c r="Y78" s="26">
        <v>0</v>
      </c>
      <c r="Z78" s="78">
        <f t="shared" si="1"/>
        <v>3</v>
      </c>
      <c r="AA78" s="78" t="str">
        <f t="shared" si="2"/>
        <v>TPM</v>
      </c>
      <c r="AB78" s="78">
        <f t="shared" si="3"/>
        <v>100</v>
      </c>
      <c r="AC78" s="78" t="s">
        <v>58</v>
      </c>
      <c r="AD78" s="96">
        <f t="shared" si="4"/>
        <v>1120000</v>
      </c>
      <c r="AE78" s="104">
        <f t="shared" si="5"/>
        <v>37.333333333333336</v>
      </c>
      <c r="AF78" s="78" t="s">
        <v>58</v>
      </c>
      <c r="AG78" s="78">
        <f t="shared" si="6"/>
        <v>3</v>
      </c>
      <c r="AH78" s="78" t="str">
        <f t="shared" si="7"/>
        <v>TPM</v>
      </c>
      <c r="AI78" s="96">
        <f t="shared" si="8"/>
        <v>1120000</v>
      </c>
      <c r="AJ78" s="78"/>
      <c r="AK78" s="78" t="s">
        <v>58</v>
      </c>
      <c r="AL78" s="78"/>
      <c r="AM78" s="13"/>
      <c r="AP78" s="28"/>
    </row>
    <row r="79" spans="1:42" s="85" customFormat="1" ht="372.75" customHeight="1" x14ac:dyDescent="0.25">
      <c r="A79" s="18"/>
      <c r="B79" s="19"/>
      <c r="C79" s="21" t="s">
        <v>166</v>
      </c>
      <c r="D79" s="21" t="s">
        <v>215</v>
      </c>
      <c r="E79" s="51">
        <f>(475+51)/837*100</f>
        <v>62.843488649940262</v>
      </c>
      <c r="F79" s="45" t="s">
        <v>58</v>
      </c>
      <c r="G79" s="93"/>
      <c r="H79" s="44">
        <f>475/837*100</f>
        <v>56.750298685782553</v>
      </c>
      <c r="I79" s="45" t="s">
        <v>58</v>
      </c>
      <c r="J79" s="91"/>
      <c r="K79" s="51">
        <f>(475+17)/837*100</f>
        <v>58.781362007168461</v>
      </c>
      <c r="L79" s="45" t="s">
        <v>58</v>
      </c>
      <c r="M79" s="42">
        <f>SUM(M80)</f>
        <v>93151000</v>
      </c>
      <c r="N79" s="99"/>
      <c r="O79" s="45" t="str">
        <f>L79</f>
        <v>%</v>
      </c>
      <c r="P79" s="42">
        <f>SUM(P80)</f>
        <v>0</v>
      </c>
      <c r="Q79" s="44"/>
      <c r="R79" s="45" t="str">
        <f>L79</f>
        <v>%</v>
      </c>
      <c r="S79" s="42">
        <f>SUM(S80)</f>
        <v>0</v>
      </c>
      <c r="T79" s="51">
        <f>T80/837*100</f>
        <v>1.7921146953405016</v>
      </c>
      <c r="U79" s="45" t="str">
        <f>L79</f>
        <v>%</v>
      </c>
      <c r="V79" s="42">
        <f>SUM(V80)</f>
        <v>20156200</v>
      </c>
      <c r="W79" s="51">
        <f>W80/837*100</f>
        <v>0.23894862604540024</v>
      </c>
      <c r="X79" s="45" t="str">
        <f>O79</f>
        <v>%</v>
      </c>
      <c r="Y79" s="42">
        <f>SUM(Y80)</f>
        <v>49022900</v>
      </c>
      <c r="Z79" s="100">
        <f t="shared" ref="Z79:Z80" si="96">SUM(N79,Q79,T79,W79)</f>
        <v>2.031063321385902</v>
      </c>
      <c r="AA79" s="83" t="str">
        <f t="shared" ref="AA79:AA80" si="97">L79</f>
        <v>%</v>
      </c>
      <c r="AB79" s="99">
        <f>AG79/K79*100</f>
        <v>99.999999999999986</v>
      </c>
      <c r="AC79" s="83" t="s">
        <v>58</v>
      </c>
      <c r="AD79" s="95">
        <f t="shared" ref="AD79:AD80" si="98">SUM(P79,S79,V79,Y79)</f>
        <v>69179100</v>
      </c>
      <c r="AE79" s="100">
        <f t="shared" ref="AE79:AE80" si="99">AD79/M79*100</f>
        <v>74.265547337119301</v>
      </c>
      <c r="AF79" s="83" t="s">
        <v>58</v>
      </c>
      <c r="AG79" s="100">
        <f t="shared" ref="AG79:AG80" si="100">SUM(H79,Z79)</f>
        <v>58.781362007168454</v>
      </c>
      <c r="AH79" s="83" t="str">
        <f t="shared" ref="AH79:AH80" si="101">O79</f>
        <v>%</v>
      </c>
      <c r="AI79" s="95">
        <f t="shared" ref="AI79:AI80" si="102">SUM(J79,AD79)</f>
        <v>69179100</v>
      </c>
      <c r="AJ79" s="83"/>
      <c r="AK79" s="83" t="s">
        <v>58</v>
      </c>
      <c r="AL79" s="83"/>
      <c r="AM79" s="87"/>
      <c r="AP79" s="86"/>
    </row>
    <row r="80" spans="1:42" ht="360" x14ac:dyDescent="0.2">
      <c r="A80" s="18"/>
      <c r="B80" s="19"/>
      <c r="C80" s="31" t="s">
        <v>167</v>
      </c>
      <c r="D80" s="31" t="s">
        <v>216</v>
      </c>
      <c r="E80" s="22">
        <f>K80*3</f>
        <v>51</v>
      </c>
      <c r="F80" s="101" t="s">
        <v>218</v>
      </c>
      <c r="G80" s="48"/>
      <c r="H80" s="22">
        <v>17</v>
      </c>
      <c r="I80" s="101" t="s">
        <v>218</v>
      </c>
      <c r="J80" s="25"/>
      <c r="K80" s="22">
        <v>17</v>
      </c>
      <c r="L80" s="101" t="s">
        <v>218</v>
      </c>
      <c r="M80" s="26">
        <v>93151000</v>
      </c>
      <c r="N80" s="104">
        <v>0</v>
      </c>
      <c r="O80" s="101" t="str">
        <f>L80</f>
        <v>Sertifikat</v>
      </c>
      <c r="P80" s="26">
        <v>0</v>
      </c>
      <c r="Q80" s="22">
        <v>0</v>
      </c>
      <c r="R80" s="101" t="str">
        <f>L80</f>
        <v>Sertifikat</v>
      </c>
      <c r="S80" s="26">
        <v>0</v>
      </c>
      <c r="T80" s="22">
        <v>15</v>
      </c>
      <c r="U80" s="101" t="str">
        <f>L80</f>
        <v>Sertifikat</v>
      </c>
      <c r="V80" s="26">
        <v>20156200</v>
      </c>
      <c r="W80" s="22">
        <v>2</v>
      </c>
      <c r="X80" s="101" t="str">
        <f>O80</f>
        <v>Sertifikat</v>
      </c>
      <c r="Y80" s="26">
        <v>49022900</v>
      </c>
      <c r="Z80" s="78">
        <f t="shared" si="96"/>
        <v>17</v>
      </c>
      <c r="AA80" s="112" t="str">
        <f t="shared" si="97"/>
        <v>Sertifikat</v>
      </c>
      <c r="AB80" s="104">
        <f t="shared" ref="AB79:AB80" si="103">Z80/K80*100</f>
        <v>100</v>
      </c>
      <c r="AC80" s="78" t="s">
        <v>58</v>
      </c>
      <c r="AD80" s="96">
        <f t="shared" si="98"/>
        <v>69179100</v>
      </c>
      <c r="AE80" s="114">
        <f t="shared" si="99"/>
        <v>74.265547337119301</v>
      </c>
      <c r="AF80" s="78" t="s">
        <v>58</v>
      </c>
      <c r="AG80" s="78">
        <f t="shared" si="100"/>
        <v>34</v>
      </c>
      <c r="AH80" s="112" t="str">
        <f t="shared" si="101"/>
        <v>Sertifikat</v>
      </c>
      <c r="AI80" s="96">
        <f t="shared" si="102"/>
        <v>69179100</v>
      </c>
      <c r="AJ80" s="78"/>
      <c r="AK80" s="78" t="s">
        <v>58</v>
      </c>
      <c r="AL80" s="78"/>
      <c r="AM80" s="13"/>
      <c r="AP80" s="28"/>
    </row>
    <row r="81" spans="1:42" s="85" customFormat="1" ht="233.25" customHeight="1" x14ac:dyDescent="0.25">
      <c r="A81" s="18"/>
      <c r="B81" s="19"/>
      <c r="C81" s="21" t="s">
        <v>168</v>
      </c>
      <c r="D81" s="21" t="s">
        <v>219</v>
      </c>
      <c r="E81" s="44">
        <f>70/70*100</f>
        <v>100</v>
      </c>
      <c r="F81" s="45" t="s">
        <v>58</v>
      </c>
      <c r="G81" s="93"/>
      <c r="H81" s="44">
        <f>70/70*100</f>
        <v>100</v>
      </c>
      <c r="I81" s="45" t="s">
        <v>58</v>
      </c>
      <c r="J81" s="91"/>
      <c r="K81" s="44">
        <f>70/70*100</f>
        <v>100</v>
      </c>
      <c r="L81" s="45" t="s">
        <v>58</v>
      </c>
      <c r="M81" s="42">
        <f>SUM(M82)</f>
        <v>94692500</v>
      </c>
      <c r="N81" s="99">
        <v>0</v>
      </c>
      <c r="O81" s="45" t="str">
        <f>L81</f>
        <v>%</v>
      </c>
      <c r="P81" s="42">
        <f>SUM(P82)</f>
        <v>0</v>
      </c>
      <c r="Q81" s="44">
        <v>0</v>
      </c>
      <c r="R81" s="45" t="str">
        <f>L81</f>
        <v>%</v>
      </c>
      <c r="S81" s="42">
        <f>SUM(S82)</f>
        <v>0</v>
      </c>
      <c r="T81" s="44">
        <f>70/70*100</f>
        <v>100</v>
      </c>
      <c r="U81" s="45" t="str">
        <f>L81</f>
        <v>%</v>
      </c>
      <c r="V81" s="42">
        <f>SUM(V82)</f>
        <v>3542500</v>
      </c>
      <c r="W81" s="44">
        <f>70/70*100</f>
        <v>100</v>
      </c>
      <c r="X81" s="45" t="str">
        <f>O81</f>
        <v>%</v>
      </c>
      <c r="Y81" s="42">
        <f>SUM(Y82)</f>
        <v>39610000</v>
      </c>
      <c r="Z81" s="83">
        <f t="shared" ref="Z81:Z82" si="104">SUM(N81,Q81,T81,W81)</f>
        <v>200</v>
      </c>
      <c r="AA81" s="83" t="str">
        <f t="shared" ref="AA81:AA82" si="105">L81</f>
        <v>%</v>
      </c>
      <c r="AB81" s="83">
        <f t="shared" ref="AB81:AB82" si="106">Z81/K81*100</f>
        <v>200</v>
      </c>
      <c r="AC81" s="83" t="s">
        <v>58</v>
      </c>
      <c r="AD81" s="95">
        <f t="shared" ref="AD81:AD82" si="107">SUM(P81,S81,V81,Y81)</f>
        <v>43152500</v>
      </c>
      <c r="AE81" s="83">
        <f t="shared" ref="AE81:AE82" si="108">AD81/M81*100</f>
        <v>45.571190960213322</v>
      </c>
      <c r="AF81" s="83" t="s">
        <v>58</v>
      </c>
      <c r="AG81" s="83">
        <f t="shared" ref="AG81:AG82" si="109">SUM(H81,Z81)</f>
        <v>300</v>
      </c>
      <c r="AH81" s="83" t="str">
        <f t="shared" ref="AH81:AH82" si="110">O81</f>
        <v>%</v>
      </c>
      <c r="AI81" s="95">
        <f t="shared" ref="AI81:AI82" si="111">SUM(J81,AD81)</f>
        <v>43152500</v>
      </c>
      <c r="AJ81" s="83"/>
      <c r="AK81" s="83" t="s">
        <v>58</v>
      </c>
      <c r="AL81" s="83"/>
      <c r="AM81" s="87"/>
      <c r="AP81" s="86"/>
    </row>
    <row r="82" spans="1:42" ht="195" x14ac:dyDescent="0.2">
      <c r="A82" s="18"/>
      <c r="B82" s="19"/>
      <c r="C82" s="31" t="s">
        <v>169</v>
      </c>
      <c r="D82" s="31" t="s">
        <v>220</v>
      </c>
      <c r="E82" s="22">
        <v>70</v>
      </c>
      <c r="F82" s="101" t="s">
        <v>221</v>
      </c>
      <c r="G82" s="48"/>
      <c r="H82" s="22">
        <v>70</v>
      </c>
      <c r="I82" s="101" t="s">
        <v>221</v>
      </c>
      <c r="J82" s="25"/>
      <c r="K82" s="22">
        <v>70</v>
      </c>
      <c r="L82" s="101" t="s">
        <v>221</v>
      </c>
      <c r="M82" s="26">
        <v>94692500</v>
      </c>
      <c r="N82" s="104"/>
      <c r="O82" s="101" t="str">
        <f>L82</f>
        <v>Produk Makanan-minuman</v>
      </c>
      <c r="P82" s="26">
        <v>0</v>
      </c>
      <c r="Q82" s="22"/>
      <c r="R82" s="101" t="str">
        <f>L82</f>
        <v>Produk Makanan-minuman</v>
      </c>
      <c r="S82" s="26">
        <v>0</v>
      </c>
      <c r="T82" s="22"/>
      <c r="U82" s="101" t="str">
        <f>L82</f>
        <v>Produk Makanan-minuman</v>
      </c>
      <c r="V82" s="26">
        <v>3542500</v>
      </c>
      <c r="W82" s="22"/>
      <c r="X82" s="101" t="str">
        <f>O82</f>
        <v>Produk Makanan-minuman</v>
      </c>
      <c r="Y82" s="26">
        <v>39610000</v>
      </c>
      <c r="Z82" s="78">
        <f t="shared" si="104"/>
        <v>0</v>
      </c>
      <c r="AA82" s="78" t="str">
        <f t="shared" si="105"/>
        <v>Produk Makanan-minuman</v>
      </c>
      <c r="AB82" s="78">
        <f t="shared" si="106"/>
        <v>0</v>
      </c>
      <c r="AC82" s="78" t="s">
        <v>58</v>
      </c>
      <c r="AD82" s="96">
        <f t="shared" si="107"/>
        <v>43152500</v>
      </c>
      <c r="AE82" s="114">
        <f t="shared" si="108"/>
        <v>45.571190960213322</v>
      </c>
      <c r="AF82" s="78" t="s">
        <v>58</v>
      </c>
      <c r="AG82" s="78">
        <f t="shared" si="109"/>
        <v>70</v>
      </c>
      <c r="AH82" s="78" t="str">
        <f t="shared" si="110"/>
        <v>Produk Makanan-minuman</v>
      </c>
      <c r="AI82" s="96">
        <f t="shared" si="111"/>
        <v>43152500</v>
      </c>
      <c r="AJ82" s="78"/>
      <c r="AK82" s="78" t="s">
        <v>58</v>
      </c>
      <c r="AL82" s="78"/>
      <c r="AM82" s="13"/>
      <c r="AP82" s="28"/>
    </row>
    <row r="83" spans="1:42" s="85" customFormat="1" ht="162" customHeight="1" x14ac:dyDescent="0.25">
      <c r="A83" s="18"/>
      <c r="B83" s="19"/>
      <c r="C83" s="21" t="s">
        <v>133</v>
      </c>
      <c r="D83" s="21" t="s">
        <v>192</v>
      </c>
      <c r="E83" s="44">
        <v>100</v>
      </c>
      <c r="F83" s="45" t="s">
        <v>58</v>
      </c>
      <c r="G83" s="93"/>
      <c r="H83" s="44">
        <f>AVERAGE(100,76.37,0)</f>
        <v>58.79</v>
      </c>
      <c r="I83" s="45" t="s">
        <v>58</v>
      </c>
      <c r="J83" s="91"/>
      <c r="K83" s="44">
        <v>100</v>
      </c>
      <c r="L83" s="45" t="s">
        <v>58</v>
      </c>
      <c r="M83" s="42">
        <f>M84+M86</f>
        <v>392494000</v>
      </c>
      <c r="N83" s="99">
        <v>0</v>
      </c>
      <c r="O83" s="45" t="s">
        <v>58</v>
      </c>
      <c r="P83" s="42">
        <f>P84+P86</f>
        <v>5550000</v>
      </c>
      <c r="Q83" s="44">
        <v>0</v>
      </c>
      <c r="R83" s="45" t="s">
        <v>58</v>
      </c>
      <c r="S83" s="42">
        <f>S84+S86</f>
        <v>12235000</v>
      </c>
      <c r="T83" s="51">
        <f>AVERAGE(100,40,83)</f>
        <v>74.333333333333329</v>
      </c>
      <c r="U83" s="45" t="s">
        <v>58</v>
      </c>
      <c r="V83" s="42">
        <f>V84+V86</f>
        <v>22662500</v>
      </c>
      <c r="W83" s="51">
        <f>AVERAGE(100,40,83)</f>
        <v>74.333333333333329</v>
      </c>
      <c r="X83" s="45" t="s">
        <v>58</v>
      </c>
      <c r="Y83" s="42">
        <f>Y84+Y86</f>
        <v>216447000</v>
      </c>
      <c r="Z83" s="100">
        <f t="shared" si="1"/>
        <v>148.66666666666666</v>
      </c>
      <c r="AA83" s="83" t="str">
        <f t="shared" si="2"/>
        <v>%</v>
      </c>
      <c r="AB83" s="100">
        <f t="shared" si="3"/>
        <v>148.66666666666666</v>
      </c>
      <c r="AC83" s="83" t="s">
        <v>58</v>
      </c>
      <c r="AD83" s="95">
        <f t="shared" si="4"/>
        <v>256894500</v>
      </c>
      <c r="AE83" s="100">
        <f t="shared" si="5"/>
        <v>65.451828562984403</v>
      </c>
      <c r="AF83" s="83" t="s">
        <v>58</v>
      </c>
      <c r="AG83" s="83">
        <f t="shared" si="6"/>
        <v>207.45666666666665</v>
      </c>
      <c r="AH83" s="83" t="str">
        <f t="shared" si="7"/>
        <v>%</v>
      </c>
      <c r="AI83" s="95">
        <f t="shared" si="8"/>
        <v>256894500</v>
      </c>
      <c r="AJ83" s="83"/>
      <c r="AK83" s="83" t="s">
        <v>58</v>
      </c>
      <c r="AL83" s="83"/>
      <c r="AM83" s="87"/>
      <c r="AP83" s="86"/>
    </row>
    <row r="84" spans="1:42" s="85" customFormat="1" ht="214.5" customHeight="1" x14ac:dyDescent="0.25">
      <c r="A84" s="18"/>
      <c r="B84" s="19"/>
      <c r="C84" s="21" t="s">
        <v>134</v>
      </c>
      <c r="D84" s="21" t="s">
        <v>222</v>
      </c>
      <c r="E84" s="44">
        <v>23</v>
      </c>
      <c r="F84" s="45" t="s">
        <v>230</v>
      </c>
      <c r="G84" s="93"/>
      <c r="H84" s="44">
        <v>11</v>
      </c>
      <c r="I84" s="45" t="s">
        <v>230</v>
      </c>
      <c r="J84" s="91"/>
      <c r="K84" s="44">
        <v>9</v>
      </c>
      <c r="L84" s="45" t="s">
        <v>230</v>
      </c>
      <c r="M84" s="42">
        <f>SUM(M85)</f>
        <v>359236500</v>
      </c>
      <c r="N84" s="99">
        <v>0</v>
      </c>
      <c r="O84" s="45" t="str">
        <f>L84</f>
        <v>Keg</v>
      </c>
      <c r="P84" s="42">
        <f>SUM(P85)</f>
        <v>5550000</v>
      </c>
      <c r="Q84" s="44">
        <v>0</v>
      </c>
      <c r="R84" s="45" t="str">
        <f>L84</f>
        <v>Keg</v>
      </c>
      <c r="S84" s="42">
        <f>SUM(S85)</f>
        <v>12235000</v>
      </c>
      <c r="T84" s="44">
        <v>5</v>
      </c>
      <c r="U84" s="45" t="str">
        <f>L84</f>
        <v>Keg</v>
      </c>
      <c r="V84" s="42">
        <f>SUM(V85)</f>
        <v>5562500</v>
      </c>
      <c r="W84" s="44">
        <v>5</v>
      </c>
      <c r="X84" s="45" t="str">
        <f>O84</f>
        <v>Keg</v>
      </c>
      <c r="Y84" s="42">
        <f>SUM(Y85)</f>
        <v>205697000</v>
      </c>
      <c r="Z84" s="83">
        <f t="shared" si="1"/>
        <v>10</v>
      </c>
      <c r="AA84" s="83" t="str">
        <f t="shared" si="2"/>
        <v>Keg</v>
      </c>
      <c r="AB84" s="100">
        <f t="shared" si="3"/>
        <v>111.11111111111111</v>
      </c>
      <c r="AC84" s="83" t="s">
        <v>58</v>
      </c>
      <c r="AD84" s="95">
        <f t="shared" si="4"/>
        <v>229044500</v>
      </c>
      <c r="AE84" s="100">
        <f t="shared" si="5"/>
        <v>63.758693785291868</v>
      </c>
      <c r="AF84" s="83" t="s">
        <v>58</v>
      </c>
      <c r="AG84" s="83">
        <f t="shared" si="6"/>
        <v>21</v>
      </c>
      <c r="AH84" s="83" t="str">
        <f t="shared" si="7"/>
        <v>Keg</v>
      </c>
      <c r="AI84" s="95">
        <f t="shared" si="8"/>
        <v>229044500</v>
      </c>
      <c r="AJ84" s="83"/>
      <c r="AK84" s="83" t="s">
        <v>58</v>
      </c>
      <c r="AL84" s="83"/>
      <c r="AM84" s="87"/>
      <c r="AP84" s="86"/>
    </row>
    <row r="85" spans="1:42" ht="140.25" customHeight="1" x14ac:dyDescent="0.2">
      <c r="A85" s="18"/>
      <c r="B85" s="19"/>
      <c r="C85" s="72" t="s">
        <v>135</v>
      </c>
      <c r="D85" s="31" t="s">
        <v>162</v>
      </c>
      <c r="E85" s="22">
        <v>21</v>
      </c>
      <c r="F85" s="23" t="s">
        <v>223</v>
      </c>
      <c r="G85" s="48"/>
      <c r="H85" s="22">
        <v>7</v>
      </c>
      <c r="I85" s="23" t="s">
        <v>223</v>
      </c>
      <c r="J85" s="25"/>
      <c r="K85" s="22">
        <v>7</v>
      </c>
      <c r="L85" s="23" t="s">
        <v>223</v>
      </c>
      <c r="M85" s="26">
        <v>359236500</v>
      </c>
      <c r="N85" s="104">
        <v>0</v>
      </c>
      <c r="O85" s="23" t="str">
        <f>L85</f>
        <v>Upaya</v>
      </c>
      <c r="P85" s="26">
        <v>5550000</v>
      </c>
      <c r="Q85" s="22">
        <v>0</v>
      </c>
      <c r="R85" s="23" t="str">
        <f>L85</f>
        <v>Upaya</v>
      </c>
      <c r="S85" s="26">
        <v>12235000</v>
      </c>
      <c r="T85" s="22">
        <v>4</v>
      </c>
      <c r="U85" s="23" t="str">
        <f>L85</f>
        <v>Upaya</v>
      </c>
      <c r="V85" s="26">
        <v>5562500</v>
      </c>
      <c r="W85" s="22">
        <v>4</v>
      </c>
      <c r="X85" s="23" t="str">
        <f>O85</f>
        <v>Upaya</v>
      </c>
      <c r="Y85" s="26">
        <v>205697000</v>
      </c>
      <c r="Z85" s="78">
        <f t="shared" si="1"/>
        <v>8</v>
      </c>
      <c r="AA85" s="78" t="str">
        <f t="shared" si="2"/>
        <v>Upaya</v>
      </c>
      <c r="AB85" s="114">
        <f>Z85/K85*100</f>
        <v>114.28571428571428</v>
      </c>
      <c r="AC85" s="78" t="s">
        <v>58</v>
      </c>
      <c r="AD85" s="96">
        <f t="shared" si="4"/>
        <v>229044500</v>
      </c>
      <c r="AE85" s="114">
        <f t="shared" si="5"/>
        <v>63.758693785291868</v>
      </c>
      <c r="AF85" s="78" t="s">
        <v>58</v>
      </c>
      <c r="AG85" s="78">
        <f t="shared" si="6"/>
        <v>15</v>
      </c>
      <c r="AH85" s="78" t="str">
        <f t="shared" si="7"/>
        <v>Upaya</v>
      </c>
      <c r="AI85" s="96">
        <f t="shared" si="8"/>
        <v>229044500</v>
      </c>
      <c r="AJ85" s="78"/>
      <c r="AK85" s="78" t="s">
        <v>58</v>
      </c>
      <c r="AL85" s="78"/>
      <c r="AM85" s="13"/>
      <c r="AP85" s="28"/>
    </row>
    <row r="86" spans="1:42" s="85" customFormat="1" ht="214.5" customHeight="1" x14ac:dyDescent="0.25">
      <c r="A86" s="18"/>
      <c r="B86" s="19"/>
      <c r="C86" s="21" t="s">
        <v>170</v>
      </c>
      <c r="D86" s="21" t="s">
        <v>229</v>
      </c>
      <c r="E86" s="51">
        <f>8/302*100</f>
        <v>2.6490066225165565</v>
      </c>
      <c r="F86" s="45"/>
      <c r="G86" s="93"/>
      <c r="H86" s="51">
        <f>3/302*100</f>
        <v>0.99337748344370869</v>
      </c>
      <c r="I86" s="45" t="s">
        <v>58</v>
      </c>
      <c r="J86" s="91"/>
      <c r="K86" s="51">
        <f>5/302*100</f>
        <v>1.6556291390728477</v>
      </c>
      <c r="L86" s="45" t="s">
        <v>58</v>
      </c>
      <c r="M86" s="42">
        <f>SUM(M87)</f>
        <v>33257500</v>
      </c>
      <c r="N86" s="99"/>
      <c r="O86" s="45"/>
      <c r="P86" s="42">
        <f>SUM(P87)</f>
        <v>0</v>
      </c>
      <c r="Q86" s="44"/>
      <c r="R86" s="45"/>
      <c r="S86" s="42">
        <f>SUM(S87)</f>
        <v>0</v>
      </c>
      <c r="T86" s="44"/>
      <c r="U86" s="45"/>
      <c r="V86" s="42">
        <f>SUM(V87)</f>
        <v>17100000</v>
      </c>
      <c r="W86" s="44"/>
      <c r="X86" s="45"/>
      <c r="Y86" s="42">
        <f>SUM(Y87)</f>
        <v>10750000</v>
      </c>
      <c r="Z86" s="83">
        <f t="shared" ref="Z86:Z87" si="112">SUM(N86,Q86,T86,W86)</f>
        <v>0</v>
      </c>
      <c r="AA86" s="83" t="str">
        <f t="shared" ref="AA86:AA87" si="113">L86</f>
        <v>%</v>
      </c>
      <c r="AB86" s="83">
        <f t="shared" ref="AB86:AB87" si="114">Z86/K86*100</f>
        <v>0</v>
      </c>
      <c r="AC86" s="83" t="s">
        <v>58</v>
      </c>
      <c r="AD86" s="95">
        <f t="shared" ref="AD86:AD87" si="115">SUM(P86,S86,V86,Y86)</f>
        <v>27850000</v>
      </c>
      <c r="AE86" s="100">
        <f t="shared" ref="AE86:AE87" si="116">AD86/M86*100</f>
        <v>83.740509659475308</v>
      </c>
      <c r="AF86" s="83" t="s">
        <v>58</v>
      </c>
      <c r="AG86" s="83">
        <f t="shared" ref="AG86:AG87" si="117">SUM(H86,Z86)</f>
        <v>0.99337748344370869</v>
      </c>
      <c r="AH86" s="83">
        <f t="shared" ref="AH86:AH87" si="118">O86</f>
        <v>0</v>
      </c>
      <c r="AI86" s="95">
        <f t="shared" ref="AI86:AI87" si="119">SUM(J86,AD86)</f>
        <v>27850000</v>
      </c>
      <c r="AJ86" s="83"/>
      <c r="AK86" s="83" t="s">
        <v>58</v>
      </c>
      <c r="AL86" s="83"/>
      <c r="AM86" s="87"/>
      <c r="AP86" s="86"/>
    </row>
    <row r="87" spans="1:42" ht="195" x14ac:dyDescent="0.2">
      <c r="A87" s="18"/>
      <c r="B87" s="19"/>
      <c r="C87" s="72" t="s">
        <v>171</v>
      </c>
      <c r="D87" s="31" t="s">
        <v>224</v>
      </c>
      <c r="E87" s="22">
        <v>100</v>
      </c>
      <c r="F87" s="23" t="s">
        <v>225</v>
      </c>
      <c r="G87" s="48"/>
      <c r="H87" s="22">
        <v>4</v>
      </c>
      <c r="I87" s="23" t="s">
        <v>225</v>
      </c>
      <c r="J87" s="25"/>
      <c r="K87" s="22">
        <v>6</v>
      </c>
      <c r="L87" s="23" t="s">
        <v>225</v>
      </c>
      <c r="M87" s="26">
        <v>33257500</v>
      </c>
      <c r="N87" s="104">
        <v>0</v>
      </c>
      <c r="O87" s="23" t="str">
        <f>L87</f>
        <v>Bimtek</v>
      </c>
      <c r="P87" s="26">
        <v>0</v>
      </c>
      <c r="Q87" s="22">
        <v>0</v>
      </c>
      <c r="R87" s="23" t="str">
        <f>L87</f>
        <v>Bimtek</v>
      </c>
      <c r="S87" s="26">
        <v>0</v>
      </c>
      <c r="T87" s="22">
        <v>5</v>
      </c>
      <c r="U87" s="23" t="str">
        <f>L87</f>
        <v>Bimtek</v>
      </c>
      <c r="V87" s="26">
        <v>17100000</v>
      </c>
      <c r="W87" s="22">
        <v>5</v>
      </c>
      <c r="X87" s="23" t="str">
        <f>O87</f>
        <v>Bimtek</v>
      </c>
      <c r="Y87" s="26">
        <v>10750000</v>
      </c>
      <c r="Z87" s="78">
        <f t="shared" si="112"/>
        <v>10</v>
      </c>
      <c r="AA87" s="78" t="str">
        <f t="shared" si="113"/>
        <v>Bimtek</v>
      </c>
      <c r="AB87" s="114">
        <f t="shared" si="114"/>
        <v>166.66666666666669</v>
      </c>
      <c r="AC87" s="78" t="s">
        <v>58</v>
      </c>
      <c r="AD87" s="96">
        <f t="shared" si="115"/>
        <v>27850000</v>
      </c>
      <c r="AE87" s="114">
        <f t="shared" si="116"/>
        <v>83.740509659475308</v>
      </c>
      <c r="AF87" s="78" t="s">
        <v>58</v>
      </c>
      <c r="AG87" s="78">
        <f t="shared" si="117"/>
        <v>14</v>
      </c>
      <c r="AH87" s="78" t="str">
        <f t="shared" si="118"/>
        <v>Bimtek</v>
      </c>
      <c r="AI87" s="96">
        <f t="shared" si="119"/>
        <v>27850000</v>
      </c>
      <c r="AJ87" s="78"/>
      <c r="AK87" s="78" t="s">
        <v>58</v>
      </c>
      <c r="AL87" s="78"/>
      <c r="AM87" s="13"/>
      <c r="AP87" s="28"/>
    </row>
    <row r="88" spans="1:42" ht="15" x14ac:dyDescent="0.2">
      <c r="A88" s="193" t="s">
        <v>33</v>
      </c>
      <c r="B88" s="194"/>
      <c r="C88" s="194"/>
      <c r="D88" s="194"/>
      <c r="E88" s="194"/>
      <c r="F88" s="194"/>
      <c r="G88" s="194"/>
      <c r="H88" s="194"/>
      <c r="I88" s="194"/>
      <c r="J88" s="194"/>
      <c r="K88" s="194"/>
      <c r="L88" s="194"/>
      <c r="M88" s="194"/>
      <c r="N88" s="194"/>
      <c r="O88" s="194"/>
      <c r="P88" s="194"/>
      <c r="Q88" s="194"/>
      <c r="R88" s="194"/>
      <c r="S88" s="194"/>
      <c r="T88" s="194"/>
      <c r="U88" s="194"/>
      <c r="V88" s="194"/>
      <c r="W88" s="194"/>
      <c r="X88" s="194"/>
      <c r="Y88" s="194"/>
      <c r="Z88" s="194"/>
      <c r="AA88" s="195"/>
      <c r="AB88" s="71">
        <f>AVERAGE(AB16:AB85)</f>
        <v>75.916763974634179</v>
      </c>
      <c r="AC88" s="60"/>
      <c r="AD88" s="58"/>
      <c r="AE88" s="71">
        <f>AVERAGE(AE16,AE36,AE71,AE76,AE83)</f>
        <v>77.402310634533407</v>
      </c>
      <c r="AF88" s="60"/>
      <c r="AG88" s="59"/>
      <c r="AH88" s="60"/>
      <c r="AI88" s="59"/>
      <c r="AJ88" s="59"/>
      <c r="AK88" s="60"/>
      <c r="AL88" s="64"/>
      <c r="AM88" s="13"/>
    </row>
    <row r="89" spans="1:42" ht="15" x14ac:dyDescent="0.2">
      <c r="A89" s="193" t="s">
        <v>34</v>
      </c>
      <c r="B89" s="194"/>
      <c r="C89" s="194"/>
      <c r="D89" s="194"/>
      <c r="E89" s="194"/>
      <c r="F89" s="194"/>
      <c r="G89" s="194"/>
      <c r="H89" s="194"/>
      <c r="I89" s="194"/>
      <c r="J89" s="194"/>
      <c r="K89" s="194"/>
      <c r="L89" s="194"/>
      <c r="M89" s="194"/>
      <c r="N89" s="194"/>
      <c r="O89" s="194"/>
      <c r="P89" s="194"/>
      <c r="Q89" s="194"/>
      <c r="R89" s="194"/>
      <c r="S89" s="194"/>
      <c r="T89" s="194"/>
      <c r="U89" s="194"/>
      <c r="V89" s="194"/>
      <c r="W89" s="194"/>
      <c r="X89" s="194"/>
      <c r="Y89" s="194"/>
      <c r="Z89" s="194"/>
      <c r="AA89" s="195"/>
      <c r="AB89" s="32" t="str">
        <f>IF(AB88&gt;=91,"Sangat Tinggi",IF(AB88&gt;=76,"Tinggi",IF(AB88&gt;=66,"Sedang",IF(AB88&gt;=51,"Rendah",IF(AB88&lt;=50,"Sangat Rendah")))))</f>
        <v>Sedang</v>
      </c>
      <c r="AC89" s="60"/>
      <c r="AD89" s="61"/>
      <c r="AE89" s="32" t="str">
        <f>IF(AE88&gt;=91,"Sangat Tinggi",IF(AE88&gt;=76,"Tinggi",IF(AE88&gt;=66,"Sedang",IF(AE88&gt;=51,"Rendah",IF(AE88&lt;=50,"Sangat Rendah")))))</f>
        <v>Tinggi</v>
      </c>
      <c r="AF89" s="60"/>
      <c r="AG89" s="62"/>
      <c r="AH89" s="60"/>
      <c r="AI89" s="63"/>
      <c r="AJ89" s="62"/>
      <c r="AK89" s="60"/>
      <c r="AL89" s="65"/>
      <c r="AM89" s="13"/>
    </row>
    <row r="90" spans="1:42" ht="15" x14ac:dyDescent="0.2">
      <c r="A90" s="171" t="s">
        <v>71</v>
      </c>
      <c r="B90" s="171"/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171"/>
      <c r="R90" s="171"/>
      <c r="S90" s="171"/>
      <c r="T90" s="171"/>
      <c r="U90" s="171"/>
      <c r="V90" s="171"/>
      <c r="W90" s="171"/>
      <c r="X90" s="171"/>
      <c r="Y90" s="171"/>
      <c r="Z90" s="171"/>
      <c r="AA90" s="171"/>
      <c r="AB90" s="171"/>
      <c r="AC90" s="171"/>
      <c r="AD90" s="171"/>
      <c r="AE90" s="171"/>
      <c r="AF90" s="171"/>
      <c r="AG90" s="171"/>
      <c r="AH90" s="171"/>
      <c r="AI90" s="171"/>
      <c r="AJ90" s="171"/>
      <c r="AK90" s="171"/>
      <c r="AL90" s="171"/>
      <c r="AM90" s="13"/>
    </row>
    <row r="91" spans="1:42" ht="15" x14ac:dyDescent="0.2">
      <c r="A91" s="171" t="s">
        <v>35</v>
      </c>
      <c r="B91" s="171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1"/>
      <c r="R91" s="171"/>
      <c r="S91" s="171"/>
      <c r="T91" s="171"/>
      <c r="U91" s="171"/>
      <c r="V91" s="171"/>
      <c r="W91" s="171"/>
      <c r="X91" s="171"/>
      <c r="Y91" s="171"/>
      <c r="Z91" s="171"/>
      <c r="AA91" s="171"/>
      <c r="AB91" s="171"/>
      <c r="AC91" s="171"/>
      <c r="AD91" s="171"/>
      <c r="AE91" s="171"/>
      <c r="AF91" s="171"/>
      <c r="AG91" s="171"/>
      <c r="AH91" s="171"/>
      <c r="AI91" s="171"/>
      <c r="AJ91" s="171"/>
      <c r="AK91" s="171"/>
      <c r="AL91" s="171"/>
      <c r="AM91" s="13"/>
    </row>
    <row r="92" spans="1:42" ht="15" x14ac:dyDescent="0.2">
      <c r="A92" s="171" t="s">
        <v>36</v>
      </c>
      <c r="B92" s="171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1"/>
      <c r="S92" s="171"/>
      <c r="T92" s="171"/>
      <c r="U92" s="171"/>
      <c r="V92" s="171"/>
      <c r="W92" s="171"/>
      <c r="X92" s="171"/>
      <c r="Y92" s="171"/>
      <c r="Z92" s="171"/>
      <c r="AA92" s="171"/>
      <c r="AB92" s="171"/>
      <c r="AC92" s="171"/>
      <c r="AD92" s="171"/>
      <c r="AE92" s="171"/>
      <c r="AF92" s="171"/>
      <c r="AG92" s="171"/>
      <c r="AH92" s="171"/>
      <c r="AI92" s="171"/>
      <c r="AJ92" s="171"/>
      <c r="AK92" s="171"/>
      <c r="AL92" s="171"/>
      <c r="AM92" s="13"/>
    </row>
    <row r="93" spans="1:42" ht="15" x14ac:dyDescent="0.2">
      <c r="A93" s="171" t="s">
        <v>37</v>
      </c>
      <c r="B93" s="171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1"/>
      <c r="R93" s="171"/>
      <c r="S93" s="171"/>
      <c r="T93" s="171"/>
      <c r="U93" s="171"/>
      <c r="V93" s="171"/>
      <c r="W93" s="171"/>
      <c r="X93" s="171"/>
      <c r="Y93" s="171"/>
      <c r="Z93" s="171"/>
      <c r="AA93" s="171"/>
      <c r="AB93" s="171"/>
      <c r="AC93" s="171"/>
      <c r="AD93" s="171"/>
      <c r="AE93" s="171"/>
      <c r="AF93" s="171"/>
      <c r="AG93" s="171"/>
      <c r="AH93" s="171"/>
      <c r="AI93" s="171"/>
      <c r="AJ93" s="171"/>
      <c r="AK93" s="171"/>
      <c r="AL93" s="171"/>
      <c r="AM93" s="33"/>
    </row>
    <row r="94" spans="1:42" ht="15" x14ac:dyDescent="0.2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5"/>
      <c r="AB94" s="34"/>
      <c r="AC94" s="35"/>
      <c r="AD94" s="34"/>
      <c r="AE94" s="34"/>
      <c r="AF94" s="35"/>
      <c r="AG94" s="34"/>
      <c r="AH94" s="35"/>
      <c r="AI94" s="34"/>
      <c r="AJ94" s="34"/>
      <c r="AK94" s="35"/>
      <c r="AL94" s="34"/>
    </row>
    <row r="95" spans="1:42" ht="15" x14ac:dyDescent="0.2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129" t="s">
        <v>64</v>
      </c>
      <c r="AA95" s="129"/>
      <c r="AB95" s="129"/>
      <c r="AC95" s="129"/>
      <c r="AD95" s="129"/>
      <c r="AE95" s="129"/>
      <c r="AF95" s="35"/>
      <c r="AG95" s="34"/>
      <c r="AH95" s="129" t="s">
        <v>65</v>
      </c>
      <c r="AI95" s="129"/>
      <c r="AJ95" s="129"/>
      <c r="AK95" s="129"/>
      <c r="AL95" s="129"/>
      <c r="AM95" s="129"/>
    </row>
    <row r="96" spans="1:42" ht="15.75" x14ac:dyDescent="0.25">
      <c r="A96" s="39"/>
      <c r="B96" s="40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129" t="s">
        <v>235</v>
      </c>
      <c r="AA96" s="129"/>
      <c r="AB96" s="129"/>
      <c r="AC96" s="129"/>
      <c r="AD96" s="129"/>
      <c r="AE96" s="129"/>
      <c r="AF96" s="35"/>
      <c r="AG96" s="34"/>
      <c r="AH96" s="129" t="s">
        <v>235</v>
      </c>
      <c r="AI96" s="129"/>
      <c r="AJ96" s="129"/>
      <c r="AK96" s="129"/>
      <c r="AL96" s="129"/>
      <c r="AM96" s="129"/>
    </row>
    <row r="97" spans="1:39" ht="15" x14ac:dyDescent="0.2">
      <c r="Z97" s="129" t="s">
        <v>70</v>
      </c>
      <c r="AA97" s="129"/>
      <c r="AB97" s="129"/>
      <c r="AC97" s="129"/>
      <c r="AD97" s="129"/>
      <c r="AE97" s="129"/>
      <c r="AH97" s="129" t="s">
        <v>66</v>
      </c>
      <c r="AI97" s="129"/>
      <c r="AJ97" s="129"/>
      <c r="AK97" s="129"/>
      <c r="AL97" s="129"/>
      <c r="AM97" s="129"/>
    </row>
    <row r="98" spans="1:39" ht="15" x14ac:dyDescent="0.2">
      <c r="Z98" s="129" t="s">
        <v>67</v>
      </c>
      <c r="AA98" s="129"/>
      <c r="AB98" s="129"/>
      <c r="AC98" s="129"/>
      <c r="AD98" s="129"/>
      <c r="AE98" s="129"/>
      <c r="AH98" s="129" t="s">
        <v>67</v>
      </c>
      <c r="AI98" s="129"/>
      <c r="AJ98" s="129"/>
      <c r="AK98" s="129"/>
      <c r="AL98" s="129"/>
      <c r="AM98" s="129"/>
    </row>
    <row r="99" spans="1:39" ht="51" x14ac:dyDescent="0.2">
      <c r="A99" s="36" t="s">
        <v>38</v>
      </c>
      <c r="B99" s="36" t="s">
        <v>39</v>
      </c>
      <c r="C99" s="36" t="s">
        <v>40</v>
      </c>
      <c r="Z99" s="34"/>
      <c r="AA99" s="35"/>
      <c r="AB99" s="34"/>
      <c r="AC99" s="35"/>
      <c r="AD99" s="34"/>
      <c r="AH99" s="34"/>
      <c r="AI99" s="35"/>
      <c r="AJ99" s="34"/>
      <c r="AK99" s="35"/>
      <c r="AL99" s="34"/>
    </row>
    <row r="100" spans="1:39" ht="25.5" x14ac:dyDescent="0.25">
      <c r="A100" s="37" t="s">
        <v>41</v>
      </c>
      <c r="B100" s="37" t="s">
        <v>42</v>
      </c>
      <c r="C100" s="37" t="s">
        <v>43</v>
      </c>
      <c r="Z100" s="130" t="s">
        <v>72</v>
      </c>
      <c r="AA100" s="130"/>
      <c r="AB100" s="130"/>
      <c r="AC100" s="130"/>
      <c r="AD100" s="130"/>
      <c r="AE100" s="130"/>
      <c r="AH100" s="130" t="s">
        <v>68</v>
      </c>
      <c r="AI100" s="130"/>
      <c r="AJ100" s="130"/>
      <c r="AK100" s="130"/>
      <c r="AL100" s="130"/>
      <c r="AM100" s="130"/>
    </row>
    <row r="101" spans="1:39" ht="25.5" x14ac:dyDescent="0.2">
      <c r="A101" s="37" t="s">
        <v>44</v>
      </c>
      <c r="B101" s="37" t="s">
        <v>45</v>
      </c>
      <c r="C101" s="37" t="s">
        <v>46</v>
      </c>
      <c r="Z101" s="131" t="s">
        <v>73</v>
      </c>
      <c r="AA101" s="131"/>
      <c r="AB101" s="131"/>
      <c r="AC101" s="131"/>
      <c r="AD101" s="131"/>
      <c r="AE101" s="131"/>
      <c r="AH101" s="131" t="s">
        <v>69</v>
      </c>
      <c r="AI101" s="131"/>
      <c r="AJ101" s="131"/>
      <c r="AK101" s="131"/>
      <c r="AL101" s="131"/>
      <c r="AM101" s="131"/>
    </row>
    <row r="102" spans="1:39" ht="25.5" x14ac:dyDescent="0.2">
      <c r="A102" s="37" t="s">
        <v>47</v>
      </c>
      <c r="B102" s="37" t="s">
        <v>48</v>
      </c>
      <c r="C102" s="37" t="s">
        <v>49</v>
      </c>
    </row>
    <row r="103" spans="1:39" ht="25.5" x14ac:dyDescent="0.2">
      <c r="A103" s="37" t="s">
        <v>50</v>
      </c>
      <c r="B103" s="37" t="s">
        <v>51</v>
      </c>
      <c r="C103" s="37" t="s">
        <v>52</v>
      </c>
    </row>
    <row r="104" spans="1:39" ht="25.5" x14ac:dyDescent="0.2">
      <c r="A104" s="37" t="s">
        <v>53</v>
      </c>
      <c r="B104" s="38" t="s">
        <v>54</v>
      </c>
      <c r="C104" s="37" t="s">
        <v>55</v>
      </c>
    </row>
  </sheetData>
  <mergeCells count="93">
    <mergeCell ref="Z10:AF10"/>
    <mergeCell ref="A88:AA88"/>
    <mergeCell ref="A89:AA89"/>
    <mergeCell ref="A91:AL91"/>
    <mergeCell ref="A92:AL92"/>
    <mergeCell ref="T11:U12"/>
    <mergeCell ref="V11:V12"/>
    <mergeCell ref="W11:X12"/>
    <mergeCell ref="Y11:Y12"/>
    <mergeCell ref="A10:A12"/>
    <mergeCell ref="B10:B12"/>
    <mergeCell ref="C10:C12"/>
    <mergeCell ref="D10:D12"/>
    <mergeCell ref="Q11:R12"/>
    <mergeCell ref="S11:S12"/>
    <mergeCell ref="Z12:AA12"/>
    <mergeCell ref="AB12:AC12"/>
    <mergeCell ref="AE11:AF11"/>
    <mergeCell ref="AE12:AF12"/>
    <mergeCell ref="A93:AL93"/>
    <mergeCell ref="J13:J15"/>
    <mergeCell ref="K13:L15"/>
    <mergeCell ref="M13:M15"/>
    <mergeCell ref="N13:O15"/>
    <mergeCell ref="A90:AL90"/>
    <mergeCell ref="A13:A15"/>
    <mergeCell ref="B13:B15"/>
    <mergeCell ref="C13:C15"/>
    <mergeCell ref="D13:D15"/>
    <mergeCell ref="E13:F15"/>
    <mergeCell ref="G13:G15"/>
    <mergeCell ref="H13:I15"/>
    <mergeCell ref="E11:F12"/>
    <mergeCell ref="G11:G12"/>
    <mergeCell ref="H11:I12"/>
    <mergeCell ref="J11:J12"/>
    <mergeCell ref="K11:L12"/>
    <mergeCell ref="M11:M12"/>
    <mergeCell ref="N11:O12"/>
    <mergeCell ref="P11:P12"/>
    <mergeCell ref="AG10:AI10"/>
    <mergeCell ref="AJ10:AL10"/>
    <mergeCell ref="K10:M10"/>
    <mergeCell ref="N10:P10"/>
    <mergeCell ref="Q10:S10"/>
    <mergeCell ref="T10:V10"/>
    <mergeCell ref="W10:Y10"/>
    <mergeCell ref="AG12:AH12"/>
    <mergeCell ref="AJ12:AK12"/>
    <mergeCell ref="Z11:AA11"/>
    <mergeCell ref="AG11:AH11"/>
    <mergeCell ref="AJ11:AK11"/>
    <mergeCell ref="AB11:AC11"/>
    <mergeCell ref="E10:G10"/>
    <mergeCell ref="H10:J10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7:AF8"/>
    <mergeCell ref="H7:J9"/>
    <mergeCell ref="A6:AL6"/>
    <mergeCell ref="Z9:AF9"/>
    <mergeCell ref="A1:AL1"/>
    <mergeCell ref="A2:AL2"/>
    <mergeCell ref="A3:AL3"/>
    <mergeCell ref="A4:AL4"/>
    <mergeCell ref="A5:AL5"/>
    <mergeCell ref="A7:A9"/>
    <mergeCell ref="B7:B9"/>
    <mergeCell ref="C7:C9"/>
    <mergeCell ref="D7:D9"/>
    <mergeCell ref="E7:G9"/>
    <mergeCell ref="Z95:AE95"/>
    <mergeCell ref="AH95:AM95"/>
    <mergeCell ref="Z96:AE96"/>
    <mergeCell ref="AH96:AM96"/>
    <mergeCell ref="Z97:AE97"/>
    <mergeCell ref="AH97:AM97"/>
    <mergeCell ref="Z98:AE98"/>
    <mergeCell ref="AH98:AM98"/>
    <mergeCell ref="Z100:AE100"/>
    <mergeCell ref="AH100:AM100"/>
    <mergeCell ref="Z101:AE101"/>
    <mergeCell ref="AH101:AM101"/>
  </mergeCells>
  <printOptions horizontalCentered="1"/>
  <pageMargins left="0.23622047244094491" right="0.23622047244094491" top="3.937007874015748E-2" bottom="3.937007874015748E-2" header="0" footer="0"/>
  <pageSetup paperSize="5" scale="32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Dinas Kesehatan</vt:lpstr>
      <vt:lpstr>'Dinas Kesehatan'!Print_Area</vt:lpstr>
      <vt:lpstr>'Dinas Kesehatan'!Print_Titles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cp:lastPrinted>2020-04-28T05:20:26Z</cp:lastPrinted>
  <dcterms:created xsi:type="dcterms:W3CDTF">2020-03-18T05:59:44Z</dcterms:created>
  <dcterms:modified xsi:type="dcterms:W3CDTF">2021-12-22T00:47:57Z</dcterms:modified>
</cp:coreProperties>
</file>