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snakerkop,UKP" sheetId="1" r:id="rId1"/>
  </sheets>
  <definedNames>
    <definedName name="_xlnm.Print_Area" localSheetId="0">'Disnakerkop,UKP'!$A$1:$AM$85</definedName>
    <definedName name="_xlnm.Print_Titles" localSheetId="0">'Disnakerkop,UKP'!$7:$12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8" i="1" l="1"/>
  <c r="AG47" i="1"/>
  <c r="AE47" i="1"/>
  <c r="AB47" i="1"/>
  <c r="W39" i="1" l="1"/>
  <c r="AB38" i="1"/>
  <c r="AG58" i="1" l="1"/>
  <c r="AD47" i="1" l="1"/>
  <c r="W38" i="1" l="1"/>
  <c r="W54" i="1"/>
  <c r="W64" i="1" l="1"/>
  <c r="W59" i="1"/>
  <c r="W58" i="1"/>
  <c r="W49" i="1"/>
  <c r="W48" i="1"/>
  <c r="W47" i="1"/>
  <c r="W36" i="1" l="1"/>
  <c r="Z65" i="1" l="1"/>
  <c r="Z50" i="1" l="1"/>
  <c r="Z51" i="1"/>
  <c r="AE68" i="1" l="1"/>
  <c r="Y58" i="1"/>
  <c r="Y54" i="1"/>
  <c r="Y47" i="1"/>
  <c r="Y38" i="1"/>
  <c r="Y20" i="1"/>
  <c r="W17" i="1"/>
  <c r="Y64" i="1"/>
  <c r="Y36" i="1"/>
  <c r="Y34" i="1"/>
  <c r="Y27" i="1"/>
  <c r="Y16" i="1"/>
  <c r="M54" i="1" l="1"/>
  <c r="V54" i="1"/>
  <c r="S54" i="1"/>
  <c r="P54" i="1"/>
  <c r="M47" i="1"/>
  <c r="M58" i="1" l="1"/>
  <c r="M38" i="1"/>
  <c r="Q17" i="1" l="1"/>
  <c r="AD57" i="1" l="1"/>
  <c r="AE57" i="1" s="1"/>
  <c r="Z57" i="1"/>
  <c r="AG57" i="1" s="1"/>
  <c r="AJ57" i="1" s="1"/>
  <c r="AD43" i="1"/>
  <c r="AE43" i="1" s="1"/>
  <c r="Z43" i="1"/>
  <c r="AB43" i="1" s="1"/>
  <c r="T17" i="1"/>
  <c r="V64" i="1"/>
  <c r="V58" i="1"/>
  <c r="V47" i="1"/>
  <c r="V38" i="1"/>
  <c r="V36" i="1"/>
  <c r="V34" i="1"/>
  <c r="V27" i="1"/>
  <c r="V20" i="1"/>
  <c r="V16" i="1"/>
  <c r="AB57" i="1" l="1"/>
  <c r="AI57" i="1"/>
  <c r="AL57" i="1" s="1"/>
  <c r="AG43" i="1"/>
  <c r="AJ43" i="1" s="1"/>
  <c r="AI43" i="1"/>
  <c r="AL43" i="1" s="1"/>
  <c r="J38" i="1"/>
  <c r="S64" i="1" l="1"/>
  <c r="S58" i="1"/>
  <c r="S47" i="1"/>
  <c r="S38" i="1"/>
  <c r="S36" i="1"/>
  <c r="S34" i="1"/>
  <c r="S27" i="1"/>
  <c r="S20" i="1"/>
  <c r="S16" i="1"/>
  <c r="J27" i="1" l="1"/>
  <c r="J20" i="1"/>
  <c r="H59" i="1" l="1"/>
  <c r="H58" i="1"/>
  <c r="K54" i="1" l="1"/>
  <c r="H49" i="1"/>
  <c r="H48" i="1"/>
  <c r="H47" i="1"/>
  <c r="M64" i="1"/>
  <c r="J58" i="1"/>
  <c r="J36" i="1"/>
  <c r="H38" i="1"/>
  <c r="J47" i="1" l="1"/>
  <c r="G54" i="1" l="1"/>
  <c r="G58" i="1"/>
  <c r="G64" i="1"/>
  <c r="P64" i="1"/>
  <c r="G47" i="1"/>
  <c r="P47" i="1"/>
  <c r="H39" i="1"/>
  <c r="H36" i="1" l="1"/>
  <c r="N17" i="1" l="1"/>
  <c r="P58" i="1" l="1"/>
  <c r="G38" i="1"/>
  <c r="P38" i="1"/>
  <c r="P36" i="1"/>
  <c r="P34" i="1"/>
  <c r="G27" i="1"/>
  <c r="M27" i="1"/>
  <c r="P27" i="1"/>
  <c r="P20" i="1"/>
  <c r="P16" i="1"/>
  <c r="AI53" i="1" l="1"/>
  <c r="AL53" i="1" s="1"/>
  <c r="AG53" i="1"/>
  <c r="AJ53" i="1" s="1"/>
  <c r="AI52" i="1"/>
  <c r="AL52" i="1" s="1"/>
  <c r="AG52" i="1"/>
  <c r="AJ52" i="1" s="1"/>
  <c r="AI46" i="1"/>
  <c r="AL46" i="1" s="1"/>
  <c r="AG46" i="1"/>
  <c r="AJ46" i="1" s="1"/>
  <c r="AI63" i="1"/>
  <c r="AL63" i="1" s="1"/>
  <c r="AG63" i="1"/>
  <c r="AJ63" i="1" s="1"/>
  <c r="AI62" i="1"/>
  <c r="AL62" i="1" s="1"/>
  <c r="AG62" i="1"/>
  <c r="AJ62" i="1" s="1"/>
  <c r="J16" i="1"/>
  <c r="E60" i="1"/>
  <c r="E44" i="1"/>
  <c r="E45" i="1"/>
  <c r="G36" i="1"/>
  <c r="E37" i="1"/>
  <c r="G34" i="1"/>
  <c r="J34" i="1"/>
  <c r="E32" i="1"/>
  <c r="AI33" i="1"/>
  <c r="AL33" i="1" s="1"/>
  <c r="AG33" i="1"/>
  <c r="AJ33" i="1" s="1"/>
  <c r="E23" i="1"/>
  <c r="E35" i="1"/>
  <c r="E30" i="1"/>
  <c r="E31" i="1"/>
  <c r="E22" i="1" l="1"/>
  <c r="E24" i="1"/>
  <c r="E25" i="1"/>
  <c r="E26" i="1"/>
  <c r="E21" i="1"/>
  <c r="G20" i="1"/>
  <c r="E19" i="1"/>
  <c r="E18" i="1"/>
  <c r="G16" i="1"/>
  <c r="M16" i="1"/>
  <c r="Z59" i="1" l="1"/>
  <c r="Z49" i="1"/>
  <c r="Z48" i="1"/>
  <c r="Z39" i="1"/>
  <c r="AB39" i="1" s="1"/>
  <c r="AD67" i="1"/>
  <c r="Z67" i="1"/>
  <c r="AD66" i="1"/>
  <c r="Z66" i="1"/>
  <c r="AD65" i="1"/>
  <c r="AD61" i="1"/>
  <c r="Z61" i="1"/>
  <c r="AD64" i="1"/>
  <c r="Z64" i="1"/>
  <c r="AD60" i="1"/>
  <c r="Z60" i="1"/>
  <c r="AD58" i="1"/>
  <c r="Z58" i="1"/>
  <c r="M34" i="1"/>
  <c r="AD32" i="1"/>
  <c r="Z32" i="1"/>
  <c r="AG56" i="1" l="1"/>
  <c r="AJ56" i="1" s="1"/>
  <c r="AG66" i="1"/>
  <c r="AJ66" i="1" s="1"/>
  <c r="AB66" i="1"/>
  <c r="AG39" i="1"/>
  <c r="AJ39" i="1" s="1"/>
  <c r="AG48" i="1"/>
  <c r="AJ48" i="1" s="1"/>
  <c r="AI32" i="1"/>
  <c r="AL32" i="1" s="1"/>
  <c r="AE32" i="1"/>
  <c r="AG60" i="1"/>
  <c r="AJ60" i="1" s="1"/>
  <c r="AB60" i="1"/>
  <c r="AI44" i="1"/>
  <c r="AL44" i="1" s="1"/>
  <c r="AI61" i="1"/>
  <c r="AL61" i="1" s="1"/>
  <c r="AE61" i="1"/>
  <c r="AI66" i="1"/>
  <c r="AL66" i="1" s="1"/>
  <c r="AE66" i="1"/>
  <c r="AG42" i="1"/>
  <c r="AJ42" i="1" s="1"/>
  <c r="AG45" i="1"/>
  <c r="AJ45" i="1" s="1"/>
  <c r="AJ58" i="1"/>
  <c r="AB58" i="1"/>
  <c r="AG64" i="1"/>
  <c r="AJ64" i="1" s="1"/>
  <c r="AB64" i="1"/>
  <c r="AG65" i="1"/>
  <c r="AJ65" i="1" s="1"/>
  <c r="AB65" i="1"/>
  <c r="AG67" i="1"/>
  <c r="AJ67" i="1" s="1"/>
  <c r="AB67" i="1"/>
  <c r="AG49" i="1"/>
  <c r="AJ49" i="1" s="1"/>
  <c r="AB49" i="1"/>
  <c r="AG44" i="1"/>
  <c r="AJ44" i="1" s="1"/>
  <c r="AG61" i="1"/>
  <c r="AJ61" i="1" s="1"/>
  <c r="AB61" i="1"/>
  <c r="AI56" i="1"/>
  <c r="AL56" i="1" s="1"/>
  <c r="AI60" i="1"/>
  <c r="AL60" i="1" s="1"/>
  <c r="AE60" i="1"/>
  <c r="AG32" i="1"/>
  <c r="AJ32" i="1" s="1"/>
  <c r="AB32" i="1"/>
  <c r="AI42" i="1"/>
  <c r="AL42" i="1" s="1"/>
  <c r="AI45" i="1"/>
  <c r="AL45" i="1" s="1"/>
  <c r="AI58" i="1"/>
  <c r="AL58" i="1" s="1"/>
  <c r="AE58" i="1"/>
  <c r="AI64" i="1"/>
  <c r="AL64" i="1" s="1"/>
  <c r="AE64" i="1"/>
  <c r="AI65" i="1"/>
  <c r="AL65" i="1" s="1"/>
  <c r="AE65" i="1"/>
  <c r="AI67" i="1"/>
  <c r="AL67" i="1" s="1"/>
  <c r="AE67" i="1"/>
  <c r="AG59" i="1"/>
  <c r="AJ59" i="1" s="1"/>
  <c r="AB59" i="1"/>
  <c r="AD51" i="1"/>
  <c r="M36" i="1"/>
  <c r="M20" i="1"/>
  <c r="AG41" i="1" l="1"/>
  <c r="AJ41" i="1" s="1"/>
  <c r="AG51" i="1"/>
  <c r="AJ51" i="1" s="1"/>
  <c r="AB51" i="1"/>
  <c r="AI41" i="1"/>
  <c r="AL41" i="1" s="1"/>
  <c r="AI51" i="1"/>
  <c r="AL51" i="1" s="1"/>
  <c r="AE51" i="1"/>
  <c r="AD31" i="1"/>
  <c r="Z31" i="1"/>
  <c r="AD30" i="1"/>
  <c r="Z30" i="1"/>
  <c r="AI30" i="1" l="1"/>
  <c r="AL30" i="1" s="1"/>
  <c r="AE30" i="1"/>
  <c r="AG31" i="1"/>
  <c r="AJ31" i="1" s="1"/>
  <c r="AB31" i="1"/>
  <c r="AG30" i="1"/>
  <c r="AJ30" i="1" s="1"/>
  <c r="AB30" i="1"/>
  <c r="AI31" i="1"/>
  <c r="AL31" i="1" s="1"/>
  <c r="AE31" i="1"/>
  <c r="Z17" i="1"/>
  <c r="AG17" i="1" l="1"/>
  <c r="AJ17" i="1" s="1"/>
  <c r="AB17" i="1"/>
  <c r="AD55" i="1"/>
  <c r="Z55" i="1"/>
  <c r="AD54" i="1"/>
  <c r="Z54" i="1"/>
  <c r="AD50" i="1"/>
  <c r="Z47" i="1"/>
  <c r="AD40" i="1"/>
  <c r="Z40" i="1"/>
  <c r="AD38" i="1"/>
  <c r="Z38" i="1"/>
  <c r="AD37" i="1"/>
  <c r="Z37" i="1"/>
  <c r="AD36" i="1"/>
  <c r="Z36" i="1"/>
  <c r="AD35" i="1"/>
  <c r="Z35" i="1"/>
  <c r="AD34" i="1"/>
  <c r="Z34" i="1"/>
  <c r="AD29" i="1"/>
  <c r="Z29" i="1"/>
  <c r="AD28" i="1"/>
  <c r="Z28" i="1"/>
  <c r="AD27" i="1"/>
  <c r="Z27" i="1"/>
  <c r="AD26" i="1"/>
  <c r="Z26" i="1"/>
  <c r="AD25" i="1"/>
  <c r="Z25" i="1"/>
  <c r="AP24" i="1"/>
  <c r="AD24" i="1"/>
  <c r="Z24" i="1"/>
  <c r="AP23" i="1"/>
  <c r="AP22" i="1"/>
  <c r="AD22" i="1"/>
  <c r="Z22" i="1"/>
  <c r="AP21" i="1"/>
  <c r="AD21" i="1"/>
  <c r="Z21" i="1"/>
  <c r="AD20" i="1"/>
  <c r="Z20" i="1"/>
  <c r="AD18" i="1"/>
  <c r="AE18" i="1" s="1"/>
  <c r="Z18" i="1"/>
  <c r="AD19" i="1"/>
  <c r="Z19" i="1"/>
  <c r="AP16" i="1"/>
  <c r="AD16" i="1"/>
  <c r="Z16" i="1"/>
  <c r="AG18" i="1" l="1"/>
  <c r="AJ18" i="1" s="1"/>
  <c r="AB18" i="1"/>
  <c r="AG21" i="1"/>
  <c r="AJ21" i="1" s="1"/>
  <c r="AB21" i="1"/>
  <c r="AI22" i="1"/>
  <c r="AL22" i="1" s="1"/>
  <c r="AE22" i="1"/>
  <c r="AG25" i="1"/>
  <c r="AJ25" i="1" s="1"/>
  <c r="AB25" i="1"/>
  <c r="AG27" i="1"/>
  <c r="AJ27" i="1" s="1"/>
  <c r="AB27" i="1"/>
  <c r="AG29" i="1"/>
  <c r="AJ29" i="1" s="1"/>
  <c r="AB29" i="1"/>
  <c r="AG35" i="1"/>
  <c r="AJ35" i="1" s="1"/>
  <c r="AB35" i="1"/>
  <c r="AG37" i="1"/>
  <c r="AJ37" i="1" s="1"/>
  <c r="AB37" i="1"/>
  <c r="AG40" i="1"/>
  <c r="AJ40" i="1" s="1"/>
  <c r="AB40" i="1"/>
  <c r="AG50" i="1"/>
  <c r="AJ50" i="1" s="1"/>
  <c r="AB50" i="1"/>
  <c r="AG55" i="1"/>
  <c r="AJ55" i="1" s="1"/>
  <c r="AB55" i="1"/>
  <c r="AI27" i="1"/>
  <c r="AL27" i="1" s="1"/>
  <c r="AE27" i="1"/>
  <c r="AI37" i="1"/>
  <c r="AL37" i="1" s="1"/>
  <c r="AE37" i="1"/>
  <c r="AI40" i="1"/>
  <c r="AL40" i="1" s="1"/>
  <c r="AE40" i="1"/>
  <c r="AI50" i="1"/>
  <c r="AL50" i="1" s="1"/>
  <c r="AE50" i="1"/>
  <c r="AI55" i="1"/>
  <c r="AL55" i="1" s="1"/>
  <c r="AE55" i="1"/>
  <c r="AI16" i="1"/>
  <c r="AL16" i="1" s="1"/>
  <c r="AE16" i="1"/>
  <c r="AI21" i="1"/>
  <c r="AL21" i="1" s="1"/>
  <c r="AE21" i="1"/>
  <c r="AI25" i="1"/>
  <c r="AL25" i="1" s="1"/>
  <c r="AE25" i="1"/>
  <c r="AI29" i="1"/>
  <c r="AL29" i="1" s="1"/>
  <c r="AE29" i="1"/>
  <c r="AG23" i="1"/>
  <c r="AJ23" i="1" s="1"/>
  <c r="AI24" i="1"/>
  <c r="AL24" i="1" s="1"/>
  <c r="AE24" i="1"/>
  <c r="AG26" i="1"/>
  <c r="AJ26" i="1" s="1"/>
  <c r="AB26" i="1"/>
  <c r="AG28" i="1"/>
  <c r="AJ28" i="1" s="1"/>
  <c r="AB28" i="1"/>
  <c r="AG34" i="1"/>
  <c r="AJ34" i="1" s="1"/>
  <c r="AB34" i="1"/>
  <c r="AG36" i="1"/>
  <c r="AJ36" i="1" s="1"/>
  <c r="AB36" i="1"/>
  <c r="AG38" i="1"/>
  <c r="AJ38" i="1" s="1"/>
  <c r="AJ47" i="1"/>
  <c r="AG54" i="1"/>
  <c r="AJ54" i="1" s="1"/>
  <c r="AB54" i="1"/>
  <c r="AI18" i="1"/>
  <c r="AL18" i="1" s="1"/>
  <c r="AG24" i="1"/>
  <c r="AJ24" i="1" s="1"/>
  <c r="AB24" i="1"/>
  <c r="AI35" i="1"/>
  <c r="AL35" i="1" s="1"/>
  <c r="AE35" i="1"/>
  <c r="AG19" i="1"/>
  <c r="AJ19" i="1" s="1"/>
  <c r="AB19" i="1"/>
  <c r="AG20" i="1"/>
  <c r="AJ20" i="1" s="1"/>
  <c r="AB20" i="1"/>
  <c r="AI19" i="1"/>
  <c r="AL19" i="1" s="1"/>
  <c r="AE19" i="1"/>
  <c r="AI20" i="1"/>
  <c r="AL20" i="1" s="1"/>
  <c r="AE20" i="1"/>
  <c r="AG22" i="1"/>
  <c r="AJ22" i="1" s="1"/>
  <c r="AB22" i="1"/>
  <c r="AI23" i="1"/>
  <c r="AL23" i="1" s="1"/>
  <c r="AI26" i="1"/>
  <c r="AL26" i="1" s="1"/>
  <c r="AE26" i="1"/>
  <c r="AI28" i="1"/>
  <c r="AL28" i="1" s="1"/>
  <c r="AE28" i="1"/>
  <c r="AI34" i="1"/>
  <c r="AL34" i="1" s="1"/>
  <c r="AE34" i="1"/>
  <c r="AI36" i="1"/>
  <c r="AL36" i="1" s="1"/>
  <c r="AE36" i="1"/>
  <c r="AI38" i="1"/>
  <c r="AL38" i="1" s="1"/>
  <c r="AE38" i="1"/>
  <c r="AI47" i="1"/>
  <c r="AL47" i="1" s="1"/>
  <c r="AI54" i="1"/>
  <c r="AL54" i="1" s="1"/>
  <c r="AE54" i="1"/>
  <c r="AG16" i="1"/>
  <c r="AB68" i="1" l="1"/>
  <c r="AE69" i="1"/>
  <c r="AJ16" i="1"/>
  <c r="AB16" i="1"/>
  <c r="AB69" i="1" l="1"/>
</calcChain>
</file>

<file path=xl/comments1.xml><?xml version="1.0" encoding="utf-8"?>
<comments xmlns="http://schemas.openxmlformats.org/spreadsheetml/2006/main">
  <authors>
    <author>W10 PRO</author>
  </authors>
  <commentList>
    <comment ref="H36" authorId="0" shapeId="0">
      <text>
        <r>
          <rPr>
            <b/>
            <sz val="11"/>
            <color indexed="81"/>
            <rFont val="Tahoma"/>
            <family val="2"/>
          </rPr>
          <t>Jumlah penempatan tenaga kerja/jumlah angkatan kerja terdaftar dikali 100</t>
        </r>
      </text>
    </comment>
    <comment ref="C37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M37" authorId="0" shapeId="0">
      <text>
        <r>
          <rPr>
            <b/>
            <sz val="12"/>
            <color indexed="81"/>
            <rFont val="Tahoma"/>
            <family val="2"/>
          </rPr>
          <t>Biaya ATK</t>
        </r>
      </text>
    </comment>
    <comment ref="H38" authorId="0" shapeId="0">
      <text>
        <r>
          <rPr>
            <b/>
            <sz val="11"/>
            <color indexed="81"/>
            <rFont val="Tahoma"/>
            <family val="2"/>
          </rPr>
          <t>Jumlah pencari kerja terdaftar lulusan SMK ke atas ditambah hasil pelaksanaan UJK disnaker/jumlah pencari kerja terdaftar dikali 100</t>
        </r>
      </text>
    </comment>
    <comment ref="H39" authorId="0" shapeId="0">
      <text>
        <r>
          <rPr>
            <b/>
            <sz val="11"/>
            <color indexed="81"/>
            <rFont val="Tahoma"/>
            <family val="2"/>
          </rPr>
          <t>Persentase kasus yg selesai melalui perjanjian bersama/jumlah kasus yg masuk dikali 100</t>
        </r>
      </text>
    </comment>
    <comment ref="C41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C42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C44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C45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H47" authorId="0" shapeId="0">
      <text>
        <r>
          <rPr>
            <b/>
            <sz val="11"/>
            <color indexed="81"/>
            <rFont val="Tahoma"/>
            <family val="2"/>
          </rPr>
          <t>Jumlah koperasi aktif/jumlah koperasi dikali 100</t>
        </r>
      </text>
    </comment>
    <comment ref="H48" authorId="0" shapeId="0">
      <text>
        <r>
          <rPr>
            <b/>
            <sz val="11"/>
            <color indexed="81"/>
            <rFont val="Tahoma"/>
            <family val="2"/>
          </rPr>
          <t>Existing SDM koperasi yg telah didiklat+SDM koperasi yg didiklat/jumlah SDM koperasi aktif dikali 100</t>
        </r>
      </text>
    </comment>
    <comment ref="H49" authorId="0" shapeId="0">
      <text>
        <r>
          <rPr>
            <b/>
            <sz val="11"/>
            <color indexed="81"/>
            <rFont val="Tahoma"/>
            <family val="2"/>
          </rPr>
          <t>Existing SDM usaha kecil yg telah didiklat+SDM usaha kecil yg didiklat/jumlah SDM usaha kecil dikali 100</t>
        </r>
      </text>
    </comment>
    <comment ref="C50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M50" authorId="0" shapeId="0">
      <text>
        <r>
          <rPr>
            <b/>
            <sz val="12"/>
            <color indexed="81"/>
            <rFont val="Tahoma"/>
            <family val="2"/>
          </rPr>
          <t>untuk penilaian koperasi sehat</t>
        </r>
      </text>
    </comment>
    <comment ref="C51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K54" authorId="0" shapeId="0">
      <text>
        <r>
          <rPr>
            <b/>
            <sz val="12"/>
            <color indexed="81"/>
            <rFont val="Tahoma"/>
            <family val="2"/>
          </rPr>
          <t>Jumlah usaha mikro kecil/jumlah total seluruh usaha dikali 100</t>
        </r>
      </text>
    </comment>
    <comment ref="C56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H58" authorId="0" shapeId="0">
      <text>
        <r>
          <rPr>
            <b/>
            <sz val="12"/>
            <color indexed="81"/>
            <rFont val="Tahoma"/>
            <family val="2"/>
          </rPr>
          <t>jumlah unit usaha industri kecil yg memenuhi persyaratan memperoleh sertifikasi mutu/total jumlah unit usaha industri dikali 100</t>
        </r>
      </text>
    </comment>
    <comment ref="H59" authorId="0" shapeId="0">
      <text>
        <r>
          <rPr>
            <b/>
            <sz val="12"/>
            <color indexed="81"/>
            <rFont val="Tahoma"/>
            <family val="2"/>
          </rPr>
          <t>Jumlah produksi tahun n - jumlah produksi tahun n-1/jumlah produksi tahun n dikali 100</t>
        </r>
      </text>
    </comment>
    <comment ref="S65" authorId="0" shapeId="0">
      <text>
        <r>
          <rPr>
            <b/>
            <sz val="12"/>
            <color indexed="81"/>
            <rFont val="Tahoma"/>
            <family val="2"/>
          </rPr>
          <t>Jasa Konsultansi Pembangunan Gedung Promosi Logam Mesin</t>
        </r>
      </text>
    </comment>
    <comment ref="Z65" authorId="0" shapeId="0">
      <text>
        <r>
          <rPr>
            <b/>
            <sz val="12"/>
            <color indexed="81"/>
            <rFont val="Tahoma"/>
            <family val="2"/>
          </rPr>
          <t>refocussing tidak dilaksanakan</t>
        </r>
      </text>
    </comment>
    <comment ref="M66" authorId="0" shapeId="0">
      <text>
        <r>
          <rPr>
            <b/>
            <sz val="12"/>
            <color indexed="81"/>
            <rFont val="Tahoma"/>
            <family val="2"/>
          </rPr>
          <t>Pembelian Tanah di Hulu Banyu Kec. Loksado utk keperluan UPT Sandang Pangan</t>
        </r>
      </text>
    </comment>
    <comment ref="Z66" authorId="0" shapeId="0">
      <text>
        <r>
          <rPr>
            <b/>
            <sz val="12"/>
            <color indexed="81"/>
            <rFont val="Tahoma"/>
            <family val="2"/>
          </rPr>
          <t>refocussing tidak dilaksanakan</t>
        </r>
      </text>
    </comment>
  </commentList>
</comments>
</file>

<file path=xl/sharedStrings.xml><?xml version="1.0" encoding="utf-8"?>
<sst xmlns="http://schemas.openxmlformats.org/spreadsheetml/2006/main" count="714" uniqueCount="179">
  <si>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</si>
  <si>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</si>
  <si>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</si>
  <si>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</si>
  <si>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</si>
  <si>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</si>
  <si>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</si>
  <si>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</si>
  <si>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</si>
  <si>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</si>
  <si>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</si>
  <si>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</si>
  <si>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</si>
  <si>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</si>
  <si>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</si>
  <si>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</si>
  <si>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</si>
  <si>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</si>
  <si>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</si>
  <si>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</si>
  <si>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</si>
  <si>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</si>
  <si>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</si>
  <si>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</si>
  <si>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</si>
  <si>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</si>
  <si>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</si>
  <si>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</si>
  <si>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</si>
  <si>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</si>
  <si>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</si>
  <si>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</si>
  <si>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</si>
  <si>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</si>
  <si>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</si>
  <si>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</si>
  <si>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</si>
  <si>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</si>
  <si>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</si>
  <si>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</si>
  <si>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</si>
  <si>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Program Peningkatan Sarana dan Prasarana Aparatur</t>
  </si>
  <si>
    <t>Pemeliharaan rutin/berkala kendaraan dinas/operasional</t>
  </si>
  <si>
    <t>Pemeliharaan peralatan dan perlengkapan kantor</t>
  </si>
  <si>
    <t>Program Peningkatan Pelayanan Kinerja Perangkat Daerah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</si>
  <si>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</si>
  <si>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</si>
  <si>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</si>
  <si>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</si>
  <si>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</si>
  <si>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</si>
  <si>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</si>
  <si>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</si>
  <si>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</si>
  <si>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</si>
  <si>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</si>
  <si>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</si>
  <si>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</si>
  <si>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</si>
  <si>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</si>
  <si>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</si>
  <si>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</si>
  <si>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</si>
  <si>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</si>
  <si>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</si>
  <si>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</si>
  <si>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</si>
  <si>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</si>
  <si>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Org</t>
  </si>
  <si>
    <t>%</t>
  </si>
  <si>
    <t xml:space="preserve"> Tingkat pemenuhan aspek kualitas dokumen AKIP</t>
  </si>
  <si>
    <t>Tingkat pemenuhan aspek kualitas dokumen keuangan daerah</t>
  </si>
  <si>
    <t>Penyediaan peralatan dan perlengkapan kantor</t>
  </si>
  <si>
    <t>Penyediaan Jasa dan Administrasi Kantor</t>
  </si>
  <si>
    <t>Penyediaan jasa komunikasi, sumber daya air dan listrik</t>
  </si>
  <si>
    <t>Penyebarluasan Informasi Tugas Pokok Dan Fungsi SKPD</t>
  </si>
  <si>
    <t>Penyediaan makanan dan minuman</t>
  </si>
  <si>
    <t>Rapat Rapat Koordinasi, Konsultasi dan Lapangan</t>
  </si>
  <si>
    <t>DINAS TENAGA KERJA, KOPERASI, USAHA KECIL DAN PERINDUSTRIAN</t>
  </si>
  <si>
    <t>Dinas Tenaga Kerja, Koperasi, Usaha Kecil dan Perindustrian</t>
  </si>
  <si>
    <t>Keg</t>
  </si>
  <si>
    <t>Kegiatan Penyediaan Jasa Tenaga Pendukung Administrasi/Teknis Perkantoran</t>
  </si>
  <si>
    <t>Pembangunan gedung kantor</t>
  </si>
  <si>
    <t>Pengadaan perlengkapan gedung kantor</t>
  </si>
  <si>
    <t>Unit</t>
  </si>
  <si>
    <t>Promosi Hasil Kerajinan Daerah</t>
  </si>
  <si>
    <t>pelayanan perangkat daerah sesuai standar</t>
  </si>
  <si>
    <t>Menurunnya Tingkat Pengangguran Terbuka</t>
  </si>
  <si>
    <t>Program Peningkatan Kesempatan Kerja</t>
  </si>
  <si>
    <t>Penyebarluasan informasi bursa tenaga kerja</t>
  </si>
  <si>
    <t>Jumlah tenaga kerja yang terserap dalam bursa</t>
  </si>
  <si>
    <t>Program Peningkatan Kualitas dan Perlindungan Tenaga Kerja</t>
  </si>
  <si>
    <t>Penyelesaian perselisihan hubungan industrial</t>
  </si>
  <si>
    <t>Seleksi Calon Tenaga Kerja</t>
  </si>
  <si>
    <t>Pelatihan Calon Tenaga Kerja dengan Desa</t>
  </si>
  <si>
    <t>Pelatihan calon pencari kerja dengan BLK Provinsi Kalsel</t>
  </si>
  <si>
    <t>Pemagangan bagi pencari kerja</t>
  </si>
  <si>
    <t xml:space="preserve">Jumlah tenaga kerja yang di latih </t>
  </si>
  <si>
    <t>Jumlah peserta calon tenaga kerja yang terseleksi</t>
  </si>
  <si>
    <t>Jumlah calon tenaga kerja yang mengikuti pelatihan</t>
  </si>
  <si>
    <t>Persentase Kasus yang diselesaikan Melalui Perjanjian Bersama (PB)</t>
  </si>
  <si>
    <t>Persentase Tenaga Kerja yang Kompeten</t>
  </si>
  <si>
    <t>Kasus</t>
  </si>
  <si>
    <t>Program Peningkatan Kualitas Koperasi</t>
  </si>
  <si>
    <t>Bimbingan Teknis Perkoperasian</t>
  </si>
  <si>
    <t>Penghargaan koperasi berprestasi</t>
  </si>
  <si>
    <t>Persentase SDM Koperasi aktif yang berkualitas</t>
  </si>
  <si>
    <t>Persentase SDM usaha kecil yang berkualitas</t>
  </si>
  <si>
    <t>Jumlah Koperasi yang mendapatkan penghargaan</t>
  </si>
  <si>
    <t>Koperasi</t>
  </si>
  <si>
    <t>Program Peningkatan Kualitas Usaha Mikro dan Usaha Kecil</t>
  </si>
  <si>
    <t>Diklat Kewirausahaan</t>
  </si>
  <si>
    <t>Promosi Produk UKM</t>
  </si>
  <si>
    <t>Jumlah Usaha Mikro yang mengikuti Diklat</t>
  </si>
  <si>
    <t>Jumlah Usaha Mikro yang produknya dipromosikan</t>
  </si>
  <si>
    <t>UM</t>
  </si>
  <si>
    <t>Program Peningkatan Mutu Produk Industri</t>
  </si>
  <si>
    <t>Sertifikasi halal produk IKM pangan</t>
  </si>
  <si>
    <t>Jumlah sertifikasi halal bagi industri kecil dan menengah</t>
  </si>
  <si>
    <t>Jumlah IKM Pangan yang mengikuti Bimtek</t>
  </si>
  <si>
    <t>Persentase produk industri yang bersertifikasi mutu</t>
  </si>
  <si>
    <t>Persentase peningkatan kapasitas produk industri kecil</t>
  </si>
  <si>
    <t>IKM</t>
  </si>
  <si>
    <t>Program Pengembangan Sentra Industri</t>
  </si>
  <si>
    <t>Pengembangan Sentra Industri Logam dan Mesin</t>
  </si>
  <si>
    <t>Pengembangan Sentra Industri Kerajinan dan Aneka</t>
  </si>
  <si>
    <t>Revitalisasi Sentra IKM Logam (DAK)</t>
  </si>
  <si>
    <t>jumlah jasa konsultansi pengembangan UPT Logam</t>
  </si>
  <si>
    <t>Jumlah SDM IKM yang di bina</t>
  </si>
  <si>
    <t>Tingkat Kepuasan Pelayanan</t>
  </si>
  <si>
    <t>Pelayanan Administrasi Sesuai Standar</t>
  </si>
  <si>
    <t>Peralatan dan perlengkapan gedung kantor kondisi baik</t>
  </si>
  <si>
    <t>Mobil dan kendaraan operasional kondisi baik</t>
  </si>
  <si>
    <t>Peralatan dan perlengkapan kantor kondisi baik</t>
  </si>
  <si>
    <t>Gedung kantor dalam kondisi baik</t>
  </si>
  <si>
    <t>Pemeliharaan rutin/berkala gedung kantor</t>
  </si>
  <si>
    <t>Gedung kantor kondisi baik</t>
  </si>
  <si>
    <t>Persentase pengembangan sentra industri</t>
  </si>
  <si>
    <t>Persentase Usaha Mikro dan Usaha Kecil</t>
  </si>
  <si>
    <t>Bimbingan Teknis Diversifikasi Produk bagi IKM Pangan</t>
  </si>
  <si>
    <t>Bimbingan Teknis Grafir Logam</t>
  </si>
  <si>
    <t>Jumlah Peserta yang mengikuti pelatihan diversifikasi IKM Pangan</t>
  </si>
  <si>
    <t>Jumlah Peserta yang mengikuti pelatihan grafir logam</t>
  </si>
  <si>
    <t>Bimbingan Teknis P-IRT (Pangan Industri Rumah Tangga)</t>
  </si>
  <si>
    <t>Pelatihan otomotif teknik roda 4 (mobil bensin)</t>
  </si>
  <si>
    <t>Jumlah Tenaga Kerja yang dilatih kompetensi</t>
  </si>
  <si>
    <t>Pembinaan koperasi usaha kecil</t>
  </si>
  <si>
    <t>Penyusunan dokumen hasil penilaian kesehatan koperasi</t>
  </si>
  <si>
    <t>Jumlah Dokumen Hasil Penilaian Kesehatan Koperasi yang disusun</t>
  </si>
  <si>
    <t>Jumlah Koperasi usaha kecil yang dibina</t>
  </si>
  <si>
    <t>Dokumen AKIP yang Memenuhi Aspek Kualitas</t>
  </si>
  <si>
    <t>Laporan Keuangan yang Memenuhi Aspek Kualitas</t>
  </si>
  <si>
    <t>Paket</t>
  </si>
  <si>
    <t>Persentase angkatan Kerja Terdaftar Yang Ditempatkan</t>
  </si>
  <si>
    <t>Jumlah kasus yang diselesaikan</t>
  </si>
  <si>
    <t>Jumlah Bangunan Gedung Promosi Produk IKM</t>
  </si>
  <si>
    <t>Persentase Koperasi Aktif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</si>
  <si>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</si>
  <si>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</si>
  <si>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</si>
  <si>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</si>
  <si>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</si>
  <si>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</si>
  <si>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</si>
  <si>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</si>
  <si>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</si>
  <si>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Tenaga Kerja, Koperasi, UKP</t>
  </si>
  <si>
    <t>Pelatihan Calon Tenaga Kerja dengan Desa (DID)</t>
  </si>
  <si>
    <t>Promosi Produk UKM (DID)</t>
  </si>
  <si>
    <t xml:space="preserve">Faktor pendorong keberhasilan pencapaian: </t>
  </si>
  <si>
    <t>Faktor penghambat pencapaian kinerja: Jadwal pelaksanaan terkendala pada refocusing anggaran covid-19 dan keterlambatan pengesahan Dokumen Pelaksanaan Anggaran (DPA)</t>
  </si>
  <si>
    <t>Tindak lanjut yang diperlukan dalam triwulan berikutnya*): Mempercepat pelaksanaan program kegiatan setelah pengesahan DPA</t>
  </si>
  <si>
    <t>Tindak lanjut yang diperlukan dalam Renja Perangkat Daerah Kabupaten berikutnya*): Perubahan waktu pelaksanaan dipercepat.</t>
  </si>
  <si>
    <t>Drs. HENDRO MARTONO, MT</t>
  </si>
  <si>
    <t>NIP. 19730309 199402 1 002</t>
  </si>
  <si>
    <t>PERIODE PELAKSANAAN TRIWULAN IV TAHUN 2020</t>
  </si>
  <si>
    <t>Kandangan, 4 Januari 2021</t>
  </si>
  <si>
    <t>Jumlah Koperasi Sehat</t>
  </si>
  <si>
    <t>Koperasi Sehat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</si>
</sst>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6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4" fillId="0" borderId="11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/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vertical="top"/>
    </xf>
    <xf numFmtId="0" fontId="8" fillId="0" borderId="6" xfId="0" applyFont="1" applyFill="1" applyBorder="1" applyAlignment="1">
      <alignment horizontal="left" vertical="top" wrapText="1"/>
    </xf>
    <xf numFmtId="166" fontId="8" fillId="0" borderId="15" xfId="2" applyFont="1" applyFill="1" applyBorder="1" applyAlignment="1">
      <alignment vertical="top"/>
    </xf>
    <xf numFmtId="1" fontId="8" fillId="0" borderId="15" xfId="0" applyNumberFormat="1" applyFont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 wrapText="1"/>
    </xf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165" fontId="8" fillId="0" borderId="11" xfId="1" applyNumberFormat="1" applyFont="1" applyFill="1" applyBorder="1" applyAlignment="1">
      <alignment vertical="top"/>
    </xf>
    <xf numFmtId="165" fontId="6" fillId="0" borderId="11" xfId="1" quotePrefix="1" applyNumberFormat="1" applyFont="1" applyFill="1" applyBorder="1" applyAlignment="1">
      <alignment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center" vertical="top"/>
    </xf>
    <xf numFmtId="166" fontId="6" fillId="0" borderId="6" xfId="0" applyNumberFormat="1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166" fontId="6" fillId="0" borderId="11" xfId="0" applyNumberFormat="1" applyFont="1" applyFill="1" applyBorder="1" applyAlignment="1">
      <alignment vertical="top"/>
    </xf>
    <xf numFmtId="2" fontId="6" fillId="0" borderId="11" xfId="0" applyNumberFormat="1" applyFont="1" applyFill="1" applyBorder="1" applyAlignment="1">
      <alignment horizontal="center" vertical="top"/>
    </xf>
    <xf numFmtId="0" fontId="8" fillId="7" borderId="15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2" fontId="6" fillId="0" borderId="6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84"/>
  <sheetViews>
    <sheetView tabSelected="1" showRuler="0" view="pageBreakPreview" topLeftCell="C46" zoomScale="70" zoomScaleNormal="40" zoomScaleSheetLayoutView="70" zoomScalePageLayoutView="55" workbookViewId="0">
      <selection activeCell="AE51" sqref="AE51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9.42578125" style="2" customWidth="1"/>
    <col min="29" max="29" width="5.5703125" style="4" customWidth="1"/>
    <col min="30" max="30" width="16.8554687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6.85546875" style="2" customWidth="1"/>
    <col min="36" max="36" width="8" style="2" customWidth="1"/>
    <col min="37" max="37" width="5.5703125" style="4" customWidth="1"/>
    <col min="38" max="38" width="9.8554687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"/>
    </row>
    <row r="2" spans="1:45" ht="23.25" x14ac:dyDescent="0.3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3"/>
    </row>
    <row r="3" spans="1:45" ht="23.25" x14ac:dyDescent="0.35">
      <c r="A3" s="162" t="s">
        <v>78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3"/>
    </row>
    <row r="4" spans="1:45" ht="23.25" x14ac:dyDescent="0.35">
      <c r="A4" s="163" t="s">
        <v>175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"/>
    </row>
    <row r="5" spans="1:45" ht="18" x14ac:dyDescent="0.2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</row>
    <row r="6" spans="1:45" ht="18" x14ac:dyDescent="0.25">
      <c r="A6" s="165" t="s">
        <v>78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</row>
    <row r="7" spans="1:45" ht="81" customHeight="1" x14ac:dyDescent="0.2">
      <c r="A7" s="166" t="s">
        <v>3</v>
      </c>
      <c r="B7" s="166" t="s">
        <v>4</v>
      </c>
      <c r="C7" s="167" t="s">
        <v>5</v>
      </c>
      <c r="D7" s="167" t="s">
        <v>6</v>
      </c>
      <c r="E7" s="153" t="s">
        <v>7</v>
      </c>
      <c r="F7" s="154"/>
      <c r="G7" s="157"/>
      <c r="H7" s="153" t="s">
        <v>8</v>
      </c>
      <c r="I7" s="154"/>
      <c r="J7" s="157"/>
      <c r="K7" s="153" t="s">
        <v>9</v>
      </c>
      <c r="L7" s="154"/>
      <c r="M7" s="154"/>
      <c r="N7" s="153" t="s">
        <v>10</v>
      </c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7"/>
      <c r="Z7" s="153" t="s">
        <v>159</v>
      </c>
      <c r="AA7" s="154"/>
      <c r="AB7" s="154"/>
      <c r="AC7" s="154"/>
      <c r="AD7" s="154"/>
      <c r="AE7" s="154"/>
      <c r="AF7" s="157"/>
      <c r="AG7" s="153" t="s">
        <v>11</v>
      </c>
      <c r="AH7" s="154"/>
      <c r="AI7" s="157"/>
      <c r="AJ7" s="153" t="s">
        <v>12</v>
      </c>
      <c r="AK7" s="154"/>
      <c r="AL7" s="154"/>
      <c r="AM7" s="145" t="s">
        <v>13</v>
      </c>
      <c r="AO7" s="4"/>
      <c r="AP7" s="4"/>
      <c r="AQ7" s="4"/>
      <c r="AR7" s="4"/>
      <c r="AS7" s="4"/>
    </row>
    <row r="8" spans="1:45" ht="18" customHeight="1" x14ac:dyDescent="0.2">
      <c r="A8" s="166"/>
      <c r="B8" s="166"/>
      <c r="C8" s="167"/>
      <c r="D8" s="167"/>
      <c r="E8" s="159"/>
      <c r="F8" s="160"/>
      <c r="G8" s="161"/>
      <c r="H8" s="159"/>
      <c r="I8" s="160"/>
      <c r="J8" s="161"/>
      <c r="K8" s="155"/>
      <c r="L8" s="156"/>
      <c r="M8" s="156"/>
      <c r="N8" s="155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8"/>
      <c r="Z8" s="155"/>
      <c r="AA8" s="156"/>
      <c r="AB8" s="156"/>
      <c r="AC8" s="156"/>
      <c r="AD8" s="156"/>
      <c r="AE8" s="156"/>
      <c r="AF8" s="158"/>
      <c r="AG8" s="155"/>
      <c r="AH8" s="156"/>
      <c r="AI8" s="158"/>
      <c r="AJ8" s="155"/>
      <c r="AK8" s="156"/>
      <c r="AL8" s="156"/>
      <c r="AM8" s="146"/>
    </row>
    <row r="9" spans="1:45" ht="15.75" customHeight="1" x14ac:dyDescent="0.2">
      <c r="A9" s="166"/>
      <c r="B9" s="166"/>
      <c r="C9" s="167"/>
      <c r="D9" s="167"/>
      <c r="E9" s="155"/>
      <c r="F9" s="156"/>
      <c r="G9" s="158"/>
      <c r="H9" s="155"/>
      <c r="I9" s="156"/>
      <c r="J9" s="158"/>
      <c r="K9" s="147">
        <v>2020</v>
      </c>
      <c r="L9" s="148"/>
      <c r="M9" s="149"/>
      <c r="N9" s="150" t="s">
        <v>14</v>
      </c>
      <c r="O9" s="151"/>
      <c r="P9" s="152"/>
      <c r="Q9" s="150" t="s">
        <v>15</v>
      </c>
      <c r="R9" s="151"/>
      <c r="S9" s="152"/>
      <c r="T9" s="150" t="s">
        <v>16</v>
      </c>
      <c r="U9" s="151"/>
      <c r="V9" s="152"/>
      <c r="W9" s="150" t="s">
        <v>17</v>
      </c>
      <c r="X9" s="151"/>
      <c r="Y9" s="152"/>
      <c r="Z9" s="150">
        <v>2020</v>
      </c>
      <c r="AA9" s="151"/>
      <c r="AB9" s="151"/>
      <c r="AC9" s="151"/>
      <c r="AD9" s="151"/>
      <c r="AE9" s="151"/>
      <c r="AF9" s="152"/>
      <c r="AG9" s="150">
        <v>2020</v>
      </c>
      <c r="AH9" s="151"/>
      <c r="AI9" s="152"/>
      <c r="AJ9" s="150">
        <v>2020</v>
      </c>
      <c r="AK9" s="151"/>
      <c r="AL9" s="152"/>
      <c r="AM9" s="5"/>
    </row>
    <row r="10" spans="1:45" s="7" customFormat="1" ht="15.75" x14ac:dyDescent="0.25">
      <c r="A10" s="116">
        <v>1</v>
      </c>
      <c r="B10" s="116">
        <v>2</v>
      </c>
      <c r="C10" s="116">
        <v>3</v>
      </c>
      <c r="D10" s="116">
        <v>4</v>
      </c>
      <c r="E10" s="135">
        <v>5</v>
      </c>
      <c r="F10" s="144"/>
      <c r="G10" s="136"/>
      <c r="H10" s="135">
        <v>6</v>
      </c>
      <c r="I10" s="144"/>
      <c r="J10" s="136"/>
      <c r="K10" s="140">
        <v>7</v>
      </c>
      <c r="L10" s="141"/>
      <c r="M10" s="142"/>
      <c r="N10" s="140">
        <v>8</v>
      </c>
      <c r="O10" s="141"/>
      <c r="P10" s="142"/>
      <c r="Q10" s="140">
        <v>9</v>
      </c>
      <c r="R10" s="141"/>
      <c r="S10" s="142"/>
      <c r="T10" s="140">
        <v>10</v>
      </c>
      <c r="U10" s="141"/>
      <c r="V10" s="142"/>
      <c r="W10" s="140">
        <v>11</v>
      </c>
      <c r="X10" s="141"/>
      <c r="Y10" s="142"/>
      <c r="Z10" s="137">
        <v>12</v>
      </c>
      <c r="AA10" s="138"/>
      <c r="AB10" s="138"/>
      <c r="AC10" s="138"/>
      <c r="AD10" s="138"/>
      <c r="AE10" s="138"/>
      <c r="AF10" s="139"/>
      <c r="AG10" s="137">
        <v>13</v>
      </c>
      <c r="AH10" s="138"/>
      <c r="AI10" s="139"/>
      <c r="AJ10" s="137">
        <v>14</v>
      </c>
      <c r="AK10" s="138"/>
      <c r="AL10" s="139"/>
      <c r="AM10" s="6">
        <v>15</v>
      </c>
    </row>
    <row r="11" spans="1:45" s="7" customFormat="1" ht="87" customHeight="1" x14ac:dyDescent="0.2">
      <c r="A11" s="117"/>
      <c r="B11" s="117"/>
      <c r="C11" s="117"/>
      <c r="D11" s="117"/>
      <c r="E11" s="131" t="s">
        <v>18</v>
      </c>
      <c r="F11" s="132"/>
      <c r="G11" s="118" t="s">
        <v>19</v>
      </c>
      <c r="H11" s="131" t="s">
        <v>18</v>
      </c>
      <c r="I11" s="132"/>
      <c r="J11" s="118" t="s">
        <v>19</v>
      </c>
      <c r="K11" s="131" t="s">
        <v>18</v>
      </c>
      <c r="L11" s="132"/>
      <c r="M11" s="116" t="s">
        <v>19</v>
      </c>
      <c r="N11" s="131" t="s">
        <v>18</v>
      </c>
      <c r="O11" s="132"/>
      <c r="P11" s="116" t="s">
        <v>19</v>
      </c>
      <c r="Q11" s="131" t="s">
        <v>18</v>
      </c>
      <c r="R11" s="132"/>
      <c r="S11" s="116" t="s">
        <v>19</v>
      </c>
      <c r="T11" s="131" t="s">
        <v>18</v>
      </c>
      <c r="U11" s="132"/>
      <c r="V11" s="116" t="s">
        <v>19</v>
      </c>
      <c r="W11" s="131" t="s">
        <v>18</v>
      </c>
      <c r="X11" s="132"/>
      <c r="Y11" s="116" t="s">
        <v>19</v>
      </c>
      <c r="Z11" s="135" t="s">
        <v>20</v>
      </c>
      <c r="AA11" s="136"/>
      <c r="AB11" s="135" t="s">
        <v>157</v>
      </c>
      <c r="AC11" s="136"/>
      <c r="AD11" s="8" t="s">
        <v>21</v>
      </c>
      <c r="AE11" s="135" t="s">
        <v>158</v>
      </c>
      <c r="AF11" s="136"/>
      <c r="AG11" s="135" t="s">
        <v>22</v>
      </c>
      <c r="AH11" s="136"/>
      <c r="AI11" s="8" t="s">
        <v>23</v>
      </c>
      <c r="AJ11" s="135" t="s">
        <v>24</v>
      </c>
      <c r="AK11" s="136"/>
      <c r="AL11" s="8" t="s">
        <v>25</v>
      </c>
      <c r="AM11" s="9"/>
    </row>
    <row r="12" spans="1:45" s="7" customFormat="1" ht="15.75" x14ac:dyDescent="0.2">
      <c r="A12" s="118"/>
      <c r="B12" s="118"/>
      <c r="C12" s="118"/>
      <c r="D12" s="118"/>
      <c r="E12" s="133"/>
      <c r="F12" s="134"/>
      <c r="G12" s="143"/>
      <c r="H12" s="133"/>
      <c r="I12" s="134"/>
      <c r="J12" s="143"/>
      <c r="K12" s="133"/>
      <c r="L12" s="134"/>
      <c r="M12" s="118"/>
      <c r="N12" s="133"/>
      <c r="O12" s="134"/>
      <c r="P12" s="118"/>
      <c r="Q12" s="133"/>
      <c r="R12" s="134"/>
      <c r="S12" s="118"/>
      <c r="T12" s="133"/>
      <c r="U12" s="134"/>
      <c r="V12" s="118"/>
      <c r="W12" s="133"/>
      <c r="X12" s="134"/>
      <c r="Y12" s="118"/>
      <c r="Z12" s="133" t="s">
        <v>18</v>
      </c>
      <c r="AA12" s="134"/>
      <c r="AB12" s="133" t="s">
        <v>18</v>
      </c>
      <c r="AC12" s="134"/>
      <c r="AD12" s="10" t="s">
        <v>19</v>
      </c>
      <c r="AE12" s="133" t="s">
        <v>19</v>
      </c>
      <c r="AF12" s="134"/>
      <c r="AG12" s="133" t="s">
        <v>18</v>
      </c>
      <c r="AH12" s="134"/>
      <c r="AI12" s="10" t="s">
        <v>19</v>
      </c>
      <c r="AJ12" s="133" t="s">
        <v>18</v>
      </c>
      <c r="AK12" s="134"/>
      <c r="AL12" s="10" t="s">
        <v>19</v>
      </c>
      <c r="AM12" s="98"/>
    </row>
    <row r="13" spans="1:45" ht="15" hidden="1" customHeight="1" x14ac:dyDescent="0.2">
      <c r="A13" s="119"/>
      <c r="B13" s="122" t="s">
        <v>26</v>
      </c>
      <c r="C13" s="104" t="s">
        <v>27</v>
      </c>
      <c r="D13" s="122" t="s">
        <v>28</v>
      </c>
      <c r="E13" s="125" t="s">
        <v>29</v>
      </c>
      <c r="F13" s="126"/>
      <c r="G13" s="119"/>
      <c r="H13" s="125" t="s">
        <v>30</v>
      </c>
      <c r="I13" s="126"/>
      <c r="J13" s="104" t="s">
        <v>31</v>
      </c>
      <c r="K13" s="107" t="s">
        <v>32</v>
      </c>
      <c r="L13" s="108"/>
      <c r="M13" s="104" t="s">
        <v>33</v>
      </c>
      <c r="N13" s="107" t="s">
        <v>34</v>
      </c>
      <c r="O13" s="108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  <c r="AB13" s="11"/>
      <c r="AC13" s="93"/>
      <c r="AD13" s="11"/>
      <c r="AE13" s="11"/>
      <c r="AF13" s="93"/>
      <c r="AG13" s="11"/>
      <c r="AH13" s="12"/>
      <c r="AI13" s="11"/>
      <c r="AJ13" s="11"/>
      <c r="AK13" s="12"/>
      <c r="AL13" s="11"/>
      <c r="AM13" s="13"/>
    </row>
    <row r="14" spans="1:45" ht="15" hidden="1" customHeight="1" x14ac:dyDescent="0.2">
      <c r="A14" s="120"/>
      <c r="B14" s="123"/>
      <c r="C14" s="105"/>
      <c r="D14" s="123"/>
      <c r="E14" s="127"/>
      <c r="F14" s="128"/>
      <c r="G14" s="120"/>
      <c r="H14" s="127"/>
      <c r="I14" s="128"/>
      <c r="J14" s="105"/>
      <c r="K14" s="109"/>
      <c r="L14" s="110"/>
      <c r="M14" s="105"/>
      <c r="N14" s="109"/>
      <c r="O14" s="110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14"/>
      <c r="AC14" s="94"/>
      <c r="AD14" s="14"/>
      <c r="AE14" s="14"/>
      <c r="AF14" s="94"/>
      <c r="AG14" s="14"/>
      <c r="AH14" s="15"/>
      <c r="AI14" s="14"/>
      <c r="AJ14" s="14"/>
      <c r="AK14" s="15"/>
      <c r="AL14" s="14"/>
      <c r="AM14" s="13"/>
    </row>
    <row r="15" spans="1:45" ht="15" hidden="1" customHeight="1" x14ac:dyDescent="0.2">
      <c r="A15" s="121"/>
      <c r="B15" s="124"/>
      <c r="C15" s="106"/>
      <c r="D15" s="124"/>
      <c r="E15" s="129"/>
      <c r="F15" s="130"/>
      <c r="G15" s="121"/>
      <c r="H15" s="129"/>
      <c r="I15" s="130"/>
      <c r="J15" s="106"/>
      <c r="K15" s="111"/>
      <c r="L15" s="112"/>
      <c r="M15" s="106"/>
      <c r="N15" s="111"/>
      <c r="O15" s="112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6"/>
      <c r="AC15" s="95"/>
      <c r="AD15" s="16"/>
      <c r="AE15" s="16"/>
      <c r="AF15" s="95"/>
      <c r="AG15" s="16"/>
      <c r="AH15" s="17"/>
      <c r="AI15" s="16"/>
      <c r="AJ15" s="16"/>
      <c r="AK15" s="17"/>
      <c r="AL15" s="16"/>
      <c r="AM15" s="13"/>
    </row>
    <row r="16" spans="1:45" ht="141.75" x14ac:dyDescent="0.2">
      <c r="A16" s="56">
        <v>1</v>
      </c>
      <c r="B16" s="19" t="s">
        <v>35</v>
      </c>
      <c r="C16" s="57" t="s">
        <v>36</v>
      </c>
      <c r="D16" s="21" t="s">
        <v>70</v>
      </c>
      <c r="E16" s="51">
        <v>89.06</v>
      </c>
      <c r="F16" s="52" t="s">
        <v>65</v>
      </c>
      <c r="G16" s="63">
        <f>SUM(G18:G19)</f>
        <v>80000000</v>
      </c>
      <c r="H16" s="51">
        <v>80.42</v>
      </c>
      <c r="I16" s="52" t="s">
        <v>65</v>
      </c>
      <c r="J16" s="63">
        <f>SUM(J18:J19)</f>
        <v>9918000</v>
      </c>
      <c r="K16" s="51">
        <v>82.55</v>
      </c>
      <c r="L16" s="52" t="s">
        <v>65</v>
      </c>
      <c r="M16" s="63">
        <f>SUM(M18:M19)</f>
        <v>10000000</v>
      </c>
      <c r="N16" s="92">
        <v>1.4099999999999966</v>
      </c>
      <c r="O16" s="52" t="s">
        <v>65</v>
      </c>
      <c r="P16" s="63">
        <f>SUM(P18:P19)</f>
        <v>1250000</v>
      </c>
      <c r="Q16" s="92">
        <v>0</v>
      </c>
      <c r="R16" s="52" t="s">
        <v>65</v>
      </c>
      <c r="S16" s="63">
        <f>SUM(S18:S19)</f>
        <v>1250000</v>
      </c>
      <c r="T16" s="92">
        <v>0</v>
      </c>
      <c r="U16" s="52" t="s">
        <v>65</v>
      </c>
      <c r="V16" s="63">
        <f>SUM(V18:V19)</f>
        <v>0</v>
      </c>
      <c r="W16" s="92">
        <v>0</v>
      </c>
      <c r="X16" s="52" t="s">
        <v>65</v>
      </c>
      <c r="Y16" s="63">
        <f>SUM(Y18:Y19)</f>
        <v>7500000</v>
      </c>
      <c r="Z16" s="71">
        <f>N16+Q16+T16+W16</f>
        <v>1.4099999999999966</v>
      </c>
      <c r="AA16" s="52" t="s">
        <v>65</v>
      </c>
      <c r="AB16" s="71">
        <f>AG16/K16*100</f>
        <v>99.127801332525749</v>
      </c>
      <c r="AC16" s="65" t="s">
        <v>69</v>
      </c>
      <c r="AD16" s="72">
        <f>P16+S16+V16+Y16</f>
        <v>10000000</v>
      </c>
      <c r="AE16" s="77">
        <f>AD16/M16*100</f>
        <v>100</v>
      </c>
      <c r="AF16" s="56" t="s">
        <v>69</v>
      </c>
      <c r="AG16" s="71">
        <f>H16+Z16</f>
        <v>81.83</v>
      </c>
      <c r="AH16" s="52" t="s">
        <v>65</v>
      </c>
      <c r="AI16" s="72">
        <f>J16+AD16</f>
        <v>19918000</v>
      </c>
      <c r="AJ16" s="71">
        <f>AG16/E16*100</f>
        <v>91.881877386031888</v>
      </c>
      <c r="AK16" s="65" t="s">
        <v>69</v>
      </c>
      <c r="AL16" s="77">
        <f>AI16/G16*100</f>
        <v>24.897500000000001</v>
      </c>
      <c r="AM16" s="28" t="s">
        <v>79</v>
      </c>
      <c r="AP16" s="29">
        <f t="shared" ref="AP16:AP24" si="0">P16+S16+V16+Y16</f>
        <v>10000000</v>
      </c>
    </row>
    <row r="17" spans="1:42" ht="110.25" x14ac:dyDescent="0.2">
      <c r="A17" s="18"/>
      <c r="B17" s="19"/>
      <c r="C17" s="20"/>
      <c r="D17" s="21" t="s">
        <v>71</v>
      </c>
      <c r="E17" s="51">
        <v>100</v>
      </c>
      <c r="F17" s="52" t="s">
        <v>69</v>
      </c>
      <c r="G17" s="47"/>
      <c r="H17" s="51">
        <v>100</v>
      </c>
      <c r="I17" s="52" t="s">
        <v>69</v>
      </c>
      <c r="J17" s="47"/>
      <c r="K17" s="51">
        <v>100</v>
      </c>
      <c r="L17" s="52" t="s">
        <v>69</v>
      </c>
      <c r="M17" s="47"/>
      <c r="N17" s="51">
        <f>N19/K19*100</f>
        <v>33.333333333333329</v>
      </c>
      <c r="O17" s="52" t="s">
        <v>69</v>
      </c>
      <c r="P17" s="60"/>
      <c r="Q17" s="53">
        <f>Q19/K19*100</f>
        <v>25</v>
      </c>
      <c r="R17" s="52" t="s">
        <v>69</v>
      </c>
      <c r="S17" s="60"/>
      <c r="T17" s="53">
        <f>T19/K19*100</f>
        <v>33.333333333333329</v>
      </c>
      <c r="U17" s="52" t="s">
        <v>69</v>
      </c>
      <c r="V17" s="60"/>
      <c r="W17" s="53">
        <f>W19/K19*100</f>
        <v>8.3333333333333321</v>
      </c>
      <c r="X17" s="52" t="s">
        <v>69</v>
      </c>
      <c r="Y17" s="60"/>
      <c r="Z17" s="71">
        <f>N17+Q17+T17+W17</f>
        <v>99.999999999999986</v>
      </c>
      <c r="AA17" s="52" t="s">
        <v>69</v>
      </c>
      <c r="AB17" s="71">
        <f>Z17/K17*100</f>
        <v>99.999999999999986</v>
      </c>
      <c r="AC17" s="65" t="s">
        <v>69</v>
      </c>
      <c r="AD17" s="73"/>
      <c r="AE17" s="78"/>
      <c r="AF17" s="96"/>
      <c r="AG17" s="71">
        <f>H17+Z17</f>
        <v>200</v>
      </c>
      <c r="AH17" s="52" t="s">
        <v>69</v>
      </c>
      <c r="AI17" s="73"/>
      <c r="AJ17" s="71">
        <f>AG17/E17*100</f>
        <v>200</v>
      </c>
      <c r="AK17" s="65" t="s">
        <v>69</v>
      </c>
      <c r="AL17" s="78"/>
      <c r="AM17" s="28"/>
      <c r="AP17" s="29"/>
    </row>
    <row r="18" spans="1:42" ht="77.25" customHeight="1" x14ac:dyDescent="0.2">
      <c r="A18" s="18"/>
      <c r="B18" s="19"/>
      <c r="C18" s="30" t="s">
        <v>38</v>
      </c>
      <c r="D18" s="34" t="s">
        <v>150</v>
      </c>
      <c r="E18" s="22">
        <f>15*5</f>
        <v>75</v>
      </c>
      <c r="F18" s="23" t="s">
        <v>66</v>
      </c>
      <c r="G18" s="27">
        <v>40000000</v>
      </c>
      <c r="H18" s="22">
        <v>15</v>
      </c>
      <c r="I18" s="23" t="s">
        <v>66</v>
      </c>
      <c r="J18" s="27">
        <v>4960000</v>
      </c>
      <c r="K18" s="22">
        <v>15</v>
      </c>
      <c r="L18" s="23" t="s">
        <v>66</v>
      </c>
      <c r="M18" s="27">
        <v>5000000</v>
      </c>
      <c r="N18" s="22">
        <v>6</v>
      </c>
      <c r="O18" s="23" t="s">
        <v>66</v>
      </c>
      <c r="P18" s="27">
        <v>1250000</v>
      </c>
      <c r="Q18" s="22">
        <v>3</v>
      </c>
      <c r="R18" s="23" t="s">
        <v>66</v>
      </c>
      <c r="S18" s="27">
        <v>1250000</v>
      </c>
      <c r="T18" s="22">
        <v>3</v>
      </c>
      <c r="U18" s="23" t="s">
        <v>66</v>
      </c>
      <c r="V18" s="27">
        <v>0</v>
      </c>
      <c r="W18" s="22">
        <v>3</v>
      </c>
      <c r="X18" s="23" t="s">
        <v>66</v>
      </c>
      <c r="Y18" s="27">
        <v>2500000</v>
      </c>
      <c r="Z18" s="76">
        <f>N18+Q18+T18+W18</f>
        <v>15</v>
      </c>
      <c r="AA18" s="23" t="s">
        <v>66</v>
      </c>
      <c r="AB18" s="74">
        <f>Z18/K18*100</f>
        <v>100</v>
      </c>
      <c r="AC18" s="40" t="s">
        <v>69</v>
      </c>
      <c r="AD18" s="46">
        <f>P18+S18+V18+Y18</f>
        <v>5000000</v>
      </c>
      <c r="AE18" s="74">
        <f>AD18/M18*100</f>
        <v>100</v>
      </c>
      <c r="AF18" s="40" t="s">
        <v>69</v>
      </c>
      <c r="AG18" s="76">
        <f>H18+Z18</f>
        <v>30</v>
      </c>
      <c r="AH18" s="23" t="s">
        <v>66</v>
      </c>
      <c r="AI18" s="46">
        <f>J18+AD18</f>
        <v>9960000</v>
      </c>
      <c r="AJ18" s="74">
        <f>AG18/E18*100</f>
        <v>40</v>
      </c>
      <c r="AK18" s="40" t="s">
        <v>69</v>
      </c>
      <c r="AL18" s="74">
        <f>AI18/G18*100</f>
        <v>24.9</v>
      </c>
      <c r="AM18" s="13"/>
      <c r="AP18" s="29"/>
    </row>
    <row r="19" spans="1:42" ht="93" customHeight="1" x14ac:dyDescent="0.2">
      <c r="A19" s="18"/>
      <c r="B19" s="19"/>
      <c r="C19" s="30" t="s">
        <v>37</v>
      </c>
      <c r="D19" s="34" t="s">
        <v>151</v>
      </c>
      <c r="E19" s="22">
        <f>12*5</f>
        <v>60</v>
      </c>
      <c r="F19" s="23" t="s">
        <v>66</v>
      </c>
      <c r="G19" s="27">
        <v>40000000</v>
      </c>
      <c r="H19" s="22">
        <v>12</v>
      </c>
      <c r="I19" s="23" t="s">
        <v>66</v>
      </c>
      <c r="J19" s="27">
        <v>4958000</v>
      </c>
      <c r="K19" s="22">
        <v>12</v>
      </c>
      <c r="L19" s="23" t="s">
        <v>66</v>
      </c>
      <c r="M19" s="27">
        <v>5000000</v>
      </c>
      <c r="N19" s="22">
        <v>4</v>
      </c>
      <c r="O19" s="23" t="s">
        <v>66</v>
      </c>
      <c r="P19" s="27">
        <v>0</v>
      </c>
      <c r="Q19" s="22">
        <v>3</v>
      </c>
      <c r="R19" s="23" t="s">
        <v>66</v>
      </c>
      <c r="S19" s="27">
        <v>0</v>
      </c>
      <c r="T19" s="22">
        <v>4</v>
      </c>
      <c r="U19" s="23" t="s">
        <v>66</v>
      </c>
      <c r="V19" s="27">
        <v>0</v>
      </c>
      <c r="W19" s="22">
        <v>1</v>
      </c>
      <c r="X19" s="23" t="s">
        <v>66</v>
      </c>
      <c r="Y19" s="27">
        <v>5000000</v>
      </c>
      <c r="Z19" s="76">
        <f t="shared" ref="Z19:Z55" si="1">N19+Q19+T19+W19</f>
        <v>12</v>
      </c>
      <c r="AA19" s="23" t="s">
        <v>66</v>
      </c>
      <c r="AB19" s="74">
        <f>Z19/K19*100</f>
        <v>100</v>
      </c>
      <c r="AC19" s="40" t="s">
        <v>69</v>
      </c>
      <c r="AD19" s="46">
        <f>P19+S19+V19+Y19</f>
        <v>5000000</v>
      </c>
      <c r="AE19" s="74">
        <f>AD19/M19*100</f>
        <v>100</v>
      </c>
      <c r="AF19" s="40" t="s">
        <v>69</v>
      </c>
      <c r="AG19" s="76">
        <f t="shared" ref="AG19:AG55" si="2">H19+Z19</f>
        <v>24</v>
      </c>
      <c r="AH19" s="23" t="s">
        <v>66</v>
      </c>
      <c r="AI19" s="46">
        <f t="shared" ref="AI19:AI55" si="3">J19+AD19</f>
        <v>9958000</v>
      </c>
      <c r="AJ19" s="74">
        <f>AG19/E19*100</f>
        <v>40</v>
      </c>
      <c r="AK19" s="40" t="s">
        <v>69</v>
      </c>
      <c r="AL19" s="74">
        <f t="shared" ref="AL19:AL55" si="4">AI19/G19*100</f>
        <v>24.895</v>
      </c>
      <c r="AM19" s="13"/>
      <c r="AP19" s="29"/>
    </row>
    <row r="20" spans="1:42" ht="85.5" customHeight="1" x14ac:dyDescent="0.2">
      <c r="A20" s="56">
        <v>2</v>
      </c>
      <c r="B20" s="57" t="s">
        <v>39</v>
      </c>
      <c r="C20" s="19" t="s">
        <v>40</v>
      </c>
      <c r="D20" s="20" t="s">
        <v>129</v>
      </c>
      <c r="E20" s="51">
        <v>100</v>
      </c>
      <c r="F20" s="52" t="s">
        <v>69</v>
      </c>
      <c r="G20" s="47">
        <f>SUM(G21:G26)</f>
        <v>2995705900</v>
      </c>
      <c r="H20" s="51">
        <v>100</v>
      </c>
      <c r="I20" s="52" t="s">
        <v>69</v>
      </c>
      <c r="J20" s="47">
        <f>SUM(J21:J26)</f>
        <v>447493576</v>
      </c>
      <c r="K20" s="51">
        <v>100</v>
      </c>
      <c r="L20" s="52" t="s">
        <v>69</v>
      </c>
      <c r="M20" s="47">
        <f>SUM(M21:M26)</f>
        <v>285471432</v>
      </c>
      <c r="N20" s="51">
        <v>25</v>
      </c>
      <c r="O20" s="52" t="s">
        <v>69</v>
      </c>
      <c r="P20" s="47">
        <f>SUM(P21:P26)</f>
        <v>80112732</v>
      </c>
      <c r="Q20" s="51">
        <v>25</v>
      </c>
      <c r="R20" s="52" t="s">
        <v>69</v>
      </c>
      <c r="S20" s="47">
        <f>SUM(S21:S26)</f>
        <v>85801945</v>
      </c>
      <c r="T20" s="51">
        <v>25</v>
      </c>
      <c r="U20" s="52" t="s">
        <v>69</v>
      </c>
      <c r="V20" s="47">
        <f>SUM(V21:V26)</f>
        <v>36106835</v>
      </c>
      <c r="W20" s="51">
        <v>25</v>
      </c>
      <c r="X20" s="52" t="s">
        <v>69</v>
      </c>
      <c r="Y20" s="47">
        <f>SUM(Y21:Y26)</f>
        <v>53965231</v>
      </c>
      <c r="Z20" s="75">
        <f t="shared" si="1"/>
        <v>100</v>
      </c>
      <c r="AA20" s="52" t="s">
        <v>69</v>
      </c>
      <c r="AB20" s="71">
        <f>Z20/K20*100</f>
        <v>100</v>
      </c>
      <c r="AC20" s="65" t="s">
        <v>69</v>
      </c>
      <c r="AD20" s="79">
        <f t="shared" ref="AD20:AD55" si="5">P20+S20+V20+Y20</f>
        <v>255986743</v>
      </c>
      <c r="AE20" s="71">
        <f>AD20/M20*100</f>
        <v>89.671579816785311</v>
      </c>
      <c r="AF20" s="65" t="s">
        <v>69</v>
      </c>
      <c r="AG20" s="75">
        <f t="shared" si="2"/>
        <v>200</v>
      </c>
      <c r="AH20" s="52" t="s">
        <v>69</v>
      </c>
      <c r="AI20" s="79">
        <f t="shared" si="3"/>
        <v>703480319</v>
      </c>
      <c r="AJ20" s="71">
        <f t="shared" ref="AJ20:AJ55" si="6">AG20/E20*100</f>
        <v>200</v>
      </c>
      <c r="AK20" s="65" t="s">
        <v>69</v>
      </c>
      <c r="AL20" s="71">
        <f t="shared" si="4"/>
        <v>23.482956688104796</v>
      </c>
      <c r="AM20" s="13"/>
      <c r="AP20" s="29"/>
    </row>
    <row r="21" spans="1:42" ht="60" x14ac:dyDescent="0.2">
      <c r="A21" s="18"/>
      <c r="B21" s="19"/>
      <c r="C21" s="59" t="s">
        <v>73</v>
      </c>
      <c r="D21" s="30" t="s">
        <v>130</v>
      </c>
      <c r="E21" s="49">
        <f>12*5</f>
        <v>60</v>
      </c>
      <c r="F21" s="31" t="s">
        <v>67</v>
      </c>
      <c r="G21" s="60">
        <v>196695900</v>
      </c>
      <c r="H21" s="49">
        <v>12</v>
      </c>
      <c r="I21" s="31" t="s">
        <v>67</v>
      </c>
      <c r="J21" s="32">
        <v>25522800</v>
      </c>
      <c r="K21" s="49">
        <v>12</v>
      </c>
      <c r="L21" s="31" t="s">
        <v>67</v>
      </c>
      <c r="M21" s="33">
        <v>30014000</v>
      </c>
      <c r="N21" s="61">
        <v>3</v>
      </c>
      <c r="O21" s="31" t="s">
        <v>67</v>
      </c>
      <c r="P21" s="33">
        <v>274000</v>
      </c>
      <c r="Q21" s="61">
        <v>3</v>
      </c>
      <c r="R21" s="31" t="s">
        <v>67</v>
      </c>
      <c r="S21" s="33">
        <v>16974750</v>
      </c>
      <c r="T21" s="61">
        <v>3</v>
      </c>
      <c r="U21" s="31" t="s">
        <v>67</v>
      </c>
      <c r="V21" s="33">
        <v>0</v>
      </c>
      <c r="W21" s="61">
        <v>3</v>
      </c>
      <c r="X21" s="31" t="s">
        <v>67</v>
      </c>
      <c r="Y21" s="33">
        <v>4500000</v>
      </c>
      <c r="Z21" s="76">
        <f t="shared" si="1"/>
        <v>12</v>
      </c>
      <c r="AA21" s="31" t="s">
        <v>67</v>
      </c>
      <c r="AB21" s="74">
        <f>Z21/K21*100</f>
        <v>100</v>
      </c>
      <c r="AC21" s="40" t="s">
        <v>69</v>
      </c>
      <c r="AD21" s="46">
        <f t="shared" si="5"/>
        <v>21748750</v>
      </c>
      <c r="AE21" s="74">
        <f>AD21/M21*100</f>
        <v>72.462017725061628</v>
      </c>
      <c r="AF21" s="40" t="s">
        <v>69</v>
      </c>
      <c r="AG21" s="76">
        <f t="shared" si="2"/>
        <v>24</v>
      </c>
      <c r="AH21" s="31" t="s">
        <v>67</v>
      </c>
      <c r="AI21" s="46">
        <f t="shared" si="3"/>
        <v>47271550</v>
      </c>
      <c r="AJ21" s="74">
        <f t="shared" si="6"/>
        <v>40</v>
      </c>
      <c r="AK21" s="40" t="s">
        <v>69</v>
      </c>
      <c r="AL21" s="74">
        <f t="shared" si="4"/>
        <v>24.032809021438677</v>
      </c>
      <c r="AM21" s="35"/>
      <c r="AP21" s="29">
        <f t="shared" si="0"/>
        <v>21748750</v>
      </c>
    </row>
    <row r="22" spans="1:42" ht="75" x14ac:dyDescent="0.2">
      <c r="A22" s="18"/>
      <c r="B22" s="19"/>
      <c r="C22" s="34" t="s">
        <v>74</v>
      </c>
      <c r="D22" s="30" t="s">
        <v>130</v>
      </c>
      <c r="E22" s="49">
        <f t="shared" ref="E22:E35" si="7">12*5</f>
        <v>60</v>
      </c>
      <c r="F22" s="31" t="s">
        <v>67</v>
      </c>
      <c r="G22" s="58">
        <v>264000000</v>
      </c>
      <c r="H22" s="49">
        <v>12</v>
      </c>
      <c r="I22" s="31" t="s">
        <v>67</v>
      </c>
      <c r="J22" s="26">
        <v>32330888</v>
      </c>
      <c r="K22" s="49">
        <v>12</v>
      </c>
      <c r="L22" s="31" t="s">
        <v>67</v>
      </c>
      <c r="M22" s="27">
        <v>25650000</v>
      </c>
      <c r="N22" s="61">
        <v>3</v>
      </c>
      <c r="O22" s="31" t="s">
        <v>67</v>
      </c>
      <c r="P22" s="27">
        <v>9921300</v>
      </c>
      <c r="Q22" s="61">
        <v>3</v>
      </c>
      <c r="R22" s="31" t="s">
        <v>67</v>
      </c>
      <c r="S22" s="27">
        <v>8777195</v>
      </c>
      <c r="T22" s="61">
        <v>3</v>
      </c>
      <c r="U22" s="31" t="s">
        <v>67</v>
      </c>
      <c r="V22" s="27">
        <v>5296441</v>
      </c>
      <c r="W22" s="61">
        <v>3</v>
      </c>
      <c r="X22" s="31" t="s">
        <v>67</v>
      </c>
      <c r="Y22" s="27">
        <v>1470034</v>
      </c>
      <c r="Z22" s="76">
        <f t="shared" si="1"/>
        <v>12</v>
      </c>
      <c r="AA22" s="31" t="s">
        <v>67</v>
      </c>
      <c r="AB22" s="74">
        <f t="shared" ref="AB22:AB51" si="8">Z22/K22*100</f>
        <v>100</v>
      </c>
      <c r="AC22" s="40" t="s">
        <v>69</v>
      </c>
      <c r="AD22" s="46">
        <f t="shared" si="5"/>
        <v>25464970</v>
      </c>
      <c r="AE22" s="74">
        <f t="shared" ref="AE22:AE47" si="9">AD22/M22*100</f>
        <v>99.278635477582839</v>
      </c>
      <c r="AF22" s="40" t="s">
        <v>69</v>
      </c>
      <c r="AG22" s="76">
        <f t="shared" si="2"/>
        <v>24</v>
      </c>
      <c r="AH22" s="31" t="s">
        <v>67</v>
      </c>
      <c r="AI22" s="46">
        <f t="shared" si="3"/>
        <v>57795858</v>
      </c>
      <c r="AJ22" s="74">
        <f t="shared" si="6"/>
        <v>40</v>
      </c>
      <c r="AK22" s="40" t="s">
        <v>69</v>
      </c>
      <c r="AL22" s="74">
        <f t="shared" si="4"/>
        <v>21.892370454545453</v>
      </c>
      <c r="AM22" s="13"/>
      <c r="AP22" s="29">
        <f t="shared" si="0"/>
        <v>25464970</v>
      </c>
    </row>
    <row r="23" spans="1:42" ht="75" x14ac:dyDescent="0.2">
      <c r="A23" s="18"/>
      <c r="B23" s="19"/>
      <c r="C23" s="83" t="s">
        <v>75</v>
      </c>
      <c r="D23" s="82" t="s">
        <v>130</v>
      </c>
      <c r="E23" s="49">
        <f>3*5</f>
        <v>15</v>
      </c>
      <c r="F23" s="31" t="s">
        <v>80</v>
      </c>
      <c r="G23" s="58">
        <v>70000000</v>
      </c>
      <c r="H23" s="49">
        <v>3</v>
      </c>
      <c r="I23" s="31" t="s">
        <v>80</v>
      </c>
      <c r="J23" s="26">
        <v>14000000</v>
      </c>
      <c r="K23" s="49">
        <v>3</v>
      </c>
      <c r="L23" s="31" t="s">
        <v>80</v>
      </c>
      <c r="M23" s="27">
        <v>0</v>
      </c>
      <c r="N23" s="22"/>
      <c r="O23" s="31"/>
      <c r="P23" s="27"/>
      <c r="Q23" s="22"/>
      <c r="R23" s="31"/>
      <c r="S23" s="27"/>
      <c r="T23" s="22"/>
      <c r="U23" s="31"/>
      <c r="V23" s="27"/>
      <c r="W23" s="22"/>
      <c r="X23" s="31"/>
      <c r="Y23" s="27"/>
      <c r="Z23" s="76"/>
      <c r="AA23" s="31"/>
      <c r="AB23" s="74"/>
      <c r="AC23" s="40"/>
      <c r="AD23" s="46"/>
      <c r="AE23" s="74"/>
      <c r="AF23" s="40"/>
      <c r="AG23" s="76">
        <f t="shared" si="2"/>
        <v>3</v>
      </c>
      <c r="AH23" s="31" t="s">
        <v>80</v>
      </c>
      <c r="AI23" s="46">
        <f t="shared" si="3"/>
        <v>14000000</v>
      </c>
      <c r="AJ23" s="74">
        <f t="shared" si="6"/>
        <v>20</v>
      </c>
      <c r="AK23" s="40" t="s">
        <v>69</v>
      </c>
      <c r="AL23" s="74">
        <f t="shared" si="4"/>
        <v>20</v>
      </c>
      <c r="AM23" s="13"/>
      <c r="AP23" s="29">
        <f t="shared" si="0"/>
        <v>0</v>
      </c>
    </row>
    <row r="24" spans="1:42" ht="60" x14ac:dyDescent="0.2">
      <c r="A24" s="18"/>
      <c r="B24" s="19"/>
      <c r="C24" s="34" t="s">
        <v>76</v>
      </c>
      <c r="D24" s="30" t="s">
        <v>130</v>
      </c>
      <c r="E24" s="49">
        <f t="shared" si="7"/>
        <v>60</v>
      </c>
      <c r="F24" s="31" t="s">
        <v>67</v>
      </c>
      <c r="G24" s="58">
        <v>98560000</v>
      </c>
      <c r="H24" s="49">
        <v>12</v>
      </c>
      <c r="I24" s="31" t="s">
        <v>67</v>
      </c>
      <c r="J24" s="26">
        <v>5685000</v>
      </c>
      <c r="K24" s="49">
        <v>12</v>
      </c>
      <c r="L24" s="31" t="s">
        <v>67</v>
      </c>
      <c r="M24" s="27">
        <v>1100000</v>
      </c>
      <c r="N24" s="22">
        <v>3</v>
      </c>
      <c r="O24" s="31" t="s">
        <v>67</v>
      </c>
      <c r="P24" s="27">
        <v>1550000</v>
      </c>
      <c r="Q24" s="22">
        <v>3</v>
      </c>
      <c r="R24" s="31" t="s">
        <v>67</v>
      </c>
      <c r="S24" s="27">
        <v>300000</v>
      </c>
      <c r="T24" s="22">
        <v>3</v>
      </c>
      <c r="U24" s="31" t="s">
        <v>67</v>
      </c>
      <c r="V24" s="27">
        <v>0</v>
      </c>
      <c r="W24" s="22">
        <v>3</v>
      </c>
      <c r="X24" s="31" t="s">
        <v>67</v>
      </c>
      <c r="Y24" s="27">
        <v>0</v>
      </c>
      <c r="Z24" s="76">
        <f t="shared" si="1"/>
        <v>12</v>
      </c>
      <c r="AA24" s="31" t="s">
        <v>67</v>
      </c>
      <c r="AB24" s="74">
        <f t="shared" si="8"/>
        <v>100</v>
      </c>
      <c r="AC24" s="40" t="s">
        <v>69</v>
      </c>
      <c r="AD24" s="46">
        <f t="shared" si="5"/>
        <v>1850000</v>
      </c>
      <c r="AE24" s="74">
        <f t="shared" si="9"/>
        <v>168.18181818181819</v>
      </c>
      <c r="AF24" s="40" t="s">
        <v>69</v>
      </c>
      <c r="AG24" s="76">
        <f t="shared" si="2"/>
        <v>24</v>
      </c>
      <c r="AH24" s="31" t="s">
        <v>67</v>
      </c>
      <c r="AI24" s="46">
        <f t="shared" si="3"/>
        <v>7535000</v>
      </c>
      <c r="AJ24" s="74">
        <f t="shared" si="6"/>
        <v>40</v>
      </c>
      <c r="AK24" s="40" t="s">
        <v>69</v>
      </c>
      <c r="AL24" s="74">
        <f t="shared" si="4"/>
        <v>7.6450892857142865</v>
      </c>
      <c r="AM24" s="13"/>
      <c r="AP24" s="29">
        <f t="shared" si="0"/>
        <v>1850000</v>
      </c>
    </row>
    <row r="25" spans="1:42" ht="105" x14ac:dyDescent="0.2">
      <c r="A25" s="18"/>
      <c r="B25" s="19"/>
      <c r="C25" s="30" t="s">
        <v>81</v>
      </c>
      <c r="D25" s="30" t="s">
        <v>130</v>
      </c>
      <c r="E25" s="49">
        <f t="shared" si="7"/>
        <v>60</v>
      </c>
      <c r="F25" s="31" t="s">
        <v>67</v>
      </c>
      <c r="G25" s="58">
        <v>1105150000</v>
      </c>
      <c r="H25" s="49">
        <v>12</v>
      </c>
      <c r="I25" s="31" t="s">
        <v>67</v>
      </c>
      <c r="J25" s="26">
        <v>190015985</v>
      </c>
      <c r="K25" s="49">
        <v>12</v>
      </c>
      <c r="L25" s="31" t="s">
        <v>67</v>
      </c>
      <c r="M25" s="27">
        <v>173000000</v>
      </c>
      <c r="N25" s="22">
        <v>3</v>
      </c>
      <c r="O25" s="31" t="s">
        <v>67</v>
      </c>
      <c r="P25" s="27">
        <v>30250000</v>
      </c>
      <c r="Q25" s="22">
        <v>3</v>
      </c>
      <c r="R25" s="31" t="s">
        <v>67</v>
      </c>
      <c r="S25" s="27">
        <v>59750000</v>
      </c>
      <c r="T25" s="22">
        <v>3</v>
      </c>
      <c r="U25" s="31" t="s">
        <v>67</v>
      </c>
      <c r="V25" s="27">
        <v>30810394</v>
      </c>
      <c r="W25" s="22">
        <v>3</v>
      </c>
      <c r="X25" s="31" t="s">
        <v>67</v>
      </c>
      <c r="Y25" s="27">
        <v>30405197</v>
      </c>
      <c r="Z25" s="76">
        <f t="shared" si="1"/>
        <v>12</v>
      </c>
      <c r="AA25" s="31" t="s">
        <v>67</v>
      </c>
      <c r="AB25" s="74">
        <f t="shared" si="8"/>
        <v>100</v>
      </c>
      <c r="AC25" s="40" t="s">
        <v>69</v>
      </c>
      <c r="AD25" s="46">
        <f t="shared" si="5"/>
        <v>151215591</v>
      </c>
      <c r="AE25" s="74">
        <f t="shared" si="9"/>
        <v>87.407856069364158</v>
      </c>
      <c r="AF25" s="40" t="s">
        <v>69</v>
      </c>
      <c r="AG25" s="76">
        <f t="shared" si="2"/>
        <v>24</v>
      </c>
      <c r="AH25" s="31" t="s">
        <v>67</v>
      </c>
      <c r="AI25" s="46">
        <f t="shared" si="3"/>
        <v>341231576</v>
      </c>
      <c r="AJ25" s="74">
        <f t="shared" si="6"/>
        <v>40</v>
      </c>
      <c r="AK25" s="40" t="s">
        <v>69</v>
      </c>
      <c r="AL25" s="74">
        <f t="shared" si="4"/>
        <v>30.876494231552275</v>
      </c>
      <c r="AM25" s="13"/>
      <c r="AP25" s="29"/>
    </row>
    <row r="26" spans="1:42" ht="75" x14ac:dyDescent="0.2">
      <c r="A26" s="18"/>
      <c r="B26" s="19"/>
      <c r="C26" s="34" t="s">
        <v>77</v>
      </c>
      <c r="D26" s="30" t="s">
        <v>130</v>
      </c>
      <c r="E26" s="49">
        <f t="shared" si="7"/>
        <v>60</v>
      </c>
      <c r="F26" s="31" t="s">
        <v>67</v>
      </c>
      <c r="G26" s="58">
        <v>1261300000</v>
      </c>
      <c r="H26" s="49">
        <v>12</v>
      </c>
      <c r="I26" s="31" t="s">
        <v>67</v>
      </c>
      <c r="J26" s="26">
        <v>179938903</v>
      </c>
      <c r="K26" s="49">
        <v>12</v>
      </c>
      <c r="L26" s="31" t="s">
        <v>67</v>
      </c>
      <c r="M26" s="27">
        <v>55707432</v>
      </c>
      <c r="N26" s="22">
        <v>3</v>
      </c>
      <c r="O26" s="31" t="s">
        <v>67</v>
      </c>
      <c r="P26" s="27">
        <v>38117432</v>
      </c>
      <c r="Q26" s="22">
        <v>3</v>
      </c>
      <c r="R26" s="31" t="s">
        <v>67</v>
      </c>
      <c r="S26" s="27">
        <v>0</v>
      </c>
      <c r="T26" s="22">
        <v>3</v>
      </c>
      <c r="U26" s="31" t="s">
        <v>67</v>
      </c>
      <c r="V26" s="27">
        <v>0</v>
      </c>
      <c r="W26" s="22">
        <v>3</v>
      </c>
      <c r="X26" s="31" t="s">
        <v>67</v>
      </c>
      <c r="Y26" s="27">
        <v>17590000</v>
      </c>
      <c r="Z26" s="76">
        <f t="shared" si="1"/>
        <v>12</v>
      </c>
      <c r="AA26" s="31" t="s">
        <v>67</v>
      </c>
      <c r="AB26" s="74">
        <f t="shared" si="8"/>
        <v>100</v>
      </c>
      <c r="AC26" s="40" t="s">
        <v>69</v>
      </c>
      <c r="AD26" s="46">
        <f t="shared" si="5"/>
        <v>55707432</v>
      </c>
      <c r="AE26" s="74">
        <f t="shared" si="9"/>
        <v>100</v>
      </c>
      <c r="AF26" s="40" t="s">
        <v>69</v>
      </c>
      <c r="AG26" s="76">
        <f t="shared" si="2"/>
        <v>24</v>
      </c>
      <c r="AH26" s="31" t="s">
        <v>67</v>
      </c>
      <c r="AI26" s="46">
        <f t="shared" si="3"/>
        <v>235646335</v>
      </c>
      <c r="AJ26" s="74">
        <f t="shared" si="6"/>
        <v>40</v>
      </c>
      <c r="AK26" s="40" t="s">
        <v>69</v>
      </c>
      <c r="AL26" s="74">
        <f t="shared" si="4"/>
        <v>18.682814159993658</v>
      </c>
      <c r="AM26" s="13"/>
      <c r="AP26" s="29"/>
    </row>
    <row r="27" spans="1:42" ht="97.5" customHeight="1" x14ac:dyDescent="0.2">
      <c r="A27" s="18"/>
      <c r="B27" s="19"/>
      <c r="C27" s="20" t="s">
        <v>41</v>
      </c>
      <c r="D27" s="20" t="s">
        <v>129</v>
      </c>
      <c r="E27" s="51">
        <v>100</v>
      </c>
      <c r="F27" s="52" t="s">
        <v>69</v>
      </c>
      <c r="G27" s="48">
        <f>SUM(G28:G33)</f>
        <v>765285750</v>
      </c>
      <c r="H27" s="51">
        <v>100</v>
      </c>
      <c r="I27" s="52" t="s">
        <v>69</v>
      </c>
      <c r="J27" s="48">
        <f>SUM(J28:J33)</f>
        <v>125259687</v>
      </c>
      <c r="K27" s="51">
        <v>100</v>
      </c>
      <c r="L27" s="52" t="s">
        <v>69</v>
      </c>
      <c r="M27" s="48">
        <f>SUM(M28:M33)</f>
        <v>127981250</v>
      </c>
      <c r="N27" s="51">
        <v>25</v>
      </c>
      <c r="O27" s="52" t="s">
        <v>69</v>
      </c>
      <c r="P27" s="48">
        <f>SUM(P28:P33)</f>
        <v>3069556</v>
      </c>
      <c r="Q27" s="51">
        <v>25</v>
      </c>
      <c r="R27" s="52" t="s">
        <v>69</v>
      </c>
      <c r="S27" s="48">
        <f>SUM(S28:S33)</f>
        <v>81620000</v>
      </c>
      <c r="T27" s="51">
        <v>25</v>
      </c>
      <c r="U27" s="52" t="s">
        <v>69</v>
      </c>
      <c r="V27" s="48">
        <f>SUM(V28:V33)</f>
        <v>3085060</v>
      </c>
      <c r="W27" s="51">
        <v>25</v>
      </c>
      <c r="X27" s="52" t="s">
        <v>69</v>
      </c>
      <c r="Y27" s="48">
        <f>SUM(Y28:Y33)</f>
        <v>9605558</v>
      </c>
      <c r="Z27" s="75">
        <f t="shared" si="1"/>
        <v>100</v>
      </c>
      <c r="AA27" s="52" t="s">
        <v>69</v>
      </c>
      <c r="AB27" s="71">
        <f t="shared" si="8"/>
        <v>100</v>
      </c>
      <c r="AC27" s="65" t="s">
        <v>69</v>
      </c>
      <c r="AD27" s="79">
        <f t="shared" si="5"/>
        <v>97380174</v>
      </c>
      <c r="AE27" s="71">
        <f t="shared" si="9"/>
        <v>76.089406846706069</v>
      </c>
      <c r="AF27" s="65" t="s">
        <v>69</v>
      </c>
      <c r="AG27" s="75">
        <f t="shared" si="2"/>
        <v>200</v>
      </c>
      <c r="AH27" s="52" t="s">
        <v>69</v>
      </c>
      <c r="AI27" s="79">
        <f t="shared" si="3"/>
        <v>222639861</v>
      </c>
      <c r="AJ27" s="71">
        <f t="shared" si="6"/>
        <v>200</v>
      </c>
      <c r="AK27" s="65" t="s">
        <v>69</v>
      </c>
      <c r="AL27" s="71">
        <f t="shared" si="4"/>
        <v>29.092382943233947</v>
      </c>
      <c r="AM27" s="13"/>
      <c r="AP27" s="29"/>
    </row>
    <row r="28" spans="1:42" ht="45" x14ac:dyDescent="0.2">
      <c r="A28" s="18"/>
      <c r="B28" s="19"/>
      <c r="C28" s="30" t="s">
        <v>82</v>
      </c>
      <c r="D28" s="34" t="s">
        <v>134</v>
      </c>
      <c r="E28" s="49">
        <v>1</v>
      </c>
      <c r="F28" s="31" t="s">
        <v>152</v>
      </c>
      <c r="G28" s="27">
        <v>56100000</v>
      </c>
      <c r="H28" s="49"/>
      <c r="I28" s="31"/>
      <c r="J28" s="26"/>
      <c r="K28" s="49">
        <v>1</v>
      </c>
      <c r="L28" s="31" t="s">
        <v>152</v>
      </c>
      <c r="M28" s="27">
        <v>56100000</v>
      </c>
      <c r="N28" s="49">
        <v>0</v>
      </c>
      <c r="O28" s="31" t="s">
        <v>152</v>
      </c>
      <c r="P28" s="27">
        <v>0</v>
      </c>
      <c r="Q28" s="49">
        <v>1</v>
      </c>
      <c r="R28" s="31" t="s">
        <v>152</v>
      </c>
      <c r="S28" s="27">
        <v>55400000</v>
      </c>
      <c r="T28" s="49">
        <v>0</v>
      </c>
      <c r="U28" s="31" t="s">
        <v>152</v>
      </c>
      <c r="V28" s="27">
        <v>0</v>
      </c>
      <c r="W28" s="49">
        <v>0</v>
      </c>
      <c r="X28" s="31" t="s">
        <v>152</v>
      </c>
      <c r="Y28" s="27">
        <v>0</v>
      </c>
      <c r="Z28" s="76">
        <f t="shared" si="1"/>
        <v>1</v>
      </c>
      <c r="AA28" s="31" t="s">
        <v>152</v>
      </c>
      <c r="AB28" s="74">
        <f t="shared" si="8"/>
        <v>100</v>
      </c>
      <c r="AC28" s="40" t="s">
        <v>69</v>
      </c>
      <c r="AD28" s="46">
        <f t="shared" si="5"/>
        <v>55400000</v>
      </c>
      <c r="AE28" s="74">
        <f t="shared" si="9"/>
        <v>98.752228163992868</v>
      </c>
      <c r="AF28" s="40" t="s">
        <v>69</v>
      </c>
      <c r="AG28" s="76">
        <f t="shared" si="2"/>
        <v>1</v>
      </c>
      <c r="AH28" s="31" t="s">
        <v>152</v>
      </c>
      <c r="AI28" s="46">
        <f t="shared" si="3"/>
        <v>55400000</v>
      </c>
      <c r="AJ28" s="74">
        <f t="shared" si="6"/>
        <v>100</v>
      </c>
      <c r="AK28" s="40" t="s">
        <v>69</v>
      </c>
      <c r="AL28" s="74">
        <f t="shared" si="4"/>
        <v>98.752228163992868</v>
      </c>
      <c r="AM28" s="13"/>
      <c r="AP28" s="29"/>
    </row>
    <row r="29" spans="1:42" ht="90" x14ac:dyDescent="0.2">
      <c r="A29" s="18"/>
      <c r="B29" s="19"/>
      <c r="C29" s="30" t="s">
        <v>83</v>
      </c>
      <c r="D29" s="34" t="s">
        <v>131</v>
      </c>
      <c r="E29" s="49">
        <v>1</v>
      </c>
      <c r="F29" s="31" t="s">
        <v>152</v>
      </c>
      <c r="G29" s="27">
        <v>18687500</v>
      </c>
      <c r="H29" s="49"/>
      <c r="I29" s="31"/>
      <c r="J29" s="26"/>
      <c r="K29" s="49">
        <v>1</v>
      </c>
      <c r="L29" s="31" t="s">
        <v>152</v>
      </c>
      <c r="M29" s="27">
        <v>11250000</v>
      </c>
      <c r="N29" s="49">
        <v>0</v>
      </c>
      <c r="O29" s="31" t="s">
        <v>152</v>
      </c>
      <c r="P29" s="27">
        <v>0</v>
      </c>
      <c r="Q29" s="49">
        <v>1</v>
      </c>
      <c r="R29" s="31" t="s">
        <v>152</v>
      </c>
      <c r="S29" s="27">
        <v>11250000</v>
      </c>
      <c r="T29" s="49">
        <v>0</v>
      </c>
      <c r="U29" s="31" t="s">
        <v>152</v>
      </c>
      <c r="V29" s="27">
        <v>0</v>
      </c>
      <c r="W29" s="49">
        <v>0</v>
      </c>
      <c r="X29" s="31" t="s">
        <v>152</v>
      </c>
      <c r="Y29" s="27">
        <v>0</v>
      </c>
      <c r="Z29" s="76">
        <f t="shared" si="1"/>
        <v>1</v>
      </c>
      <c r="AA29" s="31" t="s">
        <v>152</v>
      </c>
      <c r="AB29" s="74">
        <f t="shared" si="8"/>
        <v>100</v>
      </c>
      <c r="AC29" s="40" t="s">
        <v>69</v>
      </c>
      <c r="AD29" s="46">
        <f t="shared" si="5"/>
        <v>11250000</v>
      </c>
      <c r="AE29" s="74">
        <f t="shared" si="9"/>
        <v>100</v>
      </c>
      <c r="AF29" s="40" t="s">
        <v>69</v>
      </c>
      <c r="AG29" s="76">
        <f t="shared" si="2"/>
        <v>1</v>
      </c>
      <c r="AH29" s="31" t="s">
        <v>152</v>
      </c>
      <c r="AI29" s="46">
        <f t="shared" si="3"/>
        <v>11250000</v>
      </c>
      <c r="AJ29" s="74">
        <f t="shared" si="6"/>
        <v>100</v>
      </c>
      <c r="AK29" s="40" t="s">
        <v>69</v>
      </c>
      <c r="AL29" s="74">
        <f t="shared" si="4"/>
        <v>60.200668896321076</v>
      </c>
      <c r="AM29" s="13"/>
      <c r="AP29" s="29"/>
    </row>
    <row r="30" spans="1:42" ht="90" x14ac:dyDescent="0.2">
      <c r="A30" s="18"/>
      <c r="B30" s="19"/>
      <c r="C30" s="59" t="s">
        <v>72</v>
      </c>
      <c r="D30" s="34" t="s">
        <v>131</v>
      </c>
      <c r="E30" s="49">
        <f t="shared" si="7"/>
        <v>60</v>
      </c>
      <c r="F30" s="31" t="s">
        <v>67</v>
      </c>
      <c r="G30" s="58">
        <v>102098250</v>
      </c>
      <c r="H30" s="49">
        <v>12</v>
      </c>
      <c r="I30" s="31" t="s">
        <v>67</v>
      </c>
      <c r="J30" s="26">
        <v>10081250</v>
      </c>
      <c r="K30" s="49">
        <v>12</v>
      </c>
      <c r="L30" s="31" t="s">
        <v>67</v>
      </c>
      <c r="M30" s="27">
        <v>9381250</v>
      </c>
      <c r="N30" s="22">
        <v>3</v>
      </c>
      <c r="O30" s="31" t="s">
        <v>67</v>
      </c>
      <c r="P30" s="27">
        <v>0</v>
      </c>
      <c r="Q30" s="22">
        <v>3</v>
      </c>
      <c r="R30" s="31" t="s">
        <v>67</v>
      </c>
      <c r="S30" s="27">
        <v>9380000</v>
      </c>
      <c r="T30" s="22">
        <v>3</v>
      </c>
      <c r="U30" s="31" t="s">
        <v>67</v>
      </c>
      <c r="V30" s="27">
        <v>0</v>
      </c>
      <c r="W30" s="22">
        <v>3</v>
      </c>
      <c r="X30" s="31" t="s">
        <v>67</v>
      </c>
      <c r="Y30" s="27">
        <v>0</v>
      </c>
      <c r="Z30" s="76">
        <f t="shared" ref="Z30:Z31" si="10">N30+Q30+T30+W30</f>
        <v>12</v>
      </c>
      <c r="AA30" s="31" t="s">
        <v>67</v>
      </c>
      <c r="AB30" s="74">
        <f t="shared" si="8"/>
        <v>100</v>
      </c>
      <c r="AC30" s="40" t="s">
        <v>69</v>
      </c>
      <c r="AD30" s="46">
        <f t="shared" ref="AD30:AD31" si="11">P30+S30+V30+Y30</f>
        <v>9380000</v>
      </c>
      <c r="AE30" s="74">
        <f t="shared" si="9"/>
        <v>99.986675549633574</v>
      </c>
      <c r="AF30" s="40" t="s">
        <v>69</v>
      </c>
      <c r="AG30" s="76">
        <f t="shared" ref="AG30:AG31" si="12">H30+Z30</f>
        <v>24</v>
      </c>
      <c r="AH30" s="31" t="s">
        <v>67</v>
      </c>
      <c r="AI30" s="46">
        <f t="shared" ref="AI30:AI31" si="13">J30+AD30</f>
        <v>19461250</v>
      </c>
      <c r="AJ30" s="74">
        <f t="shared" ref="AJ30:AJ31" si="14">AG30/E30*100</f>
        <v>40</v>
      </c>
      <c r="AK30" s="40" t="s">
        <v>69</v>
      </c>
      <c r="AL30" s="74">
        <f t="shared" ref="AL30:AL31" si="15">AI30/G30*100</f>
        <v>19.061296349349767</v>
      </c>
      <c r="AM30" s="13"/>
      <c r="AP30" s="29"/>
    </row>
    <row r="31" spans="1:42" ht="90" x14ac:dyDescent="0.2">
      <c r="A31" s="18"/>
      <c r="B31" s="19"/>
      <c r="C31" s="34" t="s">
        <v>42</v>
      </c>
      <c r="D31" s="34" t="s">
        <v>132</v>
      </c>
      <c r="E31" s="49">
        <f t="shared" si="7"/>
        <v>60</v>
      </c>
      <c r="F31" s="31" t="s">
        <v>67</v>
      </c>
      <c r="G31" s="58">
        <v>438500000</v>
      </c>
      <c r="H31" s="49">
        <v>12</v>
      </c>
      <c r="I31" s="31" t="s">
        <v>67</v>
      </c>
      <c r="J31" s="26">
        <v>45201437</v>
      </c>
      <c r="K31" s="49">
        <v>12</v>
      </c>
      <c r="L31" s="31" t="s">
        <v>67</v>
      </c>
      <c r="M31" s="27">
        <v>43150000</v>
      </c>
      <c r="N31" s="22">
        <v>3</v>
      </c>
      <c r="O31" s="31" t="s">
        <v>67</v>
      </c>
      <c r="P31" s="27">
        <v>3069556</v>
      </c>
      <c r="Q31" s="22">
        <v>3</v>
      </c>
      <c r="R31" s="31" t="s">
        <v>67</v>
      </c>
      <c r="S31" s="27">
        <v>3815000</v>
      </c>
      <c r="T31" s="22">
        <v>3</v>
      </c>
      <c r="U31" s="31" t="s">
        <v>67</v>
      </c>
      <c r="V31" s="27">
        <v>3085060</v>
      </c>
      <c r="W31" s="22">
        <v>3</v>
      </c>
      <c r="X31" s="31" t="s">
        <v>67</v>
      </c>
      <c r="Y31" s="27">
        <v>7880558</v>
      </c>
      <c r="Z31" s="76">
        <f t="shared" si="10"/>
        <v>12</v>
      </c>
      <c r="AA31" s="31" t="s">
        <v>67</v>
      </c>
      <c r="AB31" s="74">
        <f t="shared" si="8"/>
        <v>100</v>
      </c>
      <c r="AC31" s="40" t="s">
        <v>69</v>
      </c>
      <c r="AD31" s="46">
        <f t="shared" si="11"/>
        <v>17850174</v>
      </c>
      <c r="AE31" s="74">
        <f t="shared" si="9"/>
        <v>41.367726535341831</v>
      </c>
      <c r="AF31" s="40" t="s">
        <v>69</v>
      </c>
      <c r="AG31" s="76">
        <f t="shared" si="12"/>
        <v>24</v>
      </c>
      <c r="AH31" s="31" t="s">
        <v>67</v>
      </c>
      <c r="AI31" s="46">
        <f t="shared" si="13"/>
        <v>63051611</v>
      </c>
      <c r="AJ31" s="74">
        <f t="shared" si="14"/>
        <v>40</v>
      </c>
      <c r="AK31" s="40" t="s">
        <v>69</v>
      </c>
      <c r="AL31" s="74">
        <f t="shared" si="15"/>
        <v>14.378930672748005</v>
      </c>
      <c r="AM31" s="13"/>
      <c r="AP31" s="29"/>
    </row>
    <row r="32" spans="1:42" ht="75" x14ac:dyDescent="0.2">
      <c r="A32" s="18"/>
      <c r="B32" s="19"/>
      <c r="C32" s="34" t="s">
        <v>43</v>
      </c>
      <c r="D32" s="34" t="s">
        <v>133</v>
      </c>
      <c r="E32" s="49">
        <f>12*4</f>
        <v>48</v>
      </c>
      <c r="F32" s="31" t="s">
        <v>67</v>
      </c>
      <c r="G32" s="27">
        <v>72400000</v>
      </c>
      <c r="H32" s="49"/>
      <c r="I32" s="31"/>
      <c r="J32" s="26"/>
      <c r="K32" s="49">
        <v>12</v>
      </c>
      <c r="L32" s="31" t="s">
        <v>67</v>
      </c>
      <c r="M32" s="27">
        <v>8100000</v>
      </c>
      <c r="N32" s="22">
        <v>3</v>
      </c>
      <c r="O32" s="31" t="s">
        <v>67</v>
      </c>
      <c r="P32" s="27">
        <v>0</v>
      </c>
      <c r="Q32" s="22">
        <v>3</v>
      </c>
      <c r="R32" s="31" t="s">
        <v>67</v>
      </c>
      <c r="S32" s="27">
        <v>1775000</v>
      </c>
      <c r="T32" s="22">
        <v>3</v>
      </c>
      <c r="U32" s="31" t="s">
        <v>67</v>
      </c>
      <c r="V32" s="27">
        <v>0</v>
      </c>
      <c r="W32" s="22">
        <v>3</v>
      </c>
      <c r="X32" s="31" t="s">
        <v>67</v>
      </c>
      <c r="Y32" s="27">
        <v>1725000</v>
      </c>
      <c r="Z32" s="76">
        <f t="shared" ref="Z32" si="16">N32+Q32+T32+W32</f>
        <v>12</v>
      </c>
      <c r="AA32" s="31" t="s">
        <v>67</v>
      </c>
      <c r="AB32" s="74">
        <f t="shared" si="8"/>
        <v>100</v>
      </c>
      <c r="AC32" s="40" t="s">
        <v>69</v>
      </c>
      <c r="AD32" s="46">
        <f t="shared" ref="AD32" si="17">P32+S32+V32+Y32</f>
        <v>3500000</v>
      </c>
      <c r="AE32" s="74">
        <f t="shared" si="9"/>
        <v>43.209876543209873</v>
      </c>
      <c r="AF32" s="40" t="s">
        <v>69</v>
      </c>
      <c r="AG32" s="76">
        <f t="shared" ref="AG32" si="18">H32+Z32</f>
        <v>12</v>
      </c>
      <c r="AH32" s="31" t="s">
        <v>67</v>
      </c>
      <c r="AI32" s="46">
        <f t="shared" ref="AI32" si="19">J32+AD32</f>
        <v>3500000</v>
      </c>
      <c r="AJ32" s="74">
        <f t="shared" ref="AJ32" si="20">AG32/E32*100</f>
        <v>25</v>
      </c>
      <c r="AK32" s="40" t="s">
        <v>69</v>
      </c>
      <c r="AL32" s="74">
        <f t="shared" ref="AL32" si="21">AI32/G32*100</f>
        <v>4.834254143646409</v>
      </c>
      <c r="AM32" s="13"/>
      <c r="AP32" s="29"/>
    </row>
    <row r="33" spans="1:42" ht="75" x14ac:dyDescent="0.2">
      <c r="A33" s="18"/>
      <c r="B33" s="19"/>
      <c r="C33" s="70" t="s">
        <v>135</v>
      </c>
      <c r="D33" s="70" t="s">
        <v>136</v>
      </c>
      <c r="E33" s="49">
        <v>1</v>
      </c>
      <c r="F33" s="31" t="s">
        <v>152</v>
      </c>
      <c r="G33" s="58">
        <v>77500000</v>
      </c>
      <c r="H33" s="49">
        <v>1</v>
      </c>
      <c r="I33" s="31" t="s">
        <v>152</v>
      </c>
      <c r="J33" s="26">
        <v>69977000</v>
      </c>
      <c r="K33" s="49"/>
      <c r="L33" s="31"/>
      <c r="M33" s="27"/>
      <c r="N33" s="22"/>
      <c r="O33" s="31"/>
      <c r="P33" s="27"/>
      <c r="Q33" s="22"/>
      <c r="R33" s="31"/>
      <c r="S33" s="27"/>
      <c r="T33" s="22"/>
      <c r="U33" s="31"/>
      <c r="V33" s="27"/>
      <c r="W33" s="22"/>
      <c r="X33" s="31"/>
      <c r="Y33" s="27"/>
      <c r="Z33" s="76"/>
      <c r="AA33" s="31"/>
      <c r="AB33" s="74"/>
      <c r="AC33" s="40"/>
      <c r="AD33" s="46"/>
      <c r="AE33" s="74"/>
      <c r="AF33" s="40"/>
      <c r="AG33" s="76">
        <f t="shared" ref="AG33" si="22">H33+Z33</f>
        <v>1</v>
      </c>
      <c r="AH33" s="31" t="s">
        <v>67</v>
      </c>
      <c r="AI33" s="46">
        <f t="shared" ref="AI33" si="23">J33+AD33</f>
        <v>69977000</v>
      </c>
      <c r="AJ33" s="74">
        <f t="shared" ref="AJ33" si="24">AG33/E33*100</f>
        <v>100</v>
      </c>
      <c r="AK33" s="40" t="s">
        <v>69</v>
      </c>
      <c r="AL33" s="74">
        <f t="shared" ref="AL33" si="25">AI33/G33*100</f>
        <v>90.292903225806455</v>
      </c>
      <c r="AM33" s="13"/>
      <c r="AP33" s="29"/>
    </row>
    <row r="34" spans="1:42" ht="102" customHeight="1" x14ac:dyDescent="0.2">
      <c r="A34" s="18"/>
      <c r="B34" s="19"/>
      <c r="C34" s="20" t="s">
        <v>44</v>
      </c>
      <c r="D34" s="20" t="s">
        <v>129</v>
      </c>
      <c r="E34" s="51">
        <v>100</v>
      </c>
      <c r="F34" s="52" t="s">
        <v>69</v>
      </c>
      <c r="G34" s="48">
        <f>SUM(G35:G35)</f>
        <v>6288021100</v>
      </c>
      <c r="H34" s="51">
        <v>100</v>
      </c>
      <c r="I34" s="52" t="s">
        <v>69</v>
      </c>
      <c r="J34" s="48">
        <f>SUM(J35:J35)</f>
        <v>1115140000</v>
      </c>
      <c r="K34" s="51">
        <v>100</v>
      </c>
      <c r="L34" s="52" t="s">
        <v>69</v>
      </c>
      <c r="M34" s="48">
        <f>SUM(M35:M35)</f>
        <v>136131000</v>
      </c>
      <c r="N34" s="51">
        <v>25</v>
      </c>
      <c r="O34" s="52" t="s">
        <v>69</v>
      </c>
      <c r="P34" s="48">
        <f>SUM(P35:P35)</f>
        <v>39700000</v>
      </c>
      <c r="Q34" s="51">
        <v>25</v>
      </c>
      <c r="R34" s="52" t="s">
        <v>69</v>
      </c>
      <c r="S34" s="48">
        <f>SUM(S35:S35)</f>
        <v>10900000</v>
      </c>
      <c r="T34" s="51">
        <v>25</v>
      </c>
      <c r="U34" s="52" t="s">
        <v>69</v>
      </c>
      <c r="V34" s="48">
        <f>SUM(V35:V35)</f>
        <v>0</v>
      </c>
      <c r="W34" s="51">
        <v>25</v>
      </c>
      <c r="X34" s="52" t="s">
        <v>69</v>
      </c>
      <c r="Y34" s="48">
        <f>SUM(Y35:Y35)</f>
        <v>83276960</v>
      </c>
      <c r="Z34" s="75">
        <f t="shared" si="1"/>
        <v>100</v>
      </c>
      <c r="AA34" s="52" t="s">
        <v>69</v>
      </c>
      <c r="AB34" s="71">
        <f t="shared" si="8"/>
        <v>100</v>
      </c>
      <c r="AC34" s="65" t="s">
        <v>69</v>
      </c>
      <c r="AD34" s="79">
        <f t="shared" si="5"/>
        <v>133876960</v>
      </c>
      <c r="AE34" s="71">
        <f t="shared" si="9"/>
        <v>98.344212559960624</v>
      </c>
      <c r="AF34" s="65" t="s">
        <v>69</v>
      </c>
      <c r="AG34" s="75">
        <f t="shared" si="2"/>
        <v>200</v>
      </c>
      <c r="AH34" s="52" t="s">
        <v>69</v>
      </c>
      <c r="AI34" s="79">
        <f t="shared" si="3"/>
        <v>1249016960</v>
      </c>
      <c r="AJ34" s="71">
        <f t="shared" si="6"/>
        <v>200</v>
      </c>
      <c r="AK34" s="65" t="s">
        <v>69</v>
      </c>
      <c r="AL34" s="71">
        <f t="shared" si="4"/>
        <v>19.863434618563861</v>
      </c>
      <c r="AM34" s="13"/>
      <c r="AP34" s="29"/>
    </row>
    <row r="35" spans="1:42" ht="65.25" customHeight="1" x14ac:dyDescent="0.2">
      <c r="A35" s="18"/>
      <c r="B35" s="19"/>
      <c r="C35" s="30" t="s">
        <v>85</v>
      </c>
      <c r="D35" s="34" t="s">
        <v>86</v>
      </c>
      <c r="E35" s="49">
        <f t="shared" si="7"/>
        <v>60</v>
      </c>
      <c r="F35" s="31" t="s">
        <v>67</v>
      </c>
      <c r="G35" s="58">
        <v>6288021100</v>
      </c>
      <c r="H35" s="22">
        <v>12</v>
      </c>
      <c r="I35" s="55" t="s">
        <v>67</v>
      </c>
      <c r="J35" s="26">
        <v>1115140000</v>
      </c>
      <c r="K35" s="22">
        <v>12</v>
      </c>
      <c r="L35" s="55" t="s">
        <v>67</v>
      </c>
      <c r="M35" s="27">
        <v>136131000</v>
      </c>
      <c r="N35" s="22">
        <v>3</v>
      </c>
      <c r="O35" s="55" t="s">
        <v>67</v>
      </c>
      <c r="P35" s="27">
        <v>39700000</v>
      </c>
      <c r="Q35" s="22">
        <v>3</v>
      </c>
      <c r="R35" s="55" t="s">
        <v>67</v>
      </c>
      <c r="S35" s="27">
        <v>10900000</v>
      </c>
      <c r="T35" s="22">
        <v>3</v>
      </c>
      <c r="U35" s="55" t="s">
        <v>67</v>
      </c>
      <c r="V35" s="27">
        <v>0</v>
      </c>
      <c r="W35" s="22">
        <v>3</v>
      </c>
      <c r="X35" s="55" t="s">
        <v>67</v>
      </c>
      <c r="Y35" s="27">
        <v>83276960</v>
      </c>
      <c r="Z35" s="76">
        <f t="shared" si="1"/>
        <v>12</v>
      </c>
      <c r="AA35" s="31" t="s">
        <v>67</v>
      </c>
      <c r="AB35" s="74">
        <f t="shared" si="8"/>
        <v>100</v>
      </c>
      <c r="AC35" s="40" t="s">
        <v>69</v>
      </c>
      <c r="AD35" s="46">
        <f t="shared" si="5"/>
        <v>133876960</v>
      </c>
      <c r="AE35" s="74">
        <f t="shared" si="9"/>
        <v>98.344212559960624</v>
      </c>
      <c r="AF35" s="40" t="s">
        <v>69</v>
      </c>
      <c r="AG35" s="76">
        <f t="shared" si="2"/>
        <v>24</v>
      </c>
      <c r="AH35" s="31" t="s">
        <v>67</v>
      </c>
      <c r="AI35" s="46">
        <f t="shared" si="3"/>
        <v>1249016960</v>
      </c>
      <c r="AJ35" s="74">
        <f t="shared" si="6"/>
        <v>40</v>
      </c>
      <c r="AK35" s="40" t="s">
        <v>69</v>
      </c>
      <c r="AL35" s="74">
        <f t="shared" si="4"/>
        <v>19.863434618563861</v>
      </c>
      <c r="AM35" s="13"/>
      <c r="AP35" s="29"/>
    </row>
    <row r="36" spans="1:42" ht="110.25" x14ac:dyDescent="0.2">
      <c r="A36" s="56">
        <v>14</v>
      </c>
      <c r="B36" s="57" t="s">
        <v>87</v>
      </c>
      <c r="C36" s="20" t="s">
        <v>88</v>
      </c>
      <c r="D36" s="21" t="s">
        <v>153</v>
      </c>
      <c r="E36" s="53">
        <v>0.79</v>
      </c>
      <c r="F36" s="52" t="s">
        <v>69</v>
      </c>
      <c r="G36" s="48">
        <f>SUM(G37:G37)</f>
        <v>97751250</v>
      </c>
      <c r="H36" s="53">
        <f>1126/117736*100</f>
        <v>0.95637697900387308</v>
      </c>
      <c r="I36" s="52" t="s">
        <v>69</v>
      </c>
      <c r="J36" s="48">
        <f>SUM(J37:J37)</f>
        <v>14525000</v>
      </c>
      <c r="K36" s="53">
        <v>0.76</v>
      </c>
      <c r="L36" s="52" t="s">
        <v>69</v>
      </c>
      <c r="M36" s="48">
        <f>SUM(M37:M37)</f>
        <v>5000000</v>
      </c>
      <c r="N36" s="51">
        <v>0</v>
      </c>
      <c r="O36" s="52" t="s">
        <v>69</v>
      </c>
      <c r="P36" s="48">
        <f>SUM(P37:P37)</f>
        <v>0</v>
      </c>
      <c r="Q36" s="51">
        <v>0</v>
      </c>
      <c r="R36" s="52" t="s">
        <v>69</v>
      </c>
      <c r="S36" s="48">
        <f>SUM(S37:S37)</f>
        <v>0</v>
      </c>
      <c r="T36" s="51">
        <v>0</v>
      </c>
      <c r="U36" s="52" t="s">
        <v>69</v>
      </c>
      <c r="V36" s="48">
        <f>SUM(V37:V37)</f>
        <v>0</v>
      </c>
      <c r="W36" s="53">
        <f>1097/5898*100</f>
        <v>18.599525262800949</v>
      </c>
      <c r="X36" s="52" t="s">
        <v>69</v>
      </c>
      <c r="Y36" s="48">
        <f>SUM(Y37:Y37)</f>
        <v>5000000</v>
      </c>
      <c r="Z36" s="71">
        <f t="shared" si="1"/>
        <v>18.599525262800949</v>
      </c>
      <c r="AA36" s="52" t="s">
        <v>69</v>
      </c>
      <c r="AB36" s="71">
        <f t="shared" si="8"/>
        <v>2447.3059556317035</v>
      </c>
      <c r="AC36" s="65" t="s">
        <v>69</v>
      </c>
      <c r="AD36" s="79">
        <f t="shared" si="5"/>
        <v>5000000</v>
      </c>
      <c r="AE36" s="71">
        <f t="shared" si="9"/>
        <v>100</v>
      </c>
      <c r="AF36" s="65" t="s">
        <v>69</v>
      </c>
      <c r="AG36" s="71">
        <f t="shared" si="2"/>
        <v>19.555902241804823</v>
      </c>
      <c r="AH36" s="52" t="s">
        <v>69</v>
      </c>
      <c r="AI36" s="79">
        <f t="shared" si="3"/>
        <v>19525000</v>
      </c>
      <c r="AJ36" s="71">
        <f t="shared" si="6"/>
        <v>2475.4306635195976</v>
      </c>
      <c r="AK36" s="65" t="s">
        <v>69</v>
      </c>
      <c r="AL36" s="71">
        <f t="shared" si="4"/>
        <v>19.974169128272017</v>
      </c>
      <c r="AM36" s="13"/>
      <c r="AP36" s="29"/>
    </row>
    <row r="37" spans="1:42" ht="60" x14ac:dyDescent="0.2">
      <c r="A37" s="18"/>
      <c r="B37" s="19"/>
      <c r="C37" s="30" t="s">
        <v>89</v>
      </c>
      <c r="D37" s="34" t="s">
        <v>90</v>
      </c>
      <c r="E37" s="22">
        <f>20*5</f>
        <v>100</v>
      </c>
      <c r="F37" s="23" t="s">
        <v>68</v>
      </c>
      <c r="G37" s="58">
        <v>97751250</v>
      </c>
      <c r="H37" s="50">
        <v>20</v>
      </c>
      <c r="I37" s="23" t="s">
        <v>68</v>
      </c>
      <c r="J37" s="26">
        <v>14525000</v>
      </c>
      <c r="K37" s="22">
        <v>20</v>
      </c>
      <c r="L37" s="23" t="s">
        <v>68</v>
      </c>
      <c r="M37" s="27">
        <v>5000000</v>
      </c>
      <c r="N37" s="22">
        <v>0</v>
      </c>
      <c r="O37" s="23" t="s">
        <v>68</v>
      </c>
      <c r="P37" s="27">
        <v>0</v>
      </c>
      <c r="Q37" s="22">
        <v>0</v>
      </c>
      <c r="R37" s="23" t="s">
        <v>68</v>
      </c>
      <c r="S37" s="27">
        <v>0</v>
      </c>
      <c r="T37" s="22">
        <v>0</v>
      </c>
      <c r="U37" s="23" t="s">
        <v>68</v>
      </c>
      <c r="V37" s="27">
        <v>0</v>
      </c>
      <c r="W37" s="22">
        <v>0</v>
      </c>
      <c r="X37" s="23" t="s">
        <v>68</v>
      </c>
      <c r="Y37" s="27">
        <v>5000000</v>
      </c>
      <c r="Z37" s="76">
        <f t="shared" si="1"/>
        <v>0</v>
      </c>
      <c r="AA37" s="23" t="s">
        <v>68</v>
      </c>
      <c r="AB37" s="74">
        <f t="shared" si="8"/>
        <v>0</v>
      </c>
      <c r="AC37" s="40" t="s">
        <v>69</v>
      </c>
      <c r="AD37" s="46">
        <f t="shared" si="5"/>
        <v>5000000</v>
      </c>
      <c r="AE37" s="74">
        <f t="shared" si="9"/>
        <v>100</v>
      </c>
      <c r="AF37" s="40" t="s">
        <v>69</v>
      </c>
      <c r="AG37" s="76">
        <f t="shared" si="2"/>
        <v>20</v>
      </c>
      <c r="AH37" s="23" t="s">
        <v>68</v>
      </c>
      <c r="AI37" s="46">
        <f t="shared" si="3"/>
        <v>19525000</v>
      </c>
      <c r="AJ37" s="74">
        <f t="shared" si="6"/>
        <v>20</v>
      </c>
      <c r="AK37" s="40" t="s">
        <v>69</v>
      </c>
      <c r="AL37" s="74">
        <f t="shared" si="4"/>
        <v>19.974169128272017</v>
      </c>
      <c r="AM37" s="13"/>
      <c r="AP37" s="29"/>
    </row>
    <row r="38" spans="1:42" ht="102" customHeight="1" x14ac:dyDescent="0.2">
      <c r="A38" s="18"/>
      <c r="B38" s="19"/>
      <c r="C38" s="57" t="s">
        <v>91</v>
      </c>
      <c r="D38" s="21" t="s">
        <v>101</v>
      </c>
      <c r="E38" s="53">
        <v>48.5</v>
      </c>
      <c r="F38" s="52" t="s">
        <v>69</v>
      </c>
      <c r="G38" s="63">
        <f>SUM(G40:G46)</f>
        <v>2793257000</v>
      </c>
      <c r="H38" s="53">
        <f>(421+60)/1119*100</f>
        <v>42.984807864164431</v>
      </c>
      <c r="I38" s="52" t="s">
        <v>69</v>
      </c>
      <c r="J38" s="63">
        <f>SUM(J40:J46)</f>
        <v>177444605</v>
      </c>
      <c r="K38" s="51">
        <v>43.03</v>
      </c>
      <c r="L38" s="52" t="s">
        <v>69</v>
      </c>
      <c r="M38" s="63">
        <f>SUM(M40:M46)</f>
        <v>101049000</v>
      </c>
      <c r="N38" s="51">
        <v>0</v>
      </c>
      <c r="O38" s="52" t="s">
        <v>69</v>
      </c>
      <c r="P38" s="63">
        <f>SUM(P40:P45)</f>
        <v>0</v>
      </c>
      <c r="Q38" s="51">
        <v>0</v>
      </c>
      <c r="R38" s="52" t="s">
        <v>69</v>
      </c>
      <c r="S38" s="63">
        <f>SUM(S40:S45)</f>
        <v>0</v>
      </c>
      <c r="T38" s="51">
        <v>0</v>
      </c>
      <c r="U38" s="52" t="s">
        <v>69</v>
      </c>
      <c r="V38" s="63">
        <f>SUM(V40:V45)</f>
        <v>0</v>
      </c>
      <c r="W38" s="53">
        <f>973/1139*100</f>
        <v>85.425812115891134</v>
      </c>
      <c r="X38" s="52" t="s">
        <v>69</v>
      </c>
      <c r="Y38" s="63">
        <f>SUM(Y40:Y45)</f>
        <v>84789000</v>
      </c>
      <c r="Z38" s="71">
        <f t="shared" si="1"/>
        <v>85.425812115891134</v>
      </c>
      <c r="AA38" s="52" t="s">
        <v>69</v>
      </c>
      <c r="AB38" s="71">
        <f>Z38/K38*100</f>
        <v>198.52617270716041</v>
      </c>
      <c r="AC38" s="65" t="s">
        <v>69</v>
      </c>
      <c r="AD38" s="64">
        <f t="shared" si="5"/>
        <v>84789000</v>
      </c>
      <c r="AE38" s="77">
        <f t="shared" si="9"/>
        <v>83.908796722382206</v>
      </c>
      <c r="AF38" s="56" t="s">
        <v>69</v>
      </c>
      <c r="AG38" s="71">
        <f t="shared" si="2"/>
        <v>128.41061998005557</v>
      </c>
      <c r="AH38" s="52" t="s">
        <v>69</v>
      </c>
      <c r="AI38" s="64">
        <f t="shared" si="3"/>
        <v>262233605</v>
      </c>
      <c r="AJ38" s="71">
        <f t="shared" si="6"/>
        <v>264.76416490733106</v>
      </c>
      <c r="AK38" s="65" t="s">
        <v>69</v>
      </c>
      <c r="AL38" s="77">
        <f t="shared" si="4"/>
        <v>9.388094435993537</v>
      </c>
      <c r="AM38" s="13"/>
      <c r="AP38" s="29"/>
    </row>
    <row r="39" spans="1:42" ht="110.25" x14ac:dyDescent="0.2">
      <c r="A39" s="18"/>
      <c r="B39" s="19"/>
      <c r="C39" s="19"/>
      <c r="D39" s="21" t="s">
        <v>100</v>
      </c>
      <c r="E39" s="51">
        <v>95</v>
      </c>
      <c r="F39" s="52" t="s">
        <v>69</v>
      </c>
      <c r="G39" s="16"/>
      <c r="H39" s="51">
        <f>5/6*100</f>
        <v>83.333333333333343</v>
      </c>
      <c r="I39" s="52" t="s">
        <v>69</v>
      </c>
      <c r="J39" s="32"/>
      <c r="K39" s="51">
        <v>85</v>
      </c>
      <c r="L39" s="52" t="s">
        <v>69</v>
      </c>
      <c r="M39" s="47"/>
      <c r="N39" s="51">
        <v>0</v>
      </c>
      <c r="O39" s="52" t="s">
        <v>69</v>
      </c>
      <c r="P39" s="47"/>
      <c r="Q39" s="51">
        <v>0</v>
      </c>
      <c r="R39" s="52" t="s">
        <v>69</v>
      </c>
      <c r="S39" s="47"/>
      <c r="T39" s="51">
        <v>0</v>
      </c>
      <c r="U39" s="52" t="s">
        <v>69</v>
      </c>
      <c r="V39" s="47"/>
      <c r="W39" s="53">
        <f>3/7*100</f>
        <v>42.857142857142854</v>
      </c>
      <c r="X39" s="52" t="s">
        <v>69</v>
      </c>
      <c r="Y39" s="47"/>
      <c r="Z39" s="71">
        <f t="shared" si="1"/>
        <v>42.857142857142854</v>
      </c>
      <c r="AA39" s="52" t="s">
        <v>69</v>
      </c>
      <c r="AB39" s="71">
        <f>Z39/K39*100</f>
        <v>50.420168067226889</v>
      </c>
      <c r="AC39" s="65" t="s">
        <v>69</v>
      </c>
      <c r="AD39" s="66"/>
      <c r="AE39" s="78"/>
      <c r="AF39" s="96"/>
      <c r="AG39" s="71">
        <f t="shared" si="2"/>
        <v>126.1904761904762</v>
      </c>
      <c r="AH39" s="52" t="s">
        <v>69</v>
      </c>
      <c r="AI39" s="66"/>
      <c r="AJ39" s="71">
        <f t="shared" si="6"/>
        <v>132.83208020050125</v>
      </c>
      <c r="AK39" s="65" t="s">
        <v>69</v>
      </c>
      <c r="AL39" s="78"/>
      <c r="AM39" s="13"/>
      <c r="AP39" s="29"/>
    </row>
    <row r="40" spans="1:42" ht="60" x14ac:dyDescent="0.2">
      <c r="A40" s="18"/>
      <c r="B40" s="19"/>
      <c r="C40" s="34" t="s">
        <v>92</v>
      </c>
      <c r="D40" s="34" t="s">
        <v>154</v>
      </c>
      <c r="E40" s="22">
        <v>34</v>
      </c>
      <c r="F40" s="23" t="s">
        <v>102</v>
      </c>
      <c r="G40" s="58">
        <v>94340000</v>
      </c>
      <c r="H40" s="50">
        <v>5</v>
      </c>
      <c r="I40" s="55" t="s">
        <v>102</v>
      </c>
      <c r="J40" s="26">
        <v>11012000</v>
      </c>
      <c r="K40" s="22">
        <v>7</v>
      </c>
      <c r="L40" s="55" t="s">
        <v>102</v>
      </c>
      <c r="M40" s="27">
        <v>6470000</v>
      </c>
      <c r="N40" s="22">
        <v>0</v>
      </c>
      <c r="O40" s="55" t="s">
        <v>102</v>
      </c>
      <c r="P40" s="27">
        <v>0</v>
      </c>
      <c r="Q40" s="22">
        <v>0</v>
      </c>
      <c r="R40" s="55" t="s">
        <v>102</v>
      </c>
      <c r="S40" s="27">
        <v>0</v>
      </c>
      <c r="T40" s="22">
        <v>0</v>
      </c>
      <c r="U40" s="55" t="s">
        <v>102</v>
      </c>
      <c r="V40" s="27">
        <v>0</v>
      </c>
      <c r="W40" s="22">
        <v>3</v>
      </c>
      <c r="X40" s="55" t="s">
        <v>102</v>
      </c>
      <c r="Y40" s="27">
        <v>2784000</v>
      </c>
      <c r="Z40" s="76">
        <f t="shared" si="1"/>
        <v>3</v>
      </c>
      <c r="AA40" s="23" t="s">
        <v>102</v>
      </c>
      <c r="AB40" s="74">
        <f t="shared" si="8"/>
        <v>42.857142857142854</v>
      </c>
      <c r="AC40" s="40" t="s">
        <v>69</v>
      </c>
      <c r="AD40" s="46">
        <f t="shared" si="5"/>
        <v>2784000</v>
      </c>
      <c r="AE40" s="74">
        <f t="shared" si="9"/>
        <v>43.029366306027825</v>
      </c>
      <c r="AF40" s="40" t="s">
        <v>69</v>
      </c>
      <c r="AG40" s="76">
        <f t="shared" si="2"/>
        <v>8</v>
      </c>
      <c r="AH40" s="23" t="s">
        <v>102</v>
      </c>
      <c r="AI40" s="46">
        <f t="shared" si="3"/>
        <v>13796000</v>
      </c>
      <c r="AJ40" s="74">
        <f t="shared" si="6"/>
        <v>23.52941176470588</v>
      </c>
      <c r="AK40" s="40" t="s">
        <v>69</v>
      </c>
      <c r="AL40" s="74">
        <f t="shared" si="4"/>
        <v>14.623701505193978</v>
      </c>
      <c r="AM40" s="13"/>
      <c r="AP40" s="29"/>
    </row>
    <row r="41" spans="1:42" ht="45" x14ac:dyDescent="0.2">
      <c r="A41" s="18"/>
      <c r="B41" s="19"/>
      <c r="C41" s="82" t="s">
        <v>93</v>
      </c>
      <c r="D41" s="83" t="s">
        <v>97</v>
      </c>
      <c r="E41" s="22">
        <v>48</v>
      </c>
      <c r="F41" s="55" t="s">
        <v>68</v>
      </c>
      <c r="G41" s="24"/>
      <c r="H41" s="25"/>
      <c r="I41" s="23"/>
      <c r="J41" s="26"/>
      <c r="K41" s="22">
        <v>48</v>
      </c>
      <c r="L41" s="55" t="s">
        <v>68</v>
      </c>
      <c r="M41" s="27">
        <v>0</v>
      </c>
      <c r="N41" s="22"/>
      <c r="O41" s="55"/>
      <c r="P41" s="27"/>
      <c r="Q41" s="22"/>
      <c r="R41" s="55"/>
      <c r="S41" s="27"/>
      <c r="T41" s="22"/>
      <c r="U41" s="55"/>
      <c r="V41" s="27"/>
      <c r="W41" s="22"/>
      <c r="X41" s="55"/>
      <c r="Y41" s="27"/>
      <c r="Z41" s="76"/>
      <c r="AA41" s="55"/>
      <c r="AB41" s="74"/>
      <c r="AC41" s="40"/>
      <c r="AD41" s="46"/>
      <c r="AE41" s="74"/>
      <c r="AF41" s="40"/>
      <c r="AG41" s="76">
        <f t="shared" ref="AG41:AG43" si="26">H41+Z41</f>
        <v>0</v>
      </c>
      <c r="AH41" s="55" t="s">
        <v>68</v>
      </c>
      <c r="AI41" s="46">
        <f t="shared" ref="AI41:AI43" si="27">J41+AD41</f>
        <v>0</v>
      </c>
      <c r="AJ41" s="74">
        <f t="shared" ref="AJ41:AJ43" si="28">AG41/E41*100</f>
        <v>0</v>
      </c>
      <c r="AK41" s="40" t="s">
        <v>69</v>
      </c>
      <c r="AL41" s="74" t="e">
        <f t="shared" ref="AL41:AL43" si="29">AI41/G41*100</f>
        <v>#DIV/0!</v>
      </c>
      <c r="AM41" s="13"/>
      <c r="AP41" s="29"/>
    </row>
    <row r="42" spans="1:42" ht="75" x14ac:dyDescent="0.2">
      <c r="A42" s="18"/>
      <c r="B42" s="19"/>
      <c r="C42" s="82" t="s">
        <v>94</v>
      </c>
      <c r="D42" s="83" t="s">
        <v>99</v>
      </c>
      <c r="E42" s="22">
        <v>30</v>
      </c>
      <c r="F42" s="55" t="s">
        <v>68</v>
      </c>
      <c r="G42" s="24"/>
      <c r="H42" s="25"/>
      <c r="I42" s="23"/>
      <c r="J42" s="26"/>
      <c r="K42" s="22">
        <v>30</v>
      </c>
      <c r="L42" s="55" t="s">
        <v>68</v>
      </c>
      <c r="M42" s="27">
        <v>0</v>
      </c>
      <c r="N42" s="22"/>
      <c r="O42" s="55"/>
      <c r="P42" s="27"/>
      <c r="Q42" s="22"/>
      <c r="R42" s="55"/>
      <c r="S42" s="27"/>
      <c r="T42" s="22"/>
      <c r="U42" s="55"/>
      <c r="V42" s="27"/>
      <c r="W42" s="22"/>
      <c r="X42" s="55"/>
      <c r="Y42" s="27"/>
      <c r="Z42" s="76"/>
      <c r="AA42" s="55"/>
      <c r="AB42" s="74"/>
      <c r="AC42" s="40"/>
      <c r="AD42" s="46"/>
      <c r="AE42" s="74"/>
      <c r="AF42" s="40"/>
      <c r="AG42" s="76">
        <f t="shared" si="26"/>
        <v>0</v>
      </c>
      <c r="AH42" s="55" t="s">
        <v>68</v>
      </c>
      <c r="AI42" s="46">
        <f t="shared" si="27"/>
        <v>0</v>
      </c>
      <c r="AJ42" s="74">
        <f t="shared" si="28"/>
        <v>0</v>
      </c>
      <c r="AK42" s="40" t="s">
        <v>69</v>
      </c>
      <c r="AL42" s="74" t="e">
        <f t="shared" si="29"/>
        <v>#DIV/0!</v>
      </c>
      <c r="AM42" s="13"/>
      <c r="AP42" s="29"/>
    </row>
    <row r="43" spans="1:42" ht="75" x14ac:dyDescent="0.2">
      <c r="A43" s="18"/>
      <c r="B43" s="19"/>
      <c r="C43" s="30" t="s">
        <v>167</v>
      </c>
      <c r="D43" s="34" t="s">
        <v>99</v>
      </c>
      <c r="E43" s="22">
        <v>0</v>
      </c>
      <c r="F43" s="55" t="s">
        <v>68</v>
      </c>
      <c r="G43" s="58"/>
      <c r="H43" s="50">
        <v>0</v>
      </c>
      <c r="I43" s="55" t="s">
        <v>68</v>
      </c>
      <c r="J43" s="26"/>
      <c r="K43" s="22">
        <v>16</v>
      </c>
      <c r="L43" s="55" t="s">
        <v>68</v>
      </c>
      <c r="M43" s="27">
        <v>94579000</v>
      </c>
      <c r="N43" s="22">
        <v>0</v>
      </c>
      <c r="O43" s="55" t="s">
        <v>68</v>
      </c>
      <c r="P43" s="27">
        <v>0</v>
      </c>
      <c r="Q43" s="22">
        <v>0</v>
      </c>
      <c r="R43" s="55" t="s">
        <v>68</v>
      </c>
      <c r="S43" s="27">
        <v>0</v>
      </c>
      <c r="T43" s="22">
        <v>0</v>
      </c>
      <c r="U43" s="55" t="s">
        <v>68</v>
      </c>
      <c r="V43" s="27">
        <v>0</v>
      </c>
      <c r="W43" s="22">
        <v>16</v>
      </c>
      <c r="X43" s="55" t="s">
        <v>68</v>
      </c>
      <c r="Y43" s="27">
        <v>82005000</v>
      </c>
      <c r="Z43" s="76">
        <f t="shared" ref="Z43" si="30">N43+Q43+T43+W43</f>
        <v>16</v>
      </c>
      <c r="AA43" s="55" t="s">
        <v>68</v>
      </c>
      <c r="AB43" s="74">
        <f t="shared" ref="AB43" si="31">Z43/K43*100</f>
        <v>100</v>
      </c>
      <c r="AC43" s="40" t="s">
        <v>69</v>
      </c>
      <c r="AD43" s="46">
        <f t="shared" ref="AD43" si="32">P43+S43+V43+Y43</f>
        <v>82005000</v>
      </c>
      <c r="AE43" s="74">
        <f t="shared" ref="AE43" si="33">AD43/M43*100</f>
        <v>86.705293987037294</v>
      </c>
      <c r="AF43" s="40" t="s">
        <v>69</v>
      </c>
      <c r="AG43" s="76">
        <f t="shared" si="26"/>
        <v>16</v>
      </c>
      <c r="AH43" s="55" t="s">
        <v>68</v>
      </c>
      <c r="AI43" s="46">
        <f t="shared" si="27"/>
        <v>82005000</v>
      </c>
      <c r="AJ43" s="74" t="e">
        <f t="shared" si="28"/>
        <v>#DIV/0!</v>
      </c>
      <c r="AK43" s="40" t="s">
        <v>69</v>
      </c>
      <c r="AL43" s="74" t="e">
        <f t="shared" si="29"/>
        <v>#DIV/0!</v>
      </c>
      <c r="AM43" s="13"/>
      <c r="AP43" s="29"/>
    </row>
    <row r="44" spans="1:42" ht="75" x14ac:dyDescent="0.2">
      <c r="A44" s="18"/>
      <c r="B44" s="19"/>
      <c r="C44" s="82" t="s">
        <v>95</v>
      </c>
      <c r="D44" s="83" t="s">
        <v>98</v>
      </c>
      <c r="E44" s="22">
        <f>40*5</f>
        <v>200</v>
      </c>
      <c r="F44" s="55" t="s">
        <v>68</v>
      </c>
      <c r="G44" s="58">
        <v>97070000</v>
      </c>
      <c r="H44" s="50">
        <v>40</v>
      </c>
      <c r="I44" s="55" t="s">
        <v>68</v>
      </c>
      <c r="J44" s="26">
        <v>27048000</v>
      </c>
      <c r="K44" s="22">
        <v>40</v>
      </c>
      <c r="L44" s="55" t="s">
        <v>68</v>
      </c>
      <c r="M44" s="27">
        <v>0</v>
      </c>
      <c r="N44" s="22"/>
      <c r="O44" s="55"/>
      <c r="P44" s="27"/>
      <c r="Q44" s="22"/>
      <c r="R44" s="55"/>
      <c r="S44" s="27"/>
      <c r="T44" s="22"/>
      <c r="U44" s="55"/>
      <c r="V44" s="27"/>
      <c r="W44" s="22"/>
      <c r="X44" s="55"/>
      <c r="Y44" s="27"/>
      <c r="Z44" s="76"/>
      <c r="AA44" s="55"/>
      <c r="AB44" s="74"/>
      <c r="AC44" s="40"/>
      <c r="AD44" s="46"/>
      <c r="AE44" s="74"/>
      <c r="AF44" s="40"/>
      <c r="AG44" s="76">
        <f t="shared" ref="AG44" si="34">H44+Z44</f>
        <v>40</v>
      </c>
      <c r="AH44" s="55" t="s">
        <v>68</v>
      </c>
      <c r="AI44" s="46">
        <f t="shared" ref="AI44" si="35">J44+AD44</f>
        <v>27048000</v>
      </c>
      <c r="AJ44" s="74">
        <f t="shared" ref="AJ44" si="36">AG44/E44*100</f>
        <v>20</v>
      </c>
      <c r="AK44" s="40" t="s">
        <v>69</v>
      </c>
      <c r="AL44" s="74">
        <f t="shared" ref="AL44" si="37">AI44/G44*100</f>
        <v>27.864427732564128</v>
      </c>
      <c r="AM44" s="13"/>
      <c r="AP44" s="29"/>
    </row>
    <row r="45" spans="1:42" ht="75" x14ac:dyDescent="0.2">
      <c r="A45" s="18"/>
      <c r="B45" s="19"/>
      <c r="C45" s="82" t="s">
        <v>96</v>
      </c>
      <c r="D45" s="83" t="s">
        <v>99</v>
      </c>
      <c r="E45" s="22">
        <f>40*5</f>
        <v>200</v>
      </c>
      <c r="F45" s="55" t="s">
        <v>68</v>
      </c>
      <c r="G45" s="58">
        <v>2504060000</v>
      </c>
      <c r="H45" s="50">
        <v>40</v>
      </c>
      <c r="I45" s="55" t="s">
        <v>68</v>
      </c>
      <c r="J45" s="26">
        <v>42564000</v>
      </c>
      <c r="K45" s="22">
        <v>40</v>
      </c>
      <c r="L45" s="55" t="s">
        <v>68</v>
      </c>
      <c r="M45" s="27">
        <v>0</v>
      </c>
      <c r="N45" s="22"/>
      <c r="O45" s="55"/>
      <c r="P45" s="27"/>
      <c r="Q45" s="22"/>
      <c r="R45" s="55"/>
      <c r="S45" s="27"/>
      <c r="T45" s="22"/>
      <c r="U45" s="55"/>
      <c r="V45" s="27"/>
      <c r="W45" s="22"/>
      <c r="X45" s="55"/>
      <c r="Y45" s="27"/>
      <c r="Z45" s="76"/>
      <c r="AA45" s="55"/>
      <c r="AB45" s="74"/>
      <c r="AC45" s="40"/>
      <c r="AD45" s="46"/>
      <c r="AE45" s="74"/>
      <c r="AF45" s="40"/>
      <c r="AG45" s="76">
        <f t="shared" ref="AG45" si="38">H45+Z45</f>
        <v>40</v>
      </c>
      <c r="AH45" s="55" t="s">
        <v>68</v>
      </c>
      <c r="AI45" s="46">
        <f t="shared" ref="AI45" si="39">J45+AD45</f>
        <v>42564000</v>
      </c>
      <c r="AJ45" s="74">
        <f t="shared" ref="AJ45" si="40">AG45/E45*100</f>
        <v>20</v>
      </c>
      <c r="AK45" s="40" t="s">
        <v>69</v>
      </c>
      <c r="AL45" s="74">
        <f t="shared" ref="AL45" si="41">AI45/G45*100</f>
        <v>1.6997995255704736</v>
      </c>
      <c r="AM45" s="13"/>
      <c r="AP45" s="29"/>
    </row>
    <row r="46" spans="1:42" ht="75" x14ac:dyDescent="0.2">
      <c r="A46" s="18"/>
      <c r="B46" s="19"/>
      <c r="C46" s="69" t="s">
        <v>144</v>
      </c>
      <c r="D46" s="70" t="s">
        <v>145</v>
      </c>
      <c r="E46" s="22">
        <v>20</v>
      </c>
      <c r="F46" s="55" t="s">
        <v>68</v>
      </c>
      <c r="G46" s="58">
        <v>97787000</v>
      </c>
      <c r="H46" s="22">
        <v>20</v>
      </c>
      <c r="I46" s="55" t="s">
        <v>68</v>
      </c>
      <c r="J46" s="26">
        <v>96820605</v>
      </c>
      <c r="K46" s="22"/>
      <c r="L46" s="55"/>
      <c r="M46" s="27"/>
      <c r="N46" s="22"/>
      <c r="O46" s="55"/>
      <c r="P46" s="27"/>
      <c r="Q46" s="22"/>
      <c r="R46" s="55"/>
      <c r="S46" s="27"/>
      <c r="T46" s="22"/>
      <c r="U46" s="55"/>
      <c r="V46" s="27"/>
      <c r="W46" s="22"/>
      <c r="X46" s="55"/>
      <c r="Y46" s="27"/>
      <c r="Z46" s="76"/>
      <c r="AA46" s="55"/>
      <c r="AB46" s="74"/>
      <c r="AC46" s="40"/>
      <c r="AD46" s="46"/>
      <c r="AE46" s="74"/>
      <c r="AF46" s="40"/>
      <c r="AG46" s="76">
        <f t="shared" ref="AG46" si="42">H46+Z46</f>
        <v>20</v>
      </c>
      <c r="AH46" s="55" t="s">
        <v>68</v>
      </c>
      <c r="AI46" s="46">
        <f t="shared" ref="AI46" si="43">J46+AD46</f>
        <v>96820605</v>
      </c>
      <c r="AJ46" s="74">
        <f t="shared" ref="AJ46" si="44">AG46/E46*100</f>
        <v>100</v>
      </c>
      <c r="AK46" s="40" t="s">
        <v>69</v>
      </c>
      <c r="AL46" s="74">
        <f t="shared" ref="AL46" si="45">AI46/G46*100</f>
        <v>99.011734688660042</v>
      </c>
      <c r="AM46" s="13"/>
      <c r="AP46" s="29"/>
    </row>
    <row r="47" spans="1:42" ht="63" x14ac:dyDescent="0.2">
      <c r="A47" s="18"/>
      <c r="B47" s="19"/>
      <c r="C47" s="57" t="s">
        <v>103</v>
      </c>
      <c r="D47" s="21" t="s">
        <v>156</v>
      </c>
      <c r="E47" s="51">
        <v>100</v>
      </c>
      <c r="F47" s="52" t="s">
        <v>69</v>
      </c>
      <c r="G47" s="63">
        <f>SUM(G50:G53)</f>
        <v>395731000</v>
      </c>
      <c r="H47" s="51">
        <f>159/163*100</f>
        <v>97.546012269938657</v>
      </c>
      <c r="I47" s="52" t="s">
        <v>69</v>
      </c>
      <c r="J47" s="63">
        <f>SUM(J50:J53)</f>
        <v>212947500</v>
      </c>
      <c r="K47" s="51">
        <v>98.09</v>
      </c>
      <c r="L47" s="52" t="s">
        <v>69</v>
      </c>
      <c r="M47" s="63">
        <f>SUM(M50:M53)</f>
        <v>86000000</v>
      </c>
      <c r="N47" s="51">
        <v>0</v>
      </c>
      <c r="O47" s="52" t="s">
        <v>69</v>
      </c>
      <c r="P47" s="63">
        <f>SUM(P50:P53)</f>
        <v>0</v>
      </c>
      <c r="Q47" s="51">
        <v>0</v>
      </c>
      <c r="R47" s="52" t="s">
        <v>69</v>
      </c>
      <c r="S47" s="63">
        <f>SUM(S50:S53)</f>
        <v>0</v>
      </c>
      <c r="T47" s="51">
        <v>0</v>
      </c>
      <c r="U47" s="52" t="s">
        <v>69</v>
      </c>
      <c r="V47" s="63">
        <f>SUM(V50:V53)</f>
        <v>0</v>
      </c>
      <c r="W47" s="53">
        <f>141/162*100</f>
        <v>87.037037037037038</v>
      </c>
      <c r="X47" s="52" t="s">
        <v>69</v>
      </c>
      <c r="Y47" s="63">
        <f>SUM(Y50:Y53)</f>
        <v>73025000</v>
      </c>
      <c r="Z47" s="71">
        <f t="shared" si="1"/>
        <v>87.037037037037038</v>
      </c>
      <c r="AA47" s="52" t="s">
        <v>69</v>
      </c>
      <c r="AB47" s="71">
        <f>Z47/K47*100</f>
        <v>88.731814697764335</v>
      </c>
      <c r="AC47" s="65" t="s">
        <v>69</v>
      </c>
      <c r="AD47" s="64">
        <f>P47+S47+V47+Y47</f>
        <v>73025000</v>
      </c>
      <c r="AE47" s="77">
        <f>AD47/M47*100</f>
        <v>84.912790697674424</v>
      </c>
      <c r="AF47" s="56" t="s">
        <v>69</v>
      </c>
      <c r="AG47" s="71">
        <f>H47+Z47</f>
        <v>184.58304930697568</v>
      </c>
      <c r="AH47" s="52" t="s">
        <v>69</v>
      </c>
      <c r="AI47" s="64">
        <f t="shared" si="3"/>
        <v>285972500</v>
      </c>
      <c r="AJ47" s="71">
        <f t="shared" si="6"/>
        <v>184.58304930697568</v>
      </c>
      <c r="AK47" s="65" t="s">
        <v>69</v>
      </c>
      <c r="AL47" s="77">
        <f t="shared" si="4"/>
        <v>72.264366450947733</v>
      </c>
      <c r="AM47" s="13"/>
      <c r="AP47" s="29"/>
    </row>
    <row r="48" spans="1:42" ht="78.75" x14ac:dyDescent="0.2">
      <c r="A48" s="18"/>
      <c r="B48" s="19"/>
      <c r="C48" s="19"/>
      <c r="D48" s="21" t="s">
        <v>106</v>
      </c>
      <c r="E48" s="51">
        <v>72.88</v>
      </c>
      <c r="F48" s="52" t="s">
        <v>69</v>
      </c>
      <c r="G48" s="14"/>
      <c r="H48" s="53">
        <f>(10+5)/48*100</f>
        <v>31.25</v>
      </c>
      <c r="I48" s="52" t="s">
        <v>69</v>
      </c>
      <c r="J48" s="67"/>
      <c r="K48" s="51">
        <v>41.63</v>
      </c>
      <c r="L48" s="52" t="s">
        <v>69</v>
      </c>
      <c r="M48" s="68"/>
      <c r="N48" s="51">
        <v>0</v>
      </c>
      <c r="O48" s="52" t="s">
        <v>69</v>
      </c>
      <c r="P48" s="68"/>
      <c r="Q48" s="51">
        <v>0</v>
      </c>
      <c r="R48" s="52" t="s">
        <v>69</v>
      </c>
      <c r="S48" s="68"/>
      <c r="T48" s="51">
        <v>0</v>
      </c>
      <c r="U48" s="52" t="s">
        <v>69</v>
      </c>
      <c r="V48" s="68"/>
      <c r="W48" s="53">
        <f>130/141*100</f>
        <v>92.198581560283685</v>
      </c>
      <c r="X48" s="52" t="s">
        <v>69</v>
      </c>
      <c r="Y48" s="68"/>
      <c r="Z48" s="71">
        <f t="shared" si="1"/>
        <v>92.198581560283685</v>
      </c>
      <c r="AA48" s="52" t="s">
        <v>69</v>
      </c>
      <c r="AB48" s="71">
        <f>Z48/K48*100</f>
        <v>221.47149065645851</v>
      </c>
      <c r="AC48" s="65" t="s">
        <v>69</v>
      </c>
      <c r="AD48" s="80"/>
      <c r="AE48" s="81"/>
      <c r="AF48" s="18"/>
      <c r="AG48" s="71">
        <f t="shared" si="2"/>
        <v>123.44858156028369</v>
      </c>
      <c r="AH48" s="52" t="s">
        <v>69</v>
      </c>
      <c r="AI48" s="80"/>
      <c r="AJ48" s="71">
        <f t="shared" si="6"/>
        <v>169.38608885878662</v>
      </c>
      <c r="AK48" s="65" t="s">
        <v>69</v>
      </c>
      <c r="AL48" s="81"/>
      <c r="AM48" s="13"/>
      <c r="AP48" s="29"/>
    </row>
    <row r="49" spans="1:42" ht="63" x14ac:dyDescent="0.2">
      <c r="A49" s="18"/>
      <c r="B49" s="19"/>
      <c r="C49" s="20"/>
      <c r="D49" s="21" t="s">
        <v>107</v>
      </c>
      <c r="E49" s="53">
        <v>45.5</v>
      </c>
      <c r="F49" s="52" t="s">
        <v>69</v>
      </c>
      <c r="G49" s="16"/>
      <c r="H49" s="53">
        <f>(150+60)/2000*100</f>
        <v>10.5</v>
      </c>
      <c r="I49" s="52" t="s">
        <v>69</v>
      </c>
      <c r="J49" s="32"/>
      <c r="K49" s="53">
        <v>23</v>
      </c>
      <c r="L49" s="52" t="s">
        <v>69</v>
      </c>
      <c r="M49" s="47"/>
      <c r="N49" s="51">
        <v>0</v>
      </c>
      <c r="O49" s="52" t="s">
        <v>69</v>
      </c>
      <c r="P49" s="47"/>
      <c r="Q49" s="51">
        <v>0</v>
      </c>
      <c r="R49" s="52" t="s">
        <v>69</v>
      </c>
      <c r="S49" s="47"/>
      <c r="T49" s="51">
        <v>0</v>
      </c>
      <c r="U49" s="52" t="s">
        <v>69</v>
      </c>
      <c r="V49" s="47"/>
      <c r="W49" s="53">
        <f>4054/4866*100</f>
        <v>83.3127825729552</v>
      </c>
      <c r="X49" s="52" t="s">
        <v>69</v>
      </c>
      <c r="Y49" s="47"/>
      <c r="Z49" s="71">
        <f t="shared" si="1"/>
        <v>83.3127825729552</v>
      </c>
      <c r="AA49" s="52" t="s">
        <v>69</v>
      </c>
      <c r="AB49" s="71">
        <f t="shared" si="8"/>
        <v>362.22948944763129</v>
      </c>
      <c r="AC49" s="65" t="s">
        <v>69</v>
      </c>
      <c r="AD49" s="66"/>
      <c r="AE49" s="78"/>
      <c r="AF49" s="96"/>
      <c r="AG49" s="71">
        <f t="shared" si="2"/>
        <v>93.8127825729552</v>
      </c>
      <c r="AH49" s="52" t="s">
        <v>69</v>
      </c>
      <c r="AI49" s="66"/>
      <c r="AJ49" s="71">
        <f t="shared" si="6"/>
        <v>206.18193972078066</v>
      </c>
      <c r="AK49" s="65" t="s">
        <v>69</v>
      </c>
      <c r="AL49" s="78"/>
      <c r="AM49" s="13"/>
      <c r="AP49" s="29"/>
    </row>
    <row r="50" spans="1:42" ht="75" x14ac:dyDescent="0.2">
      <c r="A50" s="18"/>
      <c r="B50" s="19"/>
      <c r="C50" s="30" t="s">
        <v>104</v>
      </c>
      <c r="D50" s="34" t="s">
        <v>177</v>
      </c>
      <c r="E50" s="54">
        <v>30</v>
      </c>
      <c r="F50" s="23" t="s">
        <v>68</v>
      </c>
      <c r="G50" s="27">
        <v>75025000</v>
      </c>
      <c r="H50" s="25"/>
      <c r="I50" s="23"/>
      <c r="J50" s="26"/>
      <c r="K50" s="54">
        <v>5</v>
      </c>
      <c r="L50" s="55" t="s">
        <v>178</v>
      </c>
      <c r="M50" s="27">
        <v>50000000</v>
      </c>
      <c r="N50" s="22">
        <v>0</v>
      </c>
      <c r="O50" s="55" t="s">
        <v>178</v>
      </c>
      <c r="P50" s="27">
        <v>0</v>
      </c>
      <c r="Q50" s="22">
        <v>0</v>
      </c>
      <c r="R50" s="55" t="s">
        <v>178</v>
      </c>
      <c r="S50" s="27">
        <v>0</v>
      </c>
      <c r="T50" s="22">
        <v>0</v>
      </c>
      <c r="U50" s="55" t="s">
        <v>178</v>
      </c>
      <c r="V50" s="27">
        <v>0</v>
      </c>
      <c r="W50" s="22">
        <v>5</v>
      </c>
      <c r="X50" s="55" t="s">
        <v>178</v>
      </c>
      <c r="Y50" s="27">
        <v>40000000</v>
      </c>
      <c r="Z50" s="76">
        <f t="shared" si="1"/>
        <v>5</v>
      </c>
      <c r="AA50" s="55" t="s">
        <v>178</v>
      </c>
      <c r="AB50" s="74">
        <f t="shared" si="8"/>
        <v>100</v>
      </c>
      <c r="AC50" s="40" t="s">
        <v>69</v>
      </c>
      <c r="AD50" s="46">
        <f t="shared" si="5"/>
        <v>40000000</v>
      </c>
      <c r="AE50" s="74">
        <f t="shared" ref="AE50:AE51" si="46">AD50/M50*100</f>
        <v>80</v>
      </c>
      <c r="AF50" s="40" t="s">
        <v>69</v>
      </c>
      <c r="AG50" s="76">
        <f t="shared" si="2"/>
        <v>5</v>
      </c>
      <c r="AH50" s="55" t="s">
        <v>178</v>
      </c>
      <c r="AI50" s="46">
        <f t="shared" si="3"/>
        <v>40000000</v>
      </c>
      <c r="AJ50" s="74">
        <f t="shared" si="6"/>
        <v>16.666666666666664</v>
      </c>
      <c r="AK50" s="40" t="s">
        <v>69</v>
      </c>
      <c r="AL50" s="74">
        <f t="shared" si="4"/>
        <v>53.315561479506833</v>
      </c>
      <c r="AM50" s="13"/>
      <c r="AP50" s="29"/>
    </row>
    <row r="51" spans="1:42" ht="75" x14ac:dyDescent="0.2">
      <c r="A51" s="18"/>
      <c r="B51" s="19"/>
      <c r="C51" s="30" t="s">
        <v>105</v>
      </c>
      <c r="D51" s="34" t="s">
        <v>108</v>
      </c>
      <c r="E51" s="22">
        <v>5</v>
      </c>
      <c r="F51" s="55" t="s">
        <v>109</v>
      </c>
      <c r="G51" s="27">
        <v>87300000</v>
      </c>
      <c r="H51" s="25"/>
      <c r="I51" s="23"/>
      <c r="J51" s="26"/>
      <c r="K51" s="22">
        <v>5</v>
      </c>
      <c r="L51" s="55" t="s">
        <v>109</v>
      </c>
      <c r="M51" s="27">
        <v>36000000</v>
      </c>
      <c r="N51" s="22">
        <v>0</v>
      </c>
      <c r="O51" s="55" t="s">
        <v>109</v>
      </c>
      <c r="P51" s="27">
        <v>0</v>
      </c>
      <c r="Q51" s="22">
        <v>0</v>
      </c>
      <c r="R51" s="55" t="s">
        <v>109</v>
      </c>
      <c r="S51" s="27">
        <v>0</v>
      </c>
      <c r="T51" s="22">
        <v>0</v>
      </c>
      <c r="U51" s="55" t="s">
        <v>109</v>
      </c>
      <c r="V51" s="27">
        <v>0</v>
      </c>
      <c r="W51" s="22">
        <v>5</v>
      </c>
      <c r="X51" s="55" t="s">
        <v>109</v>
      </c>
      <c r="Y51" s="27">
        <v>33025000</v>
      </c>
      <c r="Z51" s="76">
        <f t="shared" ref="Z51" si="47">N51+Q51+T51+W51</f>
        <v>5</v>
      </c>
      <c r="AA51" s="55" t="s">
        <v>109</v>
      </c>
      <c r="AB51" s="74">
        <f t="shared" si="8"/>
        <v>100</v>
      </c>
      <c r="AC51" s="40" t="s">
        <v>69</v>
      </c>
      <c r="AD51" s="46">
        <f t="shared" ref="AD51" si="48">P51+S51+V51+Y51</f>
        <v>33025000</v>
      </c>
      <c r="AE51" s="74">
        <f t="shared" si="46"/>
        <v>91.736111111111114</v>
      </c>
      <c r="AF51" s="40" t="s">
        <v>69</v>
      </c>
      <c r="AG51" s="76">
        <f t="shared" ref="AG51:AG52" si="49">H51+Z51</f>
        <v>5</v>
      </c>
      <c r="AH51" s="55" t="s">
        <v>109</v>
      </c>
      <c r="AI51" s="46">
        <f t="shared" ref="AI51:AI52" si="50">J51+AD51</f>
        <v>33025000</v>
      </c>
      <c r="AJ51" s="74">
        <f t="shared" ref="AJ51:AJ52" si="51">AG51/E51*100</f>
        <v>100</v>
      </c>
      <c r="AK51" s="40" t="s">
        <v>69</v>
      </c>
      <c r="AL51" s="74">
        <f t="shared" ref="AL51:AL52" si="52">AI51/G51*100</f>
        <v>37.829324169530352</v>
      </c>
      <c r="AM51" s="13"/>
      <c r="AP51" s="29"/>
    </row>
    <row r="52" spans="1:42" ht="105" x14ac:dyDescent="0.2">
      <c r="A52" s="18"/>
      <c r="B52" s="19"/>
      <c r="C52" s="69" t="s">
        <v>147</v>
      </c>
      <c r="D52" s="70" t="s">
        <v>148</v>
      </c>
      <c r="E52" s="54">
        <v>10</v>
      </c>
      <c r="F52" s="23" t="s">
        <v>66</v>
      </c>
      <c r="G52" s="27">
        <v>52669000</v>
      </c>
      <c r="H52" s="54">
        <v>10</v>
      </c>
      <c r="I52" s="23" t="s">
        <v>66</v>
      </c>
      <c r="J52" s="26">
        <v>52069000</v>
      </c>
      <c r="K52" s="54"/>
      <c r="L52" s="23"/>
      <c r="M52" s="27"/>
      <c r="N52" s="22"/>
      <c r="O52" s="23"/>
      <c r="P52" s="27"/>
      <c r="Q52" s="22"/>
      <c r="R52" s="23"/>
      <c r="S52" s="27"/>
      <c r="T52" s="22"/>
      <c r="U52" s="23"/>
      <c r="V52" s="27"/>
      <c r="W52" s="22"/>
      <c r="X52" s="23"/>
      <c r="Y52" s="27"/>
      <c r="Z52" s="76"/>
      <c r="AA52" s="23"/>
      <c r="AB52" s="74"/>
      <c r="AC52" s="40"/>
      <c r="AD52" s="46"/>
      <c r="AE52" s="74"/>
      <c r="AF52" s="40"/>
      <c r="AG52" s="76">
        <f t="shared" si="49"/>
        <v>10</v>
      </c>
      <c r="AH52" s="23" t="s">
        <v>66</v>
      </c>
      <c r="AI52" s="46">
        <f t="shared" si="50"/>
        <v>52069000</v>
      </c>
      <c r="AJ52" s="74">
        <f t="shared" si="51"/>
        <v>100</v>
      </c>
      <c r="AK52" s="40" t="s">
        <v>69</v>
      </c>
      <c r="AL52" s="74">
        <f t="shared" si="52"/>
        <v>98.860809964115518</v>
      </c>
      <c r="AM52" s="13"/>
      <c r="AP52" s="29"/>
    </row>
    <row r="53" spans="1:42" ht="60" x14ac:dyDescent="0.2">
      <c r="A53" s="18"/>
      <c r="B53" s="19"/>
      <c r="C53" s="69" t="s">
        <v>146</v>
      </c>
      <c r="D53" s="70" t="s">
        <v>149</v>
      </c>
      <c r="E53" s="22">
        <v>30</v>
      </c>
      <c r="F53" s="55" t="s">
        <v>109</v>
      </c>
      <c r="G53" s="27">
        <v>180737000</v>
      </c>
      <c r="H53" s="22">
        <v>30</v>
      </c>
      <c r="I53" s="55" t="s">
        <v>109</v>
      </c>
      <c r="J53" s="26">
        <v>160878500</v>
      </c>
      <c r="K53" s="22"/>
      <c r="L53" s="55"/>
      <c r="M53" s="27"/>
      <c r="N53" s="22"/>
      <c r="O53" s="55"/>
      <c r="P53" s="27"/>
      <c r="Q53" s="22"/>
      <c r="R53" s="55"/>
      <c r="S53" s="27"/>
      <c r="T53" s="22"/>
      <c r="U53" s="55"/>
      <c r="V53" s="27"/>
      <c r="W53" s="22"/>
      <c r="X53" s="55"/>
      <c r="Y53" s="27"/>
      <c r="Z53" s="76"/>
      <c r="AA53" s="55"/>
      <c r="AB53" s="74"/>
      <c r="AC53" s="40"/>
      <c r="AD53" s="46"/>
      <c r="AE53" s="74"/>
      <c r="AF53" s="40"/>
      <c r="AG53" s="76">
        <f t="shared" ref="AG53" si="53">H53+Z53</f>
        <v>30</v>
      </c>
      <c r="AH53" s="55" t="s">
        <v>109</v>
      </c>
      <c r="AI53" s="46">
        <f t="shared" ref="AI53" si="54">J53+AD53</f>
        <v>160878500</v>
      </c>
      <c r="AJ53" s="74">
        <f t="shared" ref="AJ53" si="55">AG53/E53*100</f>
        <v>100</v>
      </c>
      <c r="AK53" s="40" t="s">
        <v>69</v>
      </c>
      <c r="AL53" s="74">
        <f t="shared" ref="AL53" si="56">AI53/G53*100</f>
        <v>89.012487758455663</v>
      </c>
      <c r="AM53" s="13"/>
      <c r="AP53" s="29"/>
    </row>
    <row r="54" spans="1:42" ht="94.5" x14ac:dyDescent="0.2">
      <c r="A54" s="18"/>
      <c r="B54" s="19"/>
      <c r="C54" s="20" t="s">
        <v>110</v>
      </c>
      <c r="D54" s="21" t="s">
        <v>138</v>
      </c>
      <c r="E54" s="51"/>
      <c r="F54" s="52" t="s">
        <v>69</v>
      </c>
      <c r="G54" s="48">
        <f>SUM(G55:G56)</f>
        <v>100000000</v>
      </c>
      <c r="H54" s="51"/>
      <c r="I54" s="52"/>
      <c r="J54" s="48"/>
      <c r="K54" s="53">
        <f>45403/45463*100</f>
        <v>99.868024547434175</v>
      </c>
      <c r="L54" s="52" t="s">
        <v>69</v>
      </c>
      <c r="M54" s="48">
        <f>SUM(M55:M57)</f>
        <v>79580000</v>
      </c>
      <c r="N54" s="51">
        <v>0</v>
      </c>
      <c r="O54" s="52" t="s">
        <v>69</v>
      </c>
      <c r="P54" s="48">
        <f>SUM(P55:P57)</f>
        <v>13967500</v>
      </c>
      <c r="Q54" s="51">
        <v>0</v>
      </c>
      <c r="R54" s="52" t="s">
        <v>69</v>
      </c>
      <c r="S54" s="48">
        <f>SUM(S55:S57)</f>
        <v>0</v>
      </c>
      <c r="T54" s="51">
        <v>0</v>
      </c>
      <c r="U54" s="52" t="s">
        <v>69</v>
      </c>
      <c r="V54" s="48">
        <f>SUM(V55:V57)</f>
        <v>0</v>
      </c>
      <c r="W54" s="53">
        <f>45096/45156*100</f>
        <v>99.867127292054221</v>
      </c>
      <c r="X54" s="52" t="s">
        <v>69</v>
      </c>
      <c r="Y54" s="48">
        <f>SUM(Y55:Y57)</f>
        <v>58560000</v>
      </c>
      <c r="Z54" s="71">
        <f t="shared" si="1"/>
        <v>99.867127292054221</v>
      </c>
      <c r="AA54" s="52" t="s">
        <v>69</v>
      </c>
      <c r="AB54" s="71">
        <f t="shared" ref="AB54:AB61" si="57">Z54/K54*100</f>
        <v>99.999101558898346</v>
      </c>
      <c r="AC54" s="65" t="s">
        <v>69</v>
      </c>
      <c r="AD54" s="79">
        <f t="shared" si="5"/>
        <v>72527500</v>
      </c>
      <c r="AE54" s="71">
        <f t="shared" ref="AE54:AE61" si="58">AD54/M54*100</f>
        <v>91.137848705704954</v>
      </c>
      <c r="AF54" s="65" t="s">
        <v>69</v>
      </c>
      <c r="AG54" s="71">
        <f t="shared" si="2"/>
        <v>99.867127292054221</v>
      </c>
      <c r="AH54" s="52" t="s">
        <v>69</v>
      </c>
      <c r="AI54" s="79">
        <f t="shared" si="3"/>
        <v>72527500</v>
      </c>
      <c r="AJ54" s="71" t="e">
        <f t="shared" si="6"/>
        <v>#DIV/0!</v>
      </c>
      <c r="AK54" s="65" t="s">
        <v>69</v>
      </c>
      <c r="AL54" s="71">
        <f t="shared" si="4"/>
        <v>72.527500000000003</v>
      </c>
      <c r="AM54" s="13"/>
      <c r="AP54" s="29"/>
    </row>
    <row r="55" spans="1:42" ht="75" x14ac:dyDescent="0.2">
      <c r="A55" s="18"/>
      <c r="B55" s="19"/>
      <c r="C55" s="30" t="s">
        <v>111</v>
      </c>
      <c r="D55" s="34" t="s">
        <v>113</v>
      </c>
      <c r="E55" s="22">
        <v>60</v>
      </c>
      <c r="F55" s="55" t="s">
        <v>68</v>
      </c>
      <c r="G55" s="27">
        <v>50000000</v>
      </c>
      <c r="H55" s="25"/>
      <c r="I55" s="23"/>
      <c r="J55" s="26"/>
      <c r="K55" s="22">
        <v>60</v>
      </c>
      <c r="L55" s="55" t="s">
        <v>68</v>
      </c>
      <c r="M55" s="27">
        <v>43700000</v>
      </c>
      <c r="N55" s="22">
        <v>20</v>
      </c>
      <c r="O55" s="55" t="s">
        <v>68</v>
      </c>
      <c r="P55" s="27">
        <v>13967500</v>
      </c>
      <c r="Q55" s="22">
        <v>20</v>
      </c>
      <c r="R55" s="55" t="s">
        <v>68</v>
      </c>
      <c r="S55" s="27">
        <v>0</v>
      </c>
      <c r="T55" s="22">
        <v>20</v>
      </c>
      <c r="U55" s="55" t="s">
        <v>68</v>
      </c>
      <c r="V55" s="27">
        <v>0</v>
      </c>
      <c r="W55" s="22">
        <v>20</v>
      </c>
      <c r="X55" s="55" t="s">
        <v>68</v>
      </c>
      <c r="Y55" s="27">
        <v>24000000</v>
      </c>
      <c r="Z55" s="76">
        <f t="shared" si="1"/>
        <v>80</v>
      </c>
      <c r="AA55" s="55" t="s">
        <v>68</v>
      </c>
      <c r="AB55" s="74">
        <f t="shared" si="57"/>
        <v>133.33333333333331</v>
      </c>
      <c r="AC55" s="40" t="s">
        <v>69</v>
      </c>
      <c r="AD55" s="46">
        <f t="shared" si="5"/>
        <v>37967500</v>
      </c>
      <c r="AE55" s="74">
        <f t="shared" si="58"/>
        <v>86.882151029748286</v>
      </c>
      <c r="AF55" s="40" t="s">
        <v>69</v>
      </c>
      <c r="AG55" s="76">
        <f t="shared" si="2"/>
        <v>80</v>
      </c>
      <c r="AH55" s="55" t="s">
        <v>68</v>
      </c>
      <c r="AI55" s="46">
        <f t="shared" si="3"/>
        <v>37967500</v>
      </c>
      <c r="AJ55" s="74">
        <f t="shared" si="6"/>
        <v>133.33333333333331</v>
      </c>
      <c r="AK55" s="40" t="s">
        <v>69</v>
      </c>
      <c r="AL55" s="74">
        <f t="shared" si="4"/>
        <v>75.935000000000002</v>
      </c>
      <c r="AM55" s="13"/>
      <c r="AP55" s="29"/>
    </row>
    <row r="56" spans="1:42" ht="75" x14ac:dyDescent="0.2">
      <c r="A56" s="18"/>
      <c r="B56" s="19"/>
      <c r="C56" s="82" t="s">
        <v>112</v>
      </c>
      <c r="D56" s="83" t="s">
        <v>114</v>
      </c>
      <c r="E56" s="22">
        <v>10</v>
      </c>
      <c r="F56" s="55" t="s">
        <v>115</v>
      </c>
      <c r="G56" s="27">
        <v>50000000</v>
      </c>
      <c r="H56" s="25"/>
      <c r="I56" s="23"/>
      <c r="J56" s="26"/>
      <c r="K56" s="22">
        <v>10</v>
      </c>
      <c r="L56" s="55" t="s">
        <v>115</v>
      </c>
      <c r="M56" s="27">
        <v>0</v>
      </c>
      <c r="N56" s="22"/>
      <c r="O56" s="55"/>
      <c r="P56" s="27"/>
      <c r="Q56" s="22"/>
      <c r="R56" s="55"/>
      <c r="S56" s="27"/>
      <c r="T56" s="22"/>
      <c r="U56" s="55"/>
      <c r="V56" s="27"/>
      <c r="W56" s="22"/>
      <c r="X56" s="55"/>
      <c r="Y56" s="27"/>
      <c r="Z56" s="76"/>
      <c r="AA56" s="55"/>
      <c r="AB56" s="74"/>
      <c r="AC56" s="40"/>
      <c r="AD56" s="46"/>
      <c r="AE56" s="74"/>
      <c r="AF56" s="40"/>
      <c r="AG56" s="76">
        <f t="shared" ref="AG56:AG64" si="59">H56+Z56</f>
        <v>0</v>
      </c>
      <c r="AH56" s="55" t="s">
        <v>115</v>
      </c>
      <c r="AI56" s="46">
        <f t="shared" ref="AI56:AI64" si="60">J56+AD56</f>
        <v>0</v>
      </c>
      <c r="AJ56" s="74">
        <f t="shared" ref="AJ56:AJ64" si="61">AG56/E56*100</f>
        <v>0</v>
      </c>
      <c r="AK56" s="40" t="s">
        <v>69</v>
      </c>
      <c r="AL56" s="74">
        <f t="shared" ref="AL56:AL64" si="62">AI56/G56*100</f>
        <v>0</v>
      </c>
      <c r="AM56" s="13"/>
      <c r="AP56" s="29"/>
    </row>
    <row r="57" spans="1:42" ht="75" x14ac:dyDescent="0.2">
      <c r="A57" s="18"/>
      <c r="B57" s="19"/>
      <c r="C57" s="30" t="s">
        <v>168</v>
      </c>
      <c r="D57" s="34" t="s">
        <v>114</v>
      </c>
      <c r="E57" s="22">
        <v>24</v>
      </c>
      <c r="F57" s="55" t="s">
        <v>115</v>
      </c>
      <c r="G57" s="27">
        <v>0</v>
      </c>
      <c r="H57" s="25"/>
      <c r="I57" s="23"/>
      <c r="J57" s="26"/>
      <c r="K57" s="22">
        <v>24</v>
      </c>
      <c r="L57" s="55" t="s">
        <v>115</v>
      </c>
      <c r="M57" s="27">
        <v>35880000</v>
      </c>
      <c r="N57" s="22">
        <v>0</v>
      </c>
      <c r="O57" s="55" t="s">
        <v>115</v>
      </c>
      <c r="P57" s="27">
        <v>0</v>
      </c>
      <c r="Q57" s="22">
        <v>0</v>
      </c>
      <c r="R57" s="55" t="s">
        <v>115</v>
      </c>
      <c r="S57" s="27">
        <v>0</v>
      </c>
      <c r="T57" s="22">
        <v>0</v>
      </c>
      <c r="U57" s="55" t="s">
        <v>115</v>
      </c>
      <c r="V57" s="27">
        <v>0</v>
      </c>
      <c r="W57" s="22">
        <v>24</v>
      </c>
      <c r="X57" s="55" t="s">
        <v>115</v>
      </c>
      <c r="Y57" s="27">
        <v>34560000</v>
      </c>
      <c r="Z57" s="76">
        <f t="shared" ref="Z57" si="63">N57+Q57+T57+W57</f>
        <v>24</v>
      </c>
      <c r="AA57" s="55" t="s">
        <v>115</v>
      </c>
      <c r="AB57" s="74">
        <f t="shared" ref="AB57" si="64">Z57/K57*100</f>
        <v>100</v>
      </c>
      <c r="AC57" s="40" t="s">
        <v>69</v>
      </c>
      <c r="AD57" s="46">
        <f t="shared" ref="AD57" si="65">P57+S57+V57+Y57</f>
        <v>34560000</v>
      </c>
      <c r="AE57" s="74">
        <f t="shared" ref="AE57" si="66">AD57/M57*100</f>
        <v>96.321070234113719</v>
      </c>
      <c r="AF57" s="40" t="s">
        <v>69</v>
      </c>
      <c r="AG57" s="76">
        <f t="shared" ref="AG57" si="67">H57+Z57</f>
        <v>24</v>
      </c>
      <c r="AH57" s="55" t="s">
        <v>115</v>
      </c>
      <c r="AI57" s="46">
        <f t="shared" ref="AI57" si="68">J57+AD57</f>
        <v>34560000</v>
      </c>
      <c r="AJ57" s="74">
        <f t="shared" ref="AJ57" si="69">AG57/E57*100</f>
        <v>100</v>
      </c>
      <c r="AK57" s="40" t="s">
        <v>69</v>
      </c>
      <c r="AL57" s="74" t="e">
        <f t="shared" ref="AL57" si="70">AI57/G57*100</f>
        <v>#DIV/0!</v>
      </c>
      <c r="AM57" s="13"/>
      <c r="AP57" s="29"/>
    </row>
    <row r="58" spans="1:42" ht="94.5" x14ac:dyDescent="0.2">
      <c r="A58" s="56">
        <v>28</v>
      </c>
      <c r="B58" s="57" t="s">
        <v>87</v>
      </c>
      <c r="C58" s="57" t="s">
        <v>116</v>
      </c>
      <c r="D58" s="21" t="s">
        <v>120</v>
      </c>
      <c r="E58" s="53">
        <v>18.100000000000001</v>
      </c>
      <c r="F58" s="52" t="s">
        <v>69</v>
      </c>
      <c r="G58" s="63">
        <f>SUM(G60:G63)</f>
        <v>597966000</v>
      </c>
      <c r="H58" s="53">
        <f>20/402*100</f>
        <v>4.9751243781094532</v>
      </c>
      <c r="I58" s="52" t="s">
        <v>69</v>
      </c>
      <c r="J58" s="63">
        <f>SUM(J60:J63)</f>
        <v>262450200</v>
      </c>
      <c r="K58" s="53">
        <v>6.96</v>
      </c>
      <c r="L58" s="52" t="s">
        <v>69</v>
      </c>
      <c r="M58" s="63">
        <f>SUM(M60:M63)</f>
        <v>91481000</v>
      </c>
      <c r="N58" s="51">
        <v>0</v>
      </c>
      <c r="O58" s="52" t="s">
        <v>69</v>
      </c>
      <c r="P58" s="63">
        <f>SUM(P60:P63)</f>
        <v>0</v>
      </c>
      <c r="Q58" s="51">
        <v>0</v>
      </c>
      <c r="R58" s="52" t="s">
        <v>69</v>
      </c>
      <c r="S58" s="63">
        <f>SUM(S60:S63)</f>
        <v>0</v>
      </c>
      <c r="T58" s="51">
        <v>0</v>
      </c>
      <c r="U58" s="52" t="s">
        <v>69</v>
      </c>
      <c r="V58" s="63">
        <f>SUM(V60:V63)</f>
        <v>0</v>
      </c>
      <c r="W58" s="53">
        <f>30/402*100</f>
        <v>7.4626865671641784</v>
      </c>
      <c r="X58" s="52" t="s">
        <v>69</v>
      </c>
      <c r="Y58" s="63">
        <f>SUM(Y60:Y63)</f>
        <v>70881000</v>
      </c>
      <c r="Z58" s="71">
        <f t="shared" ref="Z58:Z64" si="71">N58+Q58+T58+W58</f>
        <v>7.4626865671641784</v>
      </c>
      <c r="AA58" s="52" t="s">
        <v>69</v>
      </c>
      <c r="AB58" s="71">
        <f t="shared" si="57"/>
        <v>107.22250814891061</v>
      </c>
      <c r="AC58" s="65" t="s">
        <v>69</v>
      </c>
      <c r="AD58" s="64">
        <f t="shared" ref="AD58:AD64" si="72">P58+S58+V58+Y58</f>
        <v>70881000</v>
      </c>
      <c r="AE58" s="77">
        <f t="shared" si="58"/>
        <v>77.481662858954309</v>
      </c>
      <c r="AF58" s="56" t="s">
        <v>69</v>
      </c>
      <c r="AG58" s="71">
        <f>H58+Z58</f>
        <v>12.437810945273633</v>
      </c>
      <c r="AH58" s="52" t="s">
        <v>69</v>
      </c>
      <c r="AI58" s="64">
        <f t="shared" si="60"/>
        <v>333331200</v>
      </c>
      <c r="AJ58" s="71">
        <f t="shared" si="61"/>
        <v>68.717187542948238</v>
      </c>
      <c r="AK58" s="65" t="s">
        <v>69</v>
      </c>
      <c r="AL58" s="77">
        <f t="shared" si="62"/>
        <v>55.744172745607614</v>
      </c>
      <c r="AM58" s="13"/>
      <c r="AP58" s="29"/>
    </row>
    <row r="59" spans="1:42" ht="94.5" x14ac:dyDescent="0.2">
      <c r="A59" s="18"/>
      <c r="B59" s="19"/>
      <c r="C59" s="20"/>
      <c r="D59" s="21" t="s">
        <v>121</v>
      </c>
      <c r="E59" s="53">
        <v>27.9</v>
      </c>
      <c r="F59" s="52" t="s">
        <v>69</v>
      </c>
      <c r="G59" s="16"/>
      <c r="H59" s="53">
        <f>(297796675-281106675)/297796675*100</f>
        <v>5.6044950804101488</v>
      </c>
      <c r="I59" s="52" t="s">
        <v>69</v>
      </c>
      <c r="J59" s="32"/>
      <c r="K59" s="53">
        <v>11.16</v>
      </c>
      <c r="L59" s="52" t="s">
        <v>69</v>
      </c>
      <c r="M59" s="47"/>
      <c r="N59" s="51">
        <v>0</v>
      </c>
      <c r="O59" s="52" t="s">
        <v>69</v>
      </c>
      <c r="P59" s="33"/>
      <c r="Q59" s="51">
        <v>0</v>
      </c>
      <c r="R59" s="52" t="s">
        <v>69</v>
      </c>
      <c r="S59" s="33"/>
      <c r="T59" s="51">
        <v>0</v>
      </c>
      <c r="U59" s="52" t="s">
        <v>69</v>
      </c>
      <c r="V59" s="33"/>
      <c r="W59" s="53">
        <f>(318568047-297796675)/318568047*100</f>
        <v>6.5202308252842442</v>
      </c>
      <c r="X59" s="52" t="s">
        <v>69</v>
      </c>
      <c r="Y59" s="33"/>
      <c r="Z59" s="71">
        <f t="shared" si="71"/>
        <v>6.5202308252842442</v>
      </c>
      <c r="AA59" s="52" t="s">
        <v>69</v>
      </c>
      <c r="AB59" s="71">
        <f t="shared" si="57"/>
        <v>58.42500739502011</v>
      </c>
      <c r="AC59" s="65" t="s">
        <v>69</v>
      </c>
      <c r="AD59" s="66"/>
      <c r="AE59" s="78"/>
      <c r="AF59" s="18"/>
      <c r="AG59" s="71">
        <f t="shared" si="59"/>
        <v>12.124725905694394</v>
      </c>
      <c r="AH59" s="52" t="s">
        <v>69</v>
      </c>
      <c r="AI59" s="66"/>
      <c r="AJ59" s="71">
        <f t="shared" si="61"/>
        <v>43.457798945141199</v>
      </c>
      <c r="AK59" s="65" t="s">
        <v>69</v>
      </c>
      <c r="AL59" s="78"/>
      <c r="AM59" s="13"/>
      <c r="AP59" s="29"/>
    </row>
    <row r="60" spans="1:42" ht="90" x14ac:dyDescent="0.2">
      <c r="A60" s="18"/>
      <c r="B60" s="19"/>
      <c r="C60" s="30" t="s">
        <v>117</v>
      </c>
      <c r="D60" s="34" t="s">
        <v>118</v>
      </c>
      <c r="E60" s="22">
        <f>5*10</f>
        <v>50</v>
      </c>
      <c r="F60" s="23" t="s">
        <v>122</v>
      </c>
      <c r="G60" s="58">
        <v>355025000</v>
      </c>
      <c r="H60" s="50">
        <v>10</v>
      </c>
      <c r="I60" s="23" t="s">
        <v>122</v>
      </c>
      <c r="J60" s="26">
        <v>64821000</v>
      </c>
      <c r="K60" s="22">
        <v>10</v>
      </c>
      <c r="L60" s="23" t="s">
        <v>122</v>
      </c>
      <c r="M60" s="27">
        <v>69005000</v>
      </c>
      <c r="N60" s="22">
        <v>0</v>
      </c>
      <c r="O60" s="23" t="s">
        <v>122</v>
      </c>
      <c r="P60" s="27">
        <v>0</v>
      </c>
      <c r="Q60" s="22">
        <v>0</v>
      </c>
      <c r="R60" s="23" t="s">
        <v>122</v>
      </c>
      <c r="S60" s="27">
        <v>0</v>
      </c>
      <c r="T60" s="22">
        <v>0</v>
      </c>
      <c r="U60" s="23" t="s">
        <v>122</v>
      </c>
      <c r="V60" s="27">
        <v>0</v>
      </c>
      <c r="W60" s="22">
        <v>10</v>
      </c>
      <c r="X60" s="23" t="s">
        <v>122</v>
      </c>
      <c r="Y60" s="27">
        <v>53005000</v>
      </c>
      <c r="Z60" s="76">
        <f t="shared" si="71"/>
        <v>10</v>
      </c>
      <c r="AA60" s="23" t="s">
        <v>122</v>
      </c>
      <c r="AB60" s="74">
        <f t="shared" si="57"/>
        <v>100</v>
      </c>
      <c r="AC60" s="40" t="s">
        <v>69</v>
      </c>
      <c r="AD60" s="46">
        <f t="shared" si="72"/>
        <v>53005000</v>
      </c>
      <c r="AE60" s="97">
        <f t="shared" si="58"/>
        <v>76.81327440040576</v>
      </c>
      <c r="AF60" s="40" t="s">
        <v>69</v>
      </c>
      <c r="AG60" s="76">
        <f t="shared" si="59"/>
        <v>20</v>
      </c>
      <c r="AH60" s="23" t="s">
        <v>122</v>
      </c>
      <c r="AI60" s="46">
        <f t="shared" si="60"/>
        <v>117826000</v>
      </c>
      <c r="AJ60" s="74">
        <f t="shared" si="61"/>
        <v>40</v>
      </c>
      <c r="AK60" s="40" t="s">
        <v>69</v>
      </c>
      <c r="AL60" s="74">
        <f t="shared" si="62"/>
        <v>33.188085346102383</v>
      </c>
      <c r="AM60" s="13"/>
      <c r="AP60" s="29"/>
    </row>
    <row r="61" spans="1:42" ht="90" x14ac:dyDescent="0.2">
      <c r="A61" s="18"/>
      <c r="B61" s="19"/>
      <c r="C61" s="30" t="s">
        <v>143</v>
      </c>
      <c r="D61" s="34" t="s">
        <v>119</v>
      </c>
      <c r="E61" s="22">
        <v>40</v>
      </c>
      <c r="F61" s="23" t="s">
        <v>68</v>
      </c>
      <c r="G61" s="27">
        <v>12076000</v>
      </c>
      <c r="H61" s="25"/>
      <c r="I61" s="23"/>
      <c r="J61" s="26"/>
      <c r="K61" s="22">
        <v>40</v>
      </c>
      <c r="L61" s="23" t="s">
        <v>68</v>
      </c>
      <c r="M61" s="27">
        <v>22476000</v>
      </c>
      <c r="N61" s="22">
        <v>0</v>
      </c>
      <c r="O61" s="23" t="s">
        <v>68</v>
      </c>
      <c r="P61" s="27">
        <v>0</v>
      </c>
      <c r="Q61" s="22">
        <v>0</v>
      </c>
      <c r="R61" s="23" t="s">
        <v>68</v>
      </c>
      <c r="S61" s="27">
        <v>0</v>
      </c>
      <c r="T61" s="22">
        <v>0</v>
      </c>
      <c r="U61" s="23" t="s">
        <v>68</v>
      </c>
      <c r="V61" s="27">
        <v>0</v>
      </c>
      <c r="W61" s="22">
        <v>40</v>
      </c>
      <c r="X61" s="23" t="s">
        <v>68</v>
      </c>
      <c r="Y61" s="27">
        <v>17876000</v>
      </c>
      <c r="Z61" s="76">
        <f t="shared" ref="Z61" si="73">N61+Q61+T61+W61</f>
        <v>40</v>
      </c>
      <c r="AA61" s="23" t="s">
        <v>68</v>
      </c>
      <c r="AB61" s="74">
        <f t="shared" si="57"/>
        <v>100</v>
      </c>
      <c r="AC61" s="40" t="s">
        <v>69</v>
      </c>
      <c r="AD61" s="46">
        <f t="shared" ref="AD61" si="74">P61+S61+V61+Y61</f>
        <v>17876000</v>
      </c>
      <c r="AE61" s="97">
        <f t="shared" si="58"/>
        <v>79.533724862075104</v>
      </c>
      <c r="AF61" s="40" t="s">
        <v>69</v>
      </c>
      <c r="AG61" s="76">
        <f t="shared" ref="AG61:AG62" si="75">H61+Z61</f>
        <v>40</v>
      </c>
      <c r="AH61" s="23" t="s">
        <v>68</v>
      </c>
      <c r="AI61" s="46">
        <f t="shared" ref="AI61:AI62" si="76">J61+AD61</f>
        <v>17876000</v>
      </c>
      <c r="AJ61" s="74">
        <f t="shared" ref="AJ61:AJ62" si="77">AG61/E61*100</f>
        <v>100</v>
      </c>
      <c r="AK61" s="40" t="s">
        <v>69</v>
      </c>
      <c r="AL61" s="74">
        <f t="shared" ref="AL61:AL62" si="78">AI61/G61*100</f>
        <v>148.02914872474329</v>
      </c>
      <c r="AM61" s="13"/>
      <c r="AP61" s="29"/>
    </row>
    <row r="62" spans="1:42" ht="90" x14ac:dyDescent="0.2">
      <c r="A62" s="18"/>
      <c r="B62" s="19"/>
      <c r="C62" s="69" t="s">
        <v>139</v>
      </c>
      <c r="D62" s="70" t="s">
        <v>141</v>
      </c>
      <c r="E62" s="22">
        <v>60</v>
      </c>
      <c r="F62" s="23" t="s">
        <v>68</v>
      </c>
      <c r="G62" s="58">
        <v>81725000</v>
      </c>
      <c r="H62" s="50">
        <v>60</v>
      </c>
      <c r="I62" s="23" t="s">
        <v>68</v>
      </c>
      <c r="J62" s="26">
        <v>66625000</v>
      </c>
      <c r="K62" s="22"/>
      <c r="L62" s="23"/>
      <c r="M62" s="27"/>
      <c r="N62" s="22"/>
      <c r="O62" s="23"/>
      <c r="P62" s="27"/>
      <c r="Q62" s="22"/>
      <c r="R62" s="23"/>
      <c r="S62" s="27"/>
      <c r="T62" s="22"/>
      <c r="U62" s="23"/>
      <c r="V62" s="27"/>
      <c r="W62" s="22"/>
      <c r="X62" s="23"/>
      <c r="Y62" s="27"/>
      <c r="Z62" s="76"/>
      <c r="AA62" s="23"/>
      <c r="AB62" s="74"/>
      <c r="AC62" s="40"/>
      <c r="AD62" s="46"/>
      <c r="AE62" s="74"/>
      <c r="AF62" s="40"/>
      <c r="AG62" s="76">
        <f t="shared" si="75"/>
        <v>60</v>
      </c>
      <c r="AH62" s="23" t="s">
        <v>68</v>
      </c>
      <c r="AI62" s="46">
        <f t="shared" si="76"/>
        <v>66625000</v>
      </c>
      <c r="AJ62" s="74">
        <f t="shared" si="77"/>
        <v>100</v>
      </c>
      <c r="AK62" s="40" t="s">
        <v>69</v>
      </c>
      <c r="AL62" s="74">
        <f t="shared" si="78"/>
        <v>81.523401651881315</v>
      </c>
      <c r="AM62" s="13"/>
      <c r="AP62" s="29"/>
    </row>
    <row r="63" spans="1:42" ht="75" x14ac:dyDescent="0.2">
      <c r="A63" s="18"/>
      <c r="B63" s="19"/>
      <c r="C63" s="69" t="s">
        <v>140</v>
      </c>
      <c r="D63" s="70" t="s">
        <v>142</v>
      </c>
      <c r="E63" s="22">
        <v>20</v>
      </c>
      <c r="F63" s="23" t="s">
        <v>68</v>
      </c>
      <c r="G63" s="27">
        <v>149140000</v>
      </c>
      <c r="H63" s="22">
        <v>20</v>
      </c>
      <c r="I63" s="23" t="s">
        <v>68</v>
      </c>
      <c r="J63" s="26">
        <v>131004200</v>
      </c>
      <c r="K63" s="22"/>
      <c r="L63" s="23"/>
      <c r="M63" s="27"/>
      <c r="N63" s="22"/>
      <c r="O63" s="23"/>
      <c r="P63" s="27"/>
      <c r="Q63" s="22"/>
      <c r="R63" s="23"/>
      <c r="S63" s="27"/>
      <c r="T63" s="22"/>
      <c r="U63" s="23"/>
      <c r="V63" s="27"/>
      <c r="W63" s="22"/>
      <c r="X63" s="23"/>
      <c r="Y63" s="27"/>
      <c r="Z63" s="76"/>
      <c r="AA63" s="23"/>
      <c r="AB63" s="74"/>
      <c r="AC63" s="40"/>
      <c r="AD63" s="46"/>
      <c r="AE63" s="74"/>
      <c r="AF63" s="40"/>
      <c r="AG63" s="76">
        <f t="shared" ref="AG63" si="79">H63+Z63</f>
        <v>20</v>
      </c>
      <c r="AH63" s="23" t="s">
        <v>68</v>
      </c>
      <c r="AI63" s="46">
        <f t="shared" ref="AI63" si="80">J63+AD63</f>
        <v>131004200</v>
      </c>
      <c r="AJ63" s="74">
        <f t="shared" ref="AJ63" si="81">AG63/E63*100</f>
        <v>100</v>
      </c>
      <c r="AK63" s="40" t="s">
        <v>69</v>
      </c>
      <c r="AL63" s="74">
        <f t="shared" ref="AL63" si="82">AI63/G63*100</f>
        <v>87.839747887890567</v>
      </c>
      <c r="AM63" s="13"/>
      <c r="AP63" s="29"/>
    </row>
    <row r="64" spans="1:42" ht="63" x14ac:dyDescent="0.2">
      <c r="A64" s="18"/>
      <c r="B64" s="19"/>
      <c r="C64" s="21" t="s">
        <v>123</v>
      </c>
      <c r="D64" s="21" t="s">
        <v>137</v>
      </c>
      <c r="E64" s="62">
        <v>34</v>
      </c>
      <c r="F64" s="52" t="s">
        <v>69</v>
      </c>
      <c r="G64" s="48">
        <f>SUM(G65:G67)</f>
        <v>7981036332</v>
      </c>
      <c r="H64" s="53"/>
      <c r="I64" s="52"/>
      <c r="J64" s="48"/>
      <c r="K64" s="53">
        <v>8.5</v>
      </c>
      <c r="L64" s="52" t="s">
        <v>69</v>
      </c>
      <c r="M64" s="48">
        <f>SUM(M65:M67)</f>
        <v>2294200500</v>
      </c>
      <c r="N64" s="51">
        <v>0</v>
      </c>
      <c r="O64" s="52" t="s">
        <v>69</v>
      </c>
      <c r="P64" s="48">
        <f>SUM(P65:P67)</f>
        <v>0</v>
      </c>
      <c r="Q64" s="51">
        <v>0</v>
      </c>
      <c r="R64" s="52" t="s">
        <v>69</v>
      </c>
      <c r="S64" s="48">
        <f>SUM(S65:S67)</f>
        <v>49600000</v>
      </c>
      <c r="T64" s="51">
        <v>0</v>
      </c>
      <c r="U64" s="52" t="s">
        <v>69</v>
      </c>
      <c r="V64" s="48">
        <f>SUM(V65:V67)</f>
        <v>421052100</v>
      </c>
      <c r="W64" s="53">
        <f>2/4*100</f>
        <v>50</v>
      </c>
      <c r="X64" s="52" t="s">
        <v>69</v>
      </c>
      <c r="Y64" s="48">
        <f>SUM(Y65:Y67)</f>
        <v>1572972900</v>
      </c>
      <c r="Z64" s="71">
        <f t="shared" si="71"/>
        <v>50</v>
      </c>
      <c r="AA64" s="52" t="s">
        <v>69</v>
      </c>
      <c r="AB64" s="71">
        <f t="shared" ref="AB64:AB67" si="83">Z64/K64*100</f>
        <v>588.23529411764707</v>
      </c>
      <c r="AC64" s="65" t="s">
        <v>69</v>
      </c>
      <c r="AD64" s="79">
        <f t="shared" si="72"/>
        <v>2043625000</v>
      </c>
      <c r="AE64" s="71">
        <f t="shared" ref="AE64:AE67" si="84">AD64/M64*100</f>
        <v>89.077872661957841</v>
      </c>
      <c r="AF64" s="65" t="s">
        <v>69</v>
      </c>
      <c r="AG64" s="71">
        <f t="shared" si="59"/>
        <v>50</v>
      </c>
      <c r="AH64" s="52" t="s">
        <v>69</v>
      </c>
      <c r="AI64" s="79">
        <f t="shared" si="60"/>
        <v>2043625000</v>
      </c>
      <c r="AJ64" s="71">
        <f t="shared" si="61"/>
        <v>147.05882352941177</v>
      </c>
      <c r="AK64" s="65" t="s">
        <v>69</v>
      </c>
      <c r="AL64" s="71">
        <f t="shared" si="62"/>
        <v>25.606010485205744</v>
      </c>
      <c r="AM64" s="13"/>
      <c r="AP64" s="29"/>
    </row>
    <row r="65" spans="1:42" ht="75" x14ac:dyDescent="0.2">
      <c r="A65" s="18"/>
      <c r="B65" s="19"/>
      <c r="C65" s="30" t="s">
        <v>124</v>
      </c>
      <c r="D65" s="34" t="s">
        <v>127</v>
      </c>
      <c r="E65" s="22">
        <v>8</v>
      </c>
      <c r="F65" s="23" t="s">
        <v>122</v>
      </c>
      <c r="G65" s="58">
        <v>3135310000</v>
      </c>
      <c r="H65" s="25"/>
      <c r="I65" s="23"/>
      <c r="J65" s="26"/>
      <c r="K65" s="22">
        <v>2</v>
      </c>
      <c r="L65" s="23" t="s">
        <v>122</v>
      </c>
      <c r="M65" s="27">
        <v>50000000</v>
      </c>
      <c r="N65" s="22">
        <v>0</v>
      </c>
      <c r="O65" s="23" t="s">
        <v>122</v>
      </c>
      <c r="P65" s="27">
        <v>0</v>
      </c>
      <c r="Q65" s="22">
        <v>0</v>
      </c>
      <c r="R65" s="23" t="s">
        <v>122</v>
      </c>
      <c r="S65" s="27">
        <v>49600000</v>
      </c>
      <c r="T65" s="22">
        <v>0</v>
      </c>
      <c r="U65" s="23" t="s">
        <v>122</v>
      </c>
      <c r="V65" s="27">
        <v>0</v>
      </c>
      <c r="W65" s="22">
        <v>0</v>
      </c>
      <c r="X65" s="23" t="s">
        <v>122</v>
      </c>
      <c r="Y65" s="27">
        <v>0</v>
      </c>
      <c r="Z65" s="76">
        <f>N65+Q65+T65+W65</f>
        <v>0</v>
      </c>
      <c r="AA65" s="23" t="s">
        <v>122</v>
      </c>
      <c r="AB65" s="74">
        <f t="shared" si="83"/>
        <v>0</v>
      </c>
      <c r="AC65" s="40" t="s">
        <v>69</v>
      </c>
      <c r="AD65" s="46">
        <f t="shared" ref="AD65:AD66" si="85">P65+S65+V65+Y65</f>
        <v>49600000</v>
      </c>
      <c r="AE65" s="74">
        <f t="shared" si="84"/>
        <v>99.2</v>
      </c>
      <c r="AF65" s="40" t="s">
        <v>69</v>
      </c>
      <c r="AG65" s="76">
        <f t="shared" ref="AG65:AG66" si="86">H65+Z65</f>
        <v>0</v>
      </c>
      <c r="AH65" s="23" t="s">
        <v>122</v>
      </c>
      <c r="AI65" s="46">
        <f t="shared" ref="AI65:AI66" si="87">J65+AD65</f>
        <v>49600000</v>
      </c>
      <c r="AJ65" s="74">
        <f t="shared" ref="AJ65:AJ66" si="88">AG65/E65*100</f>
        <v>0</v>
      </c>
      <c r="AK65" s="40" t="s">
        <v>69</v>
      </c>
      <c r="AL65" s="74">
        <f t="shared" ref="AL65:AL66" si="89">AI65/G65*100</f>
        <v>1.581980729178295</v>
      </c>
      <c r="AM65" s="13"/>
      <c r="AP65" s="29"/>
    </row>
    <row r="66" spans="1:42" ht="75" x14ac:dyDescent="0.2">
      <c r="A66" s="18"/>
      <c r="B66" s="19"/>
      <c r="C66" s="30" t="s">
        <v>125</v>
      </c>
      <c r="D66" s="34" t="s">
        <v>128</v>
      </c>
      <c r="E66" s="22">
        <v>8</v>
      </c>
      <c r="F66" s="23" t="s">
        <v>122</v>
      </c>
      <c r="G66" s="58">
        <v>3129313332</v>
      </c>
      <c r="H66" s="25"/>
      <c r="I66" s="23"/>
      <c r="J66" s="26"/>
      <c r="K66" s="22">
        <v>2</v>
      </c>
      <c r="L66" s="23" t="s">
        <v>122</v>
      </c>
      <c r="M66" s="27">
        <v>527787500</v>
      </c>
      <c r="N66" s="22">
        <v>0</v>
      </c>
      <c r="O66" s="23" t="s">
        <v>122</v>
      </c>
      <c r="P66" s="27">
        <v>0</v>
      </c>
      <c r="Q66" s="22">
        <v>0</v>
      </c>
      <c r="R66" s="23" t="s">
        <v>122</v>
      </c>
      <c r="S66" s="27">
        <v>0</v>
      </c>
      <c r="T66" s="22">
        <v>0</v>
      </c>
      <c r="U66" s="23" t="s">
        <v>122</v>
      </c>
      <c r="V66" s="27">
        <v>0</v>
      </c>
      <c r="W66" s="22">
        <v>0</v>
      </c>
      <c r="X66" s="23" t="s">
        <v>122</v>
      </c>
      <c r="Y66" s="27">
        <v>525000000</v>
      </c>
      <c r="Z66" s="76">
        <f t="shared" ref="Z66" si="90">N66+Q66+T66+W66</f>
        <v>0</v>
      </c>
      <c r="AA66" s="23" t="s">
        <v>122</v>
      </c>
      <c r="AB66" s="74">
        <f t="shared" si="83"/>
        <v>0</v>
      </c>
      <c r="AC66" s="40" t="s">
        <v>69</v>
      </c>
      <c r="AD66" s="46">
        <f t="shared" si="85"/>
        <v>525000000</v>
      </c>
      <c r="AE66" s="74">
        <f t="shared" si="84"/>
        <v>99.47185183430831</v>
      </c>
      <c r="AF66" s="40" t="s">
        <v>69</v>
      </c>
      <c r="AG66" s="76">
        <f t="shared" si="86"/>
        <v>0</v>
      </c>
      <c r="AH66" s="23" t="s">
        <v>122</v>
      </c>
      <c r="AI66" s="46">
        <f t="shared" si="87"/>
        <v>525000000</v>
      </c>
      <c r="AJ66" s="74">
        <f t="shared" si="88"/>
        <v>0</v>
      </c>
      <c r="AK66" s="40" t="s">
        <v>69</v>
      </c>
      <c r="AL66" s="74">
        <f t="shared" si="89"/>
        <v>16.77684348931793</v>
      </c>
      <c r="AM66" s="13"/>
      <c r="AP66" s="29"/>
    </row>
    <row r="67" spans="1:42" ht="75" x14ac:dyDescent="0.2">
      <c r="A67" s="18"/>
      <c r="B67" s="19"/>
      <c r="C67" s="30" t="s">
        <v>126</v>
      </c>
      <c r="D67" s="34" t="s">
        <v>155</v>
      </c>
      <c r="E67" s="22">
        <v>1</v>
      </c>
      <c r="F67" s="23" t="s">
        <v>84</v>
      </c>
      <c r="G67" s="27">
        <v>1716413000</v>
      </c>
      <c r="H67" s="25"/>
      <c r="I67" s="23"/>
      <c r="J67" s="26"/>
      <c r="K67" s="22">
        <v>1</v>
      </c>
      <c r="L67" s="23" t="s">
        <v>84</v>
      </c>
      <c r="M67" s="27">
        <v>1716413000</v>
      </c>
      <c r="N67" s="22">
        <v>0</v>
      </c>
      <c r="O67" s="23" t="s">
        <v>84</v>
      </c>
      <c r="P67" s="27">
        <v>0</v>
      </c>
      <c r="Q67" s="22">
        <v>0</v>
      </c>
      <c r="R67" s="23" t="s">
        <v>84</v>
      </c>
      <c r="S67" s="27">
        <v>0</v>
      </c>
      <c r="T67" s="22">
        <v>1</v>
      </c>
      <c r="U67" s="23" t="s">
        <v>84</v>
      </c>
      <c r="V67" s="27">
        <v>421052100</v>
      </c>
      <c r="W67" s="22">
        <v>0</v>
      </c>
      <c r="X67" s="23" t="s">
        <v>84</v>
      </c>
      <c r="Y67" s="27">
        <v>1047972900</v>
      </c>
      <c r="Z67" s="76">
        <f t="shared" ref="Z67" si="91">N67+Q67+T67+W67</f>
        <v>1</v>
      </c>
      <c r="AA67" s="23" t="s">
        <v>84</v>
      </c>
      <c r="AB67" s="74">
        <f t="shared" si="83"/>
        <v>100</v>
      </c>
      <c r="AC67" s="40" t="s">
        <v>69</v>
      </c>
      <c r="AD67" s="46">
        <f t="shared" ref="AD67" si="92">P67+S67+V67+Y67</f>
        <v>1469025000</v>
      </c>
      <c r="AE67" s="74">
        <f t="shared" si="84"/>
        <v>85.586918766054552</v>
      </c>
      <c r="AF67" s="40" t="s">
        <v>69</v>
      </c>
      <c r="AG67" s="76">
        <f t="shared" ref="AG67" si="93">H67+Z67</f>
        <v>1</v>
      </c>
      <c r="AH67" s="23" t="s">
        <v>84</v>
      </c>
      <c r="AI67" s="46">
        <f t="shared" ref="AI67" si="94">J67+AD67</f>
        <v>1469025000</v>
      </c>
      <c r="AJ67" s="74">
        <f t="shared" ref="AJ67" si="95">AG67/E67*100</f>
        <v>100</v>
      </c>
      <c r="AK67" s="40" t="s">
        <v>69</v>
      </c>
      <c r="AL67" s="74">
        <f t="shared" ref="AL67" si="96">AI67/G67*100</f>
        <v>85.586918766054552</v>
      </c>
      <c r="AM67" s="13"/>
      <c r="AP67" s="29"/>
    </row>
    <row r="68" spans="1:42" ht="15" x14ac:dyDescent="0.2">
      <c r="A68" s="113" t="s">
        <v>45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5"/>
      <c r="AB68" s="99">
        <f>AVERAGE(AB16:AB67)</f>
        <v>172.44713199878555</v>
      </c>
      <c r="AC68" s="86"/>
      <c r="AD68" s="84"/>
      <c r="AE68" s="99">
        <f>AVERAGE(AE16,AE20,AE27,AE34,AE36,AE38,AE47,AE54,AE58,AE64)</f>
        <v>89.062417087012577</v>
      </c>
      <c r="AF68" s="86"/>
      <c r="AG68" s="85"/>
      <c r="AH68" s="86"/>
      <c r="AI68" s="85"/>
      <c r="AJ68" s="85"/>
      <c r="AK68" s="86"/>
      <c r="AL68" s="87"/>
      <c r="AM68" s="13"/>
    </row>
    <row r="69" spans="1:42" ht="15" x14ac:dyDescent="0.2">
      <c r="A69" s="113" t="s">
        <v>46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5"/>
      <c r="AB69" s="36" t="str">
        <f>IF(AB68&gt;=91,"Sangat Tinggi",IF(AB68&gt;=76,"Tinggi",IF(AB68&gt;=66,"Sedang",IF(AB68&gt;=51,"Rendah",IF(AB68&lt;=50,"Sangat Rendah")))))</f>
        <v>Sangat Tinggi</v>
      </c>
      <c r="AC69" s="86"/>
      <c r="AD69" s="88"/>
      <c r="AE69" s="36" t="str">
        <f>IF(AE68&gt;=91,"Sangat Tinggi",IF(AE68&gt;=76,"Tinggi",IF(AE68&gt;=66,"Sedang",IF(AE68&gt;=51,"Rendah",IF(AE68&lt;=50,"Sangat Rendah")))))</f>
        <v>Tinggi</v>
      </c>
      <c r="AF69" s="86"/>
      <c r="AG69" s="89"/>
      <c r="AH69" s="86"/>
      <c r="AI69" s="90"/>
      <c r="AJ69" s="89"/>
      <c r="AK69" s="86"/>
      <c r="AL69" s="91"/>
      <c r="AM69" s="13"/>
    </row>
    <row r="70" spans="1:42" ht="15" x14ac:dyDescent="0.2">
      <c r="A70" s="103" t="s">
        <v>169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3"/>
    </row>
    <row r="71" spans="1:42" ht="15" x14ac:dyDescent="0.2">
      <c r="A71" s="103" t="s">
        <v>170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3"/>
    </row>
    <row r="72" spans="1:42" ht="15" x14ac:dyDescent="0.2">
      <c r="A72" s="103" t="s">
        <v>171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3"/>
    </row>
    <row r="73" spans="1:42" ht="15" x14ac:dyDescent="0.2">
      <c r="A73" s="103" t="s">
        <v>172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37"/>
    </row>
    <row r="74" spans="1:42" ht="15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9"/>
      <c r="AB74" s="38"/>
      <c r="AC74" s="39"/>
      <c r="AD74" s="38"/>
      <c r="AE74" s="38"/>
      <c r="AF74" s="39"/>
      <c r="AG74" s="38"/>
      <c r="AH74" s="39"/>
      <c r="AI74" s="38"/>
      <c r="AJ74" s="38"/>
      <c r="AK74" s="39"/>
      <c r="AL74" s="38"/>
    </row>
    <row r="75" spans="1:42" ht="15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100" t="s">
        <v>160</v>
      </c>
      <c r="AA75" s="100"/>
      <c r="AB75" s="100"/>
      <c r="AC75" s="100"/>
      <c r="AD75" s="100"/>
      <c r="AE75" s="100"/>
      <c r="AF75" s="39"/>
      <c r="AG75" s="38"/>
      <c r="AH75" s="100" t="s">
        <v>161</v>
      </c>
      <c r="AI75" s="100"/>
      <c r="AJ75" s="100"/>
      <c r="AK75" s="100"/>
      <c r="AL75" s="100"/>
      <c r="AM75" s="100"/>
    </row>
    <row r="76" spans="1:42" ht="15.75" x14ac:dyDescent="0.25">
      <c r="A76" s="44"/>
      <c r="B76" s="45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100" t="s">
        <v>176</v>
      </c>
      <c r="AA76" s="100"/>
      <c r="AB76" s="100"/>
      <c r="AC76" s="100"/>
      <c r="AD76" s="100"/>
      <c r="AE76" s="100"/>
      <c r="AF76" s="39"/>
      <c r="AG76" s="38"/>
      <c r="AH76" s="100" t="s">
        <v>176</v>
      </c>
      <c r="AI76" s="100"/>
      <c r="AJ76" s="100"/>
      <c r="AK76" s="100"/>
      <c r="AL76" s="100"/>
      <c r="AM76" s="100"/>
    </row>
    <row r="77" spans="1:42" ht="15" x14ac:dyDescent="0.2">
      <c r="Z77" s="100" t="s">
        <v>166</v>
      </c>
      <c r="AA77" s="100"/>
      <c r="AB77" s="100"/>
      <c r="AC77" s="100"/>
      <c r="AD77" s="100"/>
      <c r="AE77" s="100"/>
      <c r="AH77" s="100" t="s">
        <v>162</v>
      </c>
      <c r="AI77" s="100"/>
      <c r="AJ77" s="100"/>
      <c r="AK77" s="100"/>
      <c r="AL77" s="100"/>
      <c r="AM77" s="100"/>
    </row>
    <row r="78" spans="1:42" ht="15" x14ac:dyDescent="0.2">
      <c r="Z78" s="100" t="s">
        <v>163</v>
      </c>
      <c r="AA78" s="100"/>
      <c r="AB78" s="100"/>
      <c r="AC78" s="100"/>
      <c r="AD78" s="100"/>
      <c r="AE78" s="100"/>
      <c r="AH78" s="100" t="s">
        <v>163</v>
      </c>
      <c r="AI78" s="100"/>
      <c r="AJ78" s="100"/>
      <c r="AK78" s="100"/>
      <c r="AL78" s="100"/>
      <c r="AM78" s="100"/>
    </row>
    <row r="79" spans="1:42" ht="51" x14ac:dyDescent="0.2">
      <c r="A79" s="41" t="s">
        <v>47</v>
      </c>
      <c r="B79" s="41" t="s">
        <v>48</v>
      </c>
      <c r="C79" s="41" t="s">
        <v>49</v>
      </c>
      <c r="Z79" s="38"/>
      <c r="AA79" s="39"/>
      <c r="AB79" s="38"/>
      <c r="AC79" s="39"/>
      <c r="AD79" s="38"/>
      <c r="AH79" s="38"/>
      <c r="AI79" s="39"/>
      <c r="AJ79" s="38"/>
      <c r="AK79" s="39"/>
      <c r="AL79" s="38"/>
    </row>
    <row r="80" spans="1:42" ht="25.5" x14ac:dyDescent="0.25">
      <c r="A80" s="42" t="s">
        <v>50</v>
      </c>
      <c r="B80" s="42" t="s">
        <v>51</v>
      </c>
      <c r="C80" s="42" t="s">
        <v>52</v>
      </c>
      <c r="Z80" s="101" t="s">
        <v>173</v>
      </c>
      <c r="AA80" s="101"/>
      <c r="AB80" s="101"/>
      <c r="AC80" s="101"/>
      <c r="AD80" s="101"/>
      <c r="AE80" s="101"/>
      <c r="AH80" s="101" t="s">
        <v>164</v>
      </c>
      <c r="AI80" s="101"/>
      <c r="AJ80" s="101"/>
      <c r="AK80" s="101"/>
      <c r="AL80" s="101"/>
      <c r="AM80" s="101"/>
    </row>
    <row r="81" spans="1:39" ht="25.5" x14ac:dyDescent="0.2">
      <c r="A81" s="42" t="s">
        <v>53</v>
      </c>
      <c r="B81" s="42" t="s">
        <v>54</v>
      </c>
      <c r="C81" s="42" t="s">
        <v>55</v>
      </c>
      <c r="Z81" s="102" t="s">
        <v>174</v>
      </c>
      <c r="AA81" s="102"/>
      <c r="AB81" s="102"/>
      <c r="AC81" s="102"/>
      <c r="AD81" s="102"/>
      <c r="AE81" s="102"/>
      <c r="AH81" s="102" t="s">
        <v>165</v>
      </c>
      <c r="AI81" s="102"/>
      <c r="AJ81" s="102"/>
      <c r="AK81" s="102"/>
      <c r="AL81" s="102"/>
      <c r="AM81" s="102"/>
    </row>
    <row r="82" spans="1:39" ht="25.5" x14ac:dyDescent="0.2">
      <c r="A82" s="42" t="s">
        <v>56</v>
      </c>
      <c r="B82" s="42" t="s">
        <v>57</v>
      </c>
      <c r="C82" s="42" t="s">
        <v>58</v>
      </c>
    </row>
    <row r="83" spans="1:39" ht="25.5" x14ac:dyDescent="0.2">
      <c r="A83" s="42" t="s">
        <v>59</v>
      </c>
      <c r="B83" s="42" t="s">
        <v>60</v>
      </c>
      <c r="C83" s="42" t="s">
        <v>61</v>
      </c>
    </row>
    <row r="84" spans="1:39" ht="25.5" x14ac:dyDescent="0.2">
      <c r="A84" s="42" t="s">
        <v>62</v>
      </c>
      <c r="B84" s="43" t="s">
        <v>63</v>
      </c>
      <c r="C84" s="42" t="s">
        <v>64</v>
      </c>
    </row>
  </sheetData>
  <mergeCells count="93">
    <mergeCell ref="H7:J9"/>
    <mergeCell ref="A1:AL1"/>
    <mergeCell ref="A2:AL2"/>
    <mergeCell ref="A3:AL3"/>
    <mergeCell ref="A4:AL4"/>
    <mergeCell ref="A5:AL5"/>
    <mergeCell ref="A6:AL6"/>
    <mergeCell ref="Z7:AF8"/>
    <mergeCell ref="Z9:AF9"/>
    <mergeCell ref="A7:A9"/>
    <mergeCell ref="B7:B9"/>
    <mergeCell ref="C7:C9"/>
    <mergeCell ref="D7:D9"/>
    <mergeCell ref="E7:G9"/>
    <mergeCell ref="W10:Y10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E11:F12"/>
    <mergeCell ref="G11:G12"/>
    <mergeCell ref="H11:I12"/>
    <mergeCell ref="J11:J12"/>
    <mergeCell ref="K11:L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AE12:AF12"/>
    <mergeCell ref="T11:U12"/>
    <mergeCell ref="V11:V12"/>
    <mergeCell ref="W11:X12"/>
    <mergeCell ref="Y11:Y12"/>
    <mergeCell ref="A10:A12"/>
    <mergeCell ref="B10:B12"/>
    <mergeCell ref="C10:C12"/>
    <mergeCell ref="D10:D12"/>
    <mergeCell ref="A70:AL70"/>
    <mergeCell ref="A13:A15"/>
    <mergeCell ref="B13:B15"/>
    <mergeCell ref="C13:C15"/>
    <mergeCell ref="D13:D15"/>
    <mergeCell ref="E13:F15"/>
    <mergeCell ref="G13:G15"/>
    <mergeCell ref="H13:I15"/>
    <mergeCell ref="Q11:R12"/>
    <mergeCell ref="S11:S12"/>
    <mergeCell ref="Z12:AA12"/>
    <mergeCell ref="AE11:AF11"/>
    <mergeCell ref="A71:AL71"/>
    <mergeCell ref="A72:AL72"/>
    <mergeCell ref="A73:AL73"/>
    <mergeCell ref="J13:J15"/>
    <mergeCell ref="K13:L15"/>
    <mergeCell ref="M13:M15"/>
    <mergeCell ref="N13:O15"/>
    <mergeCell ref="A68:AA68"/>
    <mergeCell ref="A69:AA69"/>
    <mergeCell ref="Z75:AE75"/>
    <mergeCell ref="AH75:AM75"/>
    <mergeCell ref="Z76:AE76"/>
    <mergeCell ref="AH76:AM76"/>
    <mergeCell ref="Z77:AE77"/>
    <mergeCell ref="AH77:AM77"/>
    <mergeCell ref="Z78:AE78"/>
    <mergeCell ref="AH78:AM78"/>
    <mergeCell ref="Z80:AE80"/>
    <mergeCell ref="AH80:AM80"/>
    <mergeCell ref="Z81:AE81"/>
    <mergeCell ref="AH81:AM81"/>
  </mergeCells>
  <printOptions horizontalCentered="1"/>
  <pageMargins left="0.23622047244094491" right="0.23622047244094491" top="3.937007874015748E-2" bottom="3.937007874015748E-2" header="0" footer="0"/>
  <pageSetup paperSize="256" scale="37" orientation="landscape" horizontalDpi="4294967293" r:id="rId1"/>
  <rowBreaks count="2" manualBreakCount="2">
    <brk id="46" max="38" man="1"/>
    <brk id="62" max="3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Disnakerkop,UKP</vt:lpstr>
      <vt:lpstr>'Disnakerkop,UKP'!Print_Area</vt:lpstr>
      <vt:lpstr>'Disnakerkop,UKP'!Print_Titles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2020-10-14T02:26:44Z</cp:lastPrinted>
  <dcterms:created xsi:type="dcterms:W3CDTF">2020-03-18T05:59:44Z</dcterms:created>
  <dcterms:modified xsi:type="dcterms:W3CDTF">2021-02-03T08:47:31Z</dcterms:modified>
</cp:coreProperties>
</file>