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ATA PINDAHAN\2020\Evaluasi Renja PD dan RKPD\Pengendalian &amp; Evaluasi Renja PD\SKPD\Triwulan IV\"/>
    </mc:Choice>
  </mc:AlternateContent>
  <bookViews>
    <workbookView xWindow="0" yWindow="0" windowWidth="28800" windowHeight="12300"/>
  </bookViews>
  <sheets>
    <sheet name="Dinas Perpustakaan" sheetId="1" r:id="rId1"/>
  </sheets>
  <definedNames>
    <definedName name="_xlnm.Print_Area" localSheetId="0">'Dinas Perpustakaan'!$A$1:$AM$69</definedName>
    <definedName name="_xlnm.Print_Titles" localSheetId="0">'Dinas Perpustakaan'!$7:$12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8" i="1" l="1"/>
  <c r="Q38" i="1"/>
  <c r="W38" i="1"/>
  <c r="AE49" i="1" l="1"/>
  <c r="W14" i="1"/>
  <c r="Y38" i="1"/>
  <c r="Y32" i="1"/>
  <c r="W32" i="1"/>
  <c r="Y24" i="1"/>
  <c r="Y17" i="1"/>
  <c r="Y13" i="1"/>
  <c r="Q32" i="1" l="1"/>
  <c r="T14" i="1"/>
  <c r="T32" i="1" l="1"/>
  <c r="AD25" i="1"/>
  <c r="AE25" i="1" s="1"/>
  <c r="Z25" i="1"/>
  <c r="AB25" i="1" s="1"/>
  <c r="Q14" i="1"/>
  <c r="V38" i="1"/>
  <c r="V32" i="1"/>
  <c r="V24" i="1"/>
  <c r="V17" i="1"/>
  <c r="V13" i="1"/>
  <c r="AI25" i="1" l="1"/>
  <c r="AL25" i="1" s="1"/>
  <c r="AG25" i="1"/>
  <c r="AJ25" i="1" s="1"/>
  <c r="J32" i="1"/>
  <c r="N32" i="1" l="1"/>
  <c r="S38" i="1" l="1"/>
  <c r="S32" i="1"/>
  <c r="S24" i="1"/>
  <c r="S17" i="1"/>
  <c r="S13" i="1"/>
  <c r="J24" i="1" l="1"/>
  <c r="J17" i="1"/>
  <c r="N38" i="1" l="1"/>
  <c r="H46" i="1" l="1"/>
  <c r="H38" i="1"/>
  <c r="H39" i="1"/>
  <c r="AG47" i="1" l="1"/>
  <c r="AJ47" i="1" s="1"/>
  <c r="AG48" i="1"/>
  <c r="Z39" i="1"/>
  <c r="P24" i="1"/>
  <c r="M24" i="1"/>
  <c r="AG39" i="1" l="1"/>
  <c r="AJ39" i="1" s="1"/>
  <c r="AB39" i="1"/>
  <c r="N14" i="1"/>
  <c r="N41" i="1" l="1"/>
  <c r="K32" i="1"/>
  <c r="H32" i="1"/>
  <c r="P32" i="1"/>
  <c r="J38" i="1"/>
  <c r="M38" i="1"/>
  <c r="P38" i="1"/>
  <c r="AD38" i="1" s="1"/>
  <c r="E28" i="1"/>
  <c r="E27" i="1"/>
  <c r="E26" i="1"/>
  <c r="P17" i="1"/>
  <c r="P13" i="1"/>
  <c r="M32" i="1"/>
  <c r="G46" i="1"/>
  <c r="J46" i="1"/>
  <c r="AI48" i="1" l="1"/>
  <c r="AL48" i="1" s="1"/>
  <c r="AJ48" i="1"/>
  <c r="AI47" i="1"/>
  <c r="AL47" i="1" s="1"/>
  <c r="AI46" i="1"/>
  <c r="AL46" i="1" s="1"/>
  <c r="AG46" i="1"/>
  <c r="AJ46" i="1" s="1"/>
  <c r="G43" i="1"/>
  <c r="G42" i="1"/>
  <c r="G41" i="1"/>
  <c r="G38" i="1" s="1"/>
  <c r="AI45" i="1"/>
  <c r="AL45" i="1" s="1"/>
  <c r="AG45" i="1"/>
  <c r="AJ45" i="1" s="1"/>
  <c r="AI44" i="1"/>
  <c r="AL44" i="1" s="1"/>
  <c r="AG44" i="1"/>
  <c r="AJ44" i="1" s="1"/>
  <c r="AI37" i="1"/>
  <c r="AL37" i="1" s="1"/>
  <c r="AG37" i="1"/>
  <c r="AJ37" i="1" s="1"/>
  <c r="AI36" i="1"/>
  <c r="AL36" i="1" s="1"/>
  <c r="AG36" i="1"/>
  <c r="AJ36" i="1" s="1"/>
  <c r="G35" i="1"/>
  <c r="E35" i="1"/>
  <c r="G34" i="1"/>
  <c r="G33" i="1"/>
  <c r="G32" i="1" s="1"/>
  <c r="E33" i="1"/>
  <c r="AI31" i="1"/>
  <c r="AL31" i="1" s="1"/>
  <c r="AG31" i="1"/>
  <c r="AJ31" i="1" s="1"/>
  <c r="AI30" i="1"/>
  <c r="AL30" i="1" s="1"/>
  <c r="AG30" i="1"/>
  <c r="AJ30" i="1" s="1"/>
  <c r="AI29" i="1"/>
  <c r="AL29" i="1" s="1"/>
  <c r="AG29" i="1"/>
  <c r="AJ29" i="1" s="1"/>
  <c r="G28" i="1"/>
  <c r="G27" i="1"/>
  <c r="G26" i="1"/>
  <c r="G23" i="1"/>
  <c r="G22" i="1"/>
  <c r="G21" i="1"/>
  <c r="G20" i="1"/>
  <c r="G19" i="1"/>
  <c r="G18" i="1"/>
  <c r="G16" i="1"/>
  <c r="G13" i="1" s="1"/>
  <c r="G15" i="1"/>
  <c r="E23" i="1"/>
  <c r="E22" i="1"/>
  <c r="E21" i="1"/>
  <c r="E19" i="1"/>
  <c r="E18" i="1"/>
  <c r="E16" i="1"/>
  <c r="E15" i="1"/>
  <c r="M13" i="1"/>
  <c r="J13" i="1"/>
  <c r="G24" i="1" l="1"/>
  <c r="G17" i="1"/>
  <c r="AD42" i="1"/>
  <c r="Z42" i="1"/>
  <c r="AD34" i="1"/>
  <c r="Z34" i="1"/>
  <c r="M17" i="1"/>
  <c r="AG34" i="1" l="1"/>
  <c r="AJ34" i="1" s="1"/>
  <c r="AB34" i="1"/>
  <c r="AG35" i="1"/>
  <c r="AJ35" i="1" s="1"/>
  <c r="AG42" i="1"/>
  <c r="AJ42" i="1" s="1"/>
  <c r="AB42" i="1"/>
  <c r="AI42" i="1"/>
  <c r="AL42" i="1" s="1"/>
  <c r="AE42" i="1"/>
  <c r="AI34" i="1"/>
  <c r="AL34" i="1" s="1"/>
  <c r="AE34" i="1"/>
  <c r="AI35" i="1"/>
  <c r="AL35" i="1" s="1"/>
  <c r="AG43" i="1" l="1"/>
  <c r="AJ43" i="1" s="1"/>
  <c r="AI43" i="1"/>
  <c r="AL43" i="1" s="1"/>
  <c r="Z14" i="1"/>
  <c r="AG14" i="1" l="1"/>
  <c r="AJ14" i="1" s="1"/>
  <c r="AB14" i="1"/>
  <c r="AD28" i="1"/>
  <c r="Z28" i="1"/>
  <c r="AG28" i="1" l="1"/>
  <c r="AJ28" i="1" s="1"/>
  <c r="AB28" i="1"/>
  <c r="AI28" i="1"/>
  <c r="AL28" i="1" s="1"/>
  <c r="AE28" i="1"/>
  <c r="AD41" i="1"/>
  <c r="Z41" i="1"/>
  <c r="AD40" i="1"/>
  <c r="Z40" i="1"/>
  <c r="Z38" i="1"/>
  <c r="AD33" i="1"/>
  <c r="Z33" i="1"/>
  <c r="AD32" i="1"/>
  <c r="Z32" i="1"/>
  <c r="AD27" i="1"/>
  <c r="Z27" i="1"/>
  <c r="AD26" i="1"/>
  <c r="Z26" i="1"/>
  <c r="AD24" i="1"/>
  <c r="Z24" i="1"/>
  <c r="AD23" i="1"/>
  <c r="Z23" i="1"/>
  <c r="AD22" i="1"/>
  <c r="Z22" i="1"/>
  <c r="AP21" i="1"/>
  <c r="AD21" i="1"/>
  <c r="Z21" i="1"/>
  <c r="AP20" i="1"/>
  <c r="AP19" i="1"/>
  <c r="AD19" i="1"/>
  <c r="Z19" i="1"/>
  <c r="AP18" i="1"/>
  <c r="AD18" i="1"/>
  <c r="Z18" i="1"/>
  <c r="AD17" i="1"/>
  <c r="Z17" i="1"/>
  <c r="AD15" i="1"/>
  <c r="Z15" i="1"/>
  <c r="AD16" i="1"/>
  <c r="Z16" i="1"/>
  <c r="AP13" i="1"/>
  <c r="AD13" i="1"/>
  <c r="Z13" i="1"/>
  <c r="AG18" i="1" l="1"/>
  <c r="AJ18" i="1" s="1"/>
  <c r="AB18" i="1"/>
  <c r="AG22" i="1"/>
  <c r="AJ22" i="1" s="1"/>
  <c r="AB22" i="1"/>
  <c r="AG24" i="1"/>
  <c r="AJ24" i="1" s="1"/>
  <c r="AB24" i="1"/>
  <c r="AG27" i="1"/>
  <c r="AJ27" i="1" s="1"/>
  <c r="AB27" i="1"/>
  <c r="AI15" i="1"/>
  <c r="AL15" i="1" s="1"/>
  <c r="AE15" i="1"/>
  <c r="AG17" i="1"/>
  <c r="AJ17" i="1" s="1"/>
  <c r="AB17" i="1"/>
  <c r="AG20" i="1"/>
  <c r="AJ20" i="1" s="1"/>
  <c r="AG23" i="1"/>
  <c r="AJ23" i="1" s="1"/>
  <c r="AB23" i="1"/>
  <c r="AG26" i="1"/>
  <c r="AJ26" i="1" s="1"/>
  <c r="AB26" i="1"/>
  <c r="AG38" i="1"/>
  <c r="AJ38" i="1" s="1"/>
  <c r="AB38" i="1"/>
  <c r="AG41" i="1"/>
  <c r="AJ41" i="1" s="1"/>
  <c r="AB41" i="1"/>
  <c r="AG21" i="1"/>
  <c r="AJ21" i="1" s="1"/>
  <c r="AB21" i="1"/>
  <c r="AI16" i="1"/>
  <c r="AL16" i="1" s="1"/>
  <c r="AE16" i="1"/>
  <c r="AG19" i="1"/>
  <c r="AJ19" i="1" s="1"/>
  <c r="AB19" i="1"/>
  <c r="AI13" i="1"/>
  <c r="AL13" i="1" s="1"/>
  <c r="AE13" i="1"/>
  <c r="AG32" i="1"/>
  <c r="AJ32" i="1" s="1"/>
  <c r="AB32" i="1"/>
  <c r="AB49" i="1" s="1"/>
  <c r="AG33" i="1"/>
  <c r="AJ33" i="1" s="1"/>
  <c r="AB33" i="1"/>
  <c r="AG40" i="1"/>
  <c r="AJ40" i="1" s="1"/>
  <c r="AB40" i="1"/>
  <c r="AI38" i="1"/>
  <c r="AL38" i="1" s="1"/>
  <c r="AE38" i="1"/>
  <c r="AI41" i="1"/>
  <c r="AL41" i="1" s="1"/>
  <c r="AE41" i="1"/>
  <c r="AI40" i="1"/>
  <c r="AL40" i="1" s="1"/>
  <c r="AE40" i="1"/>
  <c r="AI32" i="1"/>
  <c r="AL32" i="1" s="1"/>
  <c r="AE32" i="1"/>
  <c r="AI33" i="1"/>
  <c r="AL33" i="1" s="1"/>
  <c r="AE33" i="1"/>
  <c r="AI26" i="1"/>
  <c r="AL26" i="1" s="1"/>
  <c r="AE26" i="1"/>
  <c r="AI24" i="1"/>
  <c r="AL24" i="1" s="1"/>
  <c r="AE24" i="1"/>
  <c r="AI27" i="1"/>
  <c r="AL27" i="1" s="1"/>
  <c r="AE27" i="1"/>
  <c r="AI19" i="1"/>
  <c r="AL19" i="1" s="1"/>
  <c r="AE19" i="1"/>
  <c r="AI18" i="1"/>
  <c r="AL18" i="1" s="1"/>
  <c r="AE18" i="1"/>
  <c r="AI22" i="1"/>
  <c r="AL22" i="1" s="1"/>
  <c r="AE22" i="1"/>
  <c r="AI21" i="1"/>
  <c r="AL21" i="1" s="1"/>
  <c r="AE21" i="1"/>
  <c r="AI17" i="1"/>
  <c r="AL17" i="1" s="1"/>
  <c r="AE17" i="1"/>
  <c r="AI20" i="1"/>
  <c r="AL20" i="1" s="1"/>
  <c r="AI23" i="1"/>
  <c r="AL23" i="1" s="1"/>
  <c r="AE23" i="1"/>
  <c r="AG16" i="1"/>
  <c r="AJ16" i="1" s="1"/>
  <c r="AB16" i="1"/>
  <c r="AG15" i="1"/>
  <c r="AJ15" i="1" s="1"/>
  <c r="AB15" i="1"/>
  <c r="AG13" i="1"/>
  <c r="AJ13" i="1" l="1"/>
  <c r="AB13" i="1"/>
  <c r="AB50" i="1" s="1"/>
  <c r="AE50" i="1"/>
</calcChain>
</file>

<file path=xl/comments1.xml><?xml version="1.0" encoding="utf-8"?>
<comments xmlns="http://schemas.openxmlformats.org/spreadsheetml/2006/main">
  <authors>
    <author>W10 PRO</author>
  </authors>
  <commentList>
    <comment ref="C20" authorId="0" shapeId="0">
      <text>
        <r>
          <rPr>
            <b/>
            <sz val="12"/>
            <color indexed="81"/>
            <rFont val="Tahoma"/>
            <family val="2"/>
          </rPr>
          <t>Covid 19</t>
        </r>
      </text>
    </comment>
    <comment ref="H32" authorId="0" shapeId="0">
      <text>
        <r>
          <rPr>
            <b/>
            <sz val="11"/>
            <color indexed="81"/>
            <rFont val="Tahoma"/>
            <family val="2"/>
          </rPr>
          <t>Jumlah SKPD yg mengelola arsip/Jumlah seluruh SKPD dikali 100</t>
        </r>
      </text>
    </comment>
    <comment ref="C35" authorId="0" shapeId="0">
      <text>
        <r>
          <rPr>
            <b/>
            <sz val="12"/>
            <color indexed="81"/>
            <rFont val="Tahoma"/>
            <family val="2"/>
          </rPr>
          <t>Covid 19</t>
        </r>
      </text>
    </comment>
    <comment ref="H38" authorId="0" shapeId="0">
      <text>
        <r>
          <rPr>
            <b/>
            <sz val="12"/>
            <color indexed="81"/>
            <rFont val="Tahoma"/>
            <family val="2"/>
          </rPr>
          <t>Jumlah titik layanan (Desa yang terlayani)/jumlah seluruh desa dikali 100</t>
        </r>
      </text>
    </comment>
    <comment ref="Q38" authorId="0" shapeId="0">
      <text>
        <r>
          <rPr>
            <b/>
            <sz val="12"/>
            <color indexed="81"/>
            <rFont val="Tahoma"/>
            <family val="2"/>
          </rPr>
          <t>20,56</t>
        </r>
      </text>
    </comment>
    <comment ref="H39" authorId="0" shapeId="0">
      <text>
        <r>
          <rPr>
            <b/>
            <sz val="11"/>
            <color indexed="81"/>
            <rFont val="Tahoma"/>
            <family val="2"/>
          </rPr>
          <t>jumlah perpustakaan desa dan kelurahan yang aktif/jumlah seluruh perpustakaan desa dan kelurahan dikali 100</t>
        </r>
      </text>
    </comment>
    <comment ref="C43" authorId="0" shapeId="0">
      <text>
        <r>
          <rPr>
            <b/>
            <sz val="12"/>
            <color indexed="81"/>
            <rFont val="Tahoma"/>
            <family val="2"/>
          </rPr>
          <t>Covid 19</t>
        </r>
      </text>
    </comment>
    <comment ref="H46" authorId="0" shapeId="0">
      <text>
        <r>
          <rPr>
            <b/>
            <sz val="11"/>
            <color indexed="81"/>
            <rFont val="Tahoma"/>
            <family val="2"/>
          </rPr>
          <t>jumlah bahan pustaka tahun n - jumlah bahan pustaka tahun n-1 / jumlah bahan pustaka tahun n-1 dikali 100</t>
        </r>
      </text>
    </comment>
  </commentList>
</comments>
</file>

<file path=xl/sharedStrings.xml><?xml version="1.0" encoding="utf-8"?>
<sst xmlns="http://schemas.openxmlformats.org/spreadsheetml/2006/main" count="489" uniqueCount="144">
  <si>
    <t>EVALUASI TERHADAP HASIL RENCANA KERJA PERANGKAT DAERAH LINGKUP KABUPATEN</t>
  </si>
  <si>
    <t>RENCANA KERJA PERANGKAT DAERAH</t>
  </si>
  <si>
    <t>Indikator dan Target Kinerja Perangkat Daerah Kabupaten yang Mengacu Pada Sasaran RKPD Kabupaten</t>
  </si>
  <si>
    <t>No</t>
  </si>
  <si>
    <t>Sasaran</t>
  </si>
  <si>
    <t>Program/Kegiatan</t>
  </si>
  <si>
    <r>
      <t>Indikator Kinerja Program (</t>
    </r>
    <r>
      <rPr>
        <b/>
        <i/>
        <sz val="12"/>
        <color theme="1"/>
        <rFont val="Arial"/>
        <family val="2"/>
      </rPr>
      <t>Outcome</t>
    </r>
    <r>
      <rPr>
        <b/>
        <sz val="12"/>
        <color theme="1"/>
        <rFont val="Arial"/>
        <family val="2"/>
      </rPr>
      <t>)/Kegiatan (</t>
    </r>
    <r>
      <rPr>
        <b/>
        <i/>
        <sz val="12"/>
        <color theme="1"/>
        <rFont val="Arial"/>
        <family val="2"/>
      </rPr>
      <t>Output</t>
    </r>
    <r>
      <rPr>
        <b/>
        <sz val="12"/>
        <color theme="1"/>
        <rFont val="Arial"/>
        <family val="2"/>
      </rPr>
      <t>)</t>
    </r>
  </si>
  <si>
    <t>Target Renstra Perangkat Daerah Pada Tahun 2023</t>
  </si>
  <si>
    <t>Realisasi Capaian Kinerja Renstra Perangkat Daerah sampai dengan Renja Perangkat Daerah Tahun Lalu (2019)</t>
  </si>
  <si>
    <t>Target Kinerja dan Anggaran Renja Perangkat Daerah Tahun Berjalan (Tahun 2020) yang Dievaluasi</t>
  </si>
  <si>
    <t>Realisasi Kinerja Pada Triwulan</t>
  </si>
  <si>
    <t>Realisasi Kinerja dan Anggaran Renstra Perangkat Daerah s/d Tahun 2020</t>
  </si>
  <si>
    <t>Tingkat Capaian Kinerja dan Realisasi Anggaran Renstra Perangkat Daerah s/d Tahun 2020 (%)</t>
  </si>
  <si>
    <t>SKPD Penanggung Jawab</t>
  </si>
  <si>
    <t>I</t>
  </si>
  <si>
    <t>II</t>
  </si>
  <si>
    <t>III</t>
  </si>
  <si>
    <t>IV</t>
  </si>
  <si>
    <t>K</t>
  </si>
  <si>
    <t>Rp</t>
  </si>
  <si>
    <t>[kolom (8-11)(K)]</t>
  </si>
  <si>
    <t>[kolom (8-11)(Rp)]</t>
  </si>
  <si>
    <t>[kolom (6)(K) + kolom (12)(K)]</t>
  </si>
  <si>
    <t>[kolom (6)(Rp) + kolom (12)(Rp)]</t>
  </si>
  <si>
    <t>[kolom (13)(K) : kolom (5)(K)] x 100%</t>
  </si>
  <si>
    <t>[Kolom (13)(Rp) : Kolom (5)(Rp)] x 100%</t>
  </si>
  <si>
    <t>Meningkatnya akuntabilitas Instansi Pemerintah dan Kualitas Pelayanan Publik</t>
  </si>
  <si>
    <t>Program Peningkatan Perencanaan, Pelaporan Capaian Kinerja dan Keuangan</t>
  </si>
  <si>
    <t>Penyusunan Dokumen Keuangan</t>
  </si>
  <si>
    <t>Penyusunan Dokumen AKIP</t>
  </si>
  <si>
    <t>Meningkatnya Kinerja Keuangan dan Kinerja Birokrasi</t>
  </si>
  <si>
    <t>Program Pelayanan Administrasi Perkantoran</t>
  </si>
  <si>
    <t>Program Peningkatan Sarana dan Prasarana Aparatur</t>
  </si>
  <si>
    <t>Pemeliharaan rutin/berkala kendaraan dinas/operasional</t>
  </si>
  <si>
    <t>Rata-rata Capaian Kinerja (%)</t>
  </si>
  <si>
    <t>Predikat Kinerja</t>
  </si>
  <si>
    <t>Faktor pendorong keberhasilan pencapaian:</t>
  </si>
  <si>
    <t>Faktor penghambat pencapaian kinerja:</t>
  </si>
  <si>
    <t>Tindak lanjut yang diperlukan dalam triwulan berikutnya*):</t>
  </si>
  <si>
    <t>Tindak lanjut yang diperlukan dalam Renja Perangkat Daerah Kabupaten berikutnya*):</t>
  </si>
  <si>
    <t>No.</t>
  </si>
  <si>
    <t xml:space="preserve">INTERVAL NILAI REALISASI KINERJA </t>
  </si>
  <si>
    <t xml:space="preserve">KRITERIA PENILAIAN REALISASI KINERJA </t>
  </si>
  <si>
    <r>
      <t>(1)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</si>
  <si>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91% </t>
    </r>
    <r>
      <rPr>
        <sz val="12"/>
        <color rgb="FF000000"/>
        <rFont val="Arial Narrow"/>
        <family val="2"/>
      </rPr>
      <t>≤</t>
    </r>
    <r>
      <rPr>
        <sz val="10"/>
        <color rgb="FF000000"/>
        <rFont val="Arial Narrow"/>
        <family val="2"/>
      </rPr>
      <t xml:space="preserve"> 100%</t>
    </r>
  </si>
  <si>
    <t>Sangat tinggi</t>
  </si>
  <si>
    <r>
      <t>(2)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</si>
  <si>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76%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 xml:space="preserve">90% </t>
    </r>
  </si>
  <si>
    <t>Tinggi</t>
  </si>
  <si>
    <r>
      <t>(3)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</si>
  <si>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66%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75%</t>
    </r>
  </si>
  <si>
    <t>Sedang</t>
  </si>
  <si>
    <r>
      <t>(4)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</si>
  <si>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51%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65%</t>
    </r>
  </si>
  <si>
    <t>Rendah</t>
  </si>
  <si>
    <r>
      <t>(5)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</si>
  <si>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>≤</t>
    </r>
    <r>
      <rPr>
        <sz val="10"/>
        <color rgb="FF000000"/>
        <rFont val="Arial Narrow"/>
        <family val="2"/>
      </rPr>
      <t xml:space="preserve"> 50%</t>
    </r>
  </si>
  <si>
    <t>Sangat Rendah</t>
  </si>
  <si>
    <t>Nilai</t>
  </si>
  <si>
    <t>Bln</t>
  </si>
  <si>
    <t>%</t>
  </si>
  <si>
    <t>Laporan Keuangan yang Memenuhi Aspek Kualitas</t>
  </si>
  <si>
    <t>Dokumen AKIP yang Memenuhi Aspek Kualitas</t>
  </si>
  <si>
    <t>Pelayanan administrasi sesuai standar</t>
  </si>
  <si>
    <t xml:space="preserve"> Tingkat pemenuhan aspek kualitas dokumen AKIP</t>
  </si>
  <si>
    <t>Tingkat pemenuhan aspek kualitas dokumen keuangan daerah</t>
  </si>
  <si>
    <t>Dok</t>
  </si>
  <si>
    <t>Penyediaan Jasa dan Administrasi Kantor</t>
  </si>
  <si>
    <t>Penyediaan jasa komunikasi, sumber daya air dan listrik</t>
  </si>
  <si>
    <t>Penyebarluasan Informasi Tugas Pokok Dan Fungsi SKPD</t>
  </si>
  <si>
    <t>Penyediaan makanan dan minuman</t>
  </si>
  <si>
    <t>Rapat Rapat Koordinasi, Konsultasi dan Lapangan</t>
  </si>
  <si>
    <t>Penyediaan peralatan dan perlengkapan kantor</t>
  </si>
  <si>
    <t>Keg</t>
  </si>
  <si>
    <t>Org</t>
  </si>
  <si>
    <t>DINAS PERPUSTAKAAN DAN KEARSIPAN</t>
  </si>
  <si>
    <t>Dinas Perpustakaan dan Kearsipan</t>
  </si>
  <si>
    <t>Pemeliharaan peralatan dan perlengkapan kantor</t>
  </si>
  <si>
    <t>Peralatan, perlengkapan, mobil serta Kendaraan Operasional dalam kondisi baik</t>
  </si>
  <si>
    <t xml:space="preserve">Tersedianya Peralatan dan perlengkapan kantor </t>
  </si>
  <si>
    <t>Buah</t>
  </si>
  <si>
    <t>Program Peningkatan Pengelolaan Arsip Daerah</t>
  </si>
  <si>
    <t>Peningkatan Tata Kelola Kearsipan</t>
  </si>
  <si>
    <t>Pelayanan Arsip Daerah</t>
  </si>
  <si>
    <t>Sosialisasi Kearsipan</t>
  </si>
  <si>
    <t>SKPD yang mengelola arsip sesuai standar</t>
  </si>
  <si>
    <t>Terlaksananya pelayanan dan informasi kearsipan</t>
  </si>
  <si>
    <t>Terlaksananya sosialisasi kearsipan</t>
  </si>
  <si>
    <t>SKPD</t>
  </si>
  <si>
    <t>Persentase OPD yang mengelola arsip</t>
  </si>
  <si>
    <t>Program Peningkatan Mutu dan Akses Perpustakaan</t>
  </si>
  <si>
    <t>Pembangunan Gedung Perpustakaan</t>
  </si>
  <si>
    <t>Peningkatan Akses Perpustakaan</t>
  </si>
  <si>
    <t>Peningkatan Budaya Baca</t>
  </si>
  <si>
    <t>Bimbingan Teknis Peningkatan Mutu Perpustakaan</t>
  </si>
  <si>
    <t>Terlaksananya pembangunan gedung perpustakaan</t>
  </si>
  <si>
    <t>Jumlah Jangkauan Layanan Perpustakaan</t>
  </si>
  <si>
    <t xml:space="preserve">Jumlah Pemustaka </t>
  </si>
  <si>
    <t>Terlaksananya peningkatan SDM Pengelola Perpustakaan</t>
  </si>
  <si>
    <t>Persentase Jangkauan Layanan Perpustakaan</t>
  </si>
  <si>
    <t>Persentase Perpustakaan Desa dan Kelurahan yang aktif</t>
  </si>
  <si>
    <t>Paket</t>
  </si>
  <si>
    <t>Meningkatnya Akses dan Kualitas Pelayanan Pendidikan</t>
  </si>
  <si>
    <t>Tingkat Kepuasan Pelayanan</t>
  </si>
  <si>
    <t>Kegiatan Penyediaan Jasa Tenaga Pendukung Administrasi/Teknis Perkantoran</t>
  </si>
  <si>
    <t>Pembangunan gedung kantor</t>
  </si>
  <si>
    <t>Pengadaan tanah aset daerah</t>
  </si>
  <si>
    <t>Pemeliharaan rutin/berkala gedung kantor</t>
  </si>
  <si>
    <t>Gedung kantor dalam kondisi baik</t>
  </si>
  <si>
    <t>Unit</t>
  </si>
  <si>
    <t>Peningkatan SDM Pengelolaan Kearsipan</t>
  </si>
  <si>
    <t>Penyusunan Dokumen JRA</t>
  </si>
  <si>
    <t>Jumlah ASN yang mengikuti diklat pengelola kearsipan</t>
  </si>
  <si>
    <t>Dokumen JRA sesuai standar</t>
  </si>
  <si>
    <t>Layanan Perpustakaan dan Pengembangan Teknologi Perpustakaan</t>
  </si>
  <si>
    <t>Pembinaan Perpustakaan daerah</t>
  </si>
  <si>
    <t>Jumlah titik layanan perpustakaan</t>
  </si>
  <si>
    <t>Terbinanya perpustakaan desa dan kelurahan yang aktif</t>
  </si>
  <si>
    <t>Layanan</t>
  </si>
  <si>
    <t>34.840</t>
  </si>
  <si>
    <t>29.335</t>
  </si>
  <si>
    <t>Program Peningkatan Budaya Baca</t>
  </si>
  <si>
    <t>Persentase Peningkatan Bahan Pustaka</t>
  </si>
  <si>
    <t>Penyediaan bahan Pustaka Perpustakaan daerah</t>
  </si>
  <si>
    <t>Penyediaan Bahan Pustaka Perpustakaan Daerah (DAK)</t>
  </si>
  <si>
    <t>Jumlah Bahan Pustaka</t>
  </si>
  <si>
    <t>Judul</t>
  </si>
  <si>
    <t>14.742</t>
  </si>
  <si>
    <t>2.250</t>
  </si>
  <si>
    <t>14.805</t>
  </si>
  <si>
    <t>[kolom (12)(K) : kolom (7)(K)] x 100%</t>
  </si>
  <si>
    <t>Realisasi Tingkat Capaian Kinerja dan Anggaran Renja Perangkat Daerah yang Dievaluasi</t>
  </si>
  <si>
    <t>[kolom (12)(Rp) : kolom (7)(Rp)] x 100%</t>
  </si>
  <si>
    <t>Disusun</t>
  </si>
  <si>
    <t>Dievaluasi</t>
  </si>
  <si>
    <t>Kepala Bappelitbangda</t>
  </si>
  <si>
    <t>Kabupaten Hulu Sungai Selatan</t>
  </si>
  <si>
    <t>M. ARLIYAN SYAHRIAL, M.Pd</t>
  </si>
  <si>
    <t>NIP. 19700423 199303 1 006</t>
  </si>
  <si>
    <t>Kepala Dinas Perpustakaan dan Kearsipan</t>
  </si>
  <si>
    <t>Drs. H. HUBRIANSYAH, M.AP</t>
  </si>
  <si>
    <t>NIP. 19620817 198511 1 003</t>
  </si>
  <si>
    <t>PERIODE PELAKSANAAN TRIWULAN IV TAHUN 2020</t>
  </si>
  <si>
    <t>Kandangan, 4 Januari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</si>
</sst>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(* #,##0_);_(* \(#,##0\);_(* &quot;-&quot;??_);_(@_)"/>
    <numFmt numFmtId="166" formatCode="_(* #,##0_);_(* \(#,##0\);_(* &quot;-&quot;_);_(@_)"/>
    <numFmt numFmtId="167" formatCode="_(* #,##0.00_);_(* \(#,##0.00\);_(* &quot;-&quot;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Calibri"/>
      <family val="2"/>
    </font>
    <font>
      <sz val="10"/>
      <color rgb="FF000000"/>
      <name val="Arial Narrow"/>
      <family val="2"/>
    </font>
    <font>
      <sz val="7"/>
      <color rgb="FF000000"/>
      <name val="Arial Narrow"/>
      <family val="2"/>
    </font>
    <font>
      <sz val="12"/>
      <color rgb="FF000000"/>
      <name val="Arial Narrow"/>
      <family val="2"/>
    </font>
    <font>
      <b/>
      <sz val="11"/>
      <color indexed="81"/>
      <name val="Tahoma"/>
      <family val="2"/>
    </font>
    <font>
      <b/>
      <sz val="12"/>
      <color indexed="81"/>
      <name val="Tahoma"/>
      <family val="2"/>
    </font>
    <font>
      <b/>
      <u/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9" fillId="0" borderId="0"/>
  </cellStyleXfs>
  <cellXfs count="138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2" fillId="0" borderId="0" xfId="0" applyFont="1" applyFill="1" applyAlignment="1"/>
    <xf numFmtId="0" fontId="4" fillId="0" borderId="0" xfId="0" applyFont="1" applyFill="1" applyAlignment="1">
      <alignment horizontal="center"/>
    </xf>
    <xf numFmtId="0" fontId="6" fillId="2" borderId="15" xfId="0" applyFont="1" applyFill="1" applyBorder="1" applyAlignment="1">
      <alignment vertical="top" wrapText="1"/>
    </xf>
    <xf numFmtId="0" fontId="6" fillId="3" borderId="2" xfId="0" applyFont="1" applyFill="1" applyBorder="1" applyAlignment="1">
      <alignment horizontal="center"/>
    </xf>
    <xf numFmtId="0" fontId="4" fillId="3" borderId="0" xfId="0" applyFont="1" applyFill="1"/>
    <xf numFmtId="0" fontId="6" fillId="3" borderId="2" xfId="0" applyFont="1" applyFill="1" applyBorder="1" applyAlignment="1">
      <alignment horizontal="center" vertical="top" wrapText="1"/>
    </xf>
    <xf numFmtId="0" fontId="4" fillId="3" borderId="11" xfId="0" applyFont="1" applyFill="1" applyBorder="1"/>
    <xf numFmtId="0" fontId="6" fillId="3" borderId="2" xfId="0" applyFont="1" applyFill="1" applyBorder="1" applyAlignment="1">
      <alignment horizontal="center" vertical="center"/>
    </xf>
    <xf numFmtId="0" fontId="4" fillId="0" borderId="11" xfId="0" applyFont="1" applyFill="1" applyBorder="1"/>
    <xf numFmtId="0" fontId="6" fillId="0" borderId="11" xfId="0" applyFont="1" applyFill="1" applyBorder="1" applyAlignment="1">
      <alignment horizontal="center" vertical="top"/>
    </xf>
    <xf numFmtId="0" fontId="6" fillId="0" borderId="11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center" vertical="top" wrapText="1"/>
    </xf>
    <xf numFmtId="9" fontId="8" fillId="0" borderId="2" xfId="0" applyNumberFormat="1" applyFont="1" applyFill="1" applyBorder="1" applyAlignment="1">
      <alignment horizontal="center" vertical="top"/>
    </xf>
    <xf numFmtId="2" fontId="8" fillId="0" borderId="2" xfId="0" applyNumberFormat="1" applyFont="1" applyFill="1" applyBorder="1" applyAlignment="1">
      <alignment horizontal="center" vertical="top" wrapText="1"/>
    </xf>
    <xf numFmtId="165" fontId="8" fillId="0" borderId="2" xfId="1" applyNumberFormat="1" applyFont="1" applyFill="1" applyBorder="1" applyAlignment="1">
      <alignment vertical="top"/>
    </xf>
    <xf numFmtId="165" fontId="8" fillId="0" borderId="2" xfId="1" quotePrefix="1" applyNumberFormat="1" applyFont="1" applyFill="1" applyBorder="1" applyAlignment="1">
      <alignment vertical="top"/>
    </xf>
    <xf numFmtId="166" fontId="8" fillId="0" borderId="11" xfId="2" applyFont="1" applyFill="1" applyBorder="1" applyAlignment="1">
      <alignment vertical="top"/>
    </xf>
    <xf numFmtId="0" fontId="6" fillId="0" borderId="11" xfId="0" applyFont="1" applyFill="1" applyBorder="1" applyAlignment="1">
      <alignment horizontal="center" vertical="top" wrapText="1"/>
    </xf>
    <xf numFmtId="165" fontId="8" fillId="0" borderId="0" xfId="1" quotePrefix="1" applyNumberFormat="1" applyFont="1" applyFill="1" applyBorder="1" applyAlignment="1">
      <alignment vertical="top"/>
    </xf>
    <xf numFmtId="0" fontId="8" fillId="0" borderId="15" xfId="0" applyFont="1" applyFill="1" applyBorder="1" applyAlignment="1">
      <alignment horizontal="left" vertical="top" wrapText="1"/>
    </xf>
    <xf numFmtId="9" fontId="8" fillId="0" borderId="15" xfId="0" applyNumberFormat="1" applyFont="1" applyFill="1" applyBorder="1" applyAlignment="1">
      <alignment horizontal="center" vertical="top"/>
    </xf>
    <xf numFmtId="165" fontId="8" fillId="0" borderId="15" xfId="1" applyNumberFormat="1" applyFont="1" applyFill="1" applyBorder="1" applyAlignment="1">
      <alignment vertical="top"/>
    </xf>
    <xf numFmtId="165" fontId="8" fillId="0" borderId="15" xfId="1" quotePrefix="1" applyNumberFormat="1" applyFont="1" applyFill="1" applyBorder="1" applyAlignment="1">
      <alignment vertical="top"/>
    </xf>
    <xf numFmtId="0" fontId="8" fillId="0" borderId="2" xfId="0" applyFont="1" applyFill="1" applyBorder="1" applyAlignment="1">
      <alignment horizontal="left" vertical="top" wrapText="1"/>
    </xf>
    <xf numFmtId="0" fontId="8" fillId="0" borderId="11" xfId="0" applyFont="1" applyFill="1" applyBorder="1" applyAlignment="1">
      <alignment horizontal="center" vertical="top" wrapText="1"/>
    </xf>
    <xf numFmtId="0" fontId="4" fillId="0" borderId="15" xfId="0" applyFont="1" applyFill="1" applyBorder="1"/>
    <xf numFmtId="0" fontId="8" fillId="0" borderId="0" xfId="0" applyFont="1" applyFill="1"/>
    <xf numFmtId="0" fontId="8" fillId="0" borderId="0" xfId="0" applyFont="1" applyFill="1" applyAlignment="1">
      <alignment horizontal="center"/>
    </xf>
    <xf numFmtId="2" fontId="8" fillId="0" borderId="2" xfId="0" applyNumberFormat="1" applyFont="1" applyFill="1" applyBorder="1" applyAlignment="1">
      <alignment vertical="top"/>
    </xf>
    <xf numFmtId="0" fontId="8" fillId="0" borderId="2" xfId="0" applyFont="1" applyFill="1" applyBorder="1" applyAlignment="1">
      <alignment horizontal="center" vertical="top"/>
    </xf>
    <xf numFmtId="0" fontId="10" fillId="5" borderId="16" xfId="3" applyFont="1" applyFill="1" applyBorder="1" applyAlignment="1">
      <alignment horizontal="center" vertical="center" wrapText="1"/>
    </xf>
    <xf numFmtId="0" fontId="10" fillId="0" borderId="16" xfId="3" applyFont="1" applyFill="1" applyBorder="1" applyAlignment="1">
      <alignment horizontal="center" vertical="center" wrapText="1"/>
    </xf>
    <xf numFmtId="0" fontId="12" fillId="0" borderId="16" xfId="3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8" fillId="0" borderId="0" xfId="0" applyFont="1" applyFill="1" applyBorder="1"/>
    <xf numFmtId="166" fontId="8" fillId="0" borderId="2" xfId="0" applyNumberFormat="1" applyFont="1" applyFill="1" applyBorder="1" applyAlignment="1">
      <alignment vertical="top"/>
    </xf>
    <xf numFmtId="165" fontId="6" fillId="0" borderId="15" xfId="1" quotePrefix="1" applyNumberFormat="1" applyFont="1" applyFill="1" applyBorder="1" applyAlignment="1">
      <alignment vertical="top"/>
    </xf>
    <xf numFmtId="165" fontId="6" fillId="0" borderId="2" xfId="1" quotePrefix="1" applyNumberFormat="1" applyFont="1" applyFill="1" applyBorder="1" applyAlignment="1">
      <alignment vertical="top"/>
    </xf>
    <xf numFmtId="1" fontId="8" fillId="0" borderId="15" xfId="0" applyNumberFormat="1" applyFont="1" applyFill="1" applyBorder="1" applyAlignment="1">
      <alignment horizontal="center" vertical="top" wrapText="1"/>
    </xf>
    <xf numFmtId="1" fontId="8" fillId="0" borderId="2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9" fontId="6" fillId="0" borderId="2" xfId="0" applyNumberFormat="1" applyFont="1" applyFill="1" applyBorder="1" applyAlignment="1">
      <alignment horizontal="center" vertical="top"/>
    </xf>
    <xf numFmtId="9" fontId="8" fillId="0" borderId="2" xfId="0" applyNumberFormat="1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left" vertical="top" wrapText="1"/>
    </xf>
    <xf numFmtId="166" fontId="8" fillId="0" borderId="2" xfId="2" applyFont="1" applyFill="1" applyBorder="1" applyAlignment="1">
      <alignment vertical="top"/>
    </xf>
    <xf numFmtId="9" fontId="6" fillId="0" borderId="2" xfId="0" applyNumberFormat="1" applyFont="1" applyFill="1" applyBorder="1" applyAlignment="1">
      <alignment horizontal="center" vertical="top" wrapText="1"/>
    </xf>
    <xf numFmtId="167" fontId="6" fillId="0" borderId="2" xfId="2" applyNumberFormat="1" applyFont="1" applyFill="1" applyBorder="1" applyAlignment="1">
      <alignment horizontal="center" vertical="top" wrapText="1"/>
    </xf>
    <xf numFmtId="166" fontId="8" fillId="0" borderId="15" xfId="2" applyFont="1" applyFill="1" applyBorder="1" applyAlignment="1">
      <alignment vertical="top"/>
    </xf>
    <xf numFmtId="0" fontId="8" fillId="0" borderId="2" xfId="0" quotePrefix="1" applyFont="1" applyFill="1" applyBorder="1" applyAlignment="1">
      <alignment horizontal="center" vertical="top" wrapText="1"/>
    </xf>
    <xf numFmtId="2" fontId="6" fillId="0" borderId="2" xfId="0" applyNumberFormat="1" applyFont="1" applyFill="1" applyBorder="1" applyAlignment="1">
      <alignment horizontal="center" vertical="top" wrapText="1"/>
    </xf>
    <xf numFmtId="165" fontId="6" fillId="0" borderId="2" xfId="1" applyNumberFormat="1" applyFont="1" applyFill="1" applyBorder="1" applyAlignment="1">
      <alignment vertical="top"/>
    </xf>
    <xf numFmtId="166" fontId="6" fillId="0" borderId="2" xfId="0" applyNumberFormat="1" applyFont="1" applyFill="1" applyBorder="1" applyAlignment="1">
      <alignment vertical="top"/>
    </xf>
    <xf numFmtId="0" fontId="6" fillId="0" borderId="2" xfId="0" applyFont="1" applyFill="1" applyBorder="1" applyAlignment="1">
      <alignment horizontal="center" vertical="top"/>
    </xf>
    <xf numFmtId="166" fontId="6" fillId="0" borderId="15" xfId="0" applyNumberFormat="1" applyFont="1" applyFill="1" applyBorder="1" applyAlignment="1">
      <alignment vertical="top"/>
    </xf>
    <xf numFmtId="2" fontId="6" fillId="0" borderId="2" xfId="0" applyNumberFormat="1" applyFont="1" applyFill="1" applyBorder="1" applyAlignment="1">
      <alignment horizontal="center" vertical="top"/>
    </xf>
    <xf numFmtId="2" fontId="8" fillId="0" borderId="2" xfId="0" applyNumberFormat="1" applyFont="1" applyFill="1" applyBorder="1" applyAlignment="1">
      <alignment horizontal="center" vertical="top"/>
    </xf>
    <xf numFmtId="1" fontId="8" fillId="0" borderId="2" xfId="0" applyNumberFormat="1" applyFont="1" applyFill="1" applyBorder="1" applyAlignment="1">
      <alignment horizontal="center" vertical="top"/>
    </xf>
    <xf numFmtId="1" fontId="6" fillId="0" borderId="2" xfId="0" applyNumberFormat="1" applyFont="1" applyFill="1" applyBorder="1" applyAlignment="1">
      <alignment horizontal="center" vertical="top"/>
    </xf>
    <xf numFmtId="166" fontId="8" fillId="0" borderId="2" xfId="2" applyFont="1" applyFill="1" applyBorder="1" applyAlignment="1">
      <alignment horizontal="center" vertical="top"/>
    </xf>
    <xf numFmtId="2" fontId="8" fillId="4" borderId="13" xfId="0" applyNumberFormat="1" applyFont="1" applyFill="1" applyBorder="1" applyAlignment="1">
      <alignment horizontal="right"/>
    </xf>
    <xf numFmtId="0" fontId="8" fillId="4" borderId="13" xfId="0" applyFont="1" applyFill="1" applyBorder="1" applyAlignment="1">
      <alignment horizontal="center"/>
    </xf>
    <xf numFmtId="2" fontId="8" fillId="4" borderId="14" xfId="0" applyNumberFormat="1" applyFont="1" applyFill="1" applyBorder="1" applyAlignment="1">
      <alignment horizontal="right"/>
    </xf>
    <xf numFmtId="0" fontId="8" fillId="4" borderId="13" xfId="0" applyFont="1" applyFill="1" applyBorder="1" applyAlignment="1">
      <alignment horizontal="left"/>
    </xf>
    <xf numFmtId="0" fontId="8" fillId="4" borderId="13" xfId="0" applyFont="1" applyFill="1" applyBorder="1"/>
    <xf numFmtId="0" fontId="8" fillId="4" borderId="14" xfId="0" applyFont="1" applyFill="1" applyBorder="1"/>
    <xf numFmtId="165" fontId="6" fillId="0" borderId="6" xfId="1" quotePrefix="1" applyNumberFormat="1" applyFont="1" applyFill="1" applyBorder="1" applyAlignment="1">
      <alignment vertical="top"/>
    </xf>
    <xf numFmtId="166" fontId="6" fillId="0" borderId="6" xfId="0" applyNumberFormat="1" applyFont="1" applyFill="1" applyBorder="1" applyAlignment="1">
      <alignment vertical="top"/>
    </xf>
    <xf numFmtId="2" fontId="6" fillId="0" borderId="6" xfId="0" applyNumberFormat="1" applyFont="1" applyFill="1" applyBorder="1" applyAlignment="1">
      <alignment horizontal="center" vertical="top"/>
    </xf>
    <xf numFmtId="0" fontId="6" fillId="0" borderId="15" xfId="0" applyNumberFormat="1" applyFont="1" applyFill="1" applyBorder="1" applyAlignment="1">
      <alignment vertical="top"/>
    </xf>
    <xf numFmtId="0" fontId="8" fillId="6" borderId="15" xfId="0" applyFont="1" applyFill="1" applyBorder="1" applyAlignment="1">
      <alignment horizontal="left" vertical="top" wrapText="1"/>
    </xf>
    <xf numFmtId="0" fontId="8" fillId="6" borderId="2" xfId="0" applyFont="1" applyFill="1" applyBorder="1" applyAlignment="1">
      <alignment horizontal="left" vertical="top" wrapText="1"/>
    </xf>
    <xf numFmtId="2" fontId="6" fillId="0" borderId="15" xfId="0" applyNumberFormat="1" applyFont="1" applyFill="1" applyBorder="1" applyAlignment="1">
      <alignment horizontal="center" vertical="top"/>
    </xf>
    <xf numFmtId="166" fontId="8" fillId="0" borderId="2" xfId="2" quotePrefix="1" applyFont="1" applyFill="1" applyBorder="1" applyAlignment="1">
      <alignment horizontal="center" vertical="top"/>
    </xf>
    <xf numFmtId="0" fontId="6" fillId="4" borderId="6" xfId="0" applyFont="1" applyFill="1" applyBorder="1" applyAlignment="1">
      <alignment horizontal="center" vertical="top"/>
    </xf>
    <xf numFmtId="0" fontId="4" fillId="3" borderId="15" xfId="0" applyFont="1" applyFill="1" applyBorder="1"/>
    <xf numFmtId="0" fontId="6" fillId="0" borderId="15" xfId="0" applyFont="1" applyFill="1" applyBorder="1" applyAlignment="1">
      <alignment horizontal="center" vertical="top"/>
    </xf>
    <xf numFmtId="2" fontId="6" fillId="0" borderId="11" xfId="0" applyNumberFormat="1" applyFont="1" applyFill="1" applyBorder="1" applyAlignment="1">
      <alignment horizontal="center" vertical="top"/>
    </xf>
    <xf numFmtId="2" fontId="8" fillId="0" borderId="6" xfId="0" applyNumberFormat="1" applyFont="1" applyFill="1" applyBorder="1" applyAlignment="1">
      <alignment horizontal="center" vertical="top"/>
    </xf>
    <xf numFmtId="0" fontId="8" fillId="0" borderId="6" xfId="0" applyFont="1" applyFill="1" applyBorder="1" applyAlignment="1">
      <alignment horizontal="center" vertical="top"/>
    </xf>
    <xf numFmtId="2" fontId="6" fillId="0" borderId="11" xfId="0" applyNumberFormat="1" applyFont="1" applyFill="1" applyBorder="1" applyAlignment="1">
      <alignment horizontal="center" vertical="top" wrapText="1"/>
    </xf>
    <xf numFmtId="0" fontId="8" fillId="7" borderId="15" xfId="0" applyFont="1" applyFill="1" applyBorder="1" applyAlignment="1">
      <alignment horizontal="left" vertical="top" wrapText="1"/>
    </xf>
    <xf numFmtId="0" fontId="8" fillId="7" borderId="2" xfId="0" applyFont="1" applyFill="1" applyBorder="1" applyAlignment="1">
      <alignment horizontal="left" vertical="top" wrapText="1"/>
    </xf>
    <xf numFmtId="0" fontId="8" fillId="4" borderId="12" xfId="0" applyFont="1" applyFill="1" applyBorder="1" applyAlignment="1">
      <alignment horizontal="center"/>
    </xf>
    <xf numFmtId="2" fontId="8" fillId="4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right"/>
    </xf>
    <xf numFmtId="0" fontId="8" fillId="4" borderId="13" xfId="0" applyFont="1" applyFill="1" applyBorder="1" applyAlignment="1">
      <alignment horizontal="right"/>
    </xf>
    <xf numFmtId="0" fontId="8" fillId="4" borderId="14" xfId="0" applyFont="1" applyFill="1" applyBorder="1" applyAlignment="1">
      <alignment horizontal="right"/>
    </xf>
    <xf numFmtId="0" fontId="8" fillId="4" borderId="2" xfId="0" applyFont="1" applyFill="1" applyBorder="1" applyAlignment="1">
      <alignment horizontal="left" vertical="top"/>
    </xf>
    <xf numFmtId="0" fontId="6" fillId="3" borderId="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top" wrapText="1"/>
    </xf>
    <xf numFmtId="0" fontId="6" fillId="3" borderId="14" xfId="0" applyFont="1" applyFill="1" applyBorder="1" applyAlignment="1">
      <alignment horizontal="center" vertical="top" wrapText="1"/>
    </xf>
    <xf numFmtId="0" fontId="6" fillId="3" borderId="13" xfId="0" applyFont="1" applyFill="1" applyBorder="1" applyAlignment="1">
      <alignment horizontal="center" vertical="top" wrapText="1"/>
    </xf>
    <xf numFmtId="0" fontId="6" fillId="3" borderId="1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 vertical="top"/>
    </xf>
    <xf numFmtId="0" fontId="6" fillId="3" borderId="13" xfId="0" applyFont="1" applyFill="1" applyBorder="1" applyAlignment="1">
      <alignment horizontal="center" vertical="top"/>
    </xf>
    <xf numFmtId="0" fontId="6" fillId="3" borderId="14" xfId="0" applyFont="1" applyFill="1" applyBorder="1" applyAlignment="1">
      <alignment horizontal="center" vertical="top"/>
    </xf>
    <xf numFmtId="0" fontId="6" fillId="2" borderId="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left" vertical="top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top"/>
    </xf>
  </cellXfs>
  <cellStyles count="4">
    <cellStyle name="Comma" xfId="1" builtinId="3"/>
    <cellStyle name="Comma [0]" xfId="2" builtinId="6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AS65"/>
  <sheetViews>
    <sheetView tabSelected="1" showRuler="0" view="pageBreakPreview" topLeftCell="A34" zoomScale="70" zoomScaleNormal="40" zoomScaleSheetLayoutView="70" zoomScalePageLayoutView="55" workbookViewId="0">
      <selection activeCell="Y43" sqref="Y43"/>
    </sheetView>
  </sheetViews>
  <sheetFormatPr defaultColWidth="9.140625" defaultRowHeight="14.25" x14ac:dyDescent="0.2"/>
  <cols>
    <col min="1" max="1" width="6.42578125" style="2" customWidth="1"/>
    <col min="2" max="2" width="18" style="2" customWidth="1"/>
    <col min="3" max="3" width="14.85546875" style="2" customWidth="1"/>
    <col min="4" max="4" width="15" style="2" customWidth="1"/>
    <col min="5" max="6" width="7.7109375" style="2" customWidth="1"/>
    <col min="7" max="7" width="18.28515625" style="2" customWidth="1"/>
    <col min="8" max="9" width="7.7109375" style="2" customWidth="1"/>
    <col min="10" max="10" width="21.42578125" style="2" customWidth="1"/>
    <col min="11" max="11" width="7.7109375" style="2" customWidth="1"/>
    <col min="12" max="12" width="7.5703125" style="2" customWidth="1"/>
    <col min="13" max="13" width="19.28515625" style="2" customWidth="1"/>
    <col min="14" max="14" width="9.28515625" style="2" customWidth="1"/>
    <col min="15" max="15" width="8" style="2" customWidth="1"/>
    <col min="16" max="16" width="18.28515625" style="2" customWidth="1"/>
    <col min="17" max="17" width="8.28515625" style="2" customWidth="1"/>
    <col min="18" max="18" width="7.7109375" style="2" customWidth="1"/>
    <col min="19" max="19" width="18.7109375" style="2" customWidth="1"/>
    <col min="20" max="20" width="9.140625" style="2" customWidth="1"/>
    <col min="21" max="21" width="8" style="2" customWidth="1"/>
    <col min="22" max="22" width="18.28515625" style="2" customWidth="1"/>
    <col min="23" max="23" width="9" style="2" customWidth="1"/>
    <col min="24" max="24" width="7.5703125" style="2" customWidth="1"/>
    <col min="25" max="25" width="17.85546875" style="2" customWidth="1"/>
    <col min="26" max="26" width="9.7109375" style="2" customWidth="1"/>
    <col min="27" max="27" width="5.5703125" style="4" customWidth="1"/>
    <col min="28" max="28" width="8" style="2" customWidth="1"/>
    <col min="29" max="29" width="5.5703125" style="4" customWidth="1"/>
    <col min="30" max="30" width="16.7109375" style="2" customWidth="1"/>
    <col min="31" max="31" width="8" style="2" customWidth="1"/>
    <col min="32" max="32" width="5.5703125" style="4" customWidth="1"/>
    <col min="33" max="33" width="9.5703125" style="2" customWidth="1"/>
    <col min="34" max="34" width="5.5703125" style="4" customWidth="1"/>
    <col min="35" max="35" width="17" style="2" customWidth="1"/>
    <col min="36" max="36" width="8" style="2" customWidth="1"/>
    <col min="37" max="37" width="5.5703125" style="4" customWidth="1"/>
    <col min="38" max="38" width="10.5703125" style="2" customWidth="1"/>
    <col min="39" max="39" width="15" style="2" customWidth="1"/>
    <col min="40" max="40" width="9.140625" style="2"/>
    <col min="41" max="45" width="19.5703125" style="2" customWidth="1"/>
    <col min="46" max="16384" width="9.140625" style="2"/>
  </cols>
  <sheetData>
    <row r="1" spans="1:45" ht="23.25" x14ac:dyDescent="0.35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"/>
    </row>
    <row r="2" spans="1:45" ht="23.25" x14ac:dyDescent="0.35">
      <c r="A2" s="130" t="s">
        <v>1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3"/>
    </row>
    <row r="3" spans="1:45" ht="23.25" x14ac:dyDescent="0.35">
      <c r="A3" s="130" t="s">
        <v>75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  <c r="AM3" s="3"/>
    </row>
    <row r="4" spans="1:45" ht="23.25" x14ac:dyDescent="0.35">
      <c r="A4" s="131" t="s">
        <v>142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  <c r="AK4" s="131"/>
      <c r="AL4" s="131"/>
      <c r="AM4" s="1"/>
    </row>
    <row r="5" spans="1:45" ht="18" x14ac:dyDescent="0.2">
      <c r="A5" s="132" t="s">
        <v>2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L5" s="132"/>
    </row>
    <row r="6" spans="1:45" ht="18" x14ac:dyDescent="0.25">
      <c r="A6" s="129" t="s">
        <v>75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  <c r="AI6" s="129"/>
      <c r="AJ6" s="129"/>
      <c r="AK6" s="129"/>
      <c r="AL6" s="129"/>
    </row>
    <row r="7" spans="1:45" ht="81" customHeight="1" x14ac:dyDescent="0.2">
      <c r="A7" s="133" t="s">
        <v>3</v>
      </c>
      <c r="B7" s="133" t="s">
        <v>4</v>
      </c>
      <c r="C7" s="134" t="s">
        <v>5</v>
      </c>
      <c r="D7" s="134" t="s">
        <v>6</v>
      </c>
      <c r="E7" s="120" t="s">
        <v>7</v>
      </c>
      <c r="F7" s="121"/>
      <c r="G7" s="124"/>
      <c r="H7" s="120" t="s">
        <v>8</v>
      </c>
      <c r="I7" s="121"/>
      <c r="J7" s="124"/>
      <c r="K7" s="120" t="s">
        <v>9</v>
      </c>
      <c r="L7" s="121"/>
      <c r="M7" s="121"/>
      <c r="N7" s="120" t="s">
        <v>10</v>
      </c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4"/>
      <c r="Z7" s="120" t="s">
        <v>131</v>
      </c>
      <c r="AA7" s="121"/>
      <c r="AB7" s="121"/>
      <c r="AC7" s="121"/>
      <c r="AD7" s="121"/>
      <c r="AE7" s="121"/>
      <c r="AF7" s="124"/>
      <c r="AG7" s="120" t="s">
        <v>11</v>
      </c>
      <c r="AH7" s="121"/>
      <c r="AI7" s="124"/>
      <c r="AJ7" s="120" t="s">
        <v>12</v>
      </c>
      <c r="AK7" s="121"/>
      <c r="AL7" s="121"/>
      <c r="AM7" s="112" t="s">
        <v>13</v>
      </c>
      <c r="AO7" s="4"/>
      <c r="AP7" s="4"/>
      <c r="AQ7" s="4"/>
      <c r="AR7" s="4"/>
      <c r="AS7" s="4"/>
    </row>
    <row r="8" spans="1:45" ht="18" customHeight="1" x14ac:dyDescent="0.2">
      <c r="A8" s="133"/>
      <c r="B8" s="133"/>
      <c r="C8" s="134"/>
      <c r="D8" s="134"/>
      <c r="E8" s="126"/>
      <c r="F8" s="127"/>
      <c r="G8" s="128"/>
      <c r="H8" s="126"/>
      <c r="I8" s="127"/>
      <c r="J8" s="128"/>
      <c r="K8" s="122"/>
      <c r="L8" s="123"/>
      <c r="M8" s="123"/>
      <c r="N8" s="122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5"/>
      <c r="Z8" s="122"/>
      <c r="AA8" s="123"/>
      <c r="AB8" s="123"/>
      <c r="AC8" s="123"/>
      <c r="AD8" s="123"/>
      <c r="AE8" s="123"/>
      <c r="AF8" s="125"/>
      <c r="AG8" s="122"/>
      <c r="AH8" s="123"/>
      <c r="AI8" s="125"/>
      <c r="AJ8" s="122"/>
      <c r="AK8" s="123"/>
      <c r="AL8" s="123"/>
      <c r="AM8" s="113"/>
    </row>
    <row r="9" spans="1:45" ht="15.75" customHeight="1" x14ac:dyDescent="0.2">
      <c r="A9" s="133"/>
      <c r="B9" s="133"/>
      <c r="C9" s="134"/>
      <c r="D9" s="134"/>
      <c r="E9" s="122"/>
      <c r="F9" s="123"/>
      <c r="G9" s="125"/>
      <c r="H9" s="122"/>
      <c r="I9" s="123"/>
      <c r="J9" s="125"/>
      <c r="K9" s="114">
        <v>2020</v>
      </c>
      <c r="L9" s="115"/>
      <c r="M9" s="116"/>
      <c r="N9" s="117" t="s">
        <v>14</v>
      </c>
      <c r="O9" s="118"/>
      <c r="P9" s="119"/>
      <c r="Q9" s="117" t="s">
        <v>15</v>
      </c>
      <c r="R9" s="118"/>
      <c r="S9" s="119"/>
      <c r="T9" s="117" t="s">
        <v>16</v>
      </c>
      <c r="U9" s="118"/>
      <c r="V9" s="119"/>
      <c r="W9" s="117" t="s">
        <v>17</v>
      </c>
      <c r="X9" s="118"/>
      <c r="Y9" s="119"/>
      <c r="Z9" s="117">
        <v>2020</v>
      </c>
      <c r="AA9" s="118"/>
      <c r="AB9" s="118"/>
      <c r="AC9" s="118"/>
      <c r="AD9" s="118"/>
      <c r="AE9" s="118"/>
      <c r="AF9" s="119"/>
      <c r="AG9" s="117">
        <v>2020</v>
      </c>
      <c r="AH9" s="118"/>
      <c r="AI9" s="119"/>
      <c r="AJ9" s="117">
        <v>2020</v>
      </c>
      <c r="AK9" s="118"/>
      <c r="AL9" s="119"/>
      <c r="AM9" s="5"/>
    </row>
    <row r="10" spans="1:45" s="7" customFormat="1" ht="15.75" x14ac:dyDescent="0.25">
      <c r="A10" s="99">
        <v>1</v>
      </c>
      <c r="B10" s="99">
        <v>2</v>
      </c>
      <c r="C10" s="99">
        <v>3</v>
      </c>
      <c r="D10" s="99">
        <v>4</v>
      </c>
      <c r="E10" s="103">
        <v>5</v>
      </c>
      <c r="F10" s="105"/>
      <c r="G10" s="104"/>
      <c r="H10" s="103">
        <v>6</v>
      </c>
      <c r="I10" s="105"/>
      <c r="J10" s="104"/>
      <c r="K10" s="109">
        <v>7</v>
      </c>
      <c r="L10" s="110"/>
      <c r="M10" s="111"/>
      <c r="N10" s="109">
        <v>8</v>
      </c>
      <c r="O10" s="110"/>
      <c r="P10" s="111"/>
      <c r="Q10" s="109">
        <v>9</v>
      </c>
      <c r="R10" s="110"/>
      <c r="S10" s="111"/>
      <c r="T10" s="109">
        <v>10</v>
      </c>
      <c r="U10" s="110"/>
      <c r="V10" s="111"/>
      <c r="W10" s="109">
        <v>11</v>
      </c>
      <c r="X10" s="110"/>
      <c r="Y10" s="111"/>
      <c r="Z10" s="106">
        <v>12</v>
      </c>
      <c r="AA10" s="107"/>
      <c r="AB10" s="107"/>
      <c r="AC10" s="107"/>
      <c r="AD10" s="107"/>
      <c r="AE10" s="107"/>
      <c r="AF10" s="108"/>
      <c r="AG10" s="106">
        <v>13</v>
      </c>
      <c r="AH10" s="107"/>
      <c r="AI10" s="108"/>
      <c r="AJ10" s="106">
        <v>14</v>
      </c>
      <c r="AK10" s="107"/>
      <c r="AL10" s="108"/>
      <c r="AM10" s="6">
        <v>15</v>
      </c>
    </row>
    <row r="11" spans="1:45" s="7" customFormat="1" ht="87" customHeight="1" x14ac:dyDescent="0.2">
      <c r="A11" s="101"/>
      <c r="B11" s="101"/>
      <c r="C11" s="101"/>
      <c r="D11" s="101"/>
      <c r="E11" s="95" t="s">
        <v>18</v>
      </c>
      <c r="F11" s="96"/>
      <c r="G11" s="100" t="s">
        <v>19</v>
      </c>
      <c r="H11" s="95" t="s">
        <v>18</v>
      </c>
      <c r="I11" s="96"/>
      <c r="J11" s="100" t="s">
        <v>19</v>
      </c>
      <c r="K11" s="95" t="s">
        <v>18</v>
      </c>
      <c r="L11" s="96"/>
      <c r="M11" s="99" t="s">
        <v>19</v>
      </c>
      <c r="N11" s="95" t="s">
        <v>18</v>
      </c>
      <c r="O11" s="96"/>
      <c r="P11" s="99" t="s">
        <v>19</v>
      </c>
      <c r="Q11" s="95" t="s">
        <v>18</v>
      </c>
      <c r="R11" s="96"/>
      <c r="S11" s="99" t="s">
        <v>19</v>
      </c>
      <c r="T11" s="95" t="s">
        <v>18</v>
      </c>
      <c r="U11" s="96"/>
      <c r="V11" s="99" t="s">
        <v>19</v>
      </c>
      <c r="W11" s="95" t="s">
        <v>18</v>
      </c>
      <c r="X11" s="96"/>
      <c r="Y11" s="99" t="s">
        <v>19</v>
      </c>
      <c r="Z11" s="103" t="s">
        <v>20</v>
      </c>
      <c r="AA11" s="104"/>
      <c r="AB11" s="103" t="s">
        <v>130</v>
      </c>
      <c r="AC11" s="104"/>
      <c r="AD11" s="8" t="s">
        <v>21</v>
      </c>
      <c r="AE11" s="103" t="s">
        <v>132</v>
      </c>
      <c r="AF11" s="104"/>
      <c r="AG11" s="103" t="s">
        <v>22</v>
      </c>
      <c r="AH11" s="104"/>
      <c r="AI11" s="8" t="s">
        <v>23</v>
      </c>
      <c r="AJ11" s="103" t="s">
        <v>24</v>
      </c>
      <c r="AK11" s="104"/>
      <c r="AL11" s="8" t="s">
        <v>25</v>
      </c>
      <c r="AM11" s="9"/>
    </row>
    <row r="12" spans="1:45" s="7" customFormat="1" ht="15.75" x14ac:dyDescent="0.2">
      <c r="A12" s="100"/>
      <c r="B12" s="100"/>
      <c r="C12" s="100"/>
      <c r="D12" s="100"/>
      <c r="E12" s="97"/>
      <c r="F12" s="98"/>
      <c r="G12" s="102"/>
      <c r="H12" s="97"/>
      <c r="I12" s="98"/>
      <c r="J12" s="102"/>
      <c r="K12" s="97"/>
      <c r="L12" s="98"/>
      <c r="M12" s="100"/>
      <c r="N12" s="97"/>
      <c r="O12" s="98"/>
      <c r="P12" s="100"/>
      <c r="Q12" s="97"/>
      <c r="R12" s="98"/>
      <c r="S12" s="100"/>
      <c r="T12" s="97"/>
      <c r="U12" s="98"/>
      <c r="V12" s="100"/>
      <c r="W12" s="97"/>
      <c r="X12" s="98"/>
      <c r="Y12" s="100"/>
      <c r="Z12" s="97" t="s">
        <v>18</v>
      </c>
      <c r="AA12" s="98"/>
      <c r="AB12" s="97" t="s">
        <v>18</v>
      </c>
      <c r="AC12" s="98"/>
      <c r="AD12" s="10" t="s">
        <v>19</v>
      </c>
      <c r="AE12" s="97" t="s">
        <v>19</v>
      </c>
      <c r="AF12" s="98"/>
      <c r="AG12" s="97" t="s">
        <v>18</v>
      </c>
      <c r="AH12" s="98"/>
      <c r="AI12" s="10" t="s">
        <v>19</v>
      </c>
      <c r="AJ12" s="97" t="s">
        <v>18</v>
      </c>
      <c r="AK12" s="98"/>
      <c r="AL12" s="10" t="s">
        <v>19</v>
      </c>
      <c r="AM12" s="80"/>
    </row>
    <row r="13" spans="1:45" ht="139.5" customHeight="1" x14ac:dyDescent="0.2">
      <c r="A13" s="48">
        <v>1</v>
      </c>
      <c r="B13" s="13" t="s">
        <v>26</v>
      </c>
      <c r="C13" s="49" t="s">
        <v>27</v>
      </c>
      <c r="D13" s="15" t="s">
        <v>64</v>
      </c>
      <c r="E13" s="45">
        <v>89.02</v>
      </c>
      <c r="F13" s="46" t="s">
        <v>58</v>
      </c>
      <c r="G13" s="71">
        <f>SUM(G16:G16)</f>
        <v>23700000</v>
      </c>
      <c r="H13" s="45">
        <v>80.38</v>
      </c>
      <c r="I13" s="46" t="s">
        <v>58</v>
      </c>
      <c r="J13" s="71">
        <f>SUM(J16:J16)</f>
        <v>4830000</v>
      </c>
      <c r="K13" s="45">
        <v>82.55</v>
      </c>
      <c r="L13" s="46" t="s">
        <v>58</v>
      </c>
      <c r="M13" s="71">
        <f>SUM(M15:M16)</f>
        <v>6925000</v>
      </c>
      <c r="N13" s="45">
        <v>0.24</v>
      </c>
      <c r="O13" s="46" t="s">
        <v>58</v>
      </c>
      <c r="P13" s="71">
        <f>SUM(P15:P16)</f>
        <v>6925000</v>
      </c>
      <c r="Q13" s="55">
        <v>0</v>
      </c>
      <c r="R13" s="46" t="s">
        <v>58</v>
      </c>
      <c r="S13" s="71">
        <f>SUM(S15:S16)</f>
        <v>0</v>
      </c>
      <c r="T13" s="55">
        <v>0</v>
      </c>
      <c r="U13" s="46" t="s">
        <v>58</v>
      </c>
      <c r="V13" s="71">
        <f>SUM(V15:V16)</f>
        <v>0</v>
      </c>
      <c r="W13" s="55">
        <v>0</v>
      </c>
      <c r="X13" s="46" t="s">
        <v>58</v>
      </c>
      <c r="Y13" s="71">
        <f>SUM(Y15:Y16)</f>
        <v>0</v>
      </c>
      <c r="Z13" s="60">
        <f>N13+Q13+T13+W13</f>
        <v>0.24</v>
      </c>
      <c r="AA13" s="46" t="s">
        <v>58</v>
      </c>
      <c r="AB13" s="58">
        <f>AG13/K13*100</f>
        <v>97.662023016353714</v>
      </c>
      <c r="AC13" s="58" t="s">
        <v>60</v>
      </c>
      <c r="AD13" s="72">
        <f>P13+S13+V13+Y13</f>
        <v>6925000</v>
      </c>
      <c r="AE13" s="48">
        <f>AD13/M13*100</f>
        <v>100</v>
      </c>
      <c r="AF13" s="48" t="s">
        <v>60</v>
      </c>
      <c r="AG13" s="60">
        <f>H13+Z13</f>
        <v>80.61999999999999</v>
      </c>
      <c r="AH13" s="46" t="s">
        <v>58</v>
      </c>
      <c r="AI13" s="72">
        <f>J13+AD13</f>
        <v>11755000</v>
      </c>
      <c r="AJ13" s="58">
        <f>AG13/E13*100</f>
        <v>90.563918220624572</v>
      </c>
      <c r="AK13" s="58" t="s">
        <v>60</v>
      </c>
      <c r="AL13" s="73">
        <f>AI13/G13*100</f>
        <v>49.599156118143462</v>
      </c>
      <c r="AM13" s="22" t="s">
        <v>76</v>
      </c>
      <c r="AP13" s="23">
        <f t="shared" ref="AP13:AP21" si="0">P13+S13+V13+Y13</f>
        <v>6925000</v>
      </c>
    </row>
    <row r="14" spans="1:45" ht="118.5" customHeight="1" x14ac:dyDescent="0.2">
      <c r="A14" s="12"/>
      <c r="B14" s="13"/>
      <c r="C14" s="14"/>
      <c r="D14" s="15" t="s">
        <v>65</v>
      </c>
      <c r="E14" s="45">
        <v>100</v>
      </c>
      <c r="F14" s="46" t="s">
        <v>60</v>
      </c>
      <c r="G14" s="41"/>
      <c r="H14" s="45">
        <v>100</v>
      </c>
      <c r="I14" s="46" t="s">
        <v>60</v>
      </c>
      <c r="J14" s="41"/>
      <c r="K14" s="45">
        <v>100</v>
      </c>
      <c r="L14" s="46" t="s">
        <v>60</v>
      </c>
      <c r="M14" s="41"/>
      <c r="N14" s="55">
        <f>N16/K16*100</f>
        <v>33.333333333333329</v>
      </c>
      <c r="O14" s="46" t="s">
        <v>60</v>
      </c>
      <c r="P14" s="41"/>
      <c r="Q14" s="85">
        <f>Q16/K16*100</f>
        <v>25</v>
      </c>
      <c r="R14" s="46" t="s">
        <v>60</v>
      </c>
      <c r="S14" s="21"/>
      <c r="T14" s="85">
        <f>T16/K16*100</f>
        <v>33.333333333333329</v>
      </c>
      <c r="U14" s="46" t="s">
        <v>60</v>
      </c>
      <c r="V14" s="21"/>
      <c r="W14" s="85">
        <f>W16/K16*100</f>
        <v>8.3333333333333321</v>
      </c>
      <c r="X14" s="46" t="s">
        <v>60</v>
      </c>
      <c r="Y14" s="21"/>
      <c r="Z14" s="60">
        <f>N14+Q14+T14+W14</f>
        <v>99.999999999999986</v>
      </c>
      <c r="AA14" s="46" t="s">
        <v>60</v>
      </c>
      <c r="AB14" s="60">
        <f>Z14/K14*100</f>
        <v>99.999999999999986</v>
      </c>
      <c r="AC14" s="58" t="s">
        <v>60</v>
      </c>
      <c r="AD14" s="59"/>
      <c r="AE14" s="77"/>
      <c r="AF14" s="81"/>
      <c r="AG14" s="60">
        <f>H14+Z14</f>
        <v>200</v>
      </c>
      <c r="AH14" s="46" t="s">
        <v>60</v>
      </c>
      <c r="AI14" s="59"/>
      <c r="AJ14" s="60">
        <f>AG14/E14*100</f>
        <v>200</v>
      </c>
      <c r="AK14" s="58" t="s">
        <v>60</v>
      </c>
      <c r="AL14" s="74"/>
      <c r="AM14" s="22"/>
      <c r="AP14" s="23"/>
    </row>
    <row r="15" spans="1:45" ht="75" x14ac:dyDescent="0.2">
      <c r="A15" s="12"/>
      <c r="B15" s="13"/>
      <c r="C15" s="24" t="s">
        <v>29</v>
      </c>
      <c r="D15" s="28" t="s">
        <v>62</v>
      </c>
      <c r="E15" s="16">
        <f>15*5</f>
        <v>75</v>
      </c>
      <c r="F15" s="17" t="s">
        <v>66</v>
      </c>
      <c r="G15" s="50">
        <f>4830000*5</f>
        <v>24150000</v>
      </c>
      <c r="H15" s="16">
        <v>15</v>
      </c>
      <c r="I15" s="17" t="s">
        <v>66</v>
      </c>
      <c r="J15" s="19">
        <v>4740000</v>
      </c>
      <c r="K15" s="16">
        <v>15</v>
      </c>
      <c r="L15" s="17" t="s">
        <v>66</v>
      </c>
      <c r="M15" s="20">
        <v>3025000</v>
      </c>
      <c r="N15" s="16">
        <v>6</v>
      </c>
      <c r="O15" s="17" t="s">
        <v>66</v>
      </c>
      <c r="P15" s="20">
        <v>3025000</v>
      </c>
      <c r="Q15" s="16">
        <v>3</v>
      </c>
      <c r="R15" s="17" t="s">
        <v>66</v>
      </c>
      <c r="S15" s="20">
        <v>0</v>
      </c>
      <c r="T15" s="16">
        <v>3</v>
      </c>
      <c r="U15" s="17" t="s">
        <v>66</v>
      </c>
      <c r="V15" s="20">
        <v>0</v>
      </c>
      <c r="W15" s="16">
        <v>3</v>
      </c>
      <c r="X15" s="17" t="s">
        <v>66</v>
      </c>
      <c r="Y15" s="20">
        <v>0</v>
      </c>
      <c r="Z15" s="62">
        <f>N15+Q15+T15+W15</f>
        <v>15</v>
      </c>
      <c r="AA15" s="17" t="s">
        <v>66</v>
      </c>
      <c r="AB15" s="61">
        <f>Z15/K15*100</f>
        <v>100</v>
      </c>
      <c r="AC15" s="34" t="s">
        <v>60</v>
      </c>
      <c r="AD15" s="40">
        <f>P15+S15+V15+Y15</f>
        <v>3025000</v>
      </c>
      <c r="AE15" s="61">
        <f>AD15/M15*100</f>
        <v>100</v>
      </c>
      <c r="AF15" s="34" t="s">
        <v>60</v>
      </c>
      <c r="AG15" s="62">
        <f>H15+Z15</f>
        <v>30</v>
      </c>
      <c r="AH15" s="17" t="s">
        <v>66</v>
      </c>
      <c r="AI15" s="40">
        <f>J15+AD15</f>
        <v>7765000</v>
      </c>
      <c r="AJ15" s="61">
        <f>AG15/E15*100</f>
        <v>40</v>
      </c>
      <c r="AK15" s="34" t="s">
        <v>60</v>
      </c>
      <c r="AL15" s="61">
        <f>AI15/G15*100</f>
        <v>32.153209109730852</v>
      </c>
      <c r="AM15" s="11"/>
      <c r="AP15" s="23"/>
    </row>
    <row r="16" spans="1:45" ht="90" x14ac:dyDescent="0.2">
      <c r="A16" s="12"/>
      <c r="B16" s="13"/>
      <c r="C16" s="24" t="s">
        <v>28</v>
      </c>
      <c r="D16" s="28" t="s">
        <v>61</v>
      </c>
      <c r="E16" s="16">
        <f>12*5</f>
        <v>60</v>
      </c>
      <c r="F16" s="17" t="s">
        <v>66</v>
      </c>
      <c r="G16" s="50">
        <f>4740000*5</f>
        <v>23700000</v>
      </c>
      <c r="H16" s="16">
        <v>12</v>
      </c>
      <c r="I16" s="17" t="s">
        <v>66</v>
      </c>
      <c r="J16" s="19">
        <v>4830000</v>
      </c>
      <c r="K16" s="16">
        <v>12</v>
      </c>
      <c r="L16" s="17" t="s">
        <v>66</v>
      </c>
      <c r="M16" s="20">
        <v>3900000</v>
      </c>
      <c r="N16" s="16">
        <v>4</v>
      </c>
      <c r="O16" s="17" t="s">
        <v>66</v>
      </c>
      <c r="P16" s="20">
        <v>3900000</v>
      </c>
      <c r="Q16" s="16">
        <v>3</v>
      </c>
      <c r="R16" s="17" t="s">
        <v>66</v>
      </c>
      <c r="S16" s="20">
        <v>0</v>
      </c>
      <c r="T16" s="16">
        <v>4</v>
      </c>
      <c r="U16" s="17" t="s">
        <v>66</v>
      </c>
      <c r="V16" s="20">
        <v>0</v>
      </c>
      <c r="W16" s="16">
        <v>1</v>
      </c>
      <c r="X16" s="17" t="s">
        <v>66</v>
      </c>
      <c r="Y16" s="20">
        <v>0</v>
      </c>
      <c r="Z16" s="62">
        <f t="shared" ref="Z16:Z42" si="1">N16+Q16+T16+W16</f>
        <v>12</v>
      </c>
      <c r="AA16" s="17" t="s">
        <v>66</v>
      </c>
      <c r="AB16" s="61">
        <f>Z16/K16*100</f>
        <v>100</v>
      </c>
      <c r="AC16" s="34" t="s">
        <v>60</v>
      </c>
      <c r="AD16" s="40">
        <f>P16+S16+V16+Y16</f>
        <v>3900000</v>
      </c>
      <c r="AE16" s="61">
        <f>AD16/M16*100</f>
        <v>100</v>
      </c>
      <c r="AF16" s="34" t="s">
        <v>60</v>
      </c>
      <c r="AG16" s="62">
        <f t="shared" ref="AG16:AG42" si="2">H16+Z16</f>
        <v>24</v>
      </c>
      <c r="AH16" s="17" t="s">
        <v>66</v>
      </c>
      <c r="AI16" s="40">
        <f t="shared" ref="AI16:AI42" si="3">J16+AD16</f>
        <v>8730000</v>
      </c>
      <c r="AJ16" s="61">
        <f>AG16/E16*100</f>
        <v>40</v>
      </c>
      <c r="AK16" s="34" t="s">
        <v>60</v>
      </c>
      <c r="AL16" s="61">
        <f t="shared" ref="AL16:AL42" si="4">AI16/G16*100</f>
        <v>36.835443037974684</v>
      </c>
      <c r="AM16" s="11"/>
      <c r="AP16" s="23"/>
    </row>
    <row r="17" spans="1:42" ht="85.5" customHeight="1" x14ac:dyDescent="0.2">
      <c r="A17" s="48">
        <v>2</v>
      </c>
      <c r="B17" s="49" t="s">
        <v>30</v>
      </c>
      <c r="C17" s="13" t="s">
        <v>31</v>
      </c>
      <c r="D17" s="14" t="s">
        <v>103</v>
      </c>
      <c r="E17" s="45">
        <v>100</v>
      </c>
      <c r="F17" s="46" t="s">
        <v>60</v>
      </c>
      <c r="G17" s="41">
        <f>SUM(G18:G23)</f>
        <v>4723722275</v>
      </c>
      <c r="H17" s="45">
        <v>100</v>
      </c>
      <c r="I17" s="46" t="s">
        <v>60</v>
      </c>
      <c r="J17" s="41">
        <f>SUM(J18:J23)</f>
        <v>680119809</v>
      </c>
      <c r="K17" s="45">
        <v>100</v>
      </c>
      <c r="L17" s="46" t="s">
        <v>60</v>
      </c>
      <c r="M17" s="41">
        <f>SUM(M18:M23)</f>
        <v>448583975</v>
      </c>
      <c r="N17" s="45">
        <v>25</v>
      </c>
      <c r="O17" s="46" t="s">
        <v>60</v>
      </c>
      <c r="P17" s="41">
        <f>SUM(P18:P23)</f>
        <v>91122855</v>
      </c>
      <c r="Q17" s="45">
        <v>25</v>
      </c>
      <c r="R17" s="46" t="s">
        <v>60</v>
      </c>
      <c r="S17" s="41">
        <f>SUM(S18:S23)</f>
        <v>84207809</v>
      </c>
      <c r="T17" s="45">
        <v>25</v>
      </c>
      <c r="U17" s="46" t="s">
        <v>60</v>
      </c>
      <c r="V17" s="41">
        <f>SUM(V18:V23)</f>
        <v>18197302</v>
      </c>
      <c r="W17" s="45">
        <v>25</v>
      </c>
      <c r="X17" s="46" t="s">
        <v>60</v>
      </c>
      <c r="Y17" s="41">
        <f>SUM(Y18:Y23)</f>
        <v>194930033</v>
      </c>
      <c r="Z17" s="63">
        <f t="shared" si="1"/>
        <v>100</v>
      </c>
      <c r="AA17" s="46" t="s">
        <v>60</v>
      </c>
      <c r="AB17" s="60">
        <f>Z17/K17*100</f>
        <v>100</v>
      </c>
      <c r="AC17" s="58" t="s">
        <v>60</v>
      </c>
      <c r="AD17" s="57">
        <f t="shared" ref="AD17:AD42" si="5">P17+S17+V17+Y17</f>
        <v>388457999</v>
      </c>
      <c r="AE17" s="60">
        <f>AD17/M17*100</f>
        <v>86.596494892622943</v>
      </c>
      <c r="AF17" s="58" t="s">
        <v>60</v>
      </c>
      <c r="AG17" s="63">
        <f t="shared" si="2"/>
        <v>200</v>
      </c>
      <c r="AH17" s="46" t="s">
        <v>60</v>
      </c>
      <c r="AI17" s="57">
        <f t="shared" si="3"/>
        <v>1068577808</v>
      </c>
      <c r="AJ17" s="60">
        <f t="shared" ref="AJ17:AJ42" si="6">AG17/E17*100</f>
        <v>200</v>
      </c>
      <c r="AK17" s="58" t="s">
        <v>60</v>
      </c>
      <c r="AL17" s="60">
        <f t="shared" si="4"/>
        <v>22.621520610036288</v>
      </c>
      <c r="AM17" s="11"/>
      <c r="AP17" s="23"/>
    </row>
    <row r="18" spans="1:42" ht="60" x14ac:dyDescent="0.2">
      <c r="A18" s="12"/>
      <c r="B18" s="13"/>
      <c r="C18" s="28" t="s">
        <v>67</v>
      </c>
      <c r="D18" s="24" t="s">
        <v>63</v>
      </c>
      <c r="E18" s="16">
        <f>12*5</f>
        <v>60</v>
      </c>
      <c r="F18" s="25" t="s">
        <v>59</v>
      </c>
      <c r="G18" s="53">
        <f>88881955*5</f>
        <v>444409775</v>
      </c>
      <c r="H18" s="43">
        <v>12</v>
      </c>
      <c r="I18" s="25" t="s">
        <v>59</v>
      </c>
      <c r="J18" s="26">
        <v>74444765</v>
      </c>
      <c r="K18" s="43">
        <v>12</v>
      </c>
      <c r="L18" s="25" t="s">
        <v>59</v>
      </c>
      <c r="M18" s="27">
        <v>57104975</v>
      </c>
      <c r="N18" s="43">
        <v>3</v>
      </c>
      <c r="O18" s="25" t="s">
        <v>59</v>
      </c>
      <c r="P18" s="27">
        <v>21475475</v>
      </c>
      <c r="Q18" s="43">
        <v>3</v>
      </c>
      <c r="R18" s="25" t="s">
        <v>59</v>
      </c>
      <c r="S18" s="27">
        <v>10730500</v>
      </c>
      <c r="T18" s="43">
        <v>3</v>
      </c>
      <c r="U18" s="25" t="s">
        <v>59</v>
      </c>
      <c r="V18" s="27">
        <v>0</v>
      </c>
      <c r="W18" s="43">
        <v>3</v>
      </c>
      <c r="X18" s="25" t="s">
        <v>59</v>
      </c>
      <c r="Y18" s="27">
        <v>24787300</v>
      </c>
      <c r="Z18" s="62">
        <f t="shared" si="1"/>
        <v>12</v>
      </c>
      <c r="AA18" s="25" t="s">
        <v>59</v>
      </c>
      <c r="AB18" s="61">
        <f>Z18/K18*100</f>
        <v>100</v>
      </c>
      <c r="AC18" s="34" t="s">
        <v>60</v>
      </c>
      <c r="AD18" s="40">
        <f t="shared" si="5"/>
        <v>56993275</v>
      </c>
      <c r="AE18" s="61">
        <f>AD18/M18*100</f>
        <v>99.804395326326642</v>
      </c>
      <c r="AF18" s="34" t="s">
        <v>60</v>
      </c>
      <c r="AG18" s="62">
        <f t="shared" si="2"/>
        <v>24</v>
      </c>
      <c r="AH18" s="25" t="s">
        <v>59</v>
      </c>
      <c r="AI18" s="40">
        <f t="shared" si="3"/>
        <v>131438040</v>
      </c>
      <c r="AJ18" s="61">
        <f t="shared" si="6"/>
        <v>40</v>
      </c>
      <c r="AK18" s="34" t="s">
        <v>60</v>
      </c>
      <c r="AL18" s="61">
        <f t="shared" si="4"/>
        <v>29.575866102405151</v>
      </c>
      <c r="AM18" s="29"/>
      <c r="AP18" s="23">
        <f t="shared" si="0"/>
        <v>56993275</v>
      </c>
    </row>
    <row r="19" spans="1:42" ht="93" customHeight="1" x14ac:dyDescent="0.2">
      <c r="A19" s="12"/>
      <c r="B19" s="13"/>
      <c r="C19" s="28" t="s">
        <v>68</v>
      </c>
      <c r="D19" s="28" t="s">
        <v>63</v>
      </c>
      <c r="E19" s="16">
        <f>12*5</f>
        <v>60</v>
      </c>
      <c r="F19" s="17" t="s">
        <v>59</v>
      </c>
      <c r="G19" s="50">
        <f>78000000*5</f>
        <v>390000000</v>
      </c>
      <c r="H19" s="44">
        <v>12</v>
      </c>
      <c r="I19" s="17" t="s">
        <v>59</v>
      </c>
      <c r="J19" s="19">
        <v>49082234</v>
      </c>
      <c r="K19" s="44">
        <v>12</v>
      </c>
      <c r="L19" s="17" t="s">
        <v>59</v>
      </c>
      <c r="M19" s="20">
        <v>95320000</v>
      </c>
      <c r="N19" s="44">
        <v>3</v>
      </c>
      <c r="O19" s="17" t="s">
        <v>59</v>
      </c>
      <c r="P19" s="20">
        <v>8877528</v>
      </c>
      <c r="Q19" s="44">
        <v>3</v>
      </c>
      <c r="R19" s="17" t="s">
        <v>59</v>
      </c>
      <c r="S19" s="20">
        <v>8375277</v>
      </c>
      <c r="T19" s="44">
        <v>3</v>
      </c>
      <c r="U19" s="17" t="s">
        <v>59</v>
      </c>
      <c r="V19" s="20">
        <v>3847302</v>
      </c>
      <c r="W19" s="44">
        <v>3</v>
      </c>
      <c r="X19" s="17" t="s">
        <v>59</v>
      </c>
      <c r="Y19" s="20">
        <v>30787053</v>
      </c>
      <c r="Z19" s="62">
        <f t="shared" si="1"/>
        <v>12</v>
      </c>
      <c r="AA19" s="17" t="s">
        <v>59</v>
      </c>
      <c r="AB19" s="61">
        <f t="shared" ref="AB19:AB28" si="7">Z19/K19*100</f>
        <v>100</v>
      </c>
      <c r="AC19" s="34" t="s">
        <v>60</v>
      </c>
      <c r="AD19" s="40">
        <f t="shared" si="5"/>
        <v>51887160</v>
      </c>
      <c r="AE19" s="61">
        <f t="shared" ref="AE19:AE28" si="8">AD19/M19*100</f>
        <v>54.434704154427195</v>
      </c>
      <c r="AF19" s="34" t="s">
        <v>60</v>
      </c>
      <c r="AG19" s="62">
        <f t="shared" si="2"/>
        <v>24</v>
      </c>
      <c r="AH19" s="17" t="s">
        <v>59</v>
      </c>
      <c r="AI19" s="40">
        <f t="shared" si="3"/>
        <v>100969394</v>
      </c>
      <c r="AJ19" s="61">
        <f t="shared" si="6"/>
        <v>40</v>
      </c>
      <c r="AK19" s="34" t="s">
        <v>60</v>
      </c>
      <c r="AL19" s="61">
        <f t="shared" si="4"/>
        <v>25.889588205128206</v>
      </c>
      <c r="AM19" s="11"/>
      <c r="AP19" s="23">
        <f t="shared" si="0"/>
        <v>51887160</v>
      </c>
    </row>
    <row r="20" spans="1:42" ht="81.75" customHeight="1" x14ac:dyDescent="0.2">
      <c r="A20" s="12"/>
      <c r="B20" s="13"/>
      <c r="C20" s="87" t="s">
        <v>69</v>
      </c>
      <c r="D20" s="86" t="s">
        <v>63</v>
      </c>
      <c r="E20" s="16">
        <v>15</v>
      </c>
      <c r="F20" s="17" t="s">
        <v>73</v>
      </c>
      <c r="G20" s="50">
        <f>14000000*5</f>
        <v>70000000</v>
      </c>
      <c r="H20" s="44">
        <v>3</v>
      </c>
      <c r="I20" s="17" t="s">
        <v>73</v>
      </c>
      <c r="J20" s="19">
        <v>13995000</v>
      </c>
      <c r="K20" s="44">
        <v>3</v>
      </c>
      <c r="L20" s="17" t="s">
        <v>73</v>
      </c>
      <c r="M20" s="20">
        <v>0</v>
      </c>
      <c r="N20" s="44"/>
      <c r="O20" s="17"/>
      <c r="P20" s="20"/>
      <c r="Q20" s="44"/>
      <c r="R20" s="17"/>
      <c r="S20" s="20"/>
      <c r="T20" s="44"/>
      <c r="U20" s="17"/>
      <c r="V20" s="20"/>
      <c r="W20" s="44"/>
      <c r="X20" s="17"/>
      <c r="Y20" s="20"/>
      <c r="Z20" s="62"/>
      <c r="AA20" s="17"/>
      <c r="AB20" s="61"/>
      <c r="AC20" s="34"/>
      <c r="AD20" s="40"/>
      <c r="AE20" s="61"/>
      <c r="AF20" s="34"/>
      <c r="AG20" s="62">
        <f t="shared" si="2"/>
        <v>3</v>
      </c>
      <c r="AH20" s="17" t="s">
        <v>73</v>
      </c>
      <c r="AI20" s="40">
        <f t="shared" si="3"/>
        <v>13995000</v>
      </c>
      <c r="AJ20" s="61">
        <f t="shared" si="6"/>
        <v>20</v>
      </c>
      <c r="AK20" s="34" t="s">
        <v>60</v>
      </c>
      <c r="AL20" s="61">
        <f t="shared" si="4"/>
        <v>19.992857142857144</v>
      </c>
      <c r="AM20" s="11"/>
      <c r="AP20" s="23">
        <f t="shared" si="0"/>
        <v>0</v>
      </c>
    </row>
    <row r="21" spans="1:42" ht="60" x14ac:dyDescent="0.2">
      <c r="A21" s="12"/>
      <c r="B21" s="13"/>
      <c r="C21" s="28" t="s">
        <v>70</v>
      </c>
      <c r="D21" s="28" t="s">
        <v>63</v>
      </c>
      <c r="E21" s="16">
        <f>12*5</f>
        <v>60</v>
      </c>
      <c r="F21" s="17" t="s">
        <v>59</v>
      </c>
      <c r="G21" s="50">
        <f>30312500*5</f>
        <v>151562500</v>
      </c>
      <c r="H21" s="44">
        <v>12</v>
      </c>
      <c r="I21" s="17" t="s">
        <v>59</v>
      </c>
      <c r="J21" s="19">
        <v>15400000</v>
      </c>
      <c r="K21" s="44">
        <v>12</v>
      </c>
      <c r="L21" s="17" t="s">
        <v>59</v>
      </c>
      <c r="M21" s="20">
        <v>18200000</v>
      </c>
      <c r="N21" s="44">
        <v>3</v>
      </c>
      <c r="O21" s="17" t="s">
        <v>59</v>
      </c>
      <c r="P21" s="20">
        <v>2400000</v>
      </c>
      <c r="Q21" s="44">
        <v>3</v>
      </c>
      <c r="R21" s="17" t="s">
        <v>59</v>
      </c>
      <c r="S21" s="20">
        <v>2100000</v>
      </c>
      <c r="T21" s="44">
        <v>3</v>
      </c>
      <c r="U21" s="17" t="s">
        <v>59</v>
      </c>
      <c r="V21" s="20">
        <v>1200000</v>
      </c>
      <c r="W21" s="44">
        <v>3</v>
      </c>
      <c r="X21" s="17" t="s">
        <v>59</v>
      </c>
      <c r="Y21" s="20">
        <v>12200000</v>
      </c>
      <c r="Z21" s="62">
        <f t="shared" si="1"/>
        <v>12</v>
      </c>
      <c r="AA21" s="17" t="s">
        <v>59</v>
      </c>
      <c r="AB21" s="61">
        <f t="shared" si="7"/>
        <v>100</v>
      </c>
      <c r="AC21" s="34" t="s">
        <v>60</v>
      </c>
      <c r="AD21" s="40">
        <f t="shared" si="5"/>
        <v>17900000</v>
      </c>
      <c r="AE21" s="61">
        <f t="shared" si="8"/>
        <v>98.35164835164835</v>
      </c>
      <c r="AF21" s="34" t="s">
        <v>60</v>
      </c>
      <c r="AG21" s="62">
        <f t="shared" si="2"/>
        <v>24</v>
      </c>
      <c r="AH21" s="17" t="s">
        <v>59</v>
      </c>
      <c r="AI21" s="40">
        <f t="shared" si="3"/>
        <v>33300000</v>
      </c>
      <c r="AJ21" s="61">
        <f t="shared" si="6"/>
        <v>40</v>
      </c>
      <c r="AK21" s="34" t="s">
        <v>60</v>
      </c>
      <c r="AL21" s="61">
        <f t="shared" si="4"/>
        <v>21.971134020618557</v>
      </c>
      <c r="AM21" s="11"/>
      <c r="AP21" s="23">
        <f t="shared" si="0"/>
        <v>17900000</v>
      </c>
    </row>
    <row r="22" spans="1:42" ht="111.75" customHeight="1" x14ac:dyDescent="0.2">
      <c r="A22" s="12"/>
      <c r="B22" s="13"/>
      <c r="C22" s="24" t="s">
        <v>104</v>
      </c>
      <c r="D22" s="28" t="s">
        <v>63</v>
      </c>
      <c r="E22" s="16">
        <f>12*5</f>
        <v>60</v>
      </c>
      <c r="F22" s="17" t="s">
        <v>59</v>
      </c>
      <c r="G22" s="50">
        <f>177100000*5</f>
        <v>885500000</v>
      </c>
      <c r="H22" s="44">
        <v>12</v>
      </c>
      <c r="I22" s="17" t="s">
        <v>59</v>
      </c>
      <c r="J22" s="19">
        <v>162402900</v>
      </c>
      <c r="K22" s="44">
        <v>12</v>
      </c>
      <c r="L22" s="17" t="s">
        <v>59</v>
      </c>
      <c r="M22" s="20">
        <v>174800000</v>
      </c>
      <c r="N22" s="44">
        <v>3</v>
      </c>
      <c r="O22" s="17" t="s">
        <v>59</v>
      </c>
      <c r="P22" s="20">
        <v>42462400</v>
      </c>
      <c r="Q22" s="44">
        <v>3</v>
      </c>
      <c r="R22" s="17" t="s">
        <v>59</v>
      </c>
      <c r="S22" s="20">
        <v>12900000</v>
      </c>
      <c r="T22" s="44">
        <v>3</v>
      </c>
      <c r="U22" s="17" t="s">
        <v>59</v>
      </c>
      <c r="V22" s="20">
        <v>250000</v>
      </c>
      <c r="W22" s="44">
        <v>3</v>
      </c>
      <c r="X22" s="17" t="s">
        <v>59</v>
      </c>
      <c r="Y22" s="20">
        <v>113487200</v>
      </c>
      <c r="Z22" s="62">
        <f t="shared" si="1"/>
        <v>12</v>
      </c>
      <c r="AA22" s="17" t="s">
        <v>59</v>
      </c>
      <c r="AB22" s="61">
        <f t="shared" si="7"/>
        <v>100</v>
      </c>
      <c r="AC22" s="34" t="s">
        <v>60</v>
      </c>
      <c r="AD22" s="40">
        <f t="shared" si="5"/>
        <v>169099600</v>
      </c>
      <c r="AE22" s="61">
        <f t="shared" si="8"/>
        <v>96.738901601830662</v>
      </c>
      <c r="AF22" s="34" t="s">
        <v>60</v>
      </c>
      <c r="AG22" s="62">
        <f t="shared" si="2"/>
        <v>24</v>
      </c>
      <c r="AH22" s="17" t="s">
        <v>59</v>
      </c>
      <c r="AI22" s="40">
        <f t="shared" si="3"/>
        <v>331502500</v>
      </c>
      <c r="AJ22" s="61">
        <f t="shared" si="6"/>
        <v>40</v>
      </c>
      <c r="AK22" s="34" t="s">
        <v>60</v>
      </c>
      <c r="AL22" s="61">
        <f t="shared" si="4"/>
        <v>37.436758893280633</v>
      </c>
      <c r="AM22" s="11"/>
      <c r="AP22" s="23"/>
    </row>
    <row r="23" spans="1:42" ht="79.5" customHeight="1" x14ac:dyDescent="0.2">
      <c r="A23" s="12"/>
      <c r="B23" s="13"/>
      <c r="C23" s="24" t="s">
        <v>71</v>
      </c>
      <c r="D23" s="28" t="s">
        <v>63</v>
      </c>
      <c r="E23" s="16">
        <f>12*5</f>
        <v>60</v>
      </c>
      <c r="F23" s="17" t="s">
        <v>59</v>
      </c>
      <c r="G23" s="50">
        <f>556450000*5</f>
        <v>2782250000</v>
      </c>
      <c r="H23" s="16">
        <v>12</v>
      </c>
      <c r="I23" s="17" t="s">
        <v>59</v>
      </c>
      <c r="J23" s="19">
        <v>364794910</v>
      </c>
      <c r="K23" s="16">
        <v>12</v>
      </c>
      <c r="L23" s="17" t="s">
        <v>59</v>
      </c>
      <c r="M23" s="20">
        <v>103159000</v>
      </c>
      <c r="N23" s="16">
        <v>3</v>
      </c>
      <c r="O23" s="17" t="s">
        <v>59</v>
      </c>
      <c r="P23" s="20">
        <v>15907452</v>
      </c>
      <c r="Q23" s="16">
        <v>3</v>
      </c>
      <c r="R23" s="17" t="s">
        <v>59</v>
      </c>
      <c r="S23" s="20">
        <v>50102032</v>
      </c>
      <c r="T23" s="16">
        <v>3</v>
      </c>
      <c r="U23" s="17" t="s">
        <v>59</v>
      </c>
      <c r="V23" s="20">
        <v>12900000</v>
      </c>
      <c r="W23" s="16">
        <v>3</v>
      </c>
      <c r="X23" s="17" t="s">
        <v>59</v>
      </c>
      <c r="Y23" s="20">
        <v>13668480</v>
      </c>
      <c r="Z23" s="62">
        <f t="shared" si="1"/>
        <v>12</v>
      </c>
      <c r="AA23" s="17" t="s">
        <v>59</v>
      </c>
      <c r="AB23" s="61">
        <f t="shared" si="7"/>
        <v>100</v>
      </c>
      <c r="AC23" s="34" t="s">
        <v>60</v>
      </c>
      <c r="AD23" s="40">
        <f t="shared" si="5"/>
        <v>92577964</v>
      </c>
      <c r="AE23" s="61">
        <f t="shared" si="8"/>
        <v>89.742983161915106</v>
      </c>
      <c r="AF23" s="34" t="s">
        <v>60</v>
      </c>
      <c r="AG23" s="62">
        <f t="shared" si="2"/>
        <v>24</v>
      </c>
      <c r="AH23" s="17" t="s">
        <v>59</v>
      </c>
      <c r="AI23" s="40">
        <f t="shared" si="3"/>
        <v>457372874</v>
      </c>
      <c r="AJ23" s="61">
        <f t="shared" si="6"/>
        <v>40</v>
      </c>
      <c r="AK23" s="34" t="s">
        <v>60</v>
      </c>
      <c r="AL23" s="61">
        <f t="shared" si="4"/>
        <v>16.438956743642734</v>
      </c>
      <c r="AM23" s="11"/>
      <c r="AP23" s="23"/>
    </row>
    <row r="24" spans="1:42" ht="97.5" customHeight="1" x14ac:dyDescent="0.2">
      <c r="A24" s="12"/>
      <c r="B24" s="13"/>
      <c r="C24" s="14" t="s">
        <v>32</v>
      </c>
      <c r="D24" s="14" t="s">
        <v>103</v>
      </c>
      <c r="E24" s="45">
        <v>100</v>
      </c>
      <c r="F24" s="46" t="s">
        <v>60</v>
      </c>
      <c r="G24" s="42">
        <f>SUM(G26:G31)</f>
        <v>7081129750</v>
      </c>
      <c r="H24" s="45">
        <v>100</v>
      </c>
      <c r="I24" s="46" t="s">
        <v>60</v>
      </c>
      <c r="J24" s="42">
        <f>SUM(J26:J31)</f>
        <v>5505775628</v>
      </c>
      <c r="K24" s="45">
        <v>100</v>
      </c>
      <c r="L24" s="46" t="s">
        <v>60</v>
      </c>
      <c r="M24" s="42">
        <f>SUM(M26:M31)</f>
        <v>424741750</v>
      </c>
      <c r="N24" s="45">
        <v>25</v>
      </c>
      <c r="O24" s="46" t="s">
        <v>60</v>
      </c>
      <c r="P24" s="42">
        <f>SUM(P26:P31)</f>
        <v>28236250</v>
      </c>
      <c r="Q24" s="45">
        <v>25</v>
      </c>
      <c r="R24" s="46" t="s">
        <v>60</v>
      </c>
      <c r="S24" s="42">
        <f>SUM(S26:S31)</f>
        <v>18565800</v>
      </c>
      <c r="T24" s="45">
        <v>25</v>
      </c>
      <c r="U24" s="46" t="s">
        <v>60</v>
      </c>
      <c r="V24" s="42">
        <f>SUM(V26:V31)</f>
        <v>278463000</v>
      </c>
      <c r="W24" s="45">
        <v>25</v>
      </c>
      <c r="X24" s="46" t="s">
        <v>60</v>
      </c>
      <c r="Y24" s="42">
        <f>SUM(Y26:Y31)</f>
        <v>86218318</v>
      </c>
      <c r="Z24" s="63">
        <f t="shared" si="1"/>
        <v>100</v>
      </c>
      <c r="AA24" s="46" t="s">
        <v>60</v>
      </c>
      <c r="AB24" s="60">
        <f t="shared" si="7"/>
        <v>100</v>
      </c>
      <c r="AC24" s="58" t="s">
        <v>60</v>
      </c>
      <c r="AD24" s="57">
        <f t="shared" si="5"/>
        <v>411483368</v>
      </c>
      <c r="AE24" s="60">
        <f t="shared" si="8"/>
        <v>96.878483925820817</v>
      </c>
      <c r="AF24" s="58" t="s">
        <v>60</v>
      </c>
      <c r="AG24" s="63">
        <f t="shared" si="2"/>
        <v>200</v>
      </c>
      <c r="AH24" s="46" t="s">
        <v>60</v>
      </c>
      <c r="AI24" s="57">
        <f t="shared" si="3"/>
        <v>5917258996</v>
      </c>
      <c r="AJ24" s="60">
        <f t="shared" si="6"/>
        <v>200</v>
      </c>
      <c r="AK24" s="58" t="s">
        <v>60</v>
      </c>
      <c r="AL24" s="60">
        <f t="shared" si="4"/>
        <v>83.56377025855231</v>
      </c>
      <c r="AM24" s="11"/>
      <c r="AP24" s="23"/>
    </row>
    <row r="25" spans="1:42" ht="45" x14ac:dyDescent="0.2">
      <c r="A25" s="12"/>
      <c r="B25" s="13"/>
      <c r="C25" s="24" t="s">
        <v>105</v>
      </c>
      <c r="D25" s="28"/>
      <c r="E25" s="44">
        <v>1</v>
      </c>
      <c r="F25" s="17" t="s">
        <v>101</v>
      </c>
      <c r="G25" s="20">
        <v>8000000</v>
      </c>
      <c r="H25" s="44"/>
      <c r="I25" s="17"/>
      <c r="J25" s="19"/>
      <c r="K25" s="44">
        <v>1</v>
      </c>
      <c r="L25" s="17" t="s">
        <v>101</v>
      </c>
      <c r="M25" s="20">
        <v>8000000</v>
      </c>
      <c r="N25" s="44">
        <v>0</v>
      </c>
      <c r="O25" s="17" t="s">
        <v>101</v>
      </c>
      <c r="P25" s="20">
        <v>0</v>
      </c>
      <c r="Q25" s="44">
        <v>0</v>
      </c>
      <c r="R25" s="17" t="s">
        <v>101</v>
      </c>
      <c r="S25" s="20">
        <v>0</v>
      </c>
      <c r="T25" s="44">
        <v>0</v>
      </c>
      <c r="U25" s="17" t="s">
        <v>101</v>
      </c>
      <c r="V25" s="20">
        <v>0</v>
      </c>
      <c r="W25" s="44">
        <v>0</v>
      </c>
      <c r="X25" s="17" t="s">
        <v>101</v>
      </c>
      <c r="Y25" s="20">
        <v>8000000</v>
      </c>
      <c r="Z25" s="62">
        <f t="shared" ref="Z25" si="9">N25+Q25+T25+W25</f>
        <v>0</v>
      </c>
      <c r="AA25" s="17" t="s">
        <v>59</v>
      </c>
      <c r="AB25" s="61">
        <f t="shared" ref="AB25" si="10">Z25/K25*100</f>
        <v>0</v>
      </c>
      <c r="AC25" s="34" t="s">
        <v>60</v>
      </c>
      <c r="AD25" s="40">
        <f t="shared" ref="AD25" si="11">P25+S25+V25+Y25</f>
        <v>8000000</v>
      </c>
      <c r="AE25" s="61">
        <f t="shared" ref="AE25" si="12">AD25/M25*100</f>
        <v>100</v>
      </c>
      <c r="AF25" s="34" t="s">
        <v>60</v>
      </c>
      <c r="AG25" s="62">
        <f t="shared" ref="AG25" si="13">H25+Z25</f>
        <v>0</v>
      </c>
      <c r="AH25" s="17" t="s">
        <v>59</v>
      </c>
      <c r="AI25" s="40">
        <f t="shared" ref="AI25" si="14">J25+AD25</f>
        <v>8000000</v>
      </c>
      <c r="AJ25" s="61">
        <f t="shared" ref="AJ25" si="15">AG25/E25*100</f>
        <v>0</v>
      </c>
      <c r="AK25" s="34" t="s">
        <v>60</v>
      </c>
      <c r="AL25" s="61">
        <f t="shared" ref="AL25" si="16">AI25/G25*100</f>
        <v>100</v>
      </c>
      <c r="AM25" s="11"/>
      <c r="AP25" s="23"/>
    </row>
    <row r="26" spans="1:42" ht="75" x14ac:dyDescent="0.2">
      <c r="A26" s="12"/>
      <c r="B26" s="13"/>
      <c r="C26" s="24" t="s">
        <v>72</v>
      </c>
      <c r="D26" s="28" t="s">
        <v>79</v>
      </c>
      <c r="E26" s="16">
        <f>12*5</f>
        <v>60</v>
      </c>
      <c r="F26" s="17" t="s">
        <v>59</v>
      </c>
      <c r="G26" s="50">
        <f>236045950*5</f>
        <v>1180229750</v>
      </c>
      <c r="H26" s="44">
        <v>12</v>
      </c>
      <c r="I26" s="17" t="s">
        <v>59</v>
      </c>
      <c r="J26" s="19">
        <v>206157700</v>
      </c>
      <c r="K26" s="44">
        <v>12</v>
      </c>
      <c r="L26" s="17" t="s">
        <v>59</v>
      </c>
      <c r="M26" s="20">
        <v>335141750</v>
      </c>
      <c r="N26" s="44">
        <v>3</v>
      </c>
      <c r="O26" s="17" t="s">
        <v>59</v>
      </c>
      <c r="P26" s="20">
        <v>15486250</v>
      </c>
      <c r="Q26" s="44">
        <v>3</v>
      </c>
      <c r="R26" s="17" t="s">
        <v>59</v>
      </c>
      <c r="S26" s="20">
        <v>1554750</v>
      </c>
      <c r="T26" s="44">
        <v>3</v>
      </c>
      <c r="U26" s="17" t="s">
        <v>59</v>
      </c>
      <c r="V26" s="20">
        <v>278463000</v>
      </c>
      <c r="W26" s="44">
        <v>3</v>
      </c>
      <c r="X26" s="17" t="s">
        <v>59</v>
      </c>
      <c r="Y26" s="20">
        <v>38060250</v>
      </c>
      <c r="Z26" s="62">
        <f t="shared" si="1"/>
        <v>12</v>
      </c>
      <c r="AA26" s="17" t="s">
        <v>59</v>
      </c>
      <c r="AB26" s="61">
        <f t="shared" si="7"/>
        <v>100</v>
      </c>
      <c r="AC26" s="34" t="s">
        <v>60</v>
      </c>
      <c r="AD26" s="40">
        <f t="shared" si="5"/>
        <v>333564250</v>
      </c>
      <c r="AE26" s="61">
        <f t="shared" si="8"/>
        <v>99.529303645397803</v>
      </c>
      <c r="AF26" s="34" t="s">
        <v>60</v>
      </c>
      <c r="AG26" s="62">
        <f t="shared" si="2"/>
        <v>24</v>
      </c>
      <c r="AH26" s="17" t="s">
        <v>59</v>
      </c>
      <c r="AI26" s="40">
        <f t="shared" si="3"/>
        <v>539721950</v>
      </c>
      <c r="AJ26" s="61">
        <f t="shared" si="6"/>
        <v>40</v>
      </c>
      <c r="AK26" s="34" t="s">
        <v>60</v>
      </c>
      <c r="AL26" s="61">
        <f t="shared" si="4"/>
        <v>45.730244471468374</v>
      </c>
      <c r="AM26" s="11"/>
      <c r="AP26" s="23"/>
    </row>
    <row r="27" spans="1:42" ht="105" x14ac:dyDescent="0.2">
      <c r="A27" s="12"/>
      <c r="B27" s="13"/>
      <c r="C27" s="24" t="s">
        <v>33</v>
      </c>
      <c r="D27" s="28" t="s">
        <v>78</v>
      </c>
      <c r="E27" s="16">
        <f>12*5</f>
        <v>60</v>
      </c>
      <c r="F27" s="17" t="s">
        <v>59</v>
      </c>
      <c r="G27" s="50">
        <f>100950000*5</f>
        <v>504750000</v>
      </c>
      <c r="H27" s="16">
        <v>12</v>
      </c>
      <c r="I27" s="17" t="s">
        <v>59</v>
      </c>
      <c r="J27" s="19">
        <v>55562928</v>
      </c>
      <c r="K27" s="44">
        <v>12</v>
      </c>
      <c r="L27" s="17" t="s">
        <v>59</v>
      </c>
      <c r="M27" s="20">
        <v>66500000</v>
      </c>
      <c r="N27" s="44">
        <v>3</v>
      </c>
      <c r="O27" s="17" t="s">
        <v>59</v>
      </c>
      <c r="P27" s="20">
        <v>4700000</v>
      </c>
      <c r="Q27" s="44">
        <v>3</v>
      </c>
      <c r="R27" s="17" t="s">
        <v>59</v>
      </c>
      <c r="S27" s="20">
        <v>17011050</v>
      </c>
      <c r="T27" s="44">
        <v>3</v>
      </c>
      <c r="U27" s="17" t="s">
        <v>59</v>
      </c>
      <c r="V27" s="20">
        <v>0</v>
      </c>
      <c r="W27" s="44">
        <v>3</v>
      </c>
      <c r="X27" s="17" t="s">
        <v>59</v>
      </c>
      <c r="Y27" s="20">
        <v>33108068</v>
      </c>
      <c r="Z27" s="62">
        <f t="shared" si="1"/>
        <v>12</v>
      </c>
      <c r="AA27" s="17" t="s">
        <v>59</v>
      </c>
      <c r="AB27" s="61">
        <f t="shared" si="7"/>
        <v>100</v>
      </c>
      <c r="AC27" s="34" t="s">
        <v>60</v>
      </c>
      <c r="AD27" s="40">
        <f t="shared" si="5"/>
        <v>54819118</v>
      </c>
      <c r="AE27" s="61">
        <f t="shared" si="8"/>
        <v>82.434763909774432</v>
      </c>
      <c r="AF27" s="34" t="s">
        <v>60</v>
      </c>
      <c r="AG27" s="62">
        <f t="shared" si="2"/>
        <v>24</v>
      </c>
      <c r="AH27" s="17" t="s">
        <v>59</v>
      </c>
      <c r="AI27" s="40">
        <f t="shared" si="3"/>
        <v>110382046</v>
      </c>
      <c r="AJ27" s="61">
        <f t="shared" si="6"/>
        <v>40</v>
      </c>
      <c r="AK27" s="34" t="s">
        <v>60</v>
      </c>
      <c r="AL27" s="61">
        <f t="shared" si="4"/>
        <v>21.86865695889054</v>
      </c>
      <c r="AM27" s="11"/>
      <c r="AP27" s="23"/>
    </row>
    <row r="28" spans="1:42" ht="105" x14ac:dyDescent="0.2">
      <c r="A28" s="12"/>
      <c r="B28" s="13"/>
      <c r="C28" s="24" t="s">
        <v>77</v>
      </c>
      <c r="D28" s="28" t="s">
        <v>78</v>
      </c>
      <c r="E28" s="16">
        <f>12*5</f>
        <v>60</v>
      </c>
      <c r="F28" s="17" t="s">
        <v>59</v>
      </c>
      <c r="G28" s="50">
        <f>20100000*5</f>
        <v>100500000</v>
      </c>
      <c r="H28" s="16">
        <v>12</v>
      </c>
      <c r="I28" s="17" t="s">
        <v>59</v>
      </c>
      <c r="J28" s="19">
        <v>19750000</v>
      </c>
      <c r="K28" s="44">
        <v>12</v>
      </c>
      <c r="L28" s="17" t="s">
        <v>59</v>
      </c>
      <c r="M28" s="20">
        <v>23100000</v>
      </c>
      <c r="N28" s="44">
        <v>3</v>
      </c>
      <c r="O28" s="17" t="s">
        <v>59</v>
      </c>
      <c r="P28" s="20">
        <v>8050000</v>
      </c>
      <c r="Q28" s="44">
        <v>3</v>
      </c>
      <c r="R28" s="17" t="s">
        <v>59</v>
      </c>
      <c r="S28" s="20">
        <v>0</v>
      </c>
      <c r="T28" s="44">
        <v>3</v>
      </c>
      <c r="U28" s="17" t="s">
        <v>59</v>
      </c>
      <c r="V28" s="20">
        <v>0</v>
      </c>
      <c r="W28" s="44">
        <v>3</v>
      </c>
      <c r="X28" s="17" t="s">
        <v>59</v>
      </c>
      <c r="Y28" s="20">
        <v>15050000</v>
      </c>
      <c r="Z28" s="62">
        <f t="shared" ref="Z28" si="17">N28+Q28+T28+W28</f>
        <v>12</v>
      </c>
      <c r="AA28" s="17" t="s">
        <v>59</v>
      </c>
      <c r="AB28" s="61">
        <f t="shared" si="7"/>
        <v>100</v>
      </c>
      <c r="AC28" s="34" t="s">
        <v>60</v>
      </c>
      <c r="AD28" s="40">
        <f t="shared" ref="AD28" si="18">P28+S28+V28+Y28</f>
        <v>23100000</v>
      </c>
      <c r="AE28" s="61">
        <f t="shared" si="8"/>
        <v>100</v>
      </c>
      <c r="AF28" s="34" t="s">
        <v>60</v>
      </c>
      <c r="AG28" s="62">
        <f t="shared" ref="AG28:AG30" si="19">H28+Z28</f>
        <v>24</v>
      </c>
      <c r="AH28" s="17" t="s">
        <v>59</v>
      </c>
      <c r="AI28" s="40">
        <f t="shared" ref="AI28:AI30" si="20">J28+AD28</f>
        <v>42850000</v>
      </c>
      <c r="AJ28" s="61">
        <f t="shared" ref="AJ28:AJ30" si="21">AG28/E28*100</f>
        <v>40</v>
      </c>
      <c r="AK28" s="34" t="s">
        <v>60</v>
      </c>
      <c r="AL28" s="61">
        <f t="shared" ref="AL28:AL30" si="22">AI28/G28*100</f>
        <v>42.636815920398007</v>
      </c>
      <c r="AM28" s="11"/>
      <c r="AP28" s="23"/>
    </row>
    <row r="29" spans="1:42" ht="45" x14ac:dyDescent="0.2">
      <c r="A29" s="12"/>
      <c r="B29" s="13"/>
      <c r="C29" s="75" t="s">
        <v>105</v>
      </c>
      <c r="D29" s="76" t="s">
        <v>108</v>
      </c>
      <c r="E29" s="44">
        <v>1</v>
      </c>
      <c r="F29" s="17" t="s">
        <v>109</v>
      </c>
      <c r="G29" s="50">
        <v>160950000</v>
      </c>
      <c r="H29" s="44">
        <v>1</v>
      </c>
      <c r="I29" s="17" t="s">
        <v>109</v>
      </c>
      <c r="J29" s="19">
        <v>160219000</v>
      </c>
      <c r="K29" s="44"/>
      <c r="L29" s="17"/>
      <c r="M29" s="20"/>
      <c r="N29" s="16"/>
      <c r="O29" s="17"/>
      <c r="P29" s="20"/>
      <c r="Q29" s="16"/>
      <c r="R29" s="17"/>
      <c r="S29" s="20"/>
      <c r="T29" s="16"/>
      <c r="U29" s="17"/>
      <c r="V29" s="20"/>
      <c r="W29" s="16"/>
      <c r="X29" s="17"/>
      <c r="Y29" s="20"/>
      <c r="Z29" s="62"/>
      <c r="AA29" s="17"/>
      <c r="AB29" s="61"/>
      <c r="AC29" s="34"/>
      <c r="AD29" s="40"/>
      <c r="AE29" s="61"/>
      <c r="AF29" s="34"/>
      <c r="AG29" s="62">
        <f t="shared" si="19"/>
        <v>1</v>
      </c>
      <c r="AH29" s="17" t="s">
        <v>109</v>
      </c>
      <c r="AI29" s="40">
        <f t="shared" si="20"/>
        <v>160219000</v>
      </c>
      <c r="AJ29" s="61">
        <f t="shared" si="21"/>
        <v>100</v>
      </c>
      <c r="AK29" s="34" t="s">
        <v>60</v>
      </c>
      <c r="AL29" s="61">
        <f t="shared" si="22"/>
        <v>99.54582168375272</v>
      </c>
      <c r="AM29" s="11"/>
      <c r="AP29" s="23"/>
    </row>
    <row r="30" spans="1:42" ht="45" x14ac:dyDescent="0.2">
      <c r="A30" s="12"/>
      <c r="B30" s="13"/>
      <c r="C30" s="75" t="s">
        <v>106</v>
      </c>
      <c r="D30" s="76" t="s">
        <v>108</v>
      </c>
      <c r="E30" s="44">
        <v>1</v>
      </c>
      <c r="F30" s="17" t="s">
        <v>73</v>
      </c>
      <c r="G30" s="50">
        <v>5033750000</v>
      </c>
      <c r="H30" s="44">
        <v>1</v>
      </c>
      <c r="I30" s="17" t="s">
        <v>73</v>
      </c>
      <c r="J30" s="19">
        <v>4964314000</v>
      </c>
      <c r="K30" s="44"/>
      <c r="L30" s="17"/>
      <c r="M30" s="20"/>
      <c r="N30" s="16"/>
      <c r="O30" s="17"/>
      <c r="P30" s="20"/>
      <c r="Q30" s="16"/>
      <c r="R30" s="17"/>
      <c r="S30" s="20"/>
      <c r="T30" s="16"/>
      <c r="U30" s="17"/>
      <c r="V30" s="20"/>
      <c r="W30" s="16"/>
      <c r="X30" s="17"/>
      <c r="Y30" s="20"/>
      <c r="Z30" s="62"/>
      <c r="AA30" s="17"/>
      <c r="AB30" s="61"/>
      <c r="AC30" s="34"/>
      <c r="AD30" s="40"/>
      <c r="AE30" s="61"/>
      <c r="AF30" s="34"/>
      <c r="AG30" s="62">
        <f t="shared" si="19"/>
        <v>1</v>
      </c>
      <c r="AH30" s="17" t="s">
        <v>73</v>
      </c>
      <c r="AI30" s="40">
        <f t="shared" si="20"/>
        <v>4964314000</v>
      </c>
      <c r="AJ30" s="61">
        <f t="shared" si="21"/>
        <v>100</v>
      </c>
      <c r="AK30" s="34" t="s">
        <v>60</v>
      </c>
      <c r="AL30" s="61">
        <f t="shared" si="22"/>
        <v>98.620591010677927</v>
      </c>
      <c r="AM30" s="11"/>
      <c r="AP30" s="23"/>
    </row>
    <row r="31" spans="1:42" ht="75" x14ac:dyDescent="0.2">
      <c r="A31" s="12"/>
      <c r="B31" s="13"/>
      <c r="C31" s="75" t="s">
        <v>107</v>
      </c>
      <c r="D31" s="76" t="s">
        <v>108</v>
      </c>
      <c r="E31" s="16"/>
      <c r="F31" s="17" t="s">
        <v>109</v>
      </c>
      <c r="G31" s="50">
        <v>100950000</v>
      </c>
      <c r="H31" s="44"/>
      <c r="I31" s="17" t="s">
        <v>109</v>
      </c>
      <c r="J31" s="19">
        <v>99772000</v>
      </c>
      <c r="K31" s="44"/>
      <c r="L31" s="17"/>
      <c r="M31" s="20"/>
      <c r="N31" s="16"/>
      <c r="O31" s="17"/>
      <c r="P31" s="20"/>
      <c r="Q31" s="16"/>
      <c r="R31" s="17"/>
      <c r="S31" s="20"/>
      <c r="T31" s="16"/>
      <c r="U31" s="17"/>
      <c r="V31" s="20"/>
      <c r="W31" s="16"/>
      <c r="X31" s="17"/>
      <c r="Y31" s="20"/>
      <c r="Z31" s="62"/>
      <c r="AA31" s="17"/>
      <c r="AB31" s="61"/>
      <c r="AC31" s="34"/>
      <c r="AD31" s="40"/>
      <c r="AE31" s="61"/>
      <c r="AF31" s="34"/>
      <c r="AG31" s="62">
        <f t="shared" ref="AG31" si="23">H31+Z31</f>
        <v>0</v>
      </c>
      <c r="AH31" s="17" t="s">
        <v>109</v>
      </c>
      <c r="AI31" s="40">
        <f t="shared" ref="AI31" si="24">J31+AD31</f>
        <v>99772000</v>
      </c>
      <c r="AJ31" s="61" t="e">
        <f t="shared" ref="AJ31" si="25">AG31/E31*100</f>
        <v>#DIV/0!</v>
      </c>
      <c r="AK31" s="34" t="s">
        <v>60</v>
      </c>
      <c r="AL31" s="61">
        <f t="shared" ref="AL31" si="26">AI31/G31*100</f>
        <v>98.833085685983164</v>
      </c>
      <c r="AM31" s="11"/>
      <c r="AP31" s="23"/>
    </row>
    <row r="32" spans="1:42" ht="94.5" x14ac:dyDescent="0.2">
      <c r="A32" s="79">
        <v>22</v>
      </c>
      <c r="B32" s="49" t="s">
        <v>102</v>
      </c>
      <c r="C32" s="14" t="s">
        <v>81</v>
      </c>
      <c r="D32" s="15" t="s">
        <v>89</v>
      </c>
      <c r="E32" s="52">
        <v>92.1</v>
      </c>
      <c r="F32" s="51" t="s">
        <v>60</v>
      </c>
      <c r="G32" s="42">
        <f>SUM(G33:G37)</f>
        <v>1175311200</v>
      </c>
      <c r="H32" s="52">
        <f>15/38*100</f>
        <v>39.473684210526315</v>
      </c>
      <c r="I32" s="51" t="s">
        <v>60</v>
      </c>
      <c r="J32" s="42">
        <f>SUM(J33:J37)</f>
        <v>141903500</v>
      </c>
      <c r="K32" s="52">
        <f>20/38*100</f>
        <v>52.631578947368418</v>
      </c>
      <c r="L32" s="51" t="s">
        <v>60</v>
      </c>
      <c r="M32" s="42">
        <f>SUM(M33:M37)</f>
        <v>126264400</v>
      </c>
      <c r="N32" s="52">
        <f>N33/38*100</f>
        <v>10.526315789473683</v>
      </c>
      <c r="O32" s="51" t="s">
        <v>60</v>
      </c>
      <c r="P32" s="42">
        <f>SUM(P33:P37)</f>
        <v>74374400</v>
      </c>
      <c r="Q32" s="52">
        <f>Q33/38*100</f>
        <v>13.157894736842104</v>
      </c>
      <c r="R32" s="51" t="s">
        <v>60</v>
      </c>
      <c r="S32" s="42">
        <f>SUM(S33:S37)</f>
        <v>5700000</v>
      </c>
      <c r="T32" s="52">
        <f>T33/38*100</f>
        <v>28.947368421052634</v>
      </c>
      <c r="U32" s="51" t="s">
        <v>60</v>
      </c>
      <c r="V32" s="42">
        <f>SUM(V33:V37)</f>
        <v>39700000</v>
      </c>
      <c r="W32" s="52">
        <f>W33/38*100</f>
        <v>0</v>
      </c>
      <c r="X32" s="51" t="s">
        <v>60</v>
      </c>
      <c r="Y32" s="42">
        <f>SUM(Y33:Y37)</f>
        <v>2740000</v>
      </c>
      <c r="Z32" s="60">
        <f t="shared" si="1"/>
        <v>52.631578947368425</v>
      </c>
      <c r="AA32" s="51" t="s">
        <v>60</v>
      </c>
      <c r="AB32" s="60">
        <f t="shared" ref="AB32:AB34" si="27">Z32/K32*100</f>
        <v>100.00000000000003</v>
      </c>
      <c r="AC32" s="58" t="s">
        <v>60</v>
      </c>
      <c r="AD32" s="57">
        <f t="shared" si="5"/>
        <v>122514400</v>
      </c>
      <c r="AE32" s="60">
        <f t="shared" ref="AE32:AE34" si="28">AD32/M32*100</f>
        <v>97.030041721973888</v>
      </c>
      <c r="AF32" s="58" t="s">
        <v>60</v>
      </c>
      <c r="AG32" s="60">
        <f t="shared" si="2"/>
        <v>92.10526315789474</v>
      </c>
      <c r="AH32" s="51" t="s">
        <v>60</v>
      </c>
      <c r="AI32" s="57">
        <f t="shared" si="3"/>
        <v>264417900</v>
      </c>
      <c r="AJ32" s="60">
        <f t="shared" si="6"/>
        <v>100.00571461226357</v>
      </c>
      <c r="AK32" s="58" t="s">
        <v>60</v>
      </c>
      <c r="AL32" s="60">
        <f t="shared" si="4"/>
        <v>22.497692526030551</v>
      </c>
      <c r="AM32" s="11"/>
      <c r="AP32" s="23"/>
    </row>
    <row r="33" spans="1:42" ht="60" x14ac:dyDescent="0.2">
      <c r="A33" s="12"/>
      <c r="B33" s="13"/>
      <c r="C33" s="24" t="s">
        <v>82</v>
      </c>
      <c r="D33" s="28" t="s">
        <v>85</v>
      </c>
      <c r="E33" s="16">
        <f>20*4</f>
        <v>80</v>
      </c>
      <c r="F33" s="17" t="s">
        <v>88</v>
      </c>
      <c r="G33" s="50">
        <f>97485800*4</f>
        <v>389943200</v>
      </c>
      <c r="H33" s="18"/>
      <c r="I33" s="17"/>
      <c r="J33" s="19"/>
      <c r="K33" s="16">
        <v>20</v>
      </c>
      <c r="L33" s="47" t="s">
        <v>88</v>
      </c>
      <c r="M33" s="20">
        <v>45425800</v>
      </c>
      <c r="N33" s="16">
        <v>4</v>
      </c>
      <c r="O33" s="47" t="s">
        <v>88</v>
      </c>
      <c r="P33" s="20">
        <v>38935800</v>
      </c>
      <c r="Q33" s="16">
        <v>5</v>
      </c>
      <c r="R33" s="47" t="s">
        <v>88</v>
      </c>
      <c r="S33" s="20">
        <v>0</v>
      </c>
      <c r="T33" s="16">
        <v>11</v>
      </c>
      <c r="U33" s="47" t="s">
        <v>88</v>
      </c>
      <c r="V33" s="20">
        <v>0</v>
      </c>
      <c r="W33" s="16">
        <v>0</v>
      </c>
      <c r="X33" s="47" t="s">
        <v>88</v>
      </c>
      <c r="Y33" s="20">
        <v>2740000</v>
      </c>
      <c r="Z33" s="62">
        <f t="shared" si="1"/>
        <v>20</v>
      </c>
      <c r="AA33" s="17" t="s">
        <v>88</v>
      </c>
      <c r="AB33" s="61">
        <f t="shared" si="27"/>
        <v>100</v>
      </c>
      <c r="AC33" s="34" t="s">
        <v>60</v>
      </c>
      <c r="AD33" s="40">
        <f t="shared" si="5"/>
        <v>41675800</v>
      </c>
      <c r="AE33" s="61">
        <f t="shared" si="28"/>
        <v>91.744779398491602</v>
      </c>
      <c r="AF33" s="34" t="s">
        <v>60</v>
      </c>
      <c r="AG33" s="62">
        <f t="shared" si="2"/>
        <v>20</v>
      </c>
      <c r="AH33" s="17" t="s">
        <v>88</v>
      </c>
      <c r="AI33" s="40">
        <f t="shared" si="3"/>
        <v>41675800</v>
      </c>
      <c r="AJ33" s="61">
        <f t="shared" si="6"/>
        <v>25</v>
      </c>
      <c r="AK33" s="34" t="s">
        <v>60</v>
      </c>
      <c r="AL33" s="61">
        <f t="shared" si="4"/>
        <v>10.687659125739339</v>
      </c>
      <c r="AM33" s="11"/>
      <c r="AP33" s="23"/>
    </row>
    <row r="34" spans="1:42" ht="60" x14ac:dyDescent="0.2">
      <c r="A34" s="12"/>
      <c r="B34" s="13"/>
      <c r="C34" s="24" t="s">
        <v>83</v>
      </c>
      <c r="D34" s="28" t="s">
        <v>86</v>
      </c>
      <c r="E34" s="16">
        <v>4</v>
      </c>
      <c r="F34" s="17" t="s">
        <v>73</v>
      </c>
      <c r="G34" s="50">
        <f>99788600*4</f>
        <v>399154400</v>
      </c>
      <c r="H34" s="18"/>
      <c r="I34" s="17"/>
      <c r="J34" s="19"/>
      <c r="K34" s="16">
        <v>1</v>
      </c>
      <c r="L34" s="47" t="s">
        <v>73</v>
      </c>
      <c r="M34" s="20">
        <v>80838600</v>
      </c>
      <c r="N34" s="16">
        <v>1</v>
      </c>
      <c r="O34" s="47" t="s">
        <v>73</v>
      </c>
      <c r="P34" s="20">
        <v>35438600</v>
      </c>
      <c r="Q34" s="16">
        <v>0</v>
      </c>
      <c r="R34" s="47" t="s">
        <v>73</v>
      </c>
      <c r="S34" s="20">
        <v>5700000</v>
      </c>
      <c r="T34" s="16">
        <v>0</v>
      </c>
      <c r="U34" s="47" t="s">
        <v>73</v>
      </c>
      <c r="V34" s="20">
        <v>39700000</v>
      </c>
      <c r="W34" s="16">
        <v>0</v>
      </c>
      <c r="X34" s="47" t="s">
        <v>73</v>
      </c>
      <c r="Y34" s="20">
        <v>0</v>
      </c>
      <c r="Z34" s="62">
        <f t="shared" ref="Z34" si="29">N34+Q34+T34+W34</f>
        <v>1</v>
      </c>
      <c r="AA34" s="17" t="s">
        <v>73</v>
      </c>
      <c r="AB34" s="61">
        <f t="shared" si="27"/>
        <v>100</v>
      </c>
      <c r="AC34" s="34" t="s">
        <v>60</v>
      </c>
      <c r="AD34" s="40">
        <f t="shared" ref="AD34" si="30">P34+S34+V34+Y34</f>
        <v>80838600</v>
      </c>
      <c r="AE34" s="61">
        <f t="shared" si="28"/>
        <v>100</v>
      </c>
      <c r="AF34" s="34" t="s">
        <v>60</v>
      </c>
      <c r="AG34" s="62">
        <f t="shared" ref="AG34" si="31">H34+Z34</f>
        <v>1</v>
      </c>
      <c r="AH34" s="17" t="s">
        <v>73</v>
      </c>
      <c r="AI34" s="40">
        <f t="shared" ref="AI34" si="32">J34+AD34</f>
        <v>80838600</v>
      </c>
      <c r="AJ34" s="61">
        <f t="shared" ref="AJ34" si="33">AG34/E34*100</f>
        <v>25</v>
      </c>
      <c r="AK34" s="34" t="s">
        <v>60</v>
      </c>
      <c r="AL34" s="61">
        <f t="shared" ref="AL34" si="34">AI34/G34*100</f>
        <v>20.252463708279304</v>
      </c>
      <c r="AM34" s="11"/>
      <c r="AP34" s="23"/>
    </row>
    <row r="35" spans="1:42" ht="45" x14ac:dyDescent="0.2">
      <c r="A35" s="12"/>
      <c r="B35" s="13"/>
      <c r="C35" s="86" t="s">
        <v>84</v>
      </c>
      <c r="D35" s="87" t="s">
        <v>87</v>
      </c>
      <c r="E35" s="16">
        <f>76*4</f>
        <v>304</v>
      </c>
      <c r="F35" s="17" t="s">
        <v>74</v>
      </c>
      <c r="G35" s="50">
        <f>59624400*4</f>
        <v>238497600</v>
      </c>
      <c r="H35" s="18"/>
      <c r="I35" s="17"/>
      <c r="J35" s="19"/>
      <c r="K35" s="16">
        <v>76</v>
      </c>
      <c r="L35" s="47" t="s">
        <v>74</v>
      </c>
      <c r="M35" s="20">
        <v>0</v>
      </c>
      <c r="N35" s="16"/>
      <c r="O35" s="47"/>
      <c r="P35" s="20"/>
      <c r="Q35" s="16"/>
      <c r="R35" s="47"/>
      <c r="S35" s="20"/>
      <c r="T35" s="16"/>
      <c r="U35" s="47"/>
      <c r="V35" s="20"/>
      <c r="W35" s="16"/>
      <c r="X35" s="47"/>
      <c r="Y35" s="20"/>
      <c r="Z35" s="62"/>
      <c r="AA35" s="17"/>
      <c r="AB35" s="61"/>
      <c r="AC35" s="34"/>
      <c r="AD35" s="40"/>
      <c r="AE35" s="61"/>
      <c r="AF35" s="34"/>
      <c r="AG35" s="62">
        <f t="shared" ref="AG35:AG36" si="35">H35+Z35</f>
        <v>0</v>
      </c>
      <c r="AH35" s="17" t="s">
        <v>74</v>
      </c>
      <c r="AI35" s="40">
        <f t="shared" ref="AI35:AI36" si="36">J35+AD35</f>
        <v>0</v>
      </c>
      <c r="AJ35" s="61">
        <f t="shared" ref="AJ35:AJ36" si="37">AG35/E35*100</f>
        <v>0</v>
      </c>
      <c r="AK35" s="34" t="s">
        <v>60</v>
      </c>
      <c r="AL35" s="61">
        <f t="shared" ref="AL35:AL36" si="38">AI35/G35*100</f>
        <v>0</v>
      </c>
      <c r="AM35" s="11"/>
      <c r="AP35" s="23"/>
    </row>
    <row r="36" spans="1:42" ht="90" x14ac:dyDescent="0.2">
      <c r="A36" s="12"/>
      <c r="B36" s="13"/>
      <c r="C36" s="75" t="s">
        <v>110</v>
      </c>
      <c r="D36" s="76" t="s">
        <v>112</v>
      </c>
      <c r="E36" s="16">
        <v>50</v>
      </c>
      <c r="F36" s="17" t="s">
        <v>74</v>
      </c>
      <c r="G36" s="50">
        <v>88656000</v>
      </c>
      <c r="H36" s="44">
        <v>50</v>
      </c>
      <c r="I36" s="17" t="s">
        <v>74</v>
      </c>
      <c r="J36" s="19">
        <v>82843500</v>
      </c>
      <c r="K36" s="16"/>
      <c r="L36" s="47"/>
      <c r="M36" s="20"/>
      <c r="N36" s="16"/>
      <c r="O36" s="17"/>
      <c r="P36" s="20"/>
      <c r="Q36" s="16"/>
      <c r="R36" s="17"/>
      <c r="S36" s="20"/>
      <c r="T36" s="16"/>
      <c r="U36" s="17"/>
      <c r="V36" s="20"/>
      <c r="W36" s="16"/>
      <c r="X36" s="17"/>
      <c r="Y36" s="20"/>
      <c r="Z36" s="62"/>
      <c r="AA36" s="17"/>
      <c r="AB36" s="61"/>
      <c r="AC36" s="34"/>
      <c r="AD36" s="40"/>
      <c r="AE36" s="61"/>
      <c r="AF36" s="34"/>
      <c r="AG36" s="62">
        <f t="shared" si="35"/>
        <v>50</v>
      </c>
      <c r="AH36" s="17" t="s">
        <v>74</v>
      </c>
      <c r="AI36" s="40">
        <f t="shared" si="36"/>
        <v>82843500</v>
      </c>
      <c r="AJ36" s="61">
        <f t="shared" si="37"/>
        <v>100</v>
      </c>
      <c r="AK36" s="34" t="s">
        <v>60</v>
      </c>
      <c r="AL36" s="61">
        <f t="shared" si="38"/>
        <v>93.443760151597189</v>
      </c>
      <c r="AM36" s="11"/>
      <c r="AP36" s="23"/>
    </row>
    <row r="37" spans="1:42" ht="45" x14ac:dyDescent="0.2">
      <c r="A37" s="12"/>
      <c r="B37" s="13"/>
      <c r="C37" s="75" t="s">
        <v>111</v>
      </c>
      <c r="D37" s="76" t="s">
        <v>113</v>
      </c>
      <c r="E37" s="16">
        <v>1</v>
      </c>
      <c r="F37" s="17" t="s">
        <v>66</v>
      </c>
      <c r="G37" s="50">
        <v>59060000</v>
      </c>
      <c r="H37" s="44">
        <v>1</v>
      </c>
      <c r="I37" s="17" t="s">
        <v>66</v>
      </c>
      <c r="J37" s="19">
        <v>59060000</v>
      </c>
      <c r="K37" s="16"/>
      <c r="L37" s="47"/>
      <c r="M37" s="20"/>
      <c r="N37" s="16"/>
      <c r="O37" s="17"/>
      <c r="P37" s="20"/>
      <c r="Q37" s="16"/>
      <c r="R37" s="17"/>
      <c r="S37" s="20"/>
      <c r="T37" s="16"/>
      <c r="U37" s="17"/>
      <c r="V37" s="20"/>
      <c r="W37" s="16"/>
      <c r="X37" s="17"/>
      <c r="Y37" s="20"/>
      <c r="Z37" s="62"/>
      <c r="AA37" s="17"/>
      <c r="AB37" s="61"/>
      <c r="AC37" s="34"/>
      <c r="AD37" s="40"/>
      <c r="AE37" s="61"/>
      <c r="AF37" s="34"/>
      <c r="AG37" s="62">
        <f t="shared" ref="AG37" si="39">H37+Z37</f>
        <v>1</v>
      </c>
      <c r="AH37" s="17" t="s">
        <v>66</v>
      </c>
      <c r="AI37" s="40">
        <f t="shared" ref="AI37" si="40">J37+AD37</f>
        <v>59060000</v>
      </c>
      <c r="AJ37" s="61">
        <f t="shared" ref="AJ37" si="41">AG37/E37*100</f>
        <v>100</v>
      </c>
      <c r="AK37" s="34" t="s">
        <v>60</v>
      </c>
      <c r="AL37" s="61">
        <f t="shared" ref="AL37" si="42">AI37/G37*100</f>
        <v>100</v>
      </c>
      <c r="AM37" s="11"/>
      <c r="AP37" s="23"/>
    </row>
    <row r="38" spans="1:42" ht="94.5" x14ac:dyDescent="0.2">
      <c r="A38" s="79">
        <v>24</v>
      </c>
      <c r="B38" s="49" t="s">
        <v>102</v>
      </c>
      <c r="C38" s="49" t="s">
        <v>90</v>
      </c>
      <c r="D38" s="15" t="s">
        <v>99</v>
      </c>
      <c r="E38" s="45">
        <v>100</v>
      </c>
      <c r="F38" s="46" t="s">
        <v>60</v>
      </c>
      <c r="G38" s="71">
        <f>SUM(G40:G45)</f>
        <v>5421926250</v>
      </c>
      <c r="H38" s="55">
        <f>141/148*100</f>
        <v>95.270270270270274</v>
      </c>
      <c r="I38" s="46" t="s">
        <v>60</v>
      </c>
      <c r="J38" s="71">
        <f>SUM(J40:J45)</f>
        <v>200486250</v>
      </c>
      <c r="K38" s="45">
        <v>94.11</v>
      </c>
      <c r="L38" s="46" t="s">
        <v>60</v>
      </c>
      <c r="M38" s="71">
        <f>SUM(M40:M45)</f>
        <v>3796290000</v>
      </c>
      <c r="N38" s="55">
        <f>48/148*100</f>
        <v>32.432432432432435</v>
      </c>
      <c r="O38" s="46" t="s">
        <v>60</v>
      </c>
      <c r="P38" s="71">
        <f>SUM(P40:P45)</f>
        <v>10795500</v>
      </c>
      <c r="Q38" s="55">
        <f>31/148*100</f>
        <v>20.945945945945947</v>
      </c>
      <c r="R38" s="46" t="s">
        <v>60</v>
      </c>
      <c r="S38" s="71">
        <f>SUM(S40:S45)</f>
        <v>473040289</v>
      </c>
      <c r="T38" s="55">
        <f>31/148*100</f>
        <v>20.945945945945947</v>
      </c>
      <c r="U38" s="46" t="s">
        <v>60</v>
      </c>
      <c r="V38" s="71">
        <f>SUM(V40:V45)</f>
        <v>3184876711</v>
      </c>
      <c r="W38" s="55">
        <f>30/148*100</f>
        <v>20.27027027027027</v>
      </c>
      <c r="X38" s="46" t="s">
        <v>60</v>
      </c>
      <c r="Y38" s="71">
        <f>SUM(Y40:Y45)</f>
        <v>100062500</v>
      </c>
      <c r="Z38" s="60">
        <f t="shared" si="1"/>
        <v>94.594594594594611</v>
      </c>
      <c r="AA38" s="46" t="s">
        <v>60</v>
      </c>
      <c r="AB38" s="60">
        <f t="shared" ref="AB38:AB42" si="43">Z38/K38*100</f>
        <v>100.51492359429881</v>
      </c>
      <c r="AC38" s="58" t="s">
        <v>60</v>
      </c>
      <c r="AD38" s="72">
        <f>P38+S38+V38+Y38</f>
        <v>3768775000</v>
      </c>
      <c r="AE38" s="73">
        <f t="shared" ref="AE38" si="44">AD38/M38*100</f>
        <v>99.275213432061307</v>
      </c>
      <c r="AF38" s="48" t="s">
        <v>60</v>
      </c>
      <c r="AG38" s="60">
        <f t="shared" si="2"/>
        <v>189.8648648648649</v>
      </c>
      <c r="AH38" s="46" t="s">
        <v>60</v>
      </c>
      <c r="AI38" s="72">
        <f t="shared" si="3"/>
        <v>3969261250</v>
      </c>
      <c r="AJ38" s="60">
        <f t="shared" si="6"/>
        <v>189.8648648648649</v>
      </c>
      <c r="AK38" s="58" t="s">
        <v>60</v>
      </c>
      <c r="AL38" s="73">
        <f t="shared" si="4"/>
        <v>73.207584666058494</v>
      </c>
      <c r="AM38" s="11"/>
      <c r="AP38" s="23"/>
    </row>
    <row r="39" spans="1:42" ht="78.75" x14ac:dyDescent="0.2">
      <c r="A39" s="12"/>
      <c r="B39" s="13"/>
      <c r="C39" s="14"/>
      <c r="D39" s="15" t="s">
        <v>100</v>
      </c>
      <c r="E39" s="45">
        <v>54.79</v>
      </c>
      <c r="F39" s="46" t="s">
        <v>60</v>
      </c>
      <c r="G39" s="53"/>
      <c r="H39" s="45">
        <f>20/68*100</f>
        <v>29.411764705882355</v>
      </c>
      <c r="I39" s="46" t="s">
        <v>60</v>
      </c>
      <c r="J39" s="26"/>
      <c r="K39" s="45">
        <v>34.24</v>
      </c>
      <c r="L39" s="46" t="s">
        <v>60</v>
      </c>
      <c r="M39" s="41"/>
      <c r="N39" s="45">
        <v>0</v>
      </c>
      <c r="O39" s="46" t="s">
        <v>60</v>
      </c>
      <c r="P39" s="41"/>
      <c r="Q39" s="45">
        <v>0</v>
      </c>
      <c r="R39" s="46" t="s">
        <v>60</v>
      </c>
      <c r="S39" s="41"/>
      <c r="T39" s="45">
        <v>0</v>
      </c>
      <c r="U39" s="46" t="s">
        <v>60</v>
      </c>
      <c r="V39" s="41"/>
      <c r="W39" s="45">
        <v>0</v>
      </c>
      <c r="X39" s="46" t="s">
        <v>60</v>
      </c>
      <c r="Y39" s="41"/>
      <c r="Z39" s="60">
        <f t="shared" si="1"/>
        <v>0</v>
      </c>
      <c r="AA39" s="46" t="s">
        <v>60</v>
      </c>
      <c r="AB39" s="60">
        <f t="shared" si="43"/>
        <v>0</v>
      </c>
      <c r="AC39" s="58" t="s">
        <v>60</v>
      </c>
      <c r="AD39" s="59"/>
      <c r="AE39" s="82"/>
      <c r="AF39" s="12"/>
      <c r="AG39" s="60">
        <f t="shared" si="2"/>
        <v>29.411764705882355</v>
      </c>
      <c r="AH39" s="46" t="s">
        <v>60</v>
      </c>
      <c r="AI39" s="59"/>
      <c r="AJ39" s="60">
        <f t="shared" ref="AJ39" si="45">AG39/E39*100</f>
        <v>53.680899262424454</v>
      </c>
      <c r="AK39" s="58" t="s">
        <v>60</v>
      </c>
      <c r="AL39" s="77"/>
      <c r="AM39" s="11"/>
      <c r="AP39" s="23"/>
    </row>
    <row r="40" spans="1:42" ht="82.5" customHeight="1" x14ac:dyDescent="0.2">
      <c r="A40" s="12"/>
      <c r="B40" s="13"/>
      <c r="C40" s="24" t="s">
        <v>91</v>
      </c>
      <c r="D40" s="28" t="s">
        <v>95</v>
      </c>
      <c r="E40" s="16">
        <v>1</v>
      </c>
      <c r="F40" s="17" t="s">
        <v>101</v>
      </c>
      <c r="G40" s="50">
        <v>3905850000</v>
      </c>
      <c r="H40" s="18"/>
      <c r="I40" s="17"/>
      <c r="J40" s="19"/>
      <c r="K40" s="16">
        <v>1</v>
      </c>
      <c r="L40" s="47" t="s">
        <v>101</v>
      </c>
      <c r="M40" s="50">
        <v>3652250000</v>
      </c>
      <c r="N40" s="16">
        <v>0</v>
      </c>
      <c r="O40" s="47" t="s">
        <v>101</v>
      </c>
      <c r="P40" s="50">
        <v>0</v>
      </c>
      <c r="Q40" s="16">
        <v>1</v>
      </c>
      <c r="R40" s="47" t="s">
        <v>101</v>
      </c>
      <c r="S40" s="50">
        <v>467278289</v>
      </c>
      <c r="T40" s="16">
        <v>0</v>
      </c>
      <c r="U40" s="47" t="s">
        <v>101</v>
      </c>
      <c r="V40" s="50">
        <v>3158956711</v>
      </c>
      <c r="W40" s="16">
        <v>0</v>
      </c>
      <c r="X40" s="47" t="s">
        <v>101</v>
      </c>
      <c r="Y40" s="50">
        <v>0</v>
      </c>
      <c r="Z40" s="62">
        <f t="shared" si="1"/>
        <v>1</v>
      </c>
      <c r="AA40" s="17" t="s">
        <v>101</v>
      </c>
      <c r="AB40" s="61">
        <f t="shared" si="43"/>
        <v>100</v>
      </c>
      <c r="AC40" s="34" t="s">
        <v>60</v>
      </c>
      <c r="AD40" s="40">
        <f t="shared" si="5"/>
        <v>3626235000</v>
      </c>
      <c r="AE40" s="83">
        <f t="shared" ref="AE40:AE42" si="46">AD40/M40*100</f>
        <v>99.287699363406119</v>
      </c>
      <c r="AF40" s="84" t="s">
        <v>60</v>
      </c>
      <c r="AG40" s="62">
        <f t="shared" si="2"/>
        <v>1</v>
      </c>
      <c r="AH40" s="17" t="s">
        <v>101</v>
      </c>
      <c r="AI40" s="40">
        <f t="shared" si="3"/>
        <v>3626235000</v>
      </c>
      <c r="AJ40" s="61">
        <f t="shared" si="6"/>
        <v>100</v>
      </c>
      <c r="AK40" s="34" t="s">
        <v>60</v>
      </c>
      <c r="AL40" s="61">
        <f t="shared" si="4"/>
        <v>92.841122930988135</v>
      </c>
      <c r="AM40" s="11"/>
      <c r="AP40" s="23"/>
    </row>
    <row r="41" spans="1:42" ht="75" x14ac:dyDescent="0.2">
      <c r="A41" s="12"/>
      <c r="B41" s="13"/>
      <c r="C41" s="24" t="s">
        <v>92</v>
      </c>
      <c r="D41" s="28" t="s">
        <v>96</v>
      </c>
      <c r="E41" s="16">
        <v>208</v>
      </c>
      <c r="F41" s="47" t="s">
        <v>118</v>
      </c>
      <c r="G41" s="50">
        <f>57600000*4</f>
        <v>230400000</v>
      </c>
      <c r="H41" s="18"/>
      <c r="I41" s="17"/>
      <c r="J41" s="19"/>
      <c r="K41" s="16">
        <v>196</v>
      </c>
      <c r="L41" s="47" t="s">
        <v>118</v>
      </c>
      <c r="M41" s="20">
        <v>61840000</v>
      </c>
      <c r="N41" s="16">
        <f>16*3</f>
        <v>48</v>
      </c>
      <c r="O41" s="47" t="s">
        <v>118</v>
      </c>
      <c r="P41" s="20">
        <v>10420000</v>
      </c>
      <c r="Q41" s="16">
        <v>48</v>
      </c>
      <c r="R41" s="47" t="s">
        <v>118</v>
      </c>
      <c r="S41" s="20">
        <v>4800000</v>
      </c>
      <c r="T41" s="16">
        <v>48</v>
      </c>
      <c r="U41" s="47" t="s">
        <v>118</v>
      </c>
      <c r="V41" s="20">
        <v>25920000</v>
      </c>
      <c r="W41" s="16">
        <v>48</v>
      </c>
      <c r="X41" s="47" t="s">
        <v>118</v>
      </c>
      <c r="Y41" s="20">
        <v>19200000</v>
      </c>
      <c r="Z41" s="62">
        <f t="shared" si="1"/>
        <v>192</v>
      </c>
      <c r="AA41" s="47" t="s">
        <v>118</v>
      </c>
      <c r="AB41" s="61">
        <f t="shared" si="43"/>
        <v>97.959183673469383</v>
      </c>
      <c r="AC41" s="34" t="s">
        <v>60</v>
      </c>
      <c r="AD41" s="40">
        <f t="shared" si="5"/>
        <v>60340000</v>
      </c>
      <c r="AE41" s="83">
        <f t="shared" si="46"/>
        <v>97.574385510996123</v>
      </c>
      <c r="AF41" s="34" t="s">
        <v>60</v>
      </c>
      <c r="AG41" s="62">
        <f t="shared" si="2"/>
        <v>192</v>
      </c>
      <c r="AH41" s="47" t="s">
        <v>118</v>
      </c>
      <c r="AI41" s="40">
        <f t="shared" si="3"/>
        <v>60340000</v>
      </c>
      <c r="AJ41" s="61">
        <f t="shared" si="6"/>
        <v>92.307692307692307</v>
      </c>
      <c r="AK41" s="34" t="s">
        <v>60</v>
      </c>
      <c r="AL41" s="61">
        <f t="shared" si="4"/>
        <v>26.189236111111114</v>
      </c>
      <c r="AM41" s="11"/>
      <c r="AP41" s="23"/>
    </row>
    <row r="42" spans="1:42" ht="35.25" customHeight="1" x14ac:dyDescent="0.2">
      <c r="A42" s="12"/>
      <c r="B42" s="13"/>
      <c r="C42" s="24" t="s">
        <v>93</v>
      </c>
      <c r="D42" s="28" t="s">
        <v>97</v>
      </c>
      <c r="E42" s="78" t="s">
        <v>119</v>
      </c>
      <c r="F42" s="17" t="s">
        <v>74</v>
      </c>
      <c r="G42" s="50">
        <f>171350000*4</f>
        <v>685400000</v>
      </c>
      <c r="H42" s="18"/>
      <c r="I42" s="17"/>
      <c r="J42" s="19"/>
      <c r="K42" s="54" t="s">
        <v>120</v>
      </c>
      <c r="L42" s="17" t="s">
        <v>74</v>
      </c>
      <c r="M42" s="20">
        <v>82200000</v>
      </c>
      <c r="N42" s="78">
        <v>12651</v>
      </c>
      <c r="O42" s="17" t="s">
        <v>74</v>
      </c>
      <c r="P42" s="20">
        <v>375500</v>
      </c>
      <c r="Q42" s="78">
        <v>2646</v>
      </c>
      <c r="R42" s="17" t="s">
        <v>74</v>
      </c>
      <c r="S42" s="20">
        <v>962000</v>
      </c>
      <c r="T42" s="78">
        <v>1890</v>
      </c>
      <c r="U42" s="17" t="s">
        <v>74</v>
      </c>
      <c r="V42" s="20">
        <v>0</v>
      </c>
      <c r="W42" s="78">
        <v>1500</v>
      </c>
      <c r="X42" s="17" t="s">
        <v>74</v>
      </c>
      <c r="Y42" s="20">
        <v>80862500</v>
      </c>
      <c r="Z42" s="64">
        <f t="shared" si="1"/>
        <v>18687</v>
      </c>
      <c r="AA42" s="17" t="s">
        <v>74</v>
      </c>
      <c r="AB42" s="61">
        <f t="shared" si="43"/>
        <v>63.702062382819157</v>
      </c>
      <c r="AC42" s="34" t="s">
        <v>60</v>
      </c>
      <c r="AD42" s="40">
        <f t="shared" si="5"/>
        <v>82200000</v>
      </c>
      <c r="AE42" s="83">
        <f t="shared" si="46"/>
        <v>100</v>
      </c>
      <c r="AF42" s="34" t="s">
        <v>60</v>
      </c>
      <c r="AG42" s="62">
        <f t="shared" si="2"/>
        <v>18687</v>
      </c>
      <c r="AH42" s="17" t="s">
        <v>74</v>
      </c>
      <c r="AI42" s="40">
        <f t="shared" si="3"/>
        <v>82200000</v>
      </c>
      <c r="AJ42" s="61">
        <f t="shared" si="6"/>
        <v>53.636624569460388</v>
      </c>
      <c r="AK42" s="34" t="s">
        <v>60</v>
      </c>
      <c r="AL42" s="61">
        <f t="shared" si="4"/>
        <v>11.992996790195507</v>
      </c>
      <c r="AM42" s="11"/>
      <c r="AP42" s="23"/>
    </row>
    <row r="43" spans="1:42" ht="105" x14ac:dyDescent="0.2">
      <c r="A43" s="12"/>
      <c r="B43" s="13"/>
      <c r="C43" s="86" t="s">
        <v>94</v>
      </c>
      <c r="D43" s="87" t="s">
        <v>98</v>
      </c>
      <c r="E43" s="16">
        <v>4</v>
      </c>
      <c r="F43" s="17" t="s">
        <v>73</v>
      </c>
      <c r="G43" s="50">
        <f>94310000*4</f>
        <v>377240000</v>
      </c>
      <c r="H43" s="18"/>
      <c r="I43" s="17"/>
      <c r="J43" s="19"/>
      <c r="K43" s="16">
        <v>1</v>
      </c>
      <c r="L43" s="17" t="s">
        <v>73</v>
      </c>
      <c r="M43" s="20">
        <v>0</v>
      </c>
      <c r="N43" s="16"/>
      <c r="O43" s="17"/>
      <c r="P43" s="20"/>
      <c r="Q43" s="16"/>
      <c r="R43" s="17"/>
      <c r="S43" s="20"/>
      <c r="T43" s="16"/>
      <c r="U43" s="17"/>
      <c r="V43" s="20"/>
      <c r="W43" s="16"/>
      <c r="X43" s="17"/>
      <c r="Y43" s="20"/>
      <c r="Z43" s="62"/>
      <c r="AA43" s="17"/>
      <c r="AB43" s="61"/>
      <c r="AC43" s="34"/>
      <c r="AD43" s="40"/>
      <c r="AE43" s="83"/>
      <c r="AF43" s="34"/>
      <c r="AG43" s="62">
        <f t="shared" ref="AG43:AG44" si="47">H43+Z43</f>
        <v>0</v>
      </c>
      <c r="AH43" s="17" t="s">
        <v>73</v>
      </c>
      <c r="AI43" s="40">
        <f t="shared" ref="AI43:AI44" si="48">J43+AD43</f>
        <v>0</v>
      </c>
      <c r="AJ43" s="61">
        <f t="shared" ref="AJ43:AJ44" si="49">AG43/E43*100</f>
        <v>0</v>
      </c>
      <c r="AK43" s="34" t="s">
        <v>60</v>
      </c>
      <c r="AL43" s="61">
        <f t="shared" ref="AL43:AL44" si="50">AI43/G43*100</f>
        <v>0</v>
      </c>
      <c r="AM43" s="11"/>
      <c r="AP43" s="23"/>
    </row>
    <row r="44" spans="1:42" ht="95.25" customHeight="1" x14ac:dyDescent="0.2">
      <c r="A44" s="12"/>
      <c r="B44" s="13"/>
      <c r="C44" s="75" t="s">
        <v>114</v>
      </c>
      <c r="D44" s="76" t="s">
        <v>116</v>
      </c>
      <c r="E44" s="16">
        <v>192</v>
      </c>
      <c r="F44" s="47" t="s">
        <v>118</v>
      </c>
      <c r="G44" s="50">
        <v>136825000</v>
      </c>
      <c r="H44" s="16">
        <v>192</v>
      </c>
      <c r="I44" s="47" t="s">
        <v>118</v>
      </c>
      <c r="J44" s="19">
        <v>123175000</v>
      </c>
      <c r="K44" s="16"/>
      <c r="L44" s="17"/>
      <c r="M44" s="20"/>
      <c r="N44" s="16"/>
      <c r="O44" s="17"/>
      <c r="P44" s="20"/>
      <c r="Q44" s="16"/>
      <c r="R44" s="17"/>
      <c r="S44" s="20"/>
      <c r="T44" s="16"/>
      <c r="U44" s="17"/>
      <c r="V44" s="20"/>
      <c r="W44" s="16"/>
      <c r="X44" s="17"/>
      <c r="Y44" s="20"/>
      <c r="Z44" s="62"/>
      <c r="AA44" s="47"/>
      <c r="AB44" s="61"/>
      <c r="AC44" s="34"/>
      <c r="AD44" s="40"/>
      <c r="AE44" s="61"/>
      <c r="AF44" s="34"/>
      <c r="AG44" s="62">
        <f t="shared" si="47"/>
        <v>192</v>
      </c>
      <c r="AH44" s="47" t="s">
        <v>118</v>
      </c>
      <c r="AI44" s="40">
        <f t="shared" si="48"/>
        <v>123175000</v>
      </c>
      <c r="AJ44" s="61">
        <f t="shared" si="49"/>
        <v>100</v>
      </c>
      <c r="AK44" s="34" t="s">
        <v>60</v>
      </c>
      <c r="AL44" s="61">
        <f t="shared" si="50"/>
        <v>90.023752969121134</v>
      </c>
      <c r="AM44" s="11"/>
      <c r="AP44" s="23"/>
    </row>
    <row r="45" spans="1:42" ht="75" x14ac:dyDescent="0.2">
      <c r="A45" s="12"/>
      <c r="B45" s="13"/>
      <c r="C45" s="75" t="s">
        <v>115</v>
      </c>
      <c r="D45" s="76" t="s">
        <v>117</v>
      </c>
      <c r="E45" s="16">
        <v>15</v>
      </c>
      <c r="F45" s="17" t="s">
        <v>80</v>
      </c>
      <c r="G45" s="50">
        <v>86211250</v>
      </c>
      <c r="H45" s="16">
        <v>15</v>
      </c>
      <c r="I45" s="17" t="s">
        <v>80</v>
      </c>
      <c r="J45" s="19">
        <v>77311250</v>
      </c>
      <c r="K45" s="16"/>
      <c r="L45" s="17"/>
      <c r="M45" s="20"/>
      <c r="N45" s="16"/>
      <c r="O45" s="17"/>
      <c r="P45" s="20"/>
      <c r="Q45" s="16"/>
      <c r="R45" s="17"/>
      <c r="S45" s="20"/>
      <c r="T45" s="16"/>
      <c r="U45" s="17"/>
      <c r="V45" s="20"/>
      <c r="W45" s="16"/>
      <c r="X45" s="17"/>
      <c r="Y45" s="20"/>
      <c r="Z45" s="62"/>
      <c r="AA45" s="17"/>
      <c r="AB45" s="61"/>
      <c r="AC45" s="34"/>
      <c r="AD45" s="40"/>
      <c r="AE45" s="61"/>
      <c r="AF45" s="34"/>
      <c r="AG45" s="62">
        <f t="shared" ref="AG45:AG46" si="51">H45+Z45</f>
        <v>15</v>
      </c>
      <c r="AH45" s="17" t="s">
        <v>80</v>
      </c>
      <c r="AI45" s="40">
        <f t="shared" ref="AI45:AI46" si="52">J45+AD45</f>
        <v>77311250</v>
      </c>
      <c r="AJ45" s="61">
        <f t="shared" ref="AJ45:AJ46" si="53">AG45/E45*100</f>
        <v>100</v>
      </c>
      <c r="AK45" s="34" t="s">
        <v>60</v>
      </c>
      <c r="AL45" s="61">
        <f t="shared" ref="AL45:AL46" si="54">AI45/G45*100</f>
        <v>89.676521335672547</v>
      </c>
      <c r="AM45" s="11"/>
      <c r="AP45" s="23"/>
    </row>
    <row r="46" spans="1:42" ht="63" x14ac:dyDescent="0.2">
      <c r="A46" s="12"/>
      <c r="B46" s="13"/>
      <c r="C46" s="15" t="s">
        <v>121</v>
      </c>
      <c r="D46" s="15" t="s">
        <v>122</v>
      </c>
      <c r="E46" s="45">
        <v>100</v>
      </c>
      <c r="F46" s="46" t="s">
        <v>60</v>
      </c>
      <c r="G46" s="56">
        <f>SUM(G47:G48)</f>
        <v>502850000</v>
      </c>
      <c r="H46" s="55">
        <f>(14805-11542)/11542*100</f>
        <v>28.270663663143303</v>
      </c>
      <c r="I46" s="46" t="s">
        <v>60</v>
      </c>
      <c r="J46" s="56">
        <f>SUM(J47:J48)</f>
        <v>483538940</v>
      </c>
      <c r="K46" s="45"/>
      <c r="L46" s="46"/>
      <c r="M46" s="42"/>
      <c r="N46" s="16"/>
      <c r="O46" s="17"/>
      <c r="P46" s="20"/>
      <c r="Q46" s="16"/>
      <c r="R46" s="17"/>
      <c r="S46" s="20"/>
      <c r="T46" s="16"/>
      <c r="U46" s="17"/>
      <c r="V46" s="20"/>
      <c r="W46" s="16"/>
      <c r="X46" s="17"/>
      <c r="Y46" s="20"/>
      <c r="Z46" s="60"/>
      <c r="AA46" s="46"/>
      <c r="AB46" s="60"/>
      <c r="AC46" s="58"/>
      <c r="AD46" s="57"/>
      <c r="AE46" s="60"/>
      <c r="AF46" s="58"/>
      <c r="AG46" s="60">
        <f t="shared" si="51"/>
        <v>28.270663663143303</v>
      </c>
      <c r="AH46" s="46" t="s">
        <v>60</v>
      </c>
      <c r="AI46" s="57">
        <f t="shared" si="52"/>
        <v>483538940</v>
      </c>
      <c r="AJ46" s="60">
        <f t="shared" si="53"/>
        <v>28.270663663143303</v>
      </c>
      <c r="AK46" s="58" t="s">
        <v>60</v>
      </c>
      <c r="AL46" s="60">
        <f t="shared" si="54"/>
        <v>96.159677836332904</v>
      </c>
      <c r="AM46" s="11"/>
      <c r="AP46" s="23"/>
    </row>
    <row r="47" spans="1:42" ht="82.5" customHeight="1" x14ac:dyDescent="0.2">
      <c r="A47" s="12"/>
      <c r="B47" s="13"/>
      <c r="C47" s="75" t="s">
        <v>123</v>
      </c>
      <c r="D47" s="76" t="s">
        <v>125</v>
      </c>
      <c r="E47" s="54" t="s">
        <v>127</v>
      </c>
      <c r="F47" s="17" t="s">
        <v>126</v>
      </c>
      <c r="G47" s="50">
        <v>277850000</v>
      </c>
      <c r="H47" s="78" t="s">
        <v>129</v>
      </c>
      <c r="I47" s="17" t="s">
        <v>126</v>
      </c>
      <c r="J47" s="19">
        <v>267291000</v>
      </c>
      <c r="K47" s="16"/>
      <c r="L47" s="47"/>
      <c r="M47" s="50"/>
      <c r="N47" s="16"/>
      <c r="O47" s="17"/>
      <c r="P47" s="20"/>
      <c r="Q47" s="16"/>
      <c r="R47" s="17"/>
      <c r="S47" s="20"/>
      <c r="T47" s="16"/>
      <c r="U47" s="17"/>
      <c r="V47" s="20"/>
      <c r="W47" s="16"/>
      <c r="X47" s="17"/>
      <c r="Y47" s="20"/>
      <c r="Z47" s="33"/>
      <c r="AA47" s="17"/>
      <c r="AB47" s="61"/>
      <c r="AC47" s="34"/>
      <c r="AD47" s="40"/>
      <c r="AE47" s="61"/>
      <c r="AF47" s="34"/>
      <c r="AG47" s="64">
        <f t="shared" ref="AG47" si="55">H47+Z47</f>
        <v>14805</v>
      </c>
      <c r="AH47" s="47" t="s">
        <v>126</v>
      </c>
      <c r="AI47" s="40">
        <f t="shared" ref="AI47" si="56">J47+AD47</f>
        <v>267291000</v>
      </c>
      <c r="AJ47" s="61">
        <f>AG47/E47*100</f>
        <v>100.42735042735043</v>
      </c>
      <c r="AK47" s="34" t="s">
        <v>60</v>
      </c>
      <c r="AL47" s="61">
        <f>AI47/G47*100</f>
        <v>96.199748065502959</v>
      </c>
      <c r="AM47" s="11"/>
      <c r="AP47" s="23"/>
    </row>
    <row r="48" spans="1:42" ht="82.5" customHeight="1" x14ac:dyDescent="0.2">
      <c r="A48" s="12"/>
      <c r="B48" s="13"/>
      <c r="C48" s="75" t="s">
        <v>124</v>
      </c>
      <c r="D48" s="76" t="s">
        <v>125</v>
      </c>
      <c r="E48" s="54" t="s">
        <v>128</v>
      </c>
      <c r="F48" s="17" t="s">
        <v>126</v>
      </c>
      <c r="G48" s="50">
        <v>225000000</v>
      </c>
      <c r="H48" s="54" t="s">
        <v>128</v>
      </c>
      <c r="I48" s="17" t="s">
        <v>126</v>
      </c>
      <c r="J48" s="19">
        <v>216247940</v>
      </c>
      <c r="K48" s="16"/>
      <c r="L48" s="47"/>
      <c r="M48" s="50"/>
      <c r="N48" s="16"/>
      <c r="O48" s="17"/>
      <c r="P48" s="20"/>
      <c r="Q48" s="16"/>
      <c r="R48" s="17"/>
      <c r="S48" s="20"/>
      <c r="T48" s="16"/>
      <c r="U48" s="17"/>
      <c r="V48" s="20"/>
      <c r="W48" s="16"/>
      <c r="X48" s="17"/>
      <c r="Y48" s="20"/>
      <c r="Z48" s="33"/>
      <c r="AA48" s="17"/>
      <c r="AB48" s="61"/>
      <c r="AC48" s="34"/>
      <c r="AD48" s="40"/>
      <c r="AE48" s="61"/>
      <c r="AF48" s="34"/>
      <c r="AG48" s="64">
        <f t="shared" ref="AG48" si="57">H48+Z48</f>
        <v>2250</v>
      </c>
      <c r="AH48" s="47" t="s">
        <v>126</v>
      </c>
      <c r="AI48" s="40">
        <f t="shared" ref="AI48" si="58">J48+AD48</f>
        <v>216247940</v>
      </c>
      <c r="AJ48" s="61">
        <f t="shared" ref="AJ48" si="59">AG48/E48*100</f>
        <v>100</v>
      </c>
      <c r="AK48" s="34" t="s">
        <v>60</v>
      </c>
      <c r="AL48" s="61">
        <f t="shared" ref="AL48" si="60">AI48/G48*100</f>
        <v>96.110195555555549</v>
      </c>
      <c r="AM48" s="11"/>
      <c r="AP48" s="23"/>
    </row>
    <row r="49" spans="1:39" ht="15" x14ac:dyDescent="0.2">
      <c r="A49" s="91" t="s">
        <v>34</v>
      </c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3"/>
      <c r="AB49" s="89">
        <f>AVERAGE(AB13:AB48)</f>
        <v>89.558182289867005</v>
      </c>
      <c r="AC49" s="88"/>
      <c r="AD49" s="65"/>
      <c r="AE49" s="89">
        <f>AVERAGE(AE13,AE17,AE24,AE32,AE38)</f>
        <v>95.956046794495791</v>
      </c>
      <c r="AF49" s="66"/>
      <c r="AG49" s="65"/>
      <c r="AH49" s="66"/>
      <c r="AI49" s="65"/>
      <c r="AJ49" s="65"/>
      <c r="AK49" s="66"/>
      <c r="AL49" s="67"/>
      <c r="AM49" s="11"/>
    </row>
    <row r="50" spans="1:39" ht="15" x14ac:dyDescent="0.2">
      <c r="A50" s="91" t="s">
        <v>35</v>
      </c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3"/>
      <c r="AB50" s="90" t="str">
        <f>IF(AB49&gt;=91,"Sangat Tinggi",IF(AB49&gt;=76,"Tinggi",IF(AB49&gt;=66,"Sedang",IF(AB49&gt;=51,"Rendah",IF(AB49&lt;=50,"Sangat Rendah")))))</f>
        <v>Tinggi</v>
      </c>
      <c r="AC50" s="88"/>
      <c r="AD50" s="69"/>
      <c r="AE50" s="90" t="str">
        <f>IF(AE49&gt;=91,"Sangat Tinggi",IF(AE49&gt;=76,"Tinggi",IF(AE49&gt;=66,"Sedang",IF(AE49&gt;=51,"Rendah",IF(AE49&lt;=50,"Sangat Rendah")))))</f>
        <v>Sangat Tinggi</v>
      </c>
      <c r="AF50" s="66"/>
      <c r="AG50" s="68"/>
      <c r="AH50" s="66"/>
      <c r="AI50" s="69"/>
      <c r="AJ50" s="68"/>
      <c r="AK50" s="66"/>
      <c r="AL50" s="70"/>
      <c r="AM50" s="11"/>
    </row>
    <row r="51" spans="1:39" ht="15" x14ac:dyDescent="0.2">
      <c r="A51" s="94" t="s">
        <v>36</v>
      </c>
      <c r="B51" s="94"/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4"/>
      <c r="AC51" s="94"/>
      <c r="AD51" s="94"/>
      <c r="AE51" s="94"/>
      <c r="AF51" s="94"/>
      <c r="AG51" s="94"/>
      <c r="AH51" s="94"/>
      <c r="AI51" s="94"/>
      <c r="AJ51" s="94"/>
      <c r="AK51" s="94"/>
      <c r="AL51" s="94"/>
      <c r="AM51" s="11"/>
    </row>
    <row r="52" spans="1:39" ht="15" x14ac:dyDescent="0.2">
      <c r="A52" s="94" t="s">
        <v>37</v>
      </c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94"/>
      <c r="AC52" s="94"/>
      <c r="AD52" s="94"/>
      <c r="AE52" s="94"/>
      <c r="AF52" s="94"/>
      <c r="AG52" s="94"/>
      <c r="AH52" s="94"/>
      <c r="AI52" s="94"/>
      <c r="AJ52" s="94"/>
      <c r="AK52" s="94"/>
      <c r="AL52" s="94"/>
      <c r="AM52" s="11"/>
    </row>
    <row r="53" spans="1:39" ht="15" x14ac:dyDescent="0.2">
      <c r="A53" s="94" t="s">
        <v>38</v>
      </c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4"/>
      <c r="AB53" s="94"/>
      <c r="AC53" s="94"/>
      <c r="AD53" s="94"/>
      <c r="AE53" s="94"/>
      <c r="AF53" s="94"/>
      <c r="AG53" s="94"/>
      <c r="AH53" s="94"/>
      <c r="AI53" s="94"/>
      <c r="AJ53" s="94"/>
      <c r="AK53" s="94"/>
      <c r="AL53" s="94"/>
      <c r="AM53" s="11"/>
    </row>
    <row r="54" spans="1:39" ht="15" x14ac:dyDescent="0.2">
      <c r="A54" s="94" t="s">
        <v>39</v>
      </c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4"/>
      <c r="AB54" s="94"/>
      <c r="AC54" s="94"/>
      <c r="AD54" s="94"/>
      <c r="AE54" s="94"/>
      <c r="AF54" s="94"/>
      <c r="AG54" s="94"/>
      <c r="AH54" s="94"/>
      <c r="AI54" s="94"/>
      <c r="AJ54" s="94"/>
      <c r="AK54" s="94"/>
      <c r="AL54" s="94"/>
      <c r="AM54" s="30"/>
    </row>
    <row r="55" spans="1:39" ht="15" x14ac:dyDescent="0.2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2"/>
      <c r="AB55" s="31"/>
      <c r="AC55" s="32"/>
      <c r="AD55" s="31"/>
      <c r="AE55" s="31"/>
      <c r="AF55" s="32"/>
      <c r="AG55" s="31"/>
      <c r="AH55" s="32"/>
      <c r="AI55" s="31"/>
      <c r="AJ55" s="31"/>
      <c r="AK55" s="32"/>
      <c r="AL55" s="31"/>
    </row>
    <row r="56" spans="1:39" ht="15" x14ac:dyDescent="0.2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135" t="s">
        <v>133</v>
      </c>
      <c r="AA56" s="135"/>
      <c r="AB56" s="135"/>
      <c r="AC56" s="135"/>
      <c r="AD56" s="135"/>
      <c r="AE56" s="135"/>
      <c r="AF56" s="32"/>
      <c r="AG56" s="31"/>
      <c r="AH56" s="135" t="s">
        <v>134</v>
      </c>
      <c r="AI56" s="135"/>
      <c r="AJ56" s="135"/>
      <c r="AK56" s="135"/>
      <c r="AL56" s="135"/>
      <c r="AM56" s="135"/>
    </row>
    <row r="57" spans="1:39" ht="15.75" x14ac:dyDescent="0.25">
      <c r="A57" s="38"/>
      <c r="B57" s="39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135" t="s">
        <v>143</v>
      </c>
      <c r="AA57" s="135"/>
      <c r="AB57" s="135"/>
      <c r="AC57" s="135"/>
      <c r="AD57" s="135"/>
      <c r="AE57" s="135"/>
      <c r="AF57" s="32"/>
      <c r="AG57" s="31"/>
      <c r="AH57" s="135" t="s">
        <v>143</v>
      </c>
      <c r="AI57" s="135"/>
      <c r="AJ57" s="135"/>
      <c r="AK57" s="135"/>
      <c r="AL57" s="135"/>
      <c r="AM57" s="135"/>
    </row>
    <row r="58" spans="1:39" ht="15" x14ac:dyDescent="0.2">
      <c r="Z58" s="135" t="s">
        <v>139</v>
      </c>
      <c r="AA58" s="135"/>
      <c r="AB58" s="135"/>
      <c r="AC58" s="135"/>
      <c r="AD58" s="135"/>
      <c r="AE58" s="135"/>
      <c r="AH58" s="135" t="s">
        <v>135</v>
      </c>
      <c r="AI58" s="135"/>
      <c r="AJ58" s="135"/>
      <c r="AK58" s="135"/>
      <c r="AL58" s="135"/>
      <c r="AM58" s="135"/>
    </row>
    <row r="59" spans="1:39" ht="15" x14ac:dyDescent="0.2">
      <c r="Z59" s="135" t="s">
        <v>136</v>
      </c>
      <c r="AA59" s="135"/>
      <c r="AB59" s="135"/>
      <c r="AC59" s="135"/>
      <c r="AD59" s="135"/>
      <c r="AE59" s="135"/>
      <c r="AH59" s="135" t="s">
        <v>136</v>
      </c>
      <c r="AI59" s="135"/>
      <c r="AJ59" s="135"/>
      <c r="AK59" s="135"/>
      <c r="AL59" s="135"/>
      <c r="AM59" s="135"/>
    </row>
    <row r="60" spans="1:39" ht="51" x14ac:dyDescent="0.2">
      <c r="A60" s="35" t="s">
        <v>40</v>
      </c>
      <c r="B60" s="35" t="s">
        <v>41</v>
      </c>
      <c r="C60" s="35" t="s">
        <v>42</v>
      </c>
      <c r="Z60" s="31"/>
      <c r="AA60" s="32"/>
      <c r="AB60" s="31"/>
      <c r="AC60" s="32"/>
      <c r="AD60" s="31"/>
      <c r="AH60" s="31"/>
      <c r="AI60" s="32"/>
      <c r="AJ60" s="31"/>
      <c r="AK60" s="32"/>
      <c r="AL60" s="31"/>
    </row>
    <row r="61" spans="1:39" ht="25.5" x14ac:dyDescent="0.25">
      <c r="A61" s="36" t="s">
        <v>43</v>
      </c>
      <c r="B61" s="36" t="s">
        <v>44</v>
      </c>
      <c r="C61" s="36" t="s">
        <v>45</v>
      </c>
      <c r="Z61" s="136" t="s">
        <v>140</v>
      </c>
      <c r="AA61" s="136"/>
      <c r="AB61" s="136"/>
      <c r="AC61" s="136"/>
      <c r="AD61" s="136"/>
      <c r="AE61" s="136"/>
      <c r="AH61" s="136" t="s">
        <v>137</v>
      </c>
      <c r="AI61" s="136"/>
      <c r="AJ61" s="136"/>
      <c r="AK61" s="136"/>
      <c r="AL61" s="136"/>
      <c r="AM61" s="136"/>
    </row>
    <row r="62" spans="1:39" ht="25.5" x14ac:dyDescent="0.2">
      <c r="A62" s="36" t="s">
        <v>46</v>
      </c>
      <c r="B62" s="36" t="s">
        <v>47</v>
      </c>
      <c r="C62" s="36" t="s">
        <v>48</v>
      </c>
      <c r="Z62" s="137" t="s">
        <v>141</v>
      </c>
      <c r="AA62" s="137"/>
      <c r="AB62" s="137"/>
      <c r="AC62" s="137"/>
      <c r="AD62" s="137"/>
      <c r="AE62" s="137"/>
      <c r="AH62" s="137" t="s">
        <v>138</v>
      </c>
      <c r="AI62" s="137"/>
      <c r="AJ62" s="137"/>
      <c r="AK62" s="137"/>
      <c r="AL62" s="137"/>
      <c r="AM62" s="137"/>
    </row>
    <row r="63" spans="1:39" ht="25.5" x14ac:dyDescent="0.2">
      <c r="A63" s="36" t="s">
        <v>49</v>
      </c>
      <c r="B63" s="36" t="s">
        <v>50</v>
      </c>
      <c r="C63" s="36" t="s">
        <v>51</v>
      </c>
    </row>
    <row r="64" spans="1:39" ht="25.5" x14ac:dyDescent="0.2">
      <c r="A64" s="36" t="s">
        <v>52</v>
      </c>
      <c r="B64" s="36" t="s">
        <v>53</v>
      </c>
      <c r="C64" s="36" t="s">
        <v>54</v>
      </c>
    </row>
    <row r="65" spans="1:3" ht="25.5" x14ac:dyDescent="0.2">
      <c r="A65" s="36" t="s">
        <v>55</v>
      </c>
      <c r="B65" s="37" t="s">
        <v>56</v>
      </c>
      <c r="C65" s="36" t="s">
        <v>57</v>
      </c>
    </row>
  </sheetData>
  <mergeCells count="82">
    <mergeCell ref="Z59:AE59"/>
    <mergeCell ref="AH59:AM59"/>
    <mergeCell ref="Z61:AE61"/>
    <mergeCell ref="AH61:AM61"/>
    <mergeCell ref="Z62:AE62"/>
    <mergeCell ref="AH62:AM62"/>
    <mergeCell ref="Z56:AE56"/>
    <mergeCell ref="AH56:AM56"/>
    <mergeCell ref="Z57:AE57"/>
    <mergeCell ref="AH57:AM57"/>
    <mergeCell ref="Z58:AE58"/>
    <mergeCell ref="AH58:AM58"/>
    <mergeCell ref="H7:J9"/>
    <mergeCell ref="A6:AL6"/>
    <mergeCell ref="Z9:AF9"/>
    <mergeCell ref="A1:AL1"/>
    <mergeCell ref="A2:AL2"/>
    <mergeCell ref="A3:AL3"/>
    <mergeCell ref="A4:AL4"/>
    <mergeCell ref="A5:AL5"/>
    <mergeCell ref="A7:A9"/>
    <mergeCell ref="B7:B9"/>
    <mergeCell ref="C7:C9"/>
    <mergeCell ref="D7:D9"/>
    <mergeCell ref="E7:G9"/>
    <mergeCell ref="AM7:AM8"/>
    <mergeCell ref="K9:M9"/>
    <mergeCell ref="N9:P9"/>
    <mergeCell ref="Q9:S9"/>
    <mergeCell ref="T9:V9"/>
    <mergeCell ref="W9:Y9"/>
    <mergeCell ref="AG9:AI9"/>
    <mergeCell ref="AJ9:AL9"/>
    <mergeCell ref="K7:M8"/>
    <mergeCell ref="N7:Y8"/>
    <mergeCell ref="AG7:AI8"/>
    <mergeCell ref="AJ7:AL8"/>
    <mergeCell ref="Z7:AF8"/>
    <mergeCell ref="AB11:AC11"/>
    <mergeCell ref="E10:G10"/>
    <mergeCell ref="H10:J10"/>
    <mergeCell ref="AG10:AI10"/>
    <mergeCell ref="AJ10:AL10"/>
    <mergeCell ref="K10:M10"/>
    <mergeCell ref="N10:P10"/>
    <mergeCell ref="Q10:S10"/>
    <mergeCell ref="T10:V10"/>
    <mergeCell ref="W10:Y10"/>
    <mergeCell ref="Z10:AF10"/>
    <mergeCell ref="AE11:AF11"/>
    <mergeCell ref="A54:AL54"/>
    <mergeCell ref="A51:AL51"/>
    <mergeCell ref="E11:F12"/>
    <mergeCell ref="G11:G12"/>
    <mergeCell ref="H11:I12"/>
    <mergeCell ref="J11:J12"/>
    <mergeCell ref="K11:L12"/>
    <mergeCell ref="M11:M12"/>
    <mergeCell ref="N11:O12"/>
    <mergeCell ref="P11:P12"/>
    <mergeCell ref="AG12:AH12"/>
    <mergeCell ref="AJ12:AK12"/>
    <mergeCell ref="Z11:AA11"/>
    <mergeCell ref="AG11:AH11"/>
    <mergeCell ref="A49:AA49"/>
    <mergeCell ref="AJ11:AK11"/>
    <mergeCell ref="A50:AA50"/>
    <mergeCell ref="A52:AL52"/>
    <mergeCell ref="A53:AL53"/>
    <mergeCell ref="T11:U12"/>
    <mergeCell ref="V11:V12"/>
    <mergeCell ref="W11:X12"/>
    <mergeCell ref="Y11:Y12"/>
    <mergeCell ref="A10:A12"/>
    <mergeCell ref="B10:B12"/>
    <mergeCell ref="C10:C12"/>
    <mergeCell ref="D10:D12"/>
    <mergeCell ref="Q11:R12"/>
    <mergeCell ref="S11:S12"/>
    <mergeCell ref="Z12:AA12"/>
    <mergeCell ref="AB12:AC12"/>
    <mergeCell ref="AE12:AF12"/>
  </mergeCells>
  <printOptions horizontalCentered="1"/>
  <pageMargins left="0.23622047244094491" right="0.23622047244094491" top="3.937007874015748E-2" bottom="3.937007874015748E-2" header="0" footer="0"/>
  <pageSetup paperSize="14" scale="32" orientation="landscape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Dinas Perpustakaan</vt:lpstr>
      <vt:lpstr>'Dinas Perpustakaan'!Print_Area</vt:lpstr>
      <vt:lpstr>'Dinas Perpustakaan'!Print_Titles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W10 PRO</dc:creator>
  <cp:lastModifiedBy>W10 PRO</cp:lastModifiedBy>
  <dcterms:created xsi:type="dcterms:W3CDTF">2020-03-18T05:59:44Z</dcterms:created>
  <dcterms:modified xsi:type="dcterms:W3CDTF">2021-01-08T07:20:54Z</dcterms:modified>
</cp:coreProperties>
</file>