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4403596-7827-4A73-A4B9-D31CDC5549A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5" i="2" l="1"/>
  <c r="AA80" i="2"/>
  <c r="AD80" i="2" s="1"/>
  <c r="Z80" i="2"/>
  <c r="AB80" i="2" s="1"/>
  <c r="W79" i="2"/>
  <c r="T79" i="2"/>
  <c r="W78" i="2"/>
  <c r="T78" i="2"/>
  <c r="T77" i="2"/>
  <c r="Q77" i="2"/>
  <c r="O77" i="2"/>
  <c r="M77" i="2"/>
  <c r="W77" i="2" s="1"/>
  <c r="K77" i="2"/>
  <c r="I77" i="2"/>
  <c r="AA77" i="2" s="1"/>
  <c r="G77" i="2"/>
  <c r="T76" i="2"/>
  <c r="Q76" i="2"/>
  <c r="O76" i="2"/>
  <c r="M76" i="2"/>
  <c r="W76" i="2" s="1"/>
  <c r="K76" i="2"/>
  <c r="I76" i="2"/>
  <c r="AA76" i="2" s="1"/>
  <c r="G76" i="2"/>
  <c r="W75" i="2"/>
  <c r="T75" i="2"/>
  <c r="T74" i="2"/>
  <c r="Q74" i="2"/>
  <c r="O74" i="2"/>
  <c r="M74" i="2"/>
  <c r="W74" i="2" s="1"/>
  <c r="K74" i="2"/>
  <c r="I74" i="2"/>
  <c r="AA74" i="2" s="1"/>
  <c r="G74" i="2"/>
  <c r="T73" i="2"/>
  <c r="Q73" i="2"/>
  <c r="O73" i="2"/>
  <c r="M73" i="2"/>
  <c r="W73" i="2" s="1"/>
  <c r="K73" i="2"/>
  <c r="I73" i="2"/>
  <c r="AA73" i="2" s="1"/>
  <c r="G73" i="2"/>
  <c r="W72" i="2"/>
  <c r="T72" i="2"/>
  <c r="T71" i="2"/>
  <c r="Q71" i="2"/>
  <c r="O71" i="2"/>
  <c r="M71" i="2"/>
  <c r="W71" i="2" s="1"/>
  <c r="K71" i="2"/>
  <c r="I71" i="2"/>
  <c r="AA71" i="2" s="1"/>
  <c r="G71" i="2"/>
  <c r="W70" i="2"/>
  <c r="T70" i="2"/>
  <c r="E70" i="2"/>
  <c r="W69" i="2"/>
  <c r="T69" i="2"/>
  <c r="E69" i="2"/>
  <c r="W68" i="2"/>
  <c r="T68" i="2"/>
  <c r="E68" i="2"/>
  <c r="W67" i="2"/>
  <c r="T67" i="2"/>
  <c r="E67" i="2"/>
  <c r="W66" i="2"/>
  <c r="T66" i="2"/>
  <c r="E66" i="2"/>
  <c r="T65" i="2"/>
  <c r="Q65" i="2"/>
  <c r="O65" i="2"/>
  <c r="M65" i="2"/>
  <c r="W65" i="2" s="1"/>
  <c r="K65" i="2"/>
  <c r="I65" i="2"/>
  <c r="AA65" i="2" s="1"/>
  <c r="G65" i="2"/>
  <c r="T64" i="2"/>
  <c r="Q64" i="2"/>
  <c r="O64" i="2"/>
  <c r="M64" i="2"/>
  <c r="W64" i="2" s="1"/>
  <c r="K64" i="2"/>
  <c r="I64" i="2"/>
  <c r="AA64" i="2" s="1"/>
  <c r="G64" i="2"/>
  <c r="W63" i="2"/>
  <c r="T63" i="2"/>
  <c r="W62" i="2"/>
  <c r="T62" i="2"/>
  <c r="E62" i="2"/>
  <c r="W61" i="2"/>
  <c r="T61" i="2"/>
  <c r="W60" i="2"/>
  <c r="T60" i="2"/>
  <c r="W59" i="2"/>
  <c r="T59" i="2"/>
  <c r="W58" i="2"/>
  <c r="T58" i="2"/>
  <c r="E58" i="2"/>
  <c r="W57" i="2"/>
  <c r="T57" i="2"/>
  <c r="W56" i="2"/>
  <c r="T56" i="2"/>
  <c r="W55" i="2"/>
  <c r="T55" i="2"/>
  <c r="W54" i="2"/>
  <c r="T54" i="2"/>
  <c r="E54" i="2"/>
  <c r="W53" i="2"/>
  <c r="T53" i="2"/>
  <c r="W52" i="2"/>
  <c r="T52" i="2"/>
  <c r="W51" i="2"/>
  <c r="T51" i="2"/>
  <c r="W50" i="2"/>
  <c r="T50" i="2"/>
  <c r="W49" i="2"/>
  <c r="T49" i="2"/>
  <c r="T48" i="2"/>
  <c r="Q48" i="2"/>
  <c r="O48" i="2"/>
  <c r="M48" i="2"/>
  <c r="W48" i="2" s="1"/>
  <c r="K48" i="2"/>
  <c r="I48" i="2"/>
  <c r="AA48" i="2" s="1"/>
  <c r="G48" i="2"/>
  <c r="W47" i="2"/>
  <c r="T47" i="2"/>
  <c r="W46" i="2"/>
  <c r="T46" i="2"/>
  <c r="W45" i="2"/>
  <c r="T44" i="2"/>
  <c r="Q44" i="2"/>
  <c r="O44" i="2"/>
  <c r="M44" i="2"/>
  <c r="W44" i="2" s="1"/>
  <c r="K44" i="2"/>
  <c r="I44" i="2"/>
  <c r="AA44" i="2" s="1"/>
  <c r="G44" i="2"/>
  <c r="T43" i="2"/>
  <c r="Q43" i="2"/>
  <c r="O43" i="2"/>
  <c r="M43" i="2"/>
  <c r="W43" i="2" s="1"/>
  <c r="K43" i="2"/>
  <c r="I43" i="2"/>
  <c r="AA43" i="2" s="1"/>
  <c r="G43" i="2"/>
  <c r="AA42" i="2"/>
  <c r="AD42" i="2" s="1"/>
  <c r="Z42" i="2"/>
  <c r="AB42" i="2" s="1"/>
  <c r="Z41" i="2"/>
  <c r="AB41" i="2" s="1"/>
  <c r="I41" i="2"/>
  <c r="AA41" i="2" s="1"/>
  <c r="G41" i="2"/>
  <c r="W40" i="2"/>
  <c r="T40" i="2"/>
  <c r="T39" i="2"/>
  <c r="M39" i="2"/>
  <c r="W39" i="2" s="1"/>
  <c r="K39" i="2"/>
  <c r="I39" i="2"/>
  <c r="AA39" i="2" s="1"/>
  <c r="G39" i="2"/>
  <c r="W38" i="2"/>
  <c r="T38" i="2"/>
  <c r="K38" i="2"/>
  <c r="I38" i="2"/>
  <c r="AA38" i="2" s="1"/>
  <c r="G38" i="2"/>
  <c r="W37" i="2"/>
  <c r="T37" i="2"/>
  <c r="W36" i="2"/>
  <c r="T36" i="2"/>
  <c r="W35" i="2"/>
  <c r="T34" i="2"/>
  <c r="Q34" i="2"/>
  <c r="O34" i="2"/>
  <c r="M34" i="2"/>
  <c r="W34" i="2" s="1"/>
  <c r="K34" i="2"/>
  <c r="I34" i="2"/>
  <c r="AA34" i="2" s="1"/>
  <c r="G34" i="2"/>
  <c r="W33" i="2"/>
  <c r="T33" i="2"/>
  <c r="E33" i="2"/>
  <c r="W32" i="2"/>
  <c r="T32" i="2"/>
  <c r="E32" i="2"/>
  <c r="T31" i="2"/>
  <c r="Q31" i="2"/>
  <c r="O31" i="2"/>
  <c r="M31" i="2"/>
  <c r="W31" i="2" s="1"/>
  <c r="K31" i="2"/>
  <c r="I31" i="2"/>
  <c r="AA31" i="2" s="1"/>
  <c r="G31" i="2"/>
  <c r="W30" i="2"/>
  <c r="E30" i="2"/>
  <c r="W29" i="2"/>
  <c r="T29" i="2"/>
  <c r="E29" i="2"/>
  <c r="W28" i="2"/>
  <c r="T28" i="2"/>
  <c r="E28" i="2"/>
  <c r="W27" i="2"/>
  <c r="T27" i="2"/>
  <c r="E27" i="2"/>
  <c r="W26" i="2"/>
  <c r="T26" i="2"/>
  <c r="E26" i="2"/>
  <c r="W25" i="2"/>
  <c r="T25" i="2"/>
  <c r="E25" i="2"/>
  <c r="W24" i="2"/>
  <c r="T24" i="2"/>
  <c r="K24" i="2"/>
  <c r="I24" i="2"/>
  <c r="AA24" i="2" s="1"/>
  <c r="G24" i="2"/>
  <c r="W23" i="2"/>
  <c r="T23" i="2"/>
  <c r="W21" i="2"/>
  <c r="T21" i="2"/>
  <c r="W19" i="2"/>
  <c r="T19" i="2"/>
  <c r="W18" i="2"/>
  <c r="T18" i="2"/>
  <c r="P17" i="2"/>
  <c r="N17" i="2"/>
  <c r="M17" i="2"/>
  <c r="W17" i="2" s="1"/>
  <c r="L17" i="2"/>
  <c r="T17" i="2" s="1"/>
  <c r="J17" i="2"/>
  <c r="I17" i="2"/>
  <c r="G17" i="2"/>
  <c r="W16" i="2"/>
  <c r="T16" i="2"/>
  <c r="W15" i="2"/>
  <c r="T15" i="2"/>
  <c r="Q14" i="2"/>
  <c r="P14" i="2"/>
  <c r="O14" i="2"/>
  <c r="N14" i="2"/>
  <c r="M14" i="2"/>
  <c r="W14" i="2" s="1"/>
  <c r="L14" i="2"/>
  <c r="T14" i="2" s="1"/>
  <c r="K14" i="2"/>
  <c r="J14" i="2"/>
  <c r="I14" i="2"/>
  <c r="AA14" i="2" s="1"/>
  <c r="G14" i="2"/>
  <c r="T13" i="2"/>
  <c r="Z13" i="2" s="1"/>
  <c r="Q13" i="2"/>
  <c r="O13" i="2"/>
  <c r="M13" i="2"/>
  <c r="W13" i="2" s="1"/>
  <c r="I13" i="2"/>
  <c r="AA13" i="2" s="1"/>
  <c r="G13" i="2"/>
  <c r="Q29" i="1"/>
  <c r="O29" i="1"/>
  <c r="Q75" i="1"/>
  <c r="Q74" i="1" s="1"/>
  <c r="Q72" i="1"/>
  <c r="Q71" i="1"/>
  <c r="Q69" i="1"/>
  <c r="Q63" i="1"/>
  <c r="Q62" i="1" s="1"/>
  <c r="Q46" i="1"/>
  <c r="Q42" i="1"/>
  <c r="Q41" i="1" s="1"/>
  <c r="Q32" i="1"/>
  <c r="P17" i="1"/>
  <c r="Q14" i="1"/>
  <c r="Q13" i="1" s="1"/>
  <c r="P14" i="1"/>
  <c r="AA17" i="2" l="1"/>
  <c r="K17" i="2"/>
  <c r="K13" i="2" s="1"/>
  <c r="AD13" i="2"/>
  <c r="X13" i="2"/>
  <c r="AB13" i="2"/>
  <c r="U13" i="2"/>
  <c r="Z14" i="2"/>
  <c r="AB14" i="2" s="1"/>
  <c r="U14" i="2"/>
  <c r="Z15" i="2"/>
  <c r="AB15" i="2" s="1"/>
  <c r="U15" i="2"/>
  <c r="AA15" i="2"/>
  <c r="AD15" i="2" s="1"/>
  <c r="X15" i="2"/>
  <c r="Z16" i="2"/>
  <c r="AB16" i="2" s="1"/>
  <c r="U16" i="2"/>
  <c r="AA16" i="2"/>
  <c r="AD16" i="2" s="1"/>
  <c r="X16" i="2"/>
  <c r="AD17" i="2"/>
  <c r="Z17" i="2"/>
  <c r="AB17" i="2" s="1"/>
  <c r="U17" i="2"/>
  <c r="X17" i="2"/>
  <c r="Z18" i="2"/>
  <c r="AB18" i="2" s="1"/>
  <c r="U18" i="2"/>
  <c r="AA18" i="2"/>
  <c r="AD18" i="2" s="1"/>
  <c r="X18" i="2"/>
  <c r="Z19" i="2"/>
  <c r="AB19" i="2" s="1"/>
  <c r="U19" i="2"/>
  <c r="AA19" i="2"/>
  <c r="AD19" i="2" s="1"/>
  <c r="X19" i="2"/>
  <c r="Z21" i="2"/>
  <c r="AB21" i="2" s="1"/>
  <c r="U21" i="2"/>
  <c r="AA21" i="2"/>
  <c r="AD21" i="2" s="1"/>
  <c r="X21" i="2"/>
  <c r="Z23" i="2"/>
  <c r="AB23" i="2" s="1"/>
  <c r="U23" i="2"/>
  <c r="AA23" i="2"/>
  <c r="AD23" i="2" s="1"/>
  <c r="X23" i="2"/>
  <c r="AD24" i="2"/>
  <c r="Z24" i="2"/>
  <c r="AB24" i="2" s="1"/>
  <c r="U24" i="2"/>
  <c r="X24" i="2"/>
  <c r="Z25" i="2"/>
  <c r="AB25" i="2" s="1"/>
  <c r="U25" i="2"/>
  <c r="AA25" i="2"/>
  <c r="AD25" i="2" s="1"/>
  <c r="X25" i="2"/>
  <c r="Z26" i="2"/>
  <c r="AB26" i="2" s="1"/>
  <c r="U26" i="2"/>
  <c r="AA26" i="2"/>
  <c r="AD26" i="2" s="1"/>
  <c r="X26" i="2"/>
  <c r="Z27" i="2"/>
  <c r="AB27" i="2" s="1"/>
  <c r="U27" i="2"/>
  <c r="AA27" i="2"/>
  <c r="AD27" i="2" s="1"/>
  <c r="X27" i="2"/>
  <c r="Z28" i="2"/>
  <c r="AB28" i="2" s="1"/>
  <c r="U28" i="2"/>
  <c r="AA28" i="2"/>
  <c r="AD28" i="2" s="1"/>
  <c r="X28" i="2"/>
  <c r="Z29" i="2"/>
  <c r="AB29" i="2" s="1"/>
  <c r="U29" i="2"/>
  <c r="AA29" i="2"/>
  <c r="AD29" i="2" s="1"/>
  <c r="X29" i="2"/>
  <c r="Z30" i="2"/>
  <c r="AB30" i="2" s="1"/>
  <c r="U30" i="2"/>
  <c r="AA30" i="2"/>
  <c r="AD30" i="2" s="1"/>
  <c r="X30" i="2"/>
  <c r="AD31" i="2"/>
  <c r="X31" i="2"/>
  <c r="Z31" i="2"/>
  <c r="AB31" i="2" s="1"/>
  <c r="U31" i="2"/>
  <c r="Z32" i="2"/>
  <c r="AB32" i="2" s="1"/>
  <c r="U32" i="2"/>
  <c r="AA32" i="2"/>
  <c r="AD32" i="2" s="1"/>
  <c r="X32" i="2"/>
  <c r="Z33" i="2"/>
  <c r="AB33" i="2" s="1"/>
  <c r="U33" i="2"/>
  <c r="AA33" i="2"/>
  <c r="AD33" i="2" s="1"/>
  <c r="X33" i="2"/>
  <c r="AD34" i="2"/>
  <c r="X34" i="2"/>
  <c r="Z34" i="2"/>
  <c r="AB34" i="2" s="1"/>
  <c r="U34" i="2"/>
  <c r="Z35" i="2"/>
  <c r="AB35" i="2" s="1"/>
  <c r="U35" i="2"/>
  <c r="AA35" i="2"/>
  <c r="AD35" i="2" s="1"/>
  <c r="X35" i="2"/>
  <c r="Z36" i="2"/>
  <c r="AB36" i="2" s="1"/>
  <c r="U36" i="2"/>
  <c r="AA36" i="2"/>
  <c r="AD36" i="2" s="1"/>
  <c r="X36" i="2"/>
  <c r="Z37" i="2"/>
  <c r="AB37" i="2" s="1"/>
  <c r="U37" i="2"/>
  <c r="AA37" i="2"/>
  <c r="AD37" i="2" s="1"/>
  <c r="X37" i="2"/>
  <c r="AD38" i="2"/>
  <c r="Z38" i="2"/>
  <c r="AB38" i="2" s="1"/>
  <c r="U38" i="2"/>
  <c r="X38" i="2"/>
  <c r="AD39" i="2"/>
  <c r="X39" i="2"/>
  <c r="Z39" i="2"/>
  <c r="AB39" i="2" s="1"/>
  <c r="U39" i="2"/>
  <c r="Z40" i="2"/>
  <c r="AB40" i="2" s="1"/>
  <c r="U40" i="2"/>
  <c r="AA40" i="2"/>
  <c r="AD40" i="2" s="1"/>
  <c r="X40" i="2"/>
  <c r="AD41" i="2"/>
  <c r="AD43" i="2"/>
  <c r="X43" i="2"/>
  <c r="Z43" i="2"/>
  <c r="AB43" i="2" s="1"/>
  <c r="U43" i="2"/>
  <c r="AD44" i="2"/>
  <c r="X44" i="2"/>
  <c r="Z44" i="2"/>
  <c r="AB44" i="2" s="1"/>
  <c r="U44" i="2"/>
  <c r="Z45" i="2"/>
  <c r="AB45" i="2" s="1"/>
  <c r="U45" i="2"/>
  <c r="AA45" i="2"/>
  <c r="AD45" i="2" s="1"/>
  <c r="X45" i="2"/>
  <c r="Z46" i="2"/>
  <c r="AB46" i="2" s="1"/>
  <c r="U46" i="2"/>
  <c r="AA46" i="2"/>
  <c r="AD46" i="2" s="1"/>
  <c r="X46" i="2"/>
  <c r="Z47" i="2"/>
  <c r="AB47" i="2" s="1"/>
  <c r="U47" i="2"/>
  <c r="AA47" i="2"/>
  <c r="AD47" i="2" s="1"/>
  <c r="X47" i="2"/>
  <c r="AD48" i="2"/>
  <c r="X48" i="2"/>
  <c r="Z48" i="2"/>
  <c r="AB48" i="2" s="1"/>
  <c r="U48" i="2"/>
  <c r="Z49" i="2"/>
  <c r="AB49" i="2" s="1"/>
  <c r="U49" i="2"/>
  <c r="AA49" i="2"/>
  <c r="AD49" i="2" s="1"/>
  <c r="X49" i="2"/>
  <c r="Z50" i="2"/>
  <c r="AB50" i="2" s="1"/>
  <c r="U50" i="2"/>
  <c r="AA50" i="2"/>
  <c r="AD50" i="2" s="1"/>
  <c r="X50" i="2"/>
  <c r="Z51" i="2"/>
  <c r="AB51" i="2" s="1"/>
  <c r="U51" i="2"/>
  <c r="AA51" i="2"/>
  <c r="AD51" i="2" s="1"/>
  <c r="X51" i="2"/>
  <c r="Z52" i="2"/>
  <c r="AB52" i="2" s="1"/>
  <c r="U52" i="2"/>
  <c r="AA52" i="2"/>
  <c r="AD52" i="2" s="1"/>
  <c r="X52" i="2"/>
  <c r="Z53" i="2"/>
  <c r="AB53" i="2" s="1"/>
  <c r="U53" i="2"/>
  <c r="AA53" i="2"/>
  <c r="AD53" i="2" s="1"/>
  <c r="X53" i="2"/>
  <c r="Z54" i="2"/>
  <c r="AB54" i="2" s="1"/>
  <c r="U54" i="2"/>
  <c r="AA54" i="2"/>
  <c r="AD54" i="2" s="1"/>
  <c r="X54" i="2"/>
  <c r="Z55" i="2"/>
  <c r="AB55" i="2" s="1"/>
  <c r="U55" i="2"/>
  <c r="AA55" i="2"/>
  <c r="AD55" i="2" s="1"/>
  <c r="X55" i="2"/>
  <c r="Z56" i="2"/>
  <c r="AB56" i="2" s="1"/>
  <c r="U56" i="2"/>
  <c r="AA56" i="2"/>
  <c r="AD56" i="2" s="1"/>
  <c r="X56" i="2"/>
  <c r="Z57" i="2"/>
  <c r="AB57" i="2" s="1"/>
  <c r="U57" i="2"/>
  <c r="AA57" i="2"/>
  <c r="AD57" i="2" s="1"/>
  <c r="X57" i="2"/>
  <c r="Z58" i="2"/>
  <c r="AB58" i="2" s="1"/>
  <c r="U58" i="2"/>
  <c r="AA58" i="2"/>
  <c r="AD58" i="2" s="1"/>
  <c r="X58" i="2"/>
  <c r="Z59" i="2"/>
  <c r="AB59" i="2" s="1"/>
  <c r="U59" i="2"/>
  <c r="AA59" i="2"/>
  <c r="AD59" i="2" s="1"/>
  <c r="X59" i="2"/>
  <c r="Z60" i="2"/>
  <c r="AB60" i="2" s="1"/>
  <c r="U60" i="2"/>
  <c r="AA60" i="2"/>
  <c r="AD60" i="2" s="1"/>
  <c r="X60" i="2"/>
  <c r="Z61" i="2"/>
  <c r="AB61" i="2" s="1"/>
  <c r="U61" i="2"/>
  <c r="AA61" i="2"/>
  <c r="AD61" i="2" s="1"/>
  <c r="X61" i="2"/>
  <c r="Z62" i="2"/>
  <c r="AB62" i="2" s="1"/>
  <c r="U62" i="2"/>
  <c r="AA62" i="2"/>
  <c r="AD62" i="2" s="1"/>
  <c r="X62" i="2"/>
  <c r="Z63" i="2"/>
  <c r="AB63" i="2" s="1"/>
  <c r="U63" i="2"/>
  <c r="AA63" i="2"/>
  <c r="AD63" i="2" s="1"/>
  <c r="X63" i="2"/>
  <c r="AD64" i="2"/>
  <c r="X64" i="2"/>
  <c r="Z64" i="2"/>
  <c r="AB64" i="2" s="1"/>
  <c r="U64" i="2"/>
  <c r="AD65" i="2"/>
  <c r="X65" i="2"/>
  <c r="Z65" i="2"/>
  <c r="AB65" i="2" s="1"/>
  <c r="U65" i="2"/>
  <c r="Z66" i="2"/>
  <c r="AB66" i="2" s="1"/>
  <c r="U66" i="2"/>
  <c r="AA66" i="2"/>
  <c r="AD66" i="2" s="1"/>
  <c r="X66" i="2"/>
  <c r="Z67" i="2"/>
  <c r="AB67" i="2" s="1"/>
  <c r="U67" i="2"/>
  <c r="AA67" i="2"/>
  <c r="AD67" i="2" s="1"/>
  <c r="X67" i="2"/>
  <c r="Z68" i="2"/>
  <c r="AB68" i="2" s="1"/>
  <c r="U68" i="2"/>
  <c r="AA68" i="2"/>
  <c r="AD68" i="2" s="1"/>
  <c r="X68" i="2"/>
  <c r="Z69" i="2"/>
  <c r="AB69" i="2" s="1"/>
  <c r="U69" i="2"/>
  <c r="AA69" i="2"/>
  <c r="AD69" i="2" s="1"/>
  <c r="X69" i="2"/>
  <c r="Z70" i="2"/>
  <c r="AB70" i="2" s="1"/>
  <c r="U70" i="2"/>
  <c r="AA70" i="2"/>
  <c r="AD70" i="2" s="1"/>
  <c r="X70" i="2"/>
  <c r="AD71" i="2"/>
  <c r="X71" i="2"/>
  <c r="Z71" i="2"/>
  <c r="AB71" i="2" s="1"/>
  <c r="U71" i="2"/>
  <c r="Z72" i="2"/>
  <c r="AB72" i="2" s="1"/>
  <c r="U72" i="2"/>
  <c r="AA72" i="2"/>
  <c r="AD72" i="2" s="1"/>
  <c r="X72" i="2"/>
  <c r="AD73" i="2"/>
  <c r="X73" i="2"/>
  <c r="Z73" i="2"/>
  <c r="AB73" i="2" s="1"/>
  <c r="U73" i="2"/>
  <c r="AD74" i="2"/>
  <c r="X74" i="2"/>
  <c r="Z74" i="2"/>
  <c r="AB74" i="2" s="1"/>
  <c r="U74" i="2"/>
  <c r="Z75" i="2"/>
  <c r="AB75" i="2" s="1"/>
  <c r="U75" i="2"/>
  <c r="AA75" i="2"/>
  <c r="AD75" i="2" s="1"/>
  <c r="X75" i="2"/>
  <c r="AD76" i="2"/>
  <c r="X76" i="2"/>
  <c r="Z76" i="2"/>
  <c r="AB76" i="2" s="1"/>
  <c r="U76" i="2"/>
  <c r="AD77" i="2"/>
  <c r="X77" i="2"/>
  <c r="Z77" i="2"/>
  <c r="AB77" i="2" s="1"/>
  <c r="U77" i="2"/>
  <c r="Z78" i="2"/>
  <c r="AB78" i="2" s="1"/>
  <c r="U78" i="2"/>
  <c r="AA78" i="2"/>
  <c r="AD78" i="2" s="1"/>
  <c r="X78" i="2"/>
  <c r="Z79" i="2"/>
  <c r="AB79" i="2" s="1"/>
  <c r="U79" i="2"/>
  <c r="AA79" i="2"/>
  <c r="AD79" i="2" s="1"/>
  <c r="X79" i="2"/>
  <c r="O46" i="1"/>
  <c r="U81" i="2" l="1"/>
  <c r="U82" i="2" s="1"/>
  <c r="X81" i="2"/>
  <c r="X82" i="2" s="1"/>
  <c r="E67" i="1"/>
  <c r="E60" i="1"/>
  <c r="E56" i="1"/>
  <c r="E52" i="1"/>
  <c r="O75" i="1" l="1"/>
  <c r="O74" i="1" s="1"/>
  <c r="O72" i="1"/>
  <c r="O71" i="1" s="1"/>
  <c r="O69" i="1"/>
  <c r="E68" i="1"/>
  <c r="E66" i="1"/>
  <c r="E65" i="1"/>
  <c r="E64" i="1"/>
  <c r="O63" i="1"/>
  <c r="O62" i="1" s="1"/>
  <c r="O42" i="1"/>
  <c r="O41" i="1" s="1"/>
  <c r="E31" i="1" l="1"/>
  <c r="E30" i="1"/>
  <c r="O32" i="1"/>
  <c r="E28" i="1"/>
  <c r="E27" i="1"/>
  <c r="E26" i="1"/>
  <c r="E25" i="1"/>
  <c r="E24" i="1"/>
  <c r="E23" i="1"/>
  <c r="T18" i="1"/>
  <c r="N17" i="1"/>
  <c r="L17" i="1"/>
  <c r="J17" i="1"/>
  <c r="N14" i="1"/>
  <c r="L14" i="1"/>
  <c r="O14" i="1"/>
  <c r="M14" i="1"/>
  <c r="O13" i="1" l="1"/>
  <c r="AA78" i="1"/>
  <c r="AD78" i="1" s="1"/>
  <c r="Z78" i="1"/>
  <c r="AB78" i="1" s="1"/>
  <c r="W77" i="1"/>
  <c r="T77" i="1"/>
  <c r="W76" i="1"/>
  <c r="T76" i="1"/>
  <c r="T75" i="1"/>
  <c r="M75" i="1"/>
  <c r="W75" i="1" s="1"/>
  <c r="K75" i="1"/>
  <c r="I75" i="1"/>
  <c r="AA75" i="1" s="1"/>
  <c r="G75" i="1"/>
  <c r="G74" i="1" s="1"/>
  <c r="T74" i="1"/>
  <c r="M74" i="1"/>
  <c r="W74" i="1" s="1"/>
  <c r="K74" i="1"/>
  <c r="I74" i="1"/>
  <c r="AA74" i="1" s="1"/>
  <c r="W73" i="1"/>
  <c r="T73" i="1"/>
  <c r="T72" i="1"/>
  <c r="M72" i="1"/>
  <c r="W72" i="1" s="1"/>
  <c r="K72" i="1"/>
  <c r="I72" i="1"/>
  <c r="I71" i="1" s="1"/>
  <c r="G72" i="1"/>
  <c r="G71" i="1" s="1"/>
  <c r="T71" i="1"/>
  <c r="K71" i="1"/>
  <c r="W70" i="1"/>
  <c r="T70" i="1"/>
  <c r="T69" i="1"/>
  <c r="M69" i="1"/>
  <c r="W69" i="1" s="1"/>
  <c r="K69" i="1"/>
  <c r="I69" i="1"/>
  <c r="G69" i="1"/>
  <c r="W68" i="1"/>
  <c r="T68" i="1"/>
  <c r="W67" i="1"/>
  <c r="T67" i="1"/>
  <c r="W66" i="1"/>
  <c r="T66" i="1"/>
  <c r="W65" i="1"/>
  <c r="T65" i="1"/>
  <c r="W64" i="1"/>
  <c r="T64" i="1"/>
  <c r="T63" i="1"/>
  <c r="M63" i="1"/>
  <c r="W63" i="1" s="1"/>
  <c r="K63" i="1"/>
  <c r="I63" i="1"/>
  <c r="I62" i="1" s="1"/>
  <c r="G63" i="1"/>
  <c r="T62" i="1"/>
  <c r="W61" i="1"/>
  <c r="T61" i="1"/>
  <c r="W60" i="1"/>
  <c r="T60" i="1"/>
  <c r="W59" i="1"/>
  <c r="T59" i="1"/>
  <c r="W58" i="1"/>
  <c r="T58" i="1"/>
  <c r="W57" i="1"/>
  <c r="T57" i="1"/>
  <c r="W56" i="1"/>
  <c r="T56" i="1"/>
  <c r="W55" i="1"/>
  <c r="T55" i="1"/>
  <c r="W54" i="1"/>
  <c r="T54" i="1"/>
  <c r="W53" i="1"/>
  <c r="T53" i="1"/>
  <c r="W52" i="1"/>
  <c r="T52" i="1"/>
  <c r="W51" i="1"/>
  <c r="T51" i="1"/>
  <c r="W50" i="1"/>
  <c r="T50" i="1"/>
  <c r="W49" i="1"/>
  <c r="T49" i="1"/>
  <c r="W48" i="1"/>
  <c r="T48" i="1"/>
  <c r="W47" i="1"/>
  <c r="T47" i="1"/>
  <c r="T46" i="1"/>
  <c r="M46" i="1"/>
  <c r="W46" i="1" s="1"/>
  <c r="K46" i="1"/>
  <c r="I46" i="1"/>
  <c r="G46" i="1"/>
  <c r="W45" i="1"/>
  <c r="T45" i="1"/>
  <c r="W44" i="1"/>
  <c r="T44" i="1"/>
  <c r="W43" i="1"/>
  <c r="T43" i="1"/>
  <c r="T42" i="1"/>
  <c r="M42" i="1"/>
  <c r="W42" i="1" s="1"/>
  <c r="K42" i="1"/>
  <c r="I42" i="1"/>
  <c r="G42" i="1"/>
  <c r="T41" i="1"/>
  <c r="AA40" i="1"/>
  <c r="AD40" i="1" s="1"/>
  <c r="Z40" i="1"/>
  <c r="AB40" i="1" s="1"/>
  <c r="Z39" i="1"/>
  <c r="AB39" i="1" s="1"/>
  <c r="I39" i="1"/>
  <c r="AA39" i="1" s="1"/>
  <c r="G39" i="1"/>
  <c r="W38" i="1"/>
  <c r="T38" i="1"/>
  <c r="T37" i="1"/>
  <c r="M37" i="1"/>
  <c r="W37" i="1" s="1"/>
  <c r="K37" i="1"/>
  <c r="K36" i="1" s="1"/>
  <c r="I37" i="1"/>
  <c r="G37" i="1"/>
  <c r="G36" i="1" s="1"/>
  <c r="W36" i="1"/>
  <c r="T36" i="1"/>
  <c r="I36" i="1"/>
  <c r="W35" i="1"/>
  <c r="T35" i="1"/>
  <c r="W34" i="1"/>
  <c r="T34" i="1"/>
  <c r="W33" i="1"/>
  <c r="T33" i="1"/>
  <c r="T32" i="1"/>
  <c r="M32" i="1"/>
  <c r="W32" i="1" s="1"/>
  <c r="K32" i="1"/>
  <c r="I32" i="1"/>
  <c r="AA32" i="1" s="1"/>
  <c r="G32" i="1"/>
  <c r="W31" i="1"/>
  <c r="T31" i="1"/>
  <c r="W30" i="1"/>
  <c r="T30" i="1"/>
  <c r="T29" i="1"/>
  <c r="M29" i="1"/>
  <c r="K29" i="1"/>
  <c r="I29" i="1"/>
  <c r="G29" i="1"/>
  <c r="W28" i="1"/>
  <c r="T28" i="1"/>
  <c r="W27" i="1"/>
  <c r="T27" i="1"/>
  <c r="W26" i="1"/>
  <c r="T26" i="1"/>
  <c r="W25" i="1"/>
  <c r="T25" i="1"/>
  <c r="W24" i="1"/>
  <c r="T24" i="1"/>
  <c r="W23" i="1"/>
  <c r="T23" i="1"/>
  <c r="W22" i="1"/>
  <c r="T22" i="1"/>
  <c r="K22" i="1"/>
  <c r="I22" i="1"/>
  <c r="G22" i="1"/>
  <c r="W21" i="1"/>
  <c r="T21" i="1"/>
  <c r="W20" i="1"/>
  <c r="T20" i="1"/>
  <c r="W19" i="1"/>
  <c r="T19" i="1"/>
  <c r="W18" i="1"/>
  <c r="T17" i="1"/>
  <c r="M17" i="1"/>
  <c r="W17" i="1" s="1"/>
  <c r="K17" i="1"/>
  <c r="I17" i="1"/>
  <c r="G17" i="1"/>
  <c r="W16" i="1"/>
  <c r="T16" i="1"/>
  <c r="W15" i="1"/>
  <c r="T15" i="1"/>
  <c r="T14" i="1"/>
  <c r="W14" i="1"/>
  <c r="K14" i="1"/>
  <c r="J14" i="1"/>
  <c r="I14" i="1"/>
  <c r="I13" i="1" s="1"/>
  <c r="G14" i="1"/>
  <c r="T13" i="1"/>
  <c r="Z13" i="1" s="1"/>
  <c r="I41" i="1" l="1"/>
  <c r="K41" i="1"/>
  <c r="K62" i="1"/>
  <c r="G62" i="1"/>
  <c r="AA36" i="1"/>
  <c r="W29" i="1"/>
  <c r="AA29" i="1" s="1"/>
  <c r="AD29" i="1" s="1"/>
  <c r="G41" i="1"/>
  <c r="K13" i="1"/>
  <c r="AA37" i="1"/>
  <c r="M71" i="1"/>
  <c r="W71" i="1" s="1"/>
  <c r="AA71" i="1" s="1"/>
  <c r="AD71" i="1" s="1"/>
  <c r="G13" i="1"/>
  <c r="AA72" i="1"/>
  <c r="AD72" i="1" s="1"/>
  <c r="AA69" i="1"/>
  <c r="M13" i="1"/>
  <c r="W13" i="1" s="1"/>
  <c r="X13" i="1" s="1"/>
  <c r="AA42" i="1"/>
  <c r="AD42" i="1" s="1"/>
  <c r="AA46" i="1"/>
  <c r="AD46" i="1" s="1"/>
  <c r="AA63" i="1"/>
  <c r="AD63" i="1" s="1"/>
  <c r="AA17" i="1"/>
  <c r="AA22" i="1"/>
  <c r="AD22" i="1" s="1"/>
  <c r="M41" i="1"/>
  <c r="W41" i="1" s="1"/>
  <c r="AA41" i="1" s="1"/>
  <c r="M62" i="1"/>
  <c r="W62" i="1" s="1"/>
  <c r="AA62" i="1" s="1"/>
  <c r="AD62" i="1" s="1"/>
  <c r="AA14" i="1"/>
  <c r="Z43" i="1"/>
  <c r="AB43" i="1" s="1"/>
  <c r="U43" i="1"/>
  <c r="AA43" i="1"/>
  <c r="AD43" i="1" s="1"/>
  <c r="X43" i="1"/>
  <c r="Z44" i="1"/>
  <c r="AB44" i="1" s="1"/>
  <c r="U44" i="1"/>
  <c r="AA44" i="1"/>
  <c r="AD44" i="1" s="1"/>
  <c r="X44" i="1"/>
  <c r="Z45" i="1"/>
  <c r="AB45" i="1" s="1"/>
  <c r="U45" i="1"/>
  <c r="AA45" i="1"/>
  <c r="AD45" i="1" s="1"/>
  <c r="X45" i="1"/>
  <c r="X46" i="1"/>
  <c r="Z46" i="1"/>
  <c r="AB46" i="1" s="1"/>
  <c r="U46" i="1"/>
  <c r="Z47" i="1"/>
  <c r="AB47" i="1" s="1"/>
  <c r="U47" i="1"/>
  <c r="AA47" i="1"/>
  <c r="AD47" i="1" s="1"/>
  <c r="X47" i="1"/>
  <c r="Z48" i="1"/>
  <c r="AB48" i="1" s="1"/>
  <c r="U48" i="1"/>
  <c r="AA48" i="1"/>
  <c r="AD48" i="1" s="1"/>
  <c r="X48" i="1"/>
  <c r="Z49" i="1"/>
  <c r="AB49" i="1" s="1"/>
  <c r="U49" i="1"/>
  <c r="AA49" i="1"/>
  <c r="AD49" i="1" s="1"/>
  <c r="X49" i="1"/>
  <c r="Z50" i="1"/>
  <c r="AB50" i="1" s="1"/>
  <c r="U50" i="1"/>
  <c r="AA50" i="1"/>
  <c r="AD50" i="1" s="1"/>
  <c r="X50" i="1"/>
  <c r="Z51" i="1"/>
  <c r="AB51" i="1" s="1"/>
  <c r="U51" i="1"/>
  <c r="AA51" i="1"/>
  <c r="AD51" i="1" s="1"/>
  <c r="X51" i="1"/>
  <c r="Z52" i="1"/>
  <c r="AB52" i="1" s="1"/>
  <c r="U52" i="1"/>
  <c r="AA52" i="1"/>
  <c r="AD52" i="1" s="1"/>
  <c r="X52" i="1"/>
  <c r="Z53" i="1"/>
  <c r="AB53" i="1" s="1"/>
  <c r="U53" i="1"/>
  <c r="AA53" i="1"/>
  <c r="AD53" i="1" s="1"/>
  <c r="X53" i="1"/>
  <c r="Z54" i="1"/>
  <c r="AB54" i="1" s="1"/>
  <c r="U54" i="1"/>
  <c r="AA54" i="1"/>
  <c r="AD54" i="1" s="1"/>
  <c r="X54" i="1"/>
  <c r="Z55" i="1"/>
  <c r="AB55" i="1" s="1"/>
  <c r="U55" i="1"/>
  <c r="AA55" i="1"/>
  <c r="AD55" i="1" s="1"/>
  <c r="X55" i="1"/>
  <c r="Z56" i="1"/>
  <c r="AB56" i="1" s="1"/>
  <c r="U56" i="1"/>
  <c r="AA56" i="1"/>
  <c r="AD56" i="1" s="1"/>
  <c r="X56" i="1"/>
  <c r="Z57" i="1"/>
  <c r="AB57" i="1" s="1"/>
  <c r="U57" i="1"/>
  <c r="AA57" i="1"/>
  <c r="AD57" i="1" s="1"/>
  <c r="X57" i="1"/>
  <c r="Z58" i="1"/>
  <c r="AB58" i="1" s="1"/>
  <c r="U58" i="1"/>
  <c r="AA58" i="1"/>
  <c r="AD58" i="1" s="1"/>
  <c r="X58" i="1"/>
  <c r="Z59" i="1"/>
  <c r="AB59" i="1" s="1"/>
  <c r="U59" i="1"/>
  <c r="AA59" i="1"/>
  <c r="AD59" i="1" s="1"/>
  <c r="X59" i="1"/>
  <c r="Z60" i="1"/>
  <c r="AB60" i="1" s="1"/>
  <c r="U60" i="1"/>
  <c r="AA60" i="1"/>
  <c r="AD60" i="1" s="1"/>
  <c r="X60" i="1"/>
  <c r="Z61" i="1"/>
  <c r="AB61" i="1" s="1"/>
  <c r="U61" i="1"/>
  <c r="AA61" i="1"/>
  <c r="AD61" i="1" s="1"/>
  <c r="X61" i="1"/>
  <c r="X62" i="1"/>
  <c r="Z62" i="1"/>
  <c r="AB62" i="1" s="1"/>
  <c r="U62" i="1"/>
  <c r="X63" i="1"/>
  <c r="Z63" i="1"/>
  <c r="AB63" i="1" s="1"/>
  <c r="U63" i="1"/>
  <c r="Z64" i="1"/>
  <c r="AB64" i="1" s="1"/>
  <c r="U64" i="1"/>
  <c r="AA64" i="1"/>
  <c r="AD64" i="1" s="1"/>
  <c r="X64" i="1"/>
  <c r="Z65" i="1"/>
  <c r="AB65" i="1" s="1"/>
  <c r="U65" i="1"/>
  <c r="AA65" i="1"/>
  <c r="AD65" i="1" s="1"/>
  <c r="X65" i="1"/>
  <c r="Z66" i="1"/>
  <c r="AB66" i="1" s="1"/>
  <c r="U66" i="1"/>
  <c r="AA66" i="1"/>
  <c r="AD66" i="1" s="1"/>
  <c r="X66" i="1"/>
  <c r="Z67" i="1"/>
  <c r="AB67" i="1" s="1"/>
  <c r="U67" i="1"/>
  <c r="AA67" i="1"/>
  <c r="AD67" i="1" s="1"/>
  <c r="X67" i="1"/>
  <c r="Z68" i="1"/>
  <c r="AB68" i="1" s="1"/>
  <c r="U68" i="1"/>
  <c r="AA68" i="1"/>
  <c r="AD68" i="1" s="1"/>
  <c r="X68" i="1"/>
  <c r="AD69" i="1"/>
  <c r="X69" i="1"/>
  <c r="Z69" i="1"/>
  <c r="AB69" i="1" s="1"/>
  <c r="U69" i="1"/>
  <c r="Z70" i="1"/>
  <c r="AB70" i="1" s="1"/>
  <c r="U70" i="1"/>
  <c r="AA70" i="1"/>
  <c r="AD70" i="1" s="1"/>
  <c r="X70" i="1"/>
  <c r="Z71" i="1"/>
  <c r="AB71" i="1" s="1"/>
  <c r="U71" i="1"/>
  <c r="X72" i="1"/>
  <c r="Z72" i="1"/>
  <c r="AB72" i="1" s="1"/>
  <c r="U72" i="1"/>
  <c r="Z73" i="1"/>
  <c r="AB73" i="1" s="1"/>
  <c r="U73" i="1"/>
  <c r="AA73" i="1"/>
  <c r="AD73" i="1" s="1"/>
  <c r="X73" i="1"/>
  <c r="AD74" i="1"/>
  <c r="X74" i="1"/>
  <c r="Z74" i="1"/>
  <c r="AB74" i="1" s="1"/>
  <c r="U74" i="1"/>
  <c r="AD75" i="1"/>
  <c r="X75" i="1"/>
  <c r="Z75" i="1"/>
  <c r="AB75" i="1" s="1"/>
  <c r="U75" i="1"/>
  <c r="Z76" i="1"/>
  <c r="AB76" i="1" s="1"/>
  <c r="U76" i="1"/>
  <c r="AA76" i="1"/>
  <c r="AD76" i="1" s="1"/>
  <c r="X76" i="1"/>
  <c r="Z77" i="1"/>
  <c r="AB77" i="1" s="1"/>
  <c r="U77" i="1"/>
  <c r="AA77" i="1"/>
  <c r="AD77" i="1" s="1"/>
  <c r="X77" i="1"/>
  <c r="AB13" i="1"/>
  <c r="U13" i="1"/>
  <c r="Z14" i="1"/>
  <c r="AB14" i="1" s="1"/>
  <c r="U14" i="1"/>
  <c r="Z15" i="1"/>
  <c r="AB15" i="1" s="1"/>
  <c r="U15" i="1"/>
  <c r="AA15" i="1"/>
  <c r="AD15" i="1" s="1"/>
  <c r="X15" i="1"/>
  <c r="Z16" i="1"/>
  <c r="AB16" i="1" s="1"/>
  <c r="U16" i="1"/>
  <c r="AA16" i="1"/>
  <c r="AD16" i="1" s="1"/>
  <c r="X16" i="1"/>
  <c r="AD17" i="1"/>
  <c r="X17" i="1"/>
  <c r="Z17" i="1"/>
  <c r="AB17" i="1" s="1"/>
  <c r="U17" i="1"/>
  <c r="Z18" i="1"/>
  <c r="AB18" i="1" s="1"/>
  <c r="U18" i="1"/>
  <c r="AA18" i="1"/>
  <c r="AD18" i="1" s="1"/>
  <c r="X18" i="1"/>
  <c r="Z19" i="1"/>
  <c r="AB19" i="1" s="1"/>
  <c r="U19" i="1"/>
  <c r="AA19" i="1"/>
  <c r="AD19" i="1" s="1"/>
  <c r="X19" i="1"/>
  <c r="Z20" i="1"/>
  <c r="AB20" i="1" s="1"/>
  <c r="U20" i="1"/>
  <c r="AA20" i="1"/>
  <c r="AD20" i="1" s="1"/>
  <c r="X20" i="1"/>
  <c r="Z21" i="1"/>
  <c r="AB21" i="1" s="1"/>
  <c r="U21" i="1"/>
  <c r="AA21" i="1"/>
  <c r="AD21" i="1" s="1"/>
  <c r="X21" i="1"/>
  <c r="Z22" i="1"/>
  <c r="AB22" i="1" s="1"/>
  <c r="U22" i="1"/>
  <c r="X22" i="1"/>
  <c r="Z23" i="1"/>
  <c r="AB23" i="1" s="1"/>
  <c r="U23" i="1"/>
  <c r="AA23" i="1"/>
  <c r="AD23" i="1" s="1"/>
  <c r="X23" i="1"/>
  <c r="Z24" i="1"/>
  <c r="AB24" i="1" s="1"/>
  <c r="U24" i="1"/>
  <c r="AA24" i="1"/>
  <c r="AD24" i="1" s="1"/>
  <c r="X24" i="1"/>
  <c r="Z25" i="1"/>
  <c r="AB25" i="1" s="1"/>
  <c r="U25" i="1"/>
  <c r="AA25" i="1"/>
  <c r="AD25" i="1" s="1"/>
  <c r="X25" i="1"/>
  <c r="Z26" i="1"/>
  <c r="AB26" i="1" s="1"/>
  <c r="U26" i="1"/>
  <c r="AA26" i="1"/>
  <c r="AD26" i="1" s="1"/>
  <c r="X26" i="1"/>
  <c r="Z27" i="1"/>
  <c r="AB27" i="1" s="1"/>
  <c r="U27" i="1"/>
  <c r="AA27" i="1"/>
  <c r="AD27" i="1" s="1"/>
  <c r="X27" i="1"/>
  <c r="Z28" i="1"/>
  <c r="AB28" i="1" s="1"/>
  <c r="U28" i="1"/>
  <c r="AA28" i="1"/>
  <c r="AD28" i="1" s="1"/>
  <c r="X28" i="1"/>
  <c r="Z29" i="1"/>
  <c r="AB29" i="1" s="1"/>
  <c r="U29" i="1"/>
  <c r="Z30" i="1"/>
  <c r="AB30" i="1" s="1"/>
  <c r="U30" i="1"/>
  <c r="AA30" i="1"/>
  <c r="AD30" i="1" s="1"/>
  <c r="X30" i="1"/>
  <c r="Z31" i="1"/>
  <c r="AB31" i="1" s="1"/>
  <c r="U31" i="1"/>
  <c r="AA31" i="1"/>
  <c r="AD31" i="1" s="1"/>
  <c r="X31" i="1"/>
  <c r="AD32" i="1"/>
  <c r="X32" i="1"/>
  <c r="Z32" i="1"/>
  <c r="AB32" i="1" s="1"/>
  <c r="U32" i="1"/>
  <c r="Z33" i="1"/>
  <c r="AB33" i="1" s="1"/>
  <c r="U33" i="1"/>
  <c r="AA33" i="1"/>
  <c r="AD33" i="1" s="1"/>
  <c r="X33" i="1"/>
  <c r="Z34" i="1"/>
  <c r="AB34" i="1" s="1"/>
  <c r="U34" i="1"/>
  <c r="AA34" i="1"/>
  <c r="AD34" i="1" s="1"/>
  <c r="X34" i="1"/>
  <c r="Z35" i="1"/>
  <c r="AB35" i="1" s="1"/>
  <c r="U35" i="1"/>
  <c r="AA35" i="1"/>
  <c r="AD35" i="1" s="1"/>
  <c r="X35" i="1"/>
  <c r="AD36" i="1"/>
  <c r="Z36" i="1"/>
  <c r="AB36" i="1" s="1"/>
  <c r="U36" i="1"/>
  <c r="X36" i="1"/>
  <c r="AD37" i="1"/>
  <c r="X37" i="1"/>
  <c r="Z37" i="1"/>
  <c r="AB37" i="1" s="1"/>
  <c r="U37" i="1"/>
  <c r="Z38" i="1"/>
  <c r="AB38" i="1" s="1"/>
  <c r="U38" i="1"/>
  <c r="AA38" i="1"/>
  <c r="AD38" i="1" s="1"/>
  <c r="X38" i="1"/>
  <c r="AD39" i="1"/>
  <c r="Z41" i="1"/>
  <c r="AB41" i="1" s="1"/>
  <c r="U41" i="1"/>
  <c r="X42" i="1"/>
  <c r="Z42" i="1"/>
  <c r="AB42" i="1" s="1"/>
  <c r="U42" i="1"/>
  <c r="X29" i="1" l="1"/>
  <c r="X71" i="1"/>
  <c r="AD41" i="1"/>
  <c r="AA13" i="1"/>
  <c r="AD13" i="1" s="1"/>
  <c r="X41" i="1"/>
  <c r="U79" i="1"/>
  <c r="U80" i="1" s="1"/>
  <c r="X79" i="1" l="1"/>
  <c r="X8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W10 PRO</author>
    <author>ACER ASPIRE 5</author>
    <author>WINDOWS</author>
  </authors>
  <commentList>
    <comment ref="J1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Renstra, RKA Murni, RKA Perubahan, Renja Murni, Renja Perubahan</t>
        </r>
      </text>
    </comment>
    <comment ref="J16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LKJ TW I, LKJ TW II, LKJ TW III, LKJ Tahunan, Cascading, PK Murni, PK Perubahan, IKU Murni, IKU Perubahan, Rencana Aksi</t>
        </r>
      </text>
    </comment>
    <comment ref="J47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ACER ASPIRE 5:</t>
        </r>
        <r>
          <rPr>
            <sz val="9"/>
            <color indexed="81"/>
            <rFont val="Tahoma"/>
            <family val="2"/>
          </rPr>
          <t xml:space="preserve">
Musrenbang Kelurahan</t>
        </r>
      </text>
    </comment>
    <comment ref="J50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ACER ASPIRE 5:</t>
        </r>
        <r>
          <rPr>
            <sz val="9"/>
            <color indexed="81"/>
            <rFont val="Tahoma"/>
            <family val="2"/>
          </rPr>
          <t xml:space="preserve">
Hibah WC 12 Paket
</t>
        </r>
      </text>
    </comment>
    <comment ref="J52" authorId="0" shapeId="0" xr:uid="{00000000-0006-0000-0000-000005000000}">
      <text>
        <r>
          <rPr>
            <b/>
            <sz val="12"/>
            <color indexed="81"/>
            <rFont val="Tahoma"/>
            <family val="2"/>
          </rPr>
          <t>Drainase RT 01, RT, 06, Jalan RT.04, RT.07, Paving PKK, Rehab Kel</t>
        </r>
      </text>
    </comment>
    <comment ref="N52" authorId="2" shapeId="0" xr:uid="{00000000-0006-0000-0000-000006000000}">
      <text>
        <r>
          <rPr>
            <b/>
            <sz val="9"/>
            <color indexed="81"/>
            <rFont val="Tahoma"/>
            <family val="2"/>
          </rPr>
          <t>WINDOWS:</t>
        </r>
        <r>
          <rPr>
            <sz val="9"/>
            <color indexed="81"/>
            <rFont val="Tahoma"/>
            <family val="2"/>
          </rPr>
          <t xml:space="preserve">
Paving PKK</t>
        </r>
      </text>
    </comment>
    <comment ref="P52" authorId="2" shapeId="0" xr:uid="{00000000-0006-0000-0000-000007000000}">
      <text>
        <r>
          <rPr>
            <b/>
            <sz val="9"/>
            <color indexed="81"/>
            <rFont val="Tahoma"/>
            <family val="2"/>
          </rPr>
          <t>WINDOWS:</t>
        </r>
        <r>
          <rPr>
            <sz val="9"/>
            <color indexed="81"/>
            <rFont val="Tahoma"/>
            <family val="2"/>
          </rPr>
          <t xml:space="preserve">
Paving PKK</t>
        </r>
      </text>
    </comment>
    <comment ref="J54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ACER ASPIRE 5:</t>
        </r>
        <r>
          <rPr>
            <sz val="9"/>
            <color indexed="81"/>
            <rFont val="Tahoma"/>
            <family val="2"/>
          </rPr>
          <t xml:space="preserve">
LPM, Karang Taruna, BPK dan PKK
</t>
        </r>
      </text>
    </comment>
    <comment ref="H56" authorId="0" shapeId="0" xr:uid="{00000000-0006-0000-0000-000009000000}">
      <text>
        <r>
          <rPr>
            <b/>
            <sz val="12"/>
            <color indexed="81"/>
            <rFont val="Tahoma"/>
            <family val="2"/>
          </rPr>
          <t>LPM, Karang Taruna, PKK</t>
        </r>
      </text>
    </comment>
    <comment ref="J56" authorId="0" shapeId="0" xr:uid="{00000000-0006-0000-0000-00000A000000}">
      <text>
        <r>
          <rPr>
            <b/>
            <sz val="12"/>
            <color indexed="81"/>
            <rFont val="Tahoma"/>
            <family val="2"/>
          </rPr>
          <t>LPM, Karang Taruna, PKK</t>
        </r>
      </text>
    </comment>
    <comment ref="J58" authorId="0" shapeId="0" xr:uid="{00000000-0006-0000-0000-00000B000000}">
      <text>
        <r>
          <rPr>
            <b/>
            <sz val="12"/>
            <color indexed="81"/>
            <rFont val="Tahoma"/>
            <family val="2"/>
          </rPr>
          <t>HUT RI, Budikdamber, PKK, Harjadkab, Harjadkec, PMT</t>
        </r>
      </text>
    </comment>
    <comment ref="L58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ACER ASPIRE 5:</t>
        </r>
        <r>
          <rPr>
            <sz val="9"/>
            <color indexed="81"/>
            <rFont val="Tahoma"/>
            <family val="2"/>
          </rPr>
          <t xml:space="preserve">
PMT</t>
        </r>
      </text>
    </comment>
    <comment ref="N58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ACER ASPIRE 5:</t>
        </r>
        <r>
          <rPr>
            <sz val="9"/>
            <color indexed="81"/>
            <rFont val="Tahoma"/>
            <family val="2"/>
          </rPr>
          <t xml:space="preserve">
PBB, PMT, PKK</t>
        </r>
      </text>
    </comment>
    <comment ref="P58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ACER ASPIRE 5:</t>
        </r>
        <r>
          <rPr>
            <sz val="9"/>
            <color indexed="81"/>
            <rFont val="Tahoma"/>
            <family val="2"/>
          </rPr>
          <t xml:space="preserve">
PBB, PMT, PKK</t>
        </r>
      </text>
    </comment>
    <comment ref="H60" authorId="0" shapeId="0" xr:uid="{00000000-0006-0000-0000-00000F000000}">
      <text>
        <r>
          <rPr>
            <b/>
            <sz val="12"/>
            <color indexed="81"/>
            <rFont val="Tahoma"/>
            <family val="2"/>
          </rPr>
          <t>HUT RI, Budikdamber, PKK, Harjadkab, Harjadkec, PMT, Tanglong</t>
        </r>
      </text>
    </comment>
    <comment ref="J60" authorId="0" shapeId="0" xr:uid="{00000000-0006-0000-0000-000010000000}">
      <text>
        <r>
          <rPr>
            <b/>
            <sz val="12"/>
            <color indexed="81"/>
            <rFont val="Tahoma"/>
            <family val="2"/>
          </rPr>
          <t>HUT RI, Budikdamber, PKK, Harjadkab, Harjadkec, PMT</t>
        </r>
      </text>
    </comment>
    <comment ref="L60" authorId="2" shapeId="0" xr:uid="{00000000-0006-0000-0000-000011000000}">
      <text>
        <r>
          <rPr>
            <b/>
            <sz val="9"/>
            <color indexed="81"/>
            <rFont val="Tahoma"/>
            <family val="2"/>
          </rPr>
          <t>WINDOWS:</t>
        </r>
        <r>
          <rPr>
            <sz val="9"/>
            <color indexed="81"/>
            <rFont val="Tahoma"/>
            <family val="2"/>
          </rPr>
          <t xml:space="preserve">
1.Makan minum Musrenbang 
2. Snack Musrenbang
3. Transport Kegiatan Musrenbang</t>
        </r>
      </text>
    </comment>
    <comment ref="N60" authorId="2" shapeId="0" xr:uid="{00000000-0006-0000-0000-000012000000}">
      <text>
        <r>
          <rPr>
            <b/>
            <sz val="9"/>
            <color indexed="81"/>
            <rFont val="Tahoma"/>
            <family val="2"/>
          </rPr>
          <t>WINDOWS:</t>
        </r>
        <r>
          <rPr>
            <sz val="9"/>
            <color indexed="81"/>
            <rFont val="Tahoma"/>
            <family val="2"/>
          </rPr>
          <t xml:space="preserve">
PMT</t>
        </r>
      </text>
    </comment>
    <comment ref="P60" authorId="2" shapeId="0" xr:uid="{00000000-0006-0000-0000-000013000000}">
      <text>
        <r>
          <rPr>
            <b/>
            <sz val="9"/>
            <color indexed="81"/>
            <rFont val="Tahoma"/>
            <family val="2"/>
          </rPr>
          <t>WINDOWS:</t>
        </r>
        <r>
          <rPr>
            <sz val="9"/>
            <color indexed="81"/>
            <rFont val="Tahoma"/>
            <family val="2"/>
          </rPr>
          <t xml:space="preserve">
PMT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W10 PRO</author>
    <author>ACER ASPIRE 5</author>
    <author>WINDOWS</author>
  </authors>
  <commentList>
    <comment ref="J15" authorId="0" shapeId="0" xr:uid="{D241CC21-14A7-4BD5-941C-3187B0D2EBFB}">
      <text>
        <r>
          <rPr>
            <b/>
            <sz val="9"/>
            <color indexed="81"/>
            <rFont val="Tahoma"/>
            <charset val="1"/>
          </rPr>
          <t>Renstra, RKA Murni, RKA Perubahan, Renja Murni, Renja Perubahan</t>
        </r>
      </text>
    </comment>
    <comment ref="J16" authorId="0" shapeId="0" xr:uid="{750B6C38-00A6-4E08-B0FB-68B80D0D0F88}">
      <text>
        <r>
          <rPr>
            <b/>
            <sz val="9"/>
            <color indexed="81"/>
            <rFont val="Tahoma"/>
            <charset val="1"/>
          </rPr>
          <t>LKJ TW I, LKJ TW II, LKJ TW III, LKJ Tahunan, Cascading, PK Murni, PK Perubahan, IKU Murni, IKU Perubahan, Rencana Aksi</t>
        </r>
      </text>
    </comment>
    <comment ref="J49" authorId="1" shapeId="0" xr:uid="{A461FFA2-0847-4ADA-9047-A1719510F893}">
      <text>
        <r>
          <rPr>
            <b/>
            <sz val="9"/>
            <color indexed="81"/>
            <rFont val="Tahoma"/>
            <family val="2"/>
          </rPr>
          <t>ACER ASPIRE 5:</t>
        </r>
        <r>
          <rPr>
            <sz val="9"/>
            <color indexed="81"/>
            <rFont val="Tahoma"/>
            <family val="2"/>
          </rPr>
          <t xml:space="preserve">
Musrenbang Kelurahan</t>
        </r>
      </text>
    </comment>
    <comment ref="J52" authorId="1" shapeId="0" xr:uid="{609A245D-9978-4341-A021-376D2E97A3A8}">
      <text>
        <r>
          <rPr>
            <b/>
            <sz val="9"/>
            <color indexed="81"/>
            <rFont val="Tahoma"/>
            <family val="2"/>
          </rPr>
          <t>ACER ASPIRE 5:</t>
        </r>
        <r>
          <rPr>
            <sz val="9"/>
            <color indexed="81"/>
            <rFont val="Tahoma"/>
            <family val="2"/>
          </rPr>
          <t xml:space="preserve">
Hibah WC 12 Paket
</t>
        </r>
      </text>
    </comment>
    <comment ref="J54" authorId="0" shapeId="0" xr:uid="{60E1823E-FB3D-416A-80F7-6F1EBA274E62}">
      <text>
        <r>
          <rPr>
            <b/>
            <sz val="12"/>
            <color indexed="81"/>
            <rFont val="Tahoma"/>
            <family val="2"/>
          </rPr>
          <t>Drainase RT 01, RT, 06, Jalan RT.04, RT.07, Paving PKK, Rehab Kel</t>
        </r>
      </text>
    </comment>
    <comment ref="N54" authorId="2" shapeId="0" xr:uid="{A9CCEC8A-DBBC-461A-8834-A2597A47E16B}">
      <text>
        <r>
          <rPr>
            <b/>
            <sz val="9"/>
            <color indexed="81"/>
            <rFont val="Tahoma"/>
            <family val="2"/>
          </rPr>
          <t>WINDOWS:</t>
        </r>
        <r>
          <rPr>
            <sz val="9"/>
            <color indexed="81"/>
            <rFont val="Tahoma"/>
            <family val="2"/>
          </rPr>
          <t xml:space="preserve">
Paving PKK</t>
        </r>
      </text>
    </comment>
    <comment ref="P54" authorId="2" shapeId="0" xr:uid="{31AB14DE-601E-4E58-96F4-C98FAA2A5A69}">
      <text>
        <r>
          <rPr>
            <b/>
            <sz val="9"/>
            <color indexed="81"/>
            <rFont val="Tahoma"/>
            <family val="2"/>
          </rPr>
          <t>WINDOWS:</t>
        </r>
        <r>
          <rPr>
            <sz val="9"/>
            <color indexed="81"/>
            <rFont val="Tahoma"/>
            <family val="2"/>
          </rPr>
          <t xml:space="preserve">
Paving PKK</t>
        </r>
      </text>
    </comment>
    <comment ref="J56" authorId="1" shapeId="0" xr:uid="{9D66BC41-3BE3-44C1-AFC6-083277D8578D}">
      <text>
        <r>
          <rPr>
            <b/>
            <sz val="9"/>
            <color indexed="81"/>
            <rFont val="Tahoma"/>
            <family val="2"/>
          </rPr>
          <t>ACER ASPIRE 5:</t>
        </r>
        <r>
          <rPr>
            <sz val="9"/>
            <color indexed="81"/>
            <rFont val="Tahoma"/>
            <family val="2"/>
          </rPr>
          <t xml:space="preserve">
LPM, Karang Taruna, BPK dan PKK
</t>
        </r>
      </text>
    </comment>
    <comment ref="H58" authorId="0" shapeId="0" xr:uid="{AE6AAD76-B9A0-4B92-928A-8927F7B3BD27}">
      <text>
        <r>
          <rPr>
            <b/>
            <sz val="12"/>
            <color indexed="81"/>
            <rFont val="Tahoma"/>
            <family val="2"/>
          </rPr>
          <t>LPM, Karang Taruna, PKK</t>
        </r>
      </text>
    </comment>
    <comment ref="J58" authorId="0" shapeId="0" xr:uid="{F7AF9D40-B72C-412B-B709-C384525245DA}">
      <text>
        <r>
          <rPr>
            <b/>
            <sz val="12"/>
            <color indexed="81"/>
            <rFont val="Tahoma"/>
            <family val="2"/>
          </rPr>
          <t>LPM, Karang Taruna, PKK</t>
        </r>
      </text>
    </comment>
    <comment ref="J60" authorId="0" shapeId="0" xr:uid="{91E1677E-47B5-4BA4-8C5D-E5ADDACAFAF0}">
      <text>
        <r>
          <rPr>
            <b/>
            <sz val="12"/>
            <color indexed="81"/>
            <rFont val="Tahoma"/>
            <family val="2"/>
          </rPr>
          <t>HUT RI, Budikdamber, PKK, Harjadkab, Harjadkec, PMT</t>
        </r>
      </text>
    </comment>
    <comment ref="L60" authorId="1" shapeId="0" xr:uid="{935723D8-9D25-4C69-B623-35AAEF5174D0}">
      <text>
        <r>
          <rPr>
            <b/>
            <sz val="9"/>
            <color indexed="81"/>
            <rFont val="Tahoma"/>
            <family val="2"/>
          </rPr>
          <t>ACER ASPIRE 5:</t>
        </r>
        <r>
          <rPr>
            <sz val="9"/>
            <color indexed="81"/>
            <rFont val="Tahoma"/>
            <family val="2"/>
          </rPr>
          <t xml:space="preserve">
PMT</t>
        </r>
      </text>
    </comment>
    <comment ref="N60" authorId="1" shapeId="0" xr:uid="{A0A68306-DC02-4F1E-932D-BB6ECAFAB2D6}">
      <text>
        <r>
          <rPr>
            <b/>
            <sz val="9"/>
            <color indexed="81"/>
            <rFont val="Tahoma"/>
            <family val="2"/>
          </rPr>
          <t>ACER ASPIRE 5:</t>
        </r>
        <r>
          <rPr>
            <sz val="9"/>
            <color indexed="81"/>
            <rFont val="Tahoma"/>
            <family val="2"/>
          </rPr>
          <t xml:space="preserve">
PBB, PMT, PKK</t>
        </r>
      </text>
    </comment>
    <comment ref="P60" authorId="1" shapeId="0" xr:uid="{0124A548-F92E-482B-A95B-909B4759287D}">
      <text>
        <r>
          <rPr>
            <b/>
            <sz val="9"/>
            <color indexed="81"/>
            <rFont val="Tahoma"/>
            <family val="2"/>
          </rPr>
          <t>ACER ASPIRE 5:</t>
        </r>
        <r>
          <rPr>
            <sz val="9"/>
            <color indexed="81"/>
            <rFont val="Tahoma"/>
            <family val="2"/>
          </rPr>
          <t xml:space="preserve">
PBB, PMT, PKK</t>
        </r>
      </text>
    </comment>
    <comment ref="H62" authorId="0" shapeId="0" xr:uid="{B2C978CF-6680-4BE5-9610-98590BCCF19B}">
      <text>
        <r>
          <rPr>
            <b/>
            <sz val="12"/>
            <color indexed="81"/>
            <rFont val="Tahoma"/>
            <family val="2"/>
          </rPr>
          <t>HUT RI, Budikdamber, PKK, Harjadkab, Harjadkec, PMT, Tanglong</t>
        </r>
      </text>
    </comment>
    <comment ref="J62" authorId="0" shapeId="0" xr:uid="{3B1EDA97-983F-4018-9C1C-7540BEEDB22F}">
      <text>
        <r>
          <rPr>
            <b/>
            <sz val="12"/>
            <color indexed="81"/>
            <rFont val="Tahoma"/>
            <family val="2"/>
          </rPr>
          <t>HUT RI, Budikdamber, PKK, Harjadkab, Harjadkec, PMT</t>
        </r>
      </text>
    </comment>
    <comment ref="L62" authorId="2" shapeId="0" xr:uid="{305E2D89-FD67-4AC6-B78D-3464B591AAB6}">
      <text>
        <r>
          <rPr>
            <b/>
            <sz val="9"/>
            <color indexed="81"/>
            <rFont val="Tahoma"/>
            <family val="2"/>
          </rPr>
          <t>WINDOWS:</t>
        </r>
        <r>
          <rPr>
            <sz val="9"/>
            <color indexed="81"/>
            <rFont val="Tahoma"/>
            <family val="2"/>
          </rPr>
          <t xml:space="preserve">
1.Makan minum Musrenbang 
2. Snack Musrenbang
3. Transport Kegiatan Musrenbang</t>
        </r>
      </text>
    </comment>
    <comment ref="N62" authorId="2" shapeId="0" xr:uid="{7C4645C3-BEF8-4707-85E7-C51313283F18}">
      <text>
        <r>
          <rPr>
            <b/>
            <sz val="9"/>
            <color indexed="81"/>
            <rFont val="Tahoma"/>
            <family val="2"/>
          </rPr>
          <t>WINDOWS:</t>
        </r>
        <r>
          <rPr>
            <sz val="9"/>
            <color indexed="81"/>
            <rFont val="Tahoma"/>
            <family val="2"/>
          </rPr>
          <t xml:space="preserve">
PMT</t>
        </r>
      </text>
    </comment>
    <comment ref="P62" authorId="2" shapeId="0" xr:uid="{272D21BA-73E2-4C8A-80AC-51253244A5A2}">
      <text>
        <r>
          <rPr>
            <b/>
            <sz val="9"/>
            <color indexed="81"/>
            <rFont val="Tahoma"/>
            <family val="2"/>
          </rPr>
          <t>WINDOWS:</t>
        </r>
        <r>
          <rPr>
            <sz val="9"/>
            <color indexed="81"/>
            <rFont val="Tahoma"/>
            <family val="2"/>
          </rPr>
          <t xml:space="preserve">
PMT</t>
        </r>
      </text>
    </comment>
  </commentList>
</comments>
</file>

<file path=xl/sharedStrings.xml><?xml version="1.0" encoding="utf-8"?>
<sst xmlns="http://schemas.openxmlformats.org/spreadsheetml/2006/main" count="921" uniqueCount="191">
  <si>
    <t>EVALUASI TERHADAP HASIL RENCANA KERJA PERANGKAT DAERAH LINGKUP KABUPATEN</t>
  </si>
  <si>
    <t>RENCANA KERJA PERANGKAT DAERAH</t>
  </si>
  <si>
    <t>KECAMATAN KANDANGAN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</si>
  <si>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</si>
  <si>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</si>
  <si>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</si>
  <si>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</si>
  <si>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0"/>
        <color theme="1"/>
        <rFont val="Arial"/>
        <family val="2"/>
      </rPr>
      <t>Outcome</t>
    </r>
    <r>
      <rPr>
        <b/>
        <sz val="10"/>
        <color theme="1"/>
        <rFont val="Arial"/>
        <family val="2"/>
      </rPr>
      <t>)/Kegiatan (</t>
    </r>
    <r>
      <rPr>
        <b/>
        <i/>
        <sz val="10"/>
        <color theme="1"/>
        <rFont val="Arial"/>
        <family val="2"/>
      </rPr>
      <t>Output</t>
    </r>
    <r>
      <rPr>
        <b/>
        <sz val="10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</si>
  <si>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</si>
  <si>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(2021)</t>
  </si>
  <si>
    <t>Target Kinerja dan Anggaran Renja Perangkat Daerah Tahun Berjalan (Tahun 2022) yang Dievaluasi</t>
  </si>
  <si>
    <t>Realisasi Kinerja Pada Triwulan</t>
  </si>
  <si>
    <t>Realisasi dan Tingkat Capaian Kinerja dan Anggaran Renja Perangkat Daerah yang Dievaluasi</t>
  </si>
  <si>
    <t>Realisasi Kinerja dan Anggaran Renstra Perangkat Daerah s/d Tahun 2022</t>
  </si>
  <si>
    <t>Tingkat Capaian Kinerja dan Realisasi Anggaran Renstra Perangkat Daerah s/d Tahun 2022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</si>
  <si>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</si>
  <si>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</si>
  <si>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</si>
  <si>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</si>
  <si>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</si>
  <si>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</si>
  <si>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</si>
  <si>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</si>
  <si>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(12)(K) : kolom (7)(K)] x 100%</t>
  </si>
  <si>
    <t>[kolom (8-11)(Rp)]</t>
  </si>
  <si>
    <t>[kolom (12)(Rp) : kolom (7)(Rp)] x 100%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</si>
  <si>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</si>
  <si>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</si>
  <si>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</si>
  <si>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</si>
  <si>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</si>
  <si>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Program Penunjang Urusan Pemerintahan Daerah Kabupaten/Kota</t>
  </si>
  <si>
    <t>Tingkat kepuasan pelayanan</t>
  </si>
  <si>
    <t>%</t>
  </si>
  <si>
    <t>Kecamatan Kandangan</t>
  </si>
  <si>
    <t>Meningkatnya Kinerja Keuangan dan Kinerja Birokrasi</t>
  </si>
  <si>
    <t>Perencanaan, Penganggaran, dan Evaluasi Kinerja Perangkat Daerah</t>
  </si>
  <si>
    <t>Jumlah dokumen Perencanaan dan Evaluasi Kinerja yang berkualitas</t>
  </si>
  <si>
    <t>Dok</t>
  </si>
  <si>
    <t>Penyusunan Dokumen Perencanaan Perangkat Daerah</t>
  </si>
  <si>
    <t>Jumlah Dokumen Perencanaan Perangkat Daerah</t>
  </si>
  <si>
    <t>Evaluasi Kinerja Perangkat Daerah</t>
  </si>
  <si>
    <t>Jumlah Laporan Evaluasi Kinerja Perangkat Daerah</t>
  </si>
  <si>
    <t>Lap</t>
  </si>
  <si>
    <t>Administrasi Keuangan Perangkat Daerah</t>
  </si>
  <si>
    <t>Jumlah dokumen administrasi Keuangan sesuai standar</t>
  </si>
  <si>
    <t>Penyediaan Gaji dan Tunjangan ASN</t>
  </si>
  <si>
    <t>Jumlah Orang yang Menerima Gaji dan Tunjangan ASN</t>
  </si>
  <si>
    <t>Org</t>
  </si>
  <si>
    <t>Koordinasi dan Penyusunan Laporan Keuangan Akhir Tahun SKPD</t>
  </si>
  <si>
    <t>Jumlah Laporan Keuangan Akhir Tahun SKPD dan Laporan Hasil Koordinasi Penyusunan Laporan Keuangan Akhir Tahun SKPD</t>
  </si>
  <si>
    <t>Koordinasi dan Penyusunan Laporan Keuangan Bulanan/Triwulanan/Semesteran SKPD</t>
  </si>
  <si>
    <t>Jumlah Laporan Keuangan Bulanan/Triwulanan/Semesteran SKPD dan Laporan Koordinasi Penyusunan Laporan Keuangan Bulanan/Triwulanan/Semesteran SKPD</t>
  </si>
  <si>
    <t>Penyusunan Pelaporan dan Analisis Prognosis Realisasi Anggaran</t>
  </si>
  <si>
    <t>Jumlah Dokumen Pelaporan dan Analisis Prognosis Realisasi Anggaran</t>
  </si>
  <si>
    <t>Administrasi Umum Perangkat Daerah</t>
  </si>
  <si>
    <t>Jumlah dokumen administrasi umum sesuai standar</t>
  </si>
  <si>
    <t>Penyediaan Komponen Instalasi Listrik/Penerangan Bangunan Kantor</t>
  </si>
  <si>
    <t>Jumlah Paket Komponen Instalasi Listrik/Penerangan Bangunan Kantor yang Disediakan</t>
  </si>
  <si>
    <t>Paket</t>
  </si>
  <si>
    <t>Penyediaan Peralatan dan Perlengkapan Kantor</t>
  </si>
  <si>
    <t>Jumlah Paket Peralatan dan Perlengkapan Kantor yang Disediakan</t>
  </si>
  <si>
    <t>Penyediaan Bahan Logistik Kantor</t>
  </si>
  <si>
    <t>Jumlah Paket Bahan Logistik Kantor yang Disediakan</t>
  </si>
  <si>
    <t>Penyediaan Barang Cetakan dan Penggandaan</t>
  </si>
  <si>
    <t>Jumlah Paket Barang Cetakan dan Penggandaan yang Disediakan</t>
  </si>
  <si>
    <t>Penyediaan Bahan Bacaan dan Peraturan Perundang-undangan</t>
  </si>
  <si>
    <t>Jumlah Dokumen Bahan Bacaan dan Peraturan Perundang-Undangan yang Disediakan</t>
  </si>
  <si>
    <t>Penyelenggaraan Rapat Koordinasi dan Konsultasi SKPD</t>
  </si>
  <si>
    <t>Jumlah Laporan Penyelenggaraan Rapat Koordinasi dan Konsultasi SKPD</t>
  </si>
  <si>
    <t>Penyediaan Jasa Penunjang Urusan Pemerintahan Daerah</t>
  </si>
  <si>
    <t>Tingkat Pelayanan Adminstrasi Umum sesuai Standar</t>
  </si>
  <si>
    <t>Penyediaan Jasa Komunikasi, Sumber Daya Air dan Listrik</t>
  </si>
  <si>
    <t>Jumlah Laporan Penyediaan Jasa Komunikasi, Sumber Daya Air dan Listrik yang Disediakan</t>
  </si>
  <si>
    <t>Penyediaan Jasa Pelayanan Umum Kantor</t>
  </si>
  <si>
    <t>Jumlah Laporan Penyediaan Jasa Pelayanan Umum Kantor yang Disediakan</t>
  </si>
  <si>
    <t>Pemeliharaan Barang Milik Daerah Penunjang Urusan Pemerintahan Daerah</t>
  </si>
  <si>
    <t>Penyediaan Jasa Pemeliharaan, Biaya Pemeliharaan, Pajak dan Perizinan Kendaraan Dinas Operasional atau Lapangan</t>
  </si>
  <si>
    <t>Jumlah Kendaraan Dinas Operasional atau Lapangan yang Dipelihara dan dibayarkan Pajak dan Perizinannya</t>
  </si>
  <si>
    <t>Unit</t>
  </si>
  <si>
    <t>Pemeliharaan/Rehabilitasi Gedung Kantor dan Bangunan Lainnya</t>
  </si>
  <si>
    <t>Jumlah Gedung Kantor dan Bangunan Lainnya
yang  Dipelihara/Direhabilitasi</t>
  </si>
  <si>
    <t>Pemeliharaan/Rehabilitasi Sarana dan Prasarana Gedung Kantor atau Bangunan Lainnya</t>
  </si>
  <si>
    <t>Jumlah Sarana dan Prasarana Gedung Kantor atau Bangunan Lainnya yang Dipelihara/Direhabilitasi</t>
  </si>
  <si>
    <t>Program Penyelenggaraan Pemerintahan Dan Pelayanan Publik</t>
  </si>
  <si>
    <t>Persentase Pelayanan Administrasi Terpadu Kecamatan (PATEN) dilaksanakan dengan baik</t>
  </si>
  <si>
    <t>Penyelenggaraan Urusan Pemerintahan yang tidak Dilaksanakan oleh Unit Kerja Perangkat Daerah yang ada di Kecamatan</t>
  </si>
  <si>
    <t>Persentase penyelenggaraan pemerintahan dan pelayanan publik di kecamatan</t>
  </si>
  <si>
    <t>Peningkatan Efektifitas Pelaksanaan Pelayanan kepada Masyarakat di Wilayah Kecamatan</t>
  </si>
  <si>
    <t>Jumlah Laporan Peningkatan Efektifitas Pelaksanaan Pelayanan kepada Masyarakat di Wilayah Kecamatan</t>
  </si>
  <si>
    <t>Pelaksanaan Urusan Pemerintahan yang Dilimpahkan kepada Camat</t>
  </si>
  <si>
    <t>Persentase Pelayanan Sesuai Kewenangan Yang dilimpahkan dilaksanakan dengan baik</t>
  </si>
  <si>
    <t>Pelaksanaan Urusan Pemerintahan yang terkait dengan Kewenangan Lain yang Dilimpahkan</t>
  </si>
  <si>
    <t>Jumlah  Laporan  Pelaksanaan  Kewenangan  Lain yang  Dilimpahkan</t>
  </si>
  <si>
    <t>Program Pemberdayaan Masyarakat Desa Dan Kelurahan</t>
  </si>
  <si>
    <t>Persentase Penyelenggaraan Tugas Pemberdayaan Masyarakat yang dilaksanakan dengan baik</t>
  </si>
  <si>
    <t>Koordinasi Kegiatan Pemberdayaan Desa</t>
  </si>
  <si>
    <t>Persentase Penyelenggaraan Kegiatan Pemberdayaan Masyarakat di Desa yang dilaksanakan dengan baik</t>
  </si>
  <si>
    <t>Peningkatan Partisipasi Masyarakat dalam Forum Musyawarah Perencanaan Pembangunan di Desa</t>
  </si>
  <si>
    <t>Jumlah Lembaga Kemasyarakatan yang Berpartisipasi dalam Forum Musyawarah Perencanaan Pembangunan di Desa</t>
  </si>
  <si>
    <t>Lembaga Kemasyarakatan</t>
  </si>
  <si>
    <t>Sinkronisasi Program Kerja dan Kegiatan Pemberdayaan Masyarakat yang Dilakukan oleh Pemerintah dan Swasta di Wilayah Kerja Kecamatan</t>
  </si>
  <si>
    <t>Jumlah Dokumen Sinkronisasi Program Kerja dan Kegiatan Pemberdayaan Masyarakat yang Dilakukan oleh Pemerintah dan Swasta di Wilayah Kerja Kecamatan</t>
  </si>
  <si>
    <t>Peningkatan Efektifitas Kegiatan Pemberdayaan Masyarakat di Wilayah Kecamatan</t>
  </si>
  <si>
    <t>Jumlah Laporan Peningkatan Efektivitas Kegiatan Pemberdayaan Masyarakat di Wilayah Kecamatan</t>
  </si>
  <si>
    <t>Kegiatan Pemberdayaan Kelurahan</t>
  </si>
  <si>
    <t>Peningkatan Partisipasi Masyarakat dalam Forum Musyawarah Perencanaan Pembangunan di Kelurahan (Kelurahan Kandangan Kota)</t>
  </si>
  <si>
    <t>Jumlah Lembaga Kemasyarakatan yang Berpartisipasi dalam Forum Musyawarah Perencanaan Pembangunan di Kelurahan</t>
  </si>
  <si>
    <t>Peningkatan Partisipasi Masyarakat dalam Forum Musyawarah Perencanaan Pembangunan di Kelurahan (Kelurahan Kandangan Barat)</t>
  </si>
  <si>
    <t>Peningkatan Partisipasi Masyarakat dalam Forum Musyawarah Perencanaan Pembangunan di Kelurahan (Kelurahan Jambu Hilir)</t>
  </si>
  <si>
    <t>Pembangunan Sarana dan Prasarana Kelurahan (Kelurahan Kandangan Kota)</t>
  </si>
  <si>
    <t>Jumlah Sarana dan Prasarana Kelurahan yang Terbangun</t>
  </si>
  <si>
    <t>Pembangunan Sarana dan Prasarana Kelurahan (Kelurahan Kandangan Barat)</t>
  </si>
  <si>
    <t>Pembangunan Sarana dan Prasarana Kelurahan (Kelurahan Kandangan Utara)</t>
  </si>
  <si>
    <t>Pembangunan Sarana dan Prasarana Kelurahan (Kelurahan Jambu Hilir)</t>
  </si>
  <si>
    <t>Pemberdayaan Masyarakat di Kelurahan (Kelurahan Kandangan Kota)</t>
  </si>
  <si>
    <t>Jumlah Pokmas dan Ormas yang Melaksanakan Pemberdayaan Masyarakat di Kelurahan</t>
  </si>
  <si>
    <t>Pokmas/Ormas</t>
  </si>
  <si>
    <t>Pemberdayaan Masyarakat di Kelurahan (Kelurahan Kandangan Barat)</t>
  </si>
  <si>
    <t>Pemberdayaan Masyarakat di Kelurahan (Kelurahan Kandangan Utara)</t>
  </si>
  <si>
    <t>Pemberdayaan Masyarakat di Kelurahan (Kelurahan Jambu Hilir)</t>
  </si>
  <si>
    <t>Evaluasi Kelurahan (Kelurahan Kandangan Kota)</t>
  </si>
  <si>
    <t>Jumlah Laporan Hasil Evaluasi Kelurahan</t>
  </si>
  <si>
    <t>Evaluasi Kelurahan (Kelurahan Kandangan Barat)</t>
  </si>
  <si>
    <t>Evaluasi Kelurahan (Kelurahan Kandangan Utara)</t>
  </si>
  <si>
    <t>Evaluasi Kelurahan (Kelurahan Jambu Hilir)</t>
  </si>
  <si>
    <t>Program Koordinasi Ketentraman Dan Ketertiban Umum</t>
  </si>
  <si>
    <t>Persentase Penyelenggaraan Tugas Ketertiban Umum yang dilaksanakan dengan baik</t>
  </si>
  <si>
    <t>Koordinasi Upaya Penyelenggaraan Ketenteraman dan Ketertiban Umum</t>
  </si>
  <si>
    <t>Persentase Koordinasi Penyelenggaraan Ketertiban Umum yang dilaksanakan dengan baik</t>
  </si>
  <si>
    <t>Sinergitas dengan Kepolisian Negara Republik Indonesia, Tentara Nasional Indonesia dan Instansi Vertikal di Wilayah Kecamatan</t>
  </si>
  <si>
    <t>Jumlah Laporan Hasil Sinergitas dengan Kepolisian Negara Republik Indonesia, Tentara Nasional Indonesia dan Instansi Vertikal di Wilayah Kecamatan</t>
  </si>
  <si>
    <t>Sinergitas dengan Kepolisian Negara Republik Indonesia, Tentara Nasional Indonesia dan Instansi Vertikal di Wilayah Kecamatan (Kelurahan Kandangan Kota)</t>
  </si>
  <si>
    <t>Sinergitas dengan Kepolisian Negara Republik Indonesia, Tentara Nasional Indonesia dan Instansi Vertikal di Wilayah Kecamatan (Kelurahan Kandangan Barat)</t>
  </si>
  <si>
    <t>Sinergitas dengan Kepolisian Negara Republik Indonesia, Tentara Nasional Indonesia dan Instansi Vertikal di Wilayah Kecamatan (Kelurahan Kandangan Utara)</t>
  </si>
  <si>
    <t>Sinergitas dengan Kepolisian Negara Republik Indonesia, Tentara Nasional Indonesia dan Instansi Vertikal di Wilayah Kecamatan (Kelurahan Jambu Hilir)</t>
  </si>
  <si>
    <t>Koordinasi Penerapan dan Penegakan Peraturan Daerah dan Peraturan Kepala Daerah</t>
  </si>
  <si>
    <t>Persentase Koordinasi Penerapan dan Penegakan Perda dan Perkada yang dilaksanakan dengan baik</t>
  </si>
  <si>
    <t>Koordinasi/Sinergi Dengan Perangkat Daerah yang Tugas dan Fungsinya di Bidang Penegakan Peraturan Perundang-Undangan dan/atau Kepolisian Negara Republik Indonesia</t>
  </si>
  <si>
    <t>Jumlah Laporan Koordinasi/Sinergi Dengan Perangkat Daerah yang Tugas dan Fungsinya di Bidang Penegakan Peraturan Perundang-Undangan dan/atau Kepolisian Negara Republik Indonesia</t>
  </si>
  <si>
    <t>Program Penyelenggaraan Urusan Pemerintahan Umum</t>
  </si>
  <si>
    <t>Persentase Penyelenggaraan Urusan Pemerintahan Umum yang dilaksanakan dengan baik</t>
  </si>
  <si>
    <t>Penyelenggaraan Urusan Pemerintahan Umum sesuai Penugasan Kepala Daerah</t>
  </si>
  <si>
    <t>Persentase Penyeleneggaraan Urusan Pemerintahan Umum Sesuai Penugasan Kepala Daerah yang dilaksanakan dengan baik</t>
  </si>
  <si>
    <t>Pelaksanaan Tugas Forum Koordinasi Pimpinan di Kecamatan</t>
  </si>
  <si>
    <t>Jumlah Dokumen Tugas Forum Koordinasi Pimpinan di Kecamatan</t>
  </si>
  <si>
    <t>Program Pembinaan Dan Pengawasan Pemerintahan Desa</t>
  </si>
  <si>
    <t>Persentase Penyelenggaraan Tugas Pemerintahan Desa yang dilaksanakan dengan baik</t>
  </si>
  <si>
    <t>Fasilitasi, Rekomendasi dan Koordinasi Pembinaan dan Pengawasan Pemerintahan Desa</t>
  </si>
  <si>
    <t>Persentase Pelaksanaan Fasilitasi dan Pembinaan Pemerintahan Desa yang dilaksanakan dengan baik</t>
  </si>
  <si>
    <t>Fasilitasi Penyusunan Peraturan Desa dan Peraturan Kepala Desa</t>
  </si>
  <si>
    <t>Jumlah Dokumen yang Difasilitasi dalam rangka Penyusunan Peraturan Desa dan Peraturan Kepala Desa</t>
  </si>
  <si>
    <t>Fasilitasi Administrasi Tata Pemerintahan Desa</t>
  </si>
  <si>
    <t>Jumlah Dokumen yang Difasilitasi dalam rangka Administrasi Tata Pemerintahan Desa</t>
  </si>
  <si>
    <t>Fasilitasi Penataan, Pemanfaatan, dan Pendayagunaan Ruang Desa Serta Penetapan dan Penegasan Batas Desa</t>
  </si>
  <si>
    <t>Pembinaan Administrasi Tata Pemerintahan Desa yang dilaksanakan dengan baik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</si>
  <si>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</si>
  <si>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</si>
  <si>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</si>
  <si>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</si>
  <si>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</si>
  <si>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</si>
  <si>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Disusun</t>
  </si>
  <si>
    <t>Camat Kandangan</t>
  </si>
  <si>
    <t>No.</t>
  </si>
  <si>
    <t xml:space="preserve">INTERVAL NILAI REALISASI KINERJA </t>
  </si>
  <si>
    <t xml:space="preserve">KRITERIA PENILAIAN REALISASI KINERJA </t>
  </si>
  <si>
    <t>(1)              </t>
  </si>
  <si>
    <t>91% ≤ 100%</t>
  </si>
  <si>
    <t>Sangat tinggi</t>
  </si>
  <si>
    <t>H. SYAMSURI, S.STP, M.Si</t>
  </si>
  <si>
    <t>(2)              </t>
  </si>
  <si>
    <t xml:space="preserve">76% ≤ 90% </t>
  </si>
  <si>
    <t>Tinggi</t>
  </si>
  <si>
    <t>NIP. 19810111 200012 1 002</t>
  </si>
  <si>
    <t>(3)              </t>
  </si>
  <si>
    <t>66% ≤ 75%</t>
  </si>
  <si>
    <t>Sedang</t>
  </si>
  <si>
    <t>(4)              </t>
  </si>
  <si>
    <t>51% ≤ 65%</t>
  </si>
  <si>
    <t>Rendah</t>
  </si>
  <si>
    <t>(5)              </t>
  </si>
  <si>
    <t>≤ 50%</t>
  </si>
  <si>
    <t>Sangat Rendah</t>
  </si>
  <si>
    <t>PERIODE PELAKSANAAN TRIWULAN III TAHUN 2022</t>
  </si>
  <si>
    <t>KANDANGAN,    Oktober 2022</t>
  </si>
  <si>
    <t>PERIODE PELAKSANAAN TRIWULAN IV TAHUN 2022</t>
  </si>
  <si>
    <r>
      <t>Indikator Kinerja Program (</t>
    </r>
    <r>
      <rPr>
        <b/>
        <i/>
        <sz val="8"/>
        <color theme="1"/>
        <rFont val="Arial"/>
        <family val="2"/>
      </rPr>
      <t>Outcome</t>
    </r>
    <r>
      <rPr>
        <b/>
        <sz val="8"/>
        <color theme="1"/>
        <rFont val="Arial"/>
        <family val="2"/>
      </rPr>
      <t>)/Kegiatan (</t>
    </r>
    <r>
      <rPr>
        <b/>
        <i/>
        <sz val="8"/>
        <color theme="1"/>
        <rFont val="Arial"/>
        <family val="2"/>
      </rPr>
      <t>Output</t>
    </r>
    <r>
      <rPr>
        <b/>
        <sz val="8"/>
        <color theme="1"/>
        <rFont val="Arial"/>
        <family val="2"/>
      </rPr>
      <t>)</t>
    </r>
  </si>
  <si>
    <t xml:space="preserve"> </t>
  </si>
  <si>
    <t>Jumlah Laporan Koordinasi dan Penyusunan Laporan Keuangan Akhir Tahun SKPD</t>
  </si>
  <si>
    <t>KANDANGAN,  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</si>
</sst>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b/>
      <u/>
      <sz val="10"/>
      <color theme="1"/>
      <name val="Arial"/>
      <family val="2"/>
    </font>
    <font>
      <b/>
      <sz val="9"/>
      <color indexed="81"/>
      <name val="Tahoma"/>
      <charset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rgb="FF000000"/>
      <name val="Arial Narrow"/>
      <family val="2"/>
    </font>
    <font>
      <b/>
      <u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35">
    <xf numFmtId="0" fontId="0" fillId="0" borderId="0" xfId="0"/>
    <xf numFmtId="0" fontId="3" fillId="0" borderId="0" xfId="0" applyFont="1"/>
    <xf numFmtId="0" fontId="2" fillId="0" borderId="0" xfId="0" applyFont="1"/>
    <xf numFmtId="0" fontId="2" fillId="2" borderId="15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3" fillId="3" borderId="11" xfId="0" applyFont="1" applyFill="1" applyBorder="1"/>
    <xf numFmtId="0" fontId="2" fillId="3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15" xfId="0" applyFont="1" applyFill="1" applyBorder="1"/>
    <xf numFmtId="0" fontId="2" fillId="0" borderId="11" xfId="0" applyFont="1" applyBorder="1" applyAlignment="1">
      <alignment horizontal="center" vertical="top" wrapText="1"/>
    </xf>
    <xf numFmtId="0" fontId="3" fillId="0" borderId="11" xfId="0" applyFont="1" applyBorder="1"/>
    <xf numFmtId="0" fontId="3" fillId="0" borderId="11" xfId="0" applyFont="1" applyBorder="1" applyAlignment="1">
      <alignment horizontal="center" vertical="top" wrapText="1"/>
    </xf>
    <xf numFmtId="2" fontId="3" fillId="5" borderId="2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/>
    </xf>
    <xf numFmtId="2" fontId="3" fillId="5" borderId="12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2" fontId="3" fillId="5" borderId="13" xfId="0" applyNumberFormat="1" applyFont="1" applyFill="1" applyBorder="1" applyAlignment="1">
      <alignment horizontal="right"/>
    </xf>
    <xf numFmtId="0" fontId="3" fillId="5" borderId="2" xfId="0" applyFont="1" applyFill="1" applyBorder="1" applyAlignment="1">
      <alignment horizontal="left"/>
    </xf>
    <xf numFmtId="0" fontId="3" fillId="5" borderId="12" xfId="0" applyFont="1" applyFill="1" applyBorder="1"/>
    <xf numFmtId="0" fontId="3" fillId="5" borderId="14" xfId="0" applyFont="1" applyFill="1" applyBorder="1" applyAlignment="1">
      <alignment horizontal="left"/>
    </xf>
    <xf numFmtId="0" fontId="3" fillId="5" borderId="14" xfId="0" applyFont="1" applyFill="1" applyBorder="1"/>
    <xf numFmtId="0" fontId="3" fillId="5" borderId="13" xfId="0" applyFont="1" applyFill="1" applyBorder="1"/>
    <xf numFmtId="0" fontId="3" fillId="0" borderId="15" xfId="0" applyFont="1" applyBorder="1"/>
    <xf numFmtId="0" fontId="3" fillId="0" borderId="0" xfId="0" applyFont="1" applyAlignment="1">
      <alignment horizontal="center"/>
    </xf>
    <xf numFmtId="0" fontId="6" fillId="6" borderId="16" xfId="2" applyFont="1" applyFill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2" fillId="0" borderId="11" xfId="0" applyFont="1" applyBorder="1"/>
    <xf numFmtId="165" fontId="9" fillId="0" borderId="2" xfId="1" quotePrefix="1" applyNumberFormat="1" applyFont="1" applyFill="1" applyBorder="1" applyAlignment="1">
      <alignment vertical="top"/>
    </xf>
    <xf numFmtId="0" fontId="10" fillId="0" borderId="6" xfId="0" applyFont="1" applyBorder="1" applyAlignment="1">
      <alignment horizontal="center" vertical="top"/>
    </xf>
    <xf numFmtId="0" fontId="10" fillId="0" borderId="1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9" fontId="10" fillId="0" borderId="2" xfId="0" applyNumberFormat="1" applyFont="1" applyBorder="1" applyAlignment="1">
      <alignment horizontal="center" vertical="top"/>
    </xf>
    <xf numFmtId="165" fontId="10" fillId="0" borderId="2" xfId="1" quotePrefix="1" applyNumberFormat="1" applyFont="1" applyFill="1" applyBorder="1" applyAlignment="1">
      <alignment vertical="top"/>
    </xf>
    <xf numFmtId="0" fontId="10" fillId="0" borderId="15" xfId="0" applyFont="1" applyBorder="1" applyAlignment="1">
      <alignment horizontal="center" vertical="top" wrapText="1"/>
    </xf>
    <xf numFmtId="1" fontId="10" fillId="0" borderId="2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41" fontId="10" fillId="0" borderId="2" xfId="0" applyNumberFormat="1" applyFont="1" applyBorder="1" applyAlignment="1">
      <alignment vertical="top"/>
    </xf>
    <xf numFmtId="2" fontId="10" fillId="0" borderId="2" xfId="0" applyNumberFormat="1" applyFont="1" applyBorder="1" applyAlignment="1">
      <alignment horizontal="center" vertical="top"/>
    </xf>
    <xf numFmtId="2" fontId="11" fillId="0" borderId="2" xfId="0" applyNumberFormat="1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9" fontId="10" fillId="0" borderId="15" xfId="0" applyNumberFormat="1" applyFont="1" applyBorder="1" applyAlignment="1">
      <alignment horizontal="center" vertical="top"/>
    </xf>
    <xf numFmtId="165" fontId="10" fillId="0" borderId="15" xfId="1" quotePrefix="1" applyNumberFormat="1" applyFont="1" applyFill="1" applyBorder="1" applyAlignment="1">
      <alignment vertical="top"/>
    </xf>
    <xf numFmtId="1" fontId="10" fillId="0" borderId="15" xfId="0" applyNumberFormat="1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2" fontId="10" fillId="0" borderId="15" xfId="0" applyNumberFormat="1" applyFont="1" applyBorder="1" applyAlignment="1">
      <alignment horizontal="center" vertical="top"/>
    </xf>
    <xf numFmtId="2" fontId="11" fillId="0" borderId="15" xfId="0" applyNumberFormat="1" applyFont="1" applyBorder="1" applyAlignment="1">
      <alignment horizontal="center" vertical="top"/>
    </xf>
    <xf numFmtId="0" fontId="11" fillId="0" borderId="15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9" fillId="0" borderId="15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9" fontId="9" fillId="0" borderId="2" xfId="0" applyNumberFormat="1" applyFont="1" applyBorder="1" applyAlignment="1">
      <alignment horizontal="center" vertical="top"/>
    </xf>
    <xf numFmtId="1" fontId="9" fillId="0" borderId="2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41" fontId="9" fillId="0" borderId="2" xfId="0" applyNumberFormat="1" applyFont="1" applyBorder="1" applyAlignment="1">
      <alignment vertical="top"/>
    </xf>
    <xf numFmtId="2" fontId="9" fillId="0" borderId="2" xfId="0" applyNumberFormat="1" applyFont="1" applyBorder="1" applyAlignment="1">
      <alignment horizontal="center" vertical="top"/>
    </xf>
    <xf numFmtId="2" fontId="12" fillId="0" borderId="2" xfId="0" applyNumberFormat="1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1" fontId="10" fillId="0" borderId="2" xfId="0" applyNumberFormat="1" applyFont="1" applyBorder="1" applyAlignment="1">
      <alignment horizontal="center" vertical="top" wrapText="1"/>
    </xf>
    <xf numFmtId="9" fontId="9" fillId="0" borderId="15" xfId="0" applyNumberFormat="1" applyFont="1" applyBorder="1" applyAlignment="1">
      <alignment horizontal="center" vertical="top"/>
    </xf>
    <xf numFmtId="165" fontId="9" fillId="0" borderId="15" xfId="1" quotePrefix="1" applyNumberFormat="1" applyFont="1" applyFill="1" applyBorder="1" applyAlignment="1">
      <alignment vertical="top"/>
    </xf>
    <xf numFmtId="1" fontId="9" fillId="0" borderId="15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0" fontId="10" fillId="4" borderId="15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9" fontId="9" fillId="0" borderId="2" xfId="0" applyNumberFormat="1" applyFont="1" applyBorder="1" applyAlignment="1">
      <alignment horizontal="center" vertical="top" wrapText="1"/>
    </xf>
    <xf numFmtId="0" fontId="9" fillId="0" borderId="2" xfId="0" quotePrefix="1" applyFont="1" applyBorder="1" applyAlignment="1">
      <alignment horizontal="center" vertical="top" wrapText="1"/>
    </xf>
    <xf numFmtId="3" fontId="9" fillId="0" borderId="2" xfId="0" applyNumberFormat="1" applyFont="1" applyBorder="1" applyAlignment="1">
      <alignment horizontal="center" vertical="top" wrapText="1"/>
    </xf>
    <xf numFmtId="164" fontId="9" fillId="0" borderId="0" xfId="0" applyNumberFormat="1" applyFont="1" applyAlignment="1">
      <alignment vertical="top"/>
    </xf>
    <xf numFmtId="165" fontId="9" fillId="0" borderId="2" xfId="1" quotePrefix="1" applyNumberFormat="1" applyFont="1" applyFill="1" applyBorder="1" applyAlignment="1">
      <alignment horizontal="center" vertical="top"/>
    </xf>
    <xf numFmtId="0" fontId="17" fillId="3" borderId="12" xfId="0" applyFont="1" applyFill="1" applyBorder="1" applyAlignment="1">
      <alignment horizontal="center" vertical="top" wrapText="1"/>
    </xf>
    <xf numFmtId="0" fontId="17" fillId="3" borderId="2" xfId="0" applyFont="1" applyFill="1" applyBorder="1" applyAlignment="1">
      <alignment horizontal="center" vertical="top" wrapText="1"/>
    </xf>
    <xf numFmtId="0" fontId="17" fillId="3" borderId="9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top"/>
    </xf>
    <xf numFmtId="0" fontId="17" fillId="0" borderId="11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9" fontId="17" fillId="0" borderId="2" xfId="0" applyNumberFormat="1" applyFont="1" applyBorder="1" applyAlignment="1">
      <alignment horizontal="center" vertical="top"/>
    </xf>
    <xf numFmtId="165" fontId="17" fillId="0" borderId="2" xfId="1" quotePrefix="1" applyNumberFormat="1" applyFont="1" applyFill="1" applyBorder="1" applyAlignment="1">
      <alignment vertical="top"/>
    </xf>
    <xf numFmtId="0" fontId="17" fillId="0" borderId="15" xfId="0" applyFont="1" applyBorder="1" applyAlignment="1">
      <alignment horizontal="center" vertical="top" wrapText="1"/>
    </xf>
    <xf numFmtId="1" fontId="17" fillId="0" borderId="2" xfId="0" applyNumberFormat="1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/>
    </xf>
    <xf numFmtId="41" fontId="17" fillId="0" borderId="2" xfId="0" applyNumberFormat="1" applyFont="1" applyBorder="1" applyAlignment="1">
      <alignment vertical="top"/>
    </xf>
    <xf numFmtId="2" fontId="17" fillId="0" borderId="2" xfId="0" applyNumberFormat="1" applyFont="1" applyBorder="1" applyAlignment="1">
      <alignment horizontal="center" vertical="top"/>
    </xf>
    <xf numFmtId="2" fontId="19" fillId="0" borderId="2" xfId="0" applyNumberFormat="1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9" fontId="17" fillId="0" borderId="15" xfId="0" applyNumberFormat="1" applyFont="1" applyBorder="1" applyAlignment="1">
      <alignment horizontal="center" vertical="top"/>
    </xf>
    <xf numFmtId="165" fontId="17" fillId="0" borderId="15" xfId="1" quotePrefix="1" applyNumberFormat="1" applyFont="1" applyFill="1" applyBorder="1" applyAlignment="1">
      <alignment vertical="top"/>
    </xf>
    <xf numFmtId="1" fontId="17" fillId="0" borderId="15" xfId="0" applyNumberFormat="1" applyFont="1" applyBorder="1" applyAlignment="1">
      <alignment horizontal="center" vertical="top"/>
    </xf>
    <xf numFmtId="0" fontId="17" fillId="0" borderId="15" xfId="0" applyFont="1" applyBorder="1" applyAlignment="1">
      <alignment horizontal="center" vertical="top"/>
    </xf>
    <xf numFmtId="2" fontId="17" fillId="0" borderId="15" xfId="0" applyNumberFormat="1" applyFont="1" applyBorder="1" applyAlignment="1">
      <alignment horizontal="center" vertical="top"/>
    </xf>
    <xf numFmtId="2" fontId="19" fillId="0" borderId="15" xfId="0" applyNumberFormat="1" applyFont="1" applyBorder="1" applyAlignment="1">
      <alignment horizontal="center" vertical="top"/>
    </xf>
    <xf numFmtId="0" fontId="19" fillId="0" borderId="15" xfId="0" applyFont="1" applyBorder="1" applyAlignment="1">
      <alignment horizontal="center" vertical="top"/>
    </xf>
    <xf numFmtId="0" fontId="17" fillId="0" borderId="11" xfId="0" applyFont="1" applyBorder="1" applyAlignment="1">
      <alignment horizontal="center" vertical="top"/>
    </xf>
    <xf numFmtId="0" fontId="20" fillId="0" borderId="15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center" vertical="top" wrapText="1"/>
    </xf>
    <xf numFmtId="9" fontId="20" fillId="0" borderId="2" xfId="0" applyNumberFormat="1" applyFont="1" applyBorder="1" applyAlignment="1">
      <alignment horizontal="center" vertical="top"/>
    </xf>
    <xf numFmtId="165" fontId="20" fillId="0" borderId="2" xfId="1" quotePrefix="1" applyNumberFormat="1" applyFont="1" applyFill="1" applyBorder="1" applyAlignment="1">
      <alignment vertical="top"/>
    </xf>
    <xf numFmtId="1" fontId="20" fillId="0" borderId="2" xfId="0" applyNumberFormat="1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41" fontId="20" fillId="0" borderId="2" xfId="0" applyNumberFormat="1" applyFont="1" applyBorder="1" applyAlignment="1">
      <alignment vertical="top"/>
    </xf>
    <xf numFmtId="2" fontId="20" fillId="0" borderId="2" xfId="0" applyNumberFormat="1" applyFont="1" applyBorder="1" applyAlignment="1">
      <alignment horizontal="center" vertical="top"/>
    </xf>
    <xf numFmtId="2" fontId="21" fillId="0" borderId="2" xfId="0" applyNumberFormat="1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1" fontId="17" fillId="0" borderId="2" xfId="0" applyNumberFormat="1" applyFont="1" applyBorder="1" applyAlignment="1">
      <alignment horizontal="center" vertical="top" wrapText="1"/>
    </xf>
    <xf numFmtId="9" fontId="20" fillId="0" borderId="15" xfId="0" applyNumberFormat="1" applyFont="1" applyBorder="1" applyAlignment="1">
      <alignment horizontal="center" vertical="top"/>
    </xf>
    <xf numFmtId="165" fontId="20" fillId="0" borderId="15" xfId="1" quotePrefix="1" applyNumberFormat="1" applyFont="1" applyFill="1" applyBorder="1" applyAlignment="1">
      <alignment vertical="top"/>
    </xf>
    <xf numFmtId="1" fontId="20" fillId="0" borderId="15" xfId="0" applyNumberFormat="1" applyFont="1" applyBorder="1" applyAlignment="1">
      <alignment horizontal="center" vertical="top" wrapText="1"/>
    </xf>
    <xf numFmtId="0" fontId="20" fillId="0" borderId="11" xfId="0" applyFont="1" applyBorder="1"/>
    <xf numFmtId="0" fontId="22" fillId="0" borderId="0" xfId="0" applyFont="1"/>
    <xf numFmtId="0" fontId="23" fillId="0" borderId="2" xfId="0" applyFont="1" applyBorder="1" applyAlignment="1">
      <alignment vertical="top" wrapText="1"/>
    </xf>
    <xf numFmtId="0" fontId="17" fillId="0" borderId="11" xfId="0" applyFont="1" applyBorder="1"/>
    <xf numFmtId="0" fontId="17" fillId="4" borderId="15" xfId="0" applyFont="1" applyFill="1" applyBorder="1" applyAlignment="1">
      <alignment horizontal="left" vertical="top" wrapText="1"/>
    </xf>
    <xf numFmtId="0" fontId="17" fillId="4" borderId="2" xfId="0" applyFont="1" applyFill="1" applyBorder="1" applyAlignment="1">
      <alignment horizontal="left" vertical="top" wrapText="1"/>
    </xf>
    <xf numFmtId="0" fontId="20" fillId="4" borderId="15" xfId="0" applyFont="1" applyFill="1" applyBorder="1" applyAlignment="1">
      <alignment horizontal="left" vertical="top" wrapText="1"/>
    </xf>
    <xf numFmtId="0" fontId="20" fillId="4" borderId="2" xfId="0" applyFont="1" applyFill="1" applyBorder="1" applyAlignment="1">
      <alignment horizontal="left" vertical="top" wrapText="1"/>
    </xf>
    <xf numFmtId="9" fontId="20" fillId="0" borderId="2" xfId="0" applyNumberFormat="1" applyFont="1" applyBorder="1" applyAlignment="1">
      <alignment horizontal="center" vertical="top" wrapText="1"/>
    </xf>
    <xf numFmtId="0" fontId="20" fillId="0" borderId="2" xfId="0" quotePrefix="1" applyFont="1" applyBorder="1" applyAlignment="1">
      <alignment horizontal="center" vertical="top" wrapText="1"/>
    </xf>
    <xf numFmtId="3" fontId="20" fillId="0" borderId="2" xfId="0" applyNumberFormat="1" applyFont="1" applyBorder="1" applyAlignment="1">
      <alignment horizontal="center" vertical="top" wrapText="1"/>
    </xf>
    <xf numFmtId="164" fontId="20" fillId="0" borderId="0" xfId="0" applyNumberFormat="1" applyFont="1" applyAlignment="1">
      <alignment vertical="top"/>
    </xf>
    <xf numFmtId="165" fontId="20" fillId="0" borderId="2" xfId="1" quotePrefix="1" applyNumberFormat="1" applyFont="1" applyFill="1" applyBorder="1" applyAlignment="1">
      <alignment horizontal="center" vertical="top"/>
    </xf>
    <xf numFmtId="2" fontId="20" fillId="5" borderId="2" xfId="0" applyNumberFormat="1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/>
    </xf>
    <xf numFmtId="2" fontId="20" fillId="5" borderId="12" xfId="0" applyNumberFormat="1" applyFont="1" applyFill="1" applyBorder="1" applyAlignment="1">
      <alignment horizontal="right"/>
    </xf>
    <xf numFmtId="2" fontId="20" fillId="5" borderId="14" xfId="0" applyNumberFormat="1" applyFont="1" applyFill="1" applyBorder="1" applyAlignment="1">
      <alignment horizontal="right"/>
    </xf>
    <xf numFmtId="2" fontId="20" fillId="5" borderId="13" xfId="0" applyNumberFormat="1" applyFont="1" applyFill="1" applyBorder="1" applyAlignment="1">
      <alignment horizontal="right"/>
    </xf>
    <xf numFmtId="0" fontId="20" fillId="5" borderId="2" xfId="0" applyFont="1" applyFill="1" applyBorder="1" applyAlignment="1">
      <alignment horizontal="left"/>
    </xf>
    <xf numFmtId="0" fontId="20" fillId="5" borderId="12" xfId="0" applyFont="1" applyFill="1" applyBorder="1"/>
    <xf numFmtId="0" fontId="20" fillId="5" borderId="14" xfId="0" applyFont="1" applyFill="1" applyBorder="1" applyAlignment="1">
      <alignment horizontal="left"/>
    </xf>
    <xf numFmtId="0" fontId="20" fillId="5" borderId="14" xfId="0" applyFont="1" applyFill="1" applyBorder="1"/>
    <xf numFmtId="0" fontId="20" fillId="5" borderId="13" xfId="0" applyFont="1" applyFill="1" applyBorder="1"/>
    <xf numFmtId="0" fontId="20" fillId="0" borderId="15" xfId="0" applyFont="1" applyBorder="1"/>
    <xf numFmtId="0" fontId="20" fillId="0" borderId="0" xfId="0" applyFont="1"/>
    <xf numFmtId="0" fontId="20" fillId="0" borderId="0" xfId="0" applyFont="1" applyAlignment="1">
      <alignment horizontal="center"/>
    </xf>
    <xf numFmtId="0" fontId="17" fillId="0" borderId="0" xfId="0" applyFont="1"/>
    <xf numFmtId="0" fontId="24" fillId="6" borderId="16" xfId="2" applyFont="1" applyFill="1" applyBorder="1" applyAlignment="1">
      <alignment horizontal="center" vertical="center" wrapText="1"/>
    </xf>
    <xf numFmtId="0" fontId="24" fillId="0" borderId="16" xfId="2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5" borderId="2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3" fillId="5" borderId="12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center" vertical="top"/>
    </xf>
    <xf numFmtId="0" fontId="20" fillId="5" borderId="12" xfId="0" applyFont="1" applyFill="1" applyBorder="1" applyAlignment="1">
      <alignment horizontal="right"/>
    </xf>
    <xf numFmtId="0" fontId="20" fillId="5" borderId="14" xfId="0" applyFont="1" applyFill="1" applyBorder="1" applyAlignment="1">
      <alignment horizontal="right"/>
    </xf>
    <xf numFmtId="0" fontId="20" fillId="5" borderId="2" xfId="0" applyFont="1" applyFill="1" applyBorder="1" applyAlignment="1">
      <alignment horizontal="left" vertical="top"/>
    </xf>
    <xf numFmtId="0" fontId="17" fillId="3" borderId="3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top" wrapText="1"/>
    </xf>
    <xf numFmtId="0" fontId="17" fillId="3" borderId="13" xfId="0" applyFont="1" applyFill="1" applyBorder="1" applyAlignment="1">
      <alignment horizontal="center" vertical="top" wrapText="1"/>
    </xf>
    <xf numFmtId="0" fontId="17" fillId="3" borderId="10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top"/>
    </xf>
    <xf numFmtId="0" fontId="17" fillId="3" borderId="13" xfId="0" applyFont="1" applyFill="1" applyBorder="1" applyAlignment="1">
      <alignment horizontal="center" vertical="top"/>
    </xf>
    <xf numFmtId="0" fontId="17" fillId="3" borderId="12" xfId="0" applyFont="1" applyFill="1" applyBorder="1" applyAlignment="1">
      <alignment horizontal="center"/>
    </xf>
    <xf numFmtId="0" fontId="17" fillId="3" borderId="14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left" vertical="top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8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5"/>
  <sheetViews>
    <sheetView topLeftCell="A10" zoomScale="70" zoomScaleNormal="70" workbookViewId="0">
      <selection activeCell="E13" sqref="E13"/>
    </sheetView>
  </sheetViews>
  <sheetFormatPr defaultRowHeight="15" x14ac:dyDescent="0.25"/>
  <cols>
    <col min="1" max="1" width="9.28515625" bestFit="1" customWidth="1"/>
    <col min="2" max="2" width="21.85546875" customWidth="1"/>
    <col min="3" max="3" width="22.85546875" customWidth="1"/>
    <col min="4" max="4" width="20.28515625" customWidth="1"/>
    <col min="5" max="5" width="9.28515625" bestFit="1" customWidth="1"/>
    <col min="7" max="7" width="18.85546875" customWidth="1"/>
    <col min="8" max="8" width="9.28515625" bestFit="1" customWidth="1"/>
    <col min="9" max="9" width="18.140625" customWidth="1"/>
    <col min="10" max="10" width="9.28515625" bestFit="1" customWidth="1"/>
    <col min="11" max="11" width="20.85546875" customWidth="1"/>
    <col min="12" max="12" width="9.28515625" bestFit="1" customWidth="1"/>
    <col min="13" max="13" width="19.140625" customWidth="1"/>
    <col min="14" max="14" width="9.28515625" bestFit="1" customWidth="1"/>
    <col min="15" max="15" width="17.140625" customWidth="1"/>
    <col min="17" max="17" width="17.5703125" bestFit="1" customWidth="1"/>
    <col min="19" max="19" width="19.140625" customWidth="1"/>
    <col min="20" max="21" width="9.28515625" bestFit="1" customWidth="1"/>
    <col min="23" max="23" width="23.140625" customWidth="1"/>
    <col min="24" max="24" width="9.28515625" bestFit="1" customWidth="1"/>
    <col min="26" max="26" width="9.28515625" bestFit="1" customWidth="1"/>
    <col min="27" max="27" width="18.140625" customWidth="1"/>
    <col min="28" max="28" width="10.85546875" bestFit="1" customWidth="1"/>
    <col min="30" max="30" width="12.140625" bestFit="1" customWidth="1"/>
  </cols>
  <sheetData>
    <row r="1" spans="1:31" x14ac:dyDescent="0.2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"/>
    </row>
    <row r="2" spans="1:31" x14ac:dyDescent="0.25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2"/>
    </row>
    <row r="3" spans="1:31" x14ac:dyDescent="0.25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2"/>
    </row>
    <row r="4" spans="1:31" x14ac:dyDescent="0.25">
      <c r="A4" s="174" t="s">
        <v>184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"/>
    </row>
    <row r="5" spans="1:31" x14ac:dyDescent="0.25">
      <c r="A5" s="175" t="s">
        <v>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"/>
    </row>
    <row r="6" spans="1:31" x14ac:dyDescent="0.25">
      <c r="A6" s="153" t="s">
        <v>2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"/>
    </row>
    <row r="7" spans="1:31" ht="70.5" customHeight="1" x14ac:dyDescent="0.25">
      <c r="A7" s="178" t="s">
        <v>4</v>
      </c>
      <c r="B7" s="178" t="s">
        <v>5</v>
      </c>
      <c r="C7" s="179" t="s">
        <v>6</v>
      </c>
      <c r="D7" s="179" t="s">
        <v>7</v>
      </c>
      <c r="E7" s="156" t="s">
        <v>8</v>
      </c>
      <c r="F7" s="157"/>
      <c r="G7" s="180"/>
      <c r="H7" s="156" t="s">
        <v>9</v>
      </c>
      <c r="I7" s="180"/>
      <c r="J7" s="156" t="s">
        <v>10</v>
      </c>
      <c r="K7" s="157"/>
      <c r="L7" s="156" t="s">
        <v>11</v>
      </c>
      <c r="M7" s="157"/>
      <c r="N7" s="157"/>
      <c r="O7" s="157"/>
      <c r="P7" s="157"/>
      <c r="Q7" s="157"/>
      <c r="R7" s="157"/>
      <c r="S7" s="180"/>
      <c r="T7" s="156" t="s">
        <v>12</v>
      </c>
      <c r="U7" s="157"/>
      <c r="V7" s="157"/>
      <c r="W7" s="157"/>
      <c r="X7" s="157"/>
      <c r="Y7" s="180"/>
      <c r="Z7" s="156" t="s">
        <v>13</v>
      </c>
      <c r="AA7" s="180"/>
      <c r="AB7" s="156" t="s">
        <v>14</v>
      </c>
      <c r="AC7" s="157"/>
      <c r="AD7" s="157"/>
      <c r="AE7" s="176" t="s">
        <v>15</v>
      </c>
    </row>
    <row r="8" spans="1:31" x14ac:dyDescent="0.25">
      <c r="A8" s="178"/>
      <c r="B8" s="178"/>
      <c r="C8" s="179"/>
      <c r="D8" s="179"/>
      <c r="E8" s="181"/>
      <c r="F8" s="182"/>
      <c r="G8" s="183"/>
      <c r="H8" s="181"/>
      <c r="I8" s="183"/>
      <c r="J8" s="158"/>
      <c r="K8" s="159"/>
      <c r="L8" s="158"/>
      <c r="M8" s="159"/>
      <c r="N8" s="159"/>
      <c r="O8" s="159"/>
      <c r="P8" s="159"/>
      <c r="Q8" s="159"/>
      <c r="R8" s="159"/>
      <c r="S8" s="184"/>
      <c r="T8" s="158"/>
      <c r="U8" s="159"/>
      <c r="V8" s="159"/>
      <c r="W8" s="159"/>
      <c r="X8" s="159"/>
      <c r="Y8" s="184"/>
      <c r="Z8" s="158"/>
      <c r="AA8" s="184"/>
      <c r="AB8" s="158"/>
      <c r="AC8" s="159"/>
      <c r="AD8" s="159"/>
      <c r="AE8" s="177"/>
    </row>
    <row r="9" spans="1:31" ht="51" customHeight="1" x14ac:dyDescent="0.25">
      <c r="A9" s="178"/>
      <c r="B9" s="178"/>
      <c r="C9" s="179"/>
      <c r="D9" s="179"/>
      <c r="E9" s="158"/>
      <c r="F9" s="159"/>
      <c r="G9" s="184"/>
      <c r="H9" s="158"/>
      <c r="I9" s="184"/>
      <c r="J9" s="186">
        <v>2022</v>
      </c>
      <c r="K9" s="187"/>
      <c r="L9" s="171" t="s">
        <v>16</v>
      </c>
      <c r="M9" s="172"/>
      <c r="N9" s="171" t="s">
        <v>17</v>
      </c>
      <c r="O9" s="172"/>
      <c r="P9" s="171" t="s">
        <v>18</v>
      </c>
      <c r="Q9" s="172"/>
      <c r="R9" s="171" t="s">
        <v>19</v>
      </c>
      <c r="S9" s="172"/>
      <c r="T9" s="171">
        <v>2022</v>
      </c>
      <c r="U9" s="185"/>
      <c r="V9" s="185"/>
      <c r="W9" s="185"/>
      <c r="X9" s="185"/>
      <c r="Y9" s="172"/>
      <c r="Z9" s="171">
        <v>2022</v>
      </c>
      <c r="AA9" s="172"/>
      <c r="AB9" s="171">
        <v>2022</v>
      </c>
      <c r="AC9" s="185"/>
      <c r="AD9" s="172"/>
      <c r="AE9" s="3"/>
    </row>
    <row r="10" spans="1:31" x14ac:dyDescent="0.25">
      <c r="A10" s="163">
        <v>1</v>
      </c>
      <c r="B10" s="163">
        <v>2</v>
      </c>
      <c r="C10" s="163">
        <v>3</v>
      </c>
      <c r="D10" s="163">
        <v>4</v>
      </c>
      <c r="E10" s="166">
        <v>5</v>
      </c>
      <c r="F10" s="167"/>
      <c r="G10" s="168"/>
      <c r="H10" s="166">
        <v>6</v>
      </c>
      <c r="I10" s="168"/>
      <c r="J10" s="169">
        <v>7</v>
      </c>
      <c r="K10" s="170"/>
      <c r="L10" s="169">
        <v>8</v>
      </c>
      <c r="M10" s="170"/>
      <c r="N10" s="169">
        <v>9</v>
      </c>
      <c r="O10" s="170"/>
      <c r="P10" s="169">
        <v>10</v>
      </c>
      <c r="Q10" s="170"/>
      <c r="R10" s="169">
        <v>11</v>
      </c>
      <c r="S10" s="170"/>
      <c r="T10" s="160">
        <v>12</v>
      </c>
      <c r="U10" s="161"/>
      <c r="V10" s="161"/>
      <c r="W10" s="161"/>
      <c r="X10" s="161"/>
      <c r="Y10" s="162"/>
      <c r="Z10" s="160">
        <v>13</v>
      </c>
      <c r="AA10" s="162"/>
      <c r="AB10" s="160">
        <v>14</v>
      </c>
      <c r="AC10" s="161"/>
      <c r="AD10" s="162"/>
      <c r="AE10" s="4">
        <v>15</v>
      </c>
    </row>
    <row r="11" spans="1:31" ht="63.75" x14ac:dyDescent="0.25">
      <c r="A11" s="164"/>
      <c r="B11" s="164"/>
      <c r="C11" s="164"/>
      <c r="D11" s="164"/>
      <c r="E11" s="188" t="s">
        <v>20</v>
      </c>
      <c r="F11" s="189"/>
      <c r="G11" s="165" t="s">
        <v>21</v>
      </c>
      <c r="H11" s="188" t="s">
        <v>20</v>
      </c>
      <c r="I11" s="165" t="s">
        <v>21</v>
      </c>
      <c r="J11" s="188" t="s">
        <v>20</v>
      </c>
      <c r="K11" s="163" t="s">
        <v>21</v>
      </c>
      <c r="L11" s="188" t="s">
        <v>20</v>
      </c>
      <c r="M11" s="163" t="s">
        <v>21</v>
      </c>
      <c r="N11" s="188" t="s">
        <v>20</v>
      </c>
      <c r="O11" s="163" t="s">
        <v>21</v>
      </c>
      <c r="P11" s="188" t="s">
        <v>20</v>
      </c>
      <c r="Q11" s="163" t="s">
        <v>21</v>
      </c>
      <c r="R11" s="188" t="s">
        <v>20</v>
      </c>
      <c r="S11" s="163" t="s">
        <v>21</v>
      </c>
      <c r="T11" s="5" t="s">
        <v>22</v>
      </c>
      <c r="U11" s="166" t="s">
        <v>23</v>
      </c>
      <c r="V11" s="168"/>
      <c r="W11" s="6" t="s">
        <v>24</v>
      </c>
      <c r="X11" s="166" t="s">
        <v>25</v>
      </c>
      <c r="Y11" s="168"/>
      <c r="Z11" s="5" t="s">
        <v>26</v>
      </c>
      <c r="AA11" s="6" t="s">
        <v>27</v>
      </c>
      <c r="AB11" s="166" t="s">
        <v>28</v>
      </c>
      <c r="AC11" s="168"/>
      <c r="AD11" s="6" t="s">
        <v>29</v>
      </c>
      <c r="AE11" s="7"/>
    </row>
    <row r="12" spans="1:31" x14ac:dyDescent="0.25">
      <c r="A12" s="165"/>
      <c r="B12" s="165"/>
      <c r="C12" s="165"/>
      <c r="D12" s="165"/>
      <c r="E12" s="190"/>
      <c r="F12" s="191"/>
      <c r="G12" s="192"/>
      <c r="H12" s="190"/>
      <c r="I12" s="192"/>
      <c r="J12" s="190"/>
      <c r="K12" s="165"/>
      <c r="L12" s="190"/>
      <c r="M12" s="165"/>
      <c r="N12" s="190"/>
      <c r="O12" s="165"/>
      <c r="P12" s="190"/>
      <c r="Q12" s="165"/>
      <c r="R12" s="190"/>
      <c r="S12" s="165"/>
      <c r="T12" s="8" t="s">
        <v>20</v>
      </c>
      <c r="U12" s="190" t="s">
        <v>20</v>
      </c>
      <c r="V12" s="191"/>
      <c r="W12" s="9" t="s">
        <v>21</v>
      </c>
      <c r="X12" s="190" t="s">
        <v>21</v>
      </c>
      <c r="Y12" s="191"/>
      <c r="Z12" s="8" t="s">
        <v>20</v>
      </c>
      <c r="AA12" s="9" t="s">
        <v>21</v>
      </c>
      <c r="AB12" s="190" t="s">
        <v>20</v>
      </c>
      <c r="AC12" s="191"/>
      <c r="AD12" s="9" t="s">
        <v>21</v>
      </c>
      <c r="AE12" s="10"/>
    </row>
    <row r="13" spans="1:31" ht="94.5" x14ac:dyDescent="0.25">
      <c r="A13" s="30">
        <v>1</v>
      </c>
      <c r="B13" s="31" t="s">
        <v>30</v>
      </c>
      <c r="C13" s="32" t="s">
        <v>31</v>
      </c>
      <c r="D13" s="32" t="s">
        <v>32</v>
      </c>
      <c r="E13" s="33">
        <v>100</v>
      </c>
      <c r="F13" s="34" t="s">
        <v>33</v>
      </c>
      <c r="G13" s="35">
        <f>G14+G17+G22+G29+G32</f>
        <v>19007815054</v>
      </c>
      <c r="H13" s="33">
        <v>100</v>
      </c>
      <c r="I13" s="35">
        <f>I14+I17+I22+I29+I32</f>
        <v>6323630088</v>
      </c>
      <c r="J13" s="36">
        <v>100</v>
      </c>
      <c r="K13" s="35">
        <f>K14+K17+K22+K29+K32</f>
        <v>5986910391</v>
      </c>
      <c r="L13" s="33">
        <v>25</v>
      </c>
      <c r="M13" s="35">
        <f>M14+M17+M22+M29+M32</f>
        <v>0</v>
      </c>
      <c r="N13" s="33">
        <v>25</v>
      </c>
      <c r="O13" s="35">
        <f>O14+O17+O22+O29+O32</f>
        <v>2881235285</v>
      </c>
      <c r="P13" s="33">
        <v>25</v>
      </c>
      <c r="Q13" s="35">
        <f>Q14+Q17+Q22+Q29+Q32</f>
        <v>2971693886</v>
      </c>
      <c r="R13" s="33"/>
      <c r="S13" s="35"/>
      <c r="T13" s="37">
        <f t="shared" ref="T13:T38" si="0">SUM(L13,N13,P13,R13)</f>
        <v>75</v>
      </c>
      <c r="U13" s="37">
        <f>Z13/J13*100</f>
        <v>175</v>
      </c>
      <c r="V13" s="38" t="s">
        <v>33</v>
      </c>
      <c r="W13" s="39">
        <f t="shared" ref="W13:W38" si="1">M13+O13+Q13+S13</f>
        <v>5852929171</v>
      </c>
      <c r="X13" s="40">
        <f>W13/K13*100</f>
        <v>97.762097455117896</v>
      </c>
      <c r="Y13" s="38" t="s">
        <v>33</v>
      </c>
      <c r="Z13" s="40">
        <f t="shared" ref="Z13:Z42" si="2">H13+T13</f>
        <v>175</v>
      </c>
      <c r="AA13" s="39">
        <f t="shared" ref="AA13:AA42" si="3">I13+W13</f>
        <v>12176559259</v>
      </c>
      <c r="AB13" s="41">
        <f t="shared" ref="AB13:AB42" si="4">Z13/E13*100</f>
        <v>175</v>
      </c>
      <c r="AC13" s="42" t="s">
        <v>33</v>
      </c>
      <c r="AD13" s="41">
        <f>AA13/G13*100</f>
        <v>64.060804592254101</v>
      </c>
      <c r="AE13" s="11" t="s">
        <v>34</v>
      </c>
    </row>
    <row r="14" spans="1:31" ht="94.5" x14ac:dyDescent="0.25">
      <c r="A14" s="30">
        <v>2</v>
      </c>
      <c r="B14" s="43" t="s">
        <v>35</v>
      </c>
      <c r="C14" s="44" t="s">
        <v>36</v>
      </c>
      <c r="D14" s="32" t="s">
        <v>37</v>
      </c>
      <c r="E14" s="36">
        <v>15</v>
      </c>
      <c r="F14" s="45" t="s">
        <v>38</v>
      </c>
      <c r="G14" s="46">
        <f>SUM(G15:G16)</f>
        <v>24632650</v>
      </c>
      <c r="H14" s="36">
        <v>15</v>
      </c>
      <c r="I14" s="46">
        <f t="shared" ref="I14:O14" si="5">SUM(I15:I16)</f>
        <v>9500000</v>
      </c>
      <c r="J14" s="36">
        <f t="shared" si="5"/>
        <v>15</v>
      </c>
      <c r="K14" s="46">
        <f t="shared" si="5"/>
        <v>7597150</v>
      </c>
      <c r="L14" s="36">
        <f t="shared" si="5"/>
        <v>5</v>
      </c>
      <c r="M14" s="46">
        <f t="shared" si="5"/>
        <v>0</v>
      </c>
      <c r="N14" s="36">
        <f t="shared" si="5"/>
        <v>4</v>
      </c>
      <c r="O14" s="46">
        <f t="shared" si="5"/>
        <v>0</v>
      </c>
      <c r="P14" s="36">
        <f t="shared" ref="P14" si="6">SUM(P15:P16)</f>
        <v>0</v>
      </c>
      <c r="Q14" s="46">
        <f t="shared" ref="Q14" si="7">SUM(Q15:Q16)</f>
        <v>972700</v>
      </c>
      <c r="R14" s="36"/>
      <c r="S14" s="46"/>
      <c r="T14" s="47">
        <f t="shared" si="0"/>
        <v>9</v>
      </c>
      <c r="U14" s="47">
        <f t="shared" ref="U14:U38" si="8">T14/J14*100</f>
        <v>60</v>
      </c>
      <c r="V14" s="48" t="s">
        <v>33</v>
      </c>
      <c r="W14" s="39">
        <f t="shared" si="1"/>
        <v>972700</v>
      </c>
      <c r="X14" s="49"/>
      <c r="Y14" s="48"/>
      <c r="Z14" s="49">
        <f t="shared" si="2"/>
        <v>24</v>
      </c>
      <c r="AA14" s="39">
        <f t="shared" si="3"/>
        <v>10472700</v>
      </c>
      <c r="AB14" s="50">
        <f t="shared" si="4"/>
        <v>160</v>
      </c>
      <c r="AC14" s="51" t="s">
        <v>33</v>
      </c>
      <c r="AD14" s="50"/>
      <c r="AE14" s="11"/>
    </row>
    <row r="15" spans="1:31" ht="60" x14ac:dyDescent="0.25">
      <c r="A15" s="52"/>
      <c r="B15" s="31"/>
      <c r="C15" s="53" t="s">
        <v>39</v>
      </c>
      <c r="D15" s="54" t="s">
        <v>40</v>
      </c>
      <c r="E15" s="55">
        <v>5</v>
      </c>
      <c r="F15" s="56" t="s">
        <v>38</v>
      </c>
      <c r="G15" s="29">
        <v>20736650</v>
      </c>
      <c r="H15" s="55">
        <v>5</v>
      </c>
      <c r="I15" s="29">
        <v>8000000</v>
      </c>
      <c r="J15" s="55">
        <v>5</v>
      </c>
      <c r="K15" s="29">
        <v>6399150</v>
      </c>
      <c r="L15" s="55">
        <v>1</v>
      </c>
      <c r="M15" s="29">
        <v>0</v>
      </c>
      <c r="N15" s="55">
        <v>3</v>
      </c>
      <c r="O15" s="29">
        <v>0</v>
      </c>
      <c r="P15" s="55">
        <v>0</v>
      </c>
      <c r="Q15" s="29">
        <v>437500</v>
      </c>
      <c r="R15" s="55"/>
      <c r="S15" s="29"/>
      <c r="T15" s="57">
        <f t="shared" si="0"/>
        <v>4</v>
      </c>
      <c r="U15" s="57">
        <f t="shared" si="8"/>
        <v>80</v>
      </c>
      <c r="V15" s="58" t="s">
        <v>33</v>
      </c>
      <c r="W15" s="59">
        <f t="shared" si="1"/>
        <v>437500</v>
      </c>
      <c r="X15" s="60">
        <f t="shared" ref="X15:X38" si="9">W15/K15*100</f>
        <v>6.8368455185454309</v>
      </c>
      <c r="Y15" s="58" t="s">
        <v>33</v>
      </c>
      <c r="Z15" s="57">
        <f t="shared" si="2"/>
        <v>9</v>
      </c>
      <c r="AA15" s="59">
        <f t="shared" si="3"/>
        <v>8437500</v>
      </c>
      <c r="AB15" s="61">
        <f t="shared" si="4"/>
        <v>180</v>
      </c>
      <c r="AC15" s="62" t="s">
        <v>33</v>
      </c>
      <c r="AD15" s="61">
        <f t="shared" ref="AD15:AD42" si="10">AA15/G15*100</f>
        <v>40.688828716306638</v>
      </c>
      <c r="AE15" s="12"/>
    </row>
    <row r="16" spans="1:31" ht="49.5" customHeight="1" x14ac:dyDescent="0.25">
      <c r="A16" s="52"/>
      <c r="B16" s="31"/>
      <c r="C16" s="53" t="s">
        <v>41</v>
      </c>
      <c r="D16" s="54" t="s">
        <v>42</v>
      </c>
      <c r="E16" s="55">
        <v>10</v>
      </c>
      <c r="F16" s="56" t="s">
        <v>43</v>
      </c>
      <c r="G16" s="29">
        <v>3896000</v>
      </c>
      <c r="H16" s="55">
        <v>10</v>
      </c>
      <c r="I16" s="29">
        <v>1500000</v>
      </c>
      <c r="J16" s="55">
        <v>10</v>
      </c>
      <c r="K16" s="29">
        <v>1198000</v>
      </c>
      <c r="L16" s="55">
        <v>4</v>
      </c>
      <c r="M16" s="29">
        <v>0</v>
      </c>
      <c r="N16" s="55">
        <v>1</v>
      </c>
      <c r="O16" s="29">
        <v>0</v>
      </c>
      <c r="P16" s="55">
        <v>0</v>
      </c>
      <c r="Q16" s="29">
        <v>535200</v>
      </c>
      <c r="R16" s="55"/>
      <c r="S16" s="29"/>
      <c r="T16" s="57">
        <f t="shared" si="0"/>
        <v>5</v>
      </c>
      <c r="U16" s="57">
        <f t="shared" si="8"/>
        <v>50</v>
      </c>
      <c r="V16" s="58" t="s">
        <v>33</v>
      </c>
      <c r="W16" s="59">
        <f t="shared" si="1"/>
        <v>535200</v>
      </c>
      <c r="X16" s="60">
        <f t="shared" si="9"/>
        <v>44.674457429048417</v>
      </c>
      <c r="Y16" s="58" t="s">
        <v>33</v>
      </c>
      <c r="Z16" s="57">
        <f t="shared" si="2"/>
        <v>15</v>
      </c>
      <c r="AA16" s="59">
        <f t="shared" si="3"/>
        <v>2035200</v>
      </c>
      <c r="AB16" s="61">
        <f t="shared" si="4"/>
        <v>150</v>
      </c>
      <c r="AC16" s="62" t="s">
        <v>33</v>
      </c>
      <c r="AD16" s="61">
        <f t="shared" si="10"/>
        <v>52.238193018480494</v>
      </c>
      <c r="AE16" s="12"/>
    </row>
    <row r="17" spans="1:31" ht="60.75" customHeight="1" x14ac:dyDescent="0.25">
      <c r="A17" s="52"/>
      <c r="B17" s="31"/>
      <c r="C17" s="31" t="s">
        <v>44</v>
      </c>
      <c r="D17" s="44" t="s">
        <v>45</v>
      </c>
      <c r="E17" s="33">
        <v>14</v>
      </c>
      <c r="F17" s="34" t="s">
        <v>38</v>
      </c>
      <c r="G17" s="46">
        <f>SUM(G18:G21)</f>
        <v>17427171432</v>
      </c>
      <c r="H17" s="33">
        <v>14</v>
      </c>
      <c r="I17" s="46">
        <f>SUM(I18:I21)</f>
        <v>5683797784</v>
      </c>
      <c r="J17" s="63">
        <f>SUM(J19:J21)</f>
        <v>14</v>
      </c>
      <c r="K17" s="46">
        <f>SUM(K18:K21)</f>
        <v>5602627716</v>
      </c>
      <c r="L17" s="63">
        <f>SUM(L19:L21)</f>
        <v>3</v>
      </c>
      <c r="M17" s="46">
        <f>SUM(M18:M21)</f>
        <v>0</v>
      </c>
      <c r="N17" s="63">
        <f>SUM(N19:N21)</f>
        <v>3</v>
      </c>
      <c r="O17" s="46">
        <v>2881235285</v>
      </c>
      <c r="P17" s="63">
        <f>SUM(P19:P21)</f>
        <v>3</v>
      </c>
      <c r="Q17" s="46">
        <v>2881235285</v>
      </c>
      <c r="R17" s="63"/>
      <c r="S17" s="46"/>
      <c r="T17" s="37">
        <f t="shared" si="0"/>
        <v>9</v>
      </c>
      <c r="U17" s="37">
        <f t="shared" si="8"/>
        <v>64.285714285714292</v>
      </c>
      <c r="V17" s="38" t="s">
        <v>33</v>
      </c>
      <c r="W17" s="39">
        <f t="shared" si="1"/>
        <v>5762470570</v>
      </c>
      <c r="X17" s="40">
        <f t="shared" si="9"/>
        <v>102.85299795207739</v>
      </c>
      <c r="Y17" s="38" t="s">
        <v>33</v>
      </c>
      <c r="Z17" s="37">
        <f t="shared" si="2"/>
        <v>23</v>
      </c>
      <c r="AA17" s="39">
        <f t="shared" si="3"/>
        <v>11446268354</v>
      </c>
      <c r="AB17" s="41">
        <f t="shared" si="4"/>
        <v>164.28571428571428</v>
      </c>
      <c r="AC17" s="42" t="s">
        <v>33</v>
      </c>
      <c r="AD17" s="41">
        <f t="shared" si="10"/>
        <v>65.680586196462215</v>
      </c>
      <c r="AE17" s="12"/>
    </row>
    <row r="18" spans="1:31" ht="45.75" customHeight="1" x14ac:dyDescent="0.25">
      <c r="A18" s="52"/>
      <c r="B18" s="31"/>
      <c r="C18" s="54" t="s">
        <v>46</v>
      </c>
      <c r="D18" s="53" t="s">
        <v>47</v>
      </c>
      <c r="E18" s="55">
        <v>54</v>
      </c>
      <c r="F18" s="64" t="s">
        <v>48</v>
      </c>
      <c r="G18" s="65">
        <v>17406573232</v>
      </c>
      <c r="H18" s="66">
        <v>52</v>
      </c>
      <c r="I18" s="65">
        <v>5678797784</v>
      </c>
      <c r="J18" s="66">
        <v>54</v>
      </c>
      <c r="K18" s="65">
        <v>5594828616</v>
      </c>
      <c r="L18" s="66">
        <v>54</v>
      </c>
      <c r="M18" s="65">
        <v>0</v>
      </c>
      <c r="N18" s="66">
        <v>54</v>
      </c>
      <c r="O18" s="65">
        <v>0</v>
      </c>
      <c r="P18" s="66">
        <v>54</v>
      </c>
      <c r="Q18" s="65">
        <v>4704591613</v>
      </c>
      <c r="R18" s="66"/>
      <c r="S18" s="29"/>
      <c r="T18" s="57">
        <f>AVERAGE(L18,N18,P18,R18)</f>
        <v>54</v>
      </c>
      <c r="U18" s="57">
        <f t="shared" si="8"/>
        <v>100</v>
      </c>
      <c r="V18" s="58" t="s">
        <v>33</v>
      </c>
      <c r="W18" s="59">
        <f t="shared" si="1"/>
        <v>4704591613</v>
      </c>
      <c r="X18" s="60">
        <f t="shared" si="9"/>
        <v>84.088216742616311</v>
      </c>
      <c r="Y18" s="58" t="s">
        <v>33</v>
      </c>
      <c r="Z18" s="57">
        <f t="shared" si="2"/>
        <v>106</v>
      </c>
      <c r="AA18" s="59">
        <f t="shared" si="3"/>
        <v>10383389397</v>
      </c>
      <c r="AB18" s="61">
        <f t="shared" si="4"/>
        <v>196.2962962962963</v>
      </c>
      <c r="AC18" s="62" t="s">
        <v>33</v>
      </c>
      <c r="AD18" s="61">
        <f t="shared" si="10"/>
        <v>59.652116810167563</v>
      </c>
      <c r="AE18" s="13"/>
    </row>
    <row r="19" spans="1:31" ht="135" x14ac:dyDescent="0.25">
      <c r="A19" s="52"/>
      <c r="B19" s="31"/>
      <c r="C19" s="54" t="s">
        <v>49</v>
      </c>
      <c r="D19" s="54" t="s">
        <v>50</v>
      </c>
      <c r="E19" s="55">
        <v>1</v>
      </c>
      <c r="F19" s="64" t="s">
        <v>43</v>
      </c>
      <c r="G19" s="29">
        <v>7199400</v>
      </c>
      <c r="H19" s="66">
        <v>1</v>
      </c>
      <c r="I19" s="29">
        <v>2000000</v>
      </c>
      <c r="J19" s="66">
        <v>1</v>
      </c>
      <c r="K19" s="29">
        <v>2599700</v>
      </c>
      <c r="L19" s="66">
        <v>0</v>
      </c>
      <c r="M19" s="29">
        <v>0</v>
      </c>
      <c r="N19" s="66">
        <v>0</v>
      </c>
      <c r="O19" s="29">
        <v>0</v>
      </c>
      <c r="P19" s="66">
        <v>0</v>
      </c>
      <c r="Q19" s="29">
        <v>0</v>
      </c>
      <c r="R19" s="66"/>
      <c r="S19" s="29"/>
      <c r="T19" s="57">
        <f t="shared" si="0"/>
        <v>0</v>
      </c>
      <c r="U19" s="57">
        <f t="shared" si="8"/>
        <v>0</v>
      </c>
      <c r="V19" s="58" t="s">
        <v>33</v>
      </c>
      <c r="W19" s="59">
        <f t="shared" si="1"/>
        <v>0</v>
      </c>
      <c r="X19" s="60">
        <f t="shared" si="9"/>
        <v>0</v>
      </c>
      <c r="Y19" s="58" t="s">
        <v>33</v>
      </c>
      <c r="Z19" s="57">
        <f t="shared" si="2"/>
        <v>1</v>
      </c>
      <c r="AA19" s="59">
        <f t="shared" si="3"/>
        <v>2000000</v>
      </c>
      <c r="AB19" s="61">
        <f t="shared" si="4"/>
        <v>100</v>
      </c>
      <c r="AC19" s="62" t="s">
        <v>33</v>
      </c>
      <c r="AD19" s="61">
        <f t="shared" si="10"/>
        <v>27.7800927855099</v>
      </c>
      <c r="AE19" s="12"/>
    </row>
    <row r="20" spans="1:31" ht="195" x14ac:dyDescent="0.25">
      <c r="A20" s="52"/>
      <c r="B20" s="31"/>
      <c r="C20" s="54" t="s">
        <v>51</v>
      </c>
      <c r="D20" s="54" t="s">
        <v>52</v>
      </c>
      <c r="E20" s="66">
        <v>1</v>
      </c>
      <c r="F20" s="64" t="s">
        <v>43</v>
      </c>
      <c r="G20" s="29">
        <v>6699400</v>
      </c>
      <c r="H20" s="66">
        <v>12</v>
      </c>
      <c r="I20" s="29">
        <v>1500000</v>
      </c>
      <c r="J20" s="66">
        <v>12</v>
      </c>
      <c r="K20" s="29">
        <v>2599700</v>
      </c>
      <c r="L20" s="66">
        <v>3</v>
      </c>
      <c r="M20" s="29">
        <v>0</v>
      </c>
      <c r="N20" s="66">
        <v>3</v>
      </c>
      <c r="O20" s="29">
        <v>0</v>
      </c>
      <c r="P20" s="66">
        <v>3</v>
      </c>
      <c r="Q20" s="29">
        <v>0</v>
      </c>
      <c r="R20" s="66"/>
      <c r="S20" s="29"/>
      <c r="T20" s="57">
        <f t="shared" si="0"/>
        <v>9</v>
      </c>
      <c r="U20" s="57">
        <f t="shared" si="8"/>
        <v>75</v>
      </c>
      <c r="V20" s="58" t="s">
        <v>33</v>
      </c>
      <c r="W20" s="59">
        <f t="shared" si="1"/>
        <v>0</v>
      </c>
      <c r="X20" s="60">
        <f t="shared" si="9"/>
        <v>0</v>
      </c>
      <c r="Y20" s="58"/>
      <c r="Z20" s="57">
        <f t="shared" si="2"/>
        <v>21</v>
      </c>
      <c r="AA20" s="59">
        <f t="shared" si="3"/>
        <v>1500000</v>
      </c>
      <c r="AB20" s="61">
        <f t="shared" si="4"/>
        <v>2100</v>
      </c>
      <c r="AC20" s="62" t="s">
        <v>33</v>
      </c>
      <c r="AD20" s="61">
        <f t="shared" si="10"/>
        <v>22.390064781920767</v>
      </c>
      <c r="AE20" s="12"/>
    </row>
    <row r="21" spans="1:31" ht="75" x14ac:dyDescent="0.25">
      <c r="A21" s="52"/>
      <c r="B21" s="31"/>
      <c r="C21" s="54" t="s">
        <v>53</v>
      </c>
      <c r="D21" s="54" t="s">
        <v>54</v>
      </c>
      <c r="E21" s="55">
        <v>3</v>
      </c>
      <c r="F21" s="64" t="s">
        <v>38</v>
      </c>
      <c r="G21" s="29">
        <v>6699400</v>
      </c>
      <c r="H21" s="66">
        <v>1</v>
      </c>
      <c r="I21" s="29">
        <v>1500000</v>
      </c>
      <c r="J21" s="66">
        <v>1</v>
      </c>
      <c r="K21" s="29">
        <v>2599700</v>
      </c>
      <c r="L21" s="66">
        <v>0</v>
      </c>
      <c r="M21" s="29">
        <v>0</v>
      </c>
      <c r="N21" s="66">
        <v>0</v>
      </c>
      <c r="O21" s="29">
        <v>0</v>
      </c>
      <c r="P21" s="66">
        <v>0</v>
      </c>
      <c r="Q21" s="29">
        <v>0</v>
      </c>
      <c r="R21" s="66"/>
      <c r="S21" s="29"/>
      <c r="T21" s="57">
        <f t="shared" si="0"/>
        <v>0</v>
      </c>
      <c r="U21" s="57">
        <f t="shared" si="8"/>
        <v>0</v>
      </c>
      <c r="V21" s="58" t="s">
        <v>33</v>
      </c>
      <c r="W21" s="59">
        <f t="shared" si="1"/>
        <v>0</v>
      </c>
      <c r="X21" s="60">
        <f t="shared" si="9"/>
        <v>0</v>
      </c>
      <c r="Y21" s="58" t="s">
        <v>33</v>
      </c>
      <c r="Z21" s="57">
        <f t="shared" si="2"/>
        <v>1</v>
      </c>
      <c r="AA21" s="59">
        <f t="shared" si="3"/>
        <v>1500000</v>
      </c>
      <c r="AB21" s="61">
        <f t="shared" si="4"/>
        <v>33.333333333333329</v>
      </c>
      <c r="AC21" s="62" t="s">
        <v>33</v>
      </c>
      <c r="AD21" s="61">
        <f t="shared" si="10"/>
        <v>22.390064781920767</v>
      </c>
      <c r="AE21" s="12"/>
    </row>
    <row r="22" spans="1:31" ht="78.75" x14ac:dyDescent="0.25">
      <c r="A22" s="52"/>
      <c r="B22" s="31"/>
      <c r="C22" s="32" t="s">
        <v>55</v>
      </c>
      <c r="D22" s="44" t="s">
        <v>56</v>
      </c>
      <c r="E22" s="33"/>
      <c r="F22" s="34"/>
      <c r="G22" s="46">
        <f>SUM(G23:G28)</f>
        <v>916267822</v>
      </c>
      <c r="H22" s="33">
        <v>1</v>
      </c>
      <c r="I22" s="46">
        <f>SUM(I23:I28)</f>
        <v>466256825</v>
      </c>
      <c r="J22" s="33">
        <v>1</v>
      </c>
      <c r="K22" s="46">
        <f>SUM(K23:K28)</f>
        <v>170384125</v>
      </c>
      <c r="L22" s="33">
        <v>0</v>
      </c>
      <c r="M22" s="46">
        <v>0</v>
      </c>
      <c r="N22" s="33">
        <v>0</v>
      </c>
      <c r="O22" s="46"/>
      <c r="P22" s="33">
        <v>0</v>
      </c>
      <c r="Q22" s="46"/>
      <c r="R22" s="33"/>
      <c r="S22" s="46"/>
      <c r="T22" s="37">
        <f t="shared" si="0"/>
        <v>0</v>
      </c>
      <c r="U22" s="37">
        <f t="shared" si="8"/>
        <v>0</v>
      </c>
      <c r="V22" s="38" t="s">
        <v>33</v>
      </c>
      <c r="W22" s="39">
        <f t="shared" si="1"/>
        <v>0</v>
      </c>
      <c r="X22" s="40">
        <f t="shared" si="9"/>
        <v>0</v>
      </c>
      <c r="Y22" s="38" t="s">
        <v>33</v>
      </c>
      <c r="Z22" s="37">
        <f t="shared" si="2"/>
        <v>1</v>
      </c>
      <c r="AA22" s="39">
        <f t="shared" si="3"/>
        <v>466256825</v>
      </c>
      <c r="AB22" s="41" t="e">
        <f t="shared" si="4"/>
        <v>#DIV/0!</v>
      </c>
      <c r="AC22" s="42" t="s">
        <v>33</v>
      </c>
      <c r="AD22" s="41">
        <f t="shared" si="10"/>
        <v>50.886521801264351</v>
      </c>
      <c r="AE22" s="12"/>
    </row>
    <row r="23" spans="1:31" ht="72" customHeight="1" x14ac:dyDescent="0.25">
      <c r="A23" s="52"/>
      <c r="B23" s="31"/>
      <c r="C23" s="53" t="s">
        <v>57</v>
      </c>
      <c r="D23" s="54" t="s">
        <v>58</v>
      </c>
      <c r="E23" s="55">
        <f>12*3</f>
        <v>36</v>
      </c>
      <c r="F23" s="56" t="s">
        <v>59</v>
      </c>
      <c r="G23" s="29">
        <v>17048600</v>
      </c>
      <c r="H23" s="66">
        <v>12</v>
      </c>
      <c r="I23" s="29">
        <v>6900000</v>
      </c>
      <c r="J23" s="66">
        <v>12</v>
      </c>
      <c r="K23" s="29">
        <v>4932600</v>
      </c>
      <c r="L23" s="66">
        <v>0</v>
      </c>
      <c r="M23" s="29">
        <v>0</v>
      </c>
      <c r="N23" s="66">
        <v>0</v>
      </c>
      <c r="O23" s="29">
        <v>0</v>
      </c>
      <c r="P23" s="66">
        <v>0</v>
      </c>
      <c r="Q23" s="29">
        <v>4904000</v>
      </c>
      <c r="R23" s="66"/>
      <c r="S23" s="29"/>
      <c r="T23" s="57">
        <f t="shared" si="0"/>
        <v>0</v>
      </c>
      <c r="U23" s="57">
        <f t="shared" si="8"/>
        <v>0</v>
      </c>
      <c r="V23" s="58" t="s">
        <v>33</v>
      </c>
      <c r="W23" s="59">
        <f t="shared" si="1"/>
        <v>4904000</v>
      </c>
      <c r="X23" s="60">
        <f t="shared" si="9"/>
        <v>99.420184081417503</v>
      </c>
      <c r="Y23" s="58" t="s">
        <v>33</v>
      </c>
      <c r="Z23" s="57">
        <f t="shared" si="2"/>
        <v>12</v>
      </c>
      <c r="AA23" s="59">
        <f t="shared" si="3"/>
        <v>11804000</v>
      </c>
      <c r="AB23" s="61">
        <f t="shared" si="4"/>
        <v>33.333333333333329</v>
      </c>
      <c r="AC23" s="62" t="s">
        <v>33</v>
      </c>
      <c r="AD23" s="61">
        <f t="shared" si="10"/>
        <v>69.237356733104178</v>
      </c>
      <c r="AE23" s="12"/>
    </row>
    <row r="24" spans="1:31" ht="61.5" customHeight="1" x14ac:dyDescent="0.25">
      <c r="A24" s="52"/>
      <c r="B24" s="31"/>
      <c r="C24" s="53" t="s">
        <v>60</v>
      </c>
      <c r="D24" s="54" t="s">
        <v>61</v>
      </c>
      <c r="E24" s="55">
        <f t="shared" ref="E24:E31" si="11">12*3</f>
        <v>36</v>
      </c>
      <c r="F24" s="56" t="s">
        <v>59</v>
      </c>
      <c r="G24" s="29">
        <v>476525722</v>
      </c>
      <c r="H24" s="55">
        <v>12</v>
      </c>
      <c r="I24" s="29">
        <v>338854825</v>
      </c>
      <c r="J24" s="55">
        <v>12</v>
      </c>
      <c r="K24" s="29">
        <v>53517975</v>
      </c>
      <c r="L24" s="55">
        <v>0</v>
      </c>
      <c r="M24" s="29">
        <v>0</v>
      </c>
      <c r="N24" s="55">
        <v>2</v>
      </c>
      <c r="O24" s="29">
        <v>0</v>
      </c>
      <c r="P24" s="55">
        <v>2</v>
      </c>
      <c r="Q24" s="29">
        <v>12032800</v>
      </c>
      <c r="R24" s="55"/>
      <c r="S24" s="29"/>
      <c r="T24" s="57">
        <f t="shared" si="0"/>
        <v>4</v>
      </c>
      <c r="U24" s="57">
        <f t="shared" si="8"/>
        <v>33.333333333333329</v>
      </c>
      <c r="V24" s="58" t="s">
        <v>33</v>
      </c>
      <c r="W24" s="59">
        <f t="shared" si="1"/>
        <v>12032800</v>
      </c>
      <c r="X24" s="60">
        <f t="shared" si="9"/>
        <v>22.483660863476242</v>
      </c>
      <c r="Y24" s="58" t="s">
        <v>33</v>
      </c>
      <c r="Z24" s="57">
        <f t="shared" si="2"/>
        <v>16</v>
      </c>
      <c r="AA24" s="59">
        <f t="shared" si="3"/>
        <v>350887625</v>
      </c>
      <c r="AB24" s="61">
        <f t="shared" si="4"/>
        <v>44.444444444444443</v>
      </c>
      <c r="AC24" s="62" t="s">
        <v>33</v>
      </c>
      <c r="AD24" s="61">
        <f t="shared" si="10"/>
        <v>73.634561325946635</v>
      </c>
      <c r="AE24" s="12"/>
    </row>
    <row r="25" spans="1:31" ht="57" customHeight="1" x14ac:dyDescent="0.25">
      <c r="A25" s="52"/>
      <c r="B25" s="31"/>
      <c r="C25" s="53" t="s">
        <v>62</v>
      </c>
      <c r="D25" s="53" t="s">
        <v>63</v>
      </c>
      <c r="E25" s="55">
        <f t="shared" si="11"/>
        <v>36</v>
      </c>
      <c r="F25" s="56" t="s">
        <v>59</v>
      </c>
      <c r="G25" s="29">
        <v>195204400</v>
      </c>
      <c r="H25" s="66">
        <v>12</v>
      </c>
      <c r="I25" s="29">
        <v>56325000</v>
      </c>
      <c r="J25" s="66">
        <v>12</v>
      </c>
      <c r="K25" s="29">
        <v>62464000</v>
      </c>
      <c r="L25" s="66">
        <v>0</v>
      </c>
      <c r="M25" s="29">
        <v>0</v>
      </c>
      <c r="N25" s="66">
        <v>1</v>
      </c>
      <c r="O25" s="29">
        <v>0</v>
      </c>
      <c r="P25" s="66">
        <v>1</v>
      </c>
      <c r="Q25" s="29">
        <v>15552500</v>
      </c>
      <c r="R25" s="66"/>
      <c r="S25" s="29"/>
      <c r="T25" s="57">
        <f t="shared" si="0"/>
        <v>2</v>
      </c>
      <c r="U25" s="57">
        <f t="shared" si="8"/>
        <v>16.666666666666664</v>
      </c>
      <c r="V25" s="58" t="s">
        <v>33</v>
      </c>
      <c r="W25" s="59">
        <f t="shared" si="1"/>
        <v>15552500</v>
      </c>
      <c r="X25" s="60">
        <f t="shared" si="9"/>
        <v>24.898341444672131</v>
      </c>
      <c r="Y25" s="58" t="s">
        <v>33</v>
      </c>
      <c r="Z25" s="57">
        <f t="shared" si="2"/>
        <v>14</v>
      </c>
      <c r="AA25" s="59">
        <f t="shared" si="3"/>
        <v>71877500</v>
      </c>
      <c r="AB25" s="61">
        <f t="shared" si="4"/>
        <v>38.888888888888893</v>
      </c>
      <c r="AC25" s="62" t="s">
        <v>33</v>
      </c>
      <c r="AD25" s="61">
        <f t="shared" si="10"/>
        <v>36.821659757669394</v>
      </c>
      <c r="AE25" s="12"/>
    </row>
    <row r="26" spans="1:31" ht="72" customHeight="1" x14ac:dyDescent="0.25">
      <c r="A26" s="52"/>
      <c r="B26" s="31"/>
      <c r="C26" s="53" t="s">
        <v>64</v>
      </c>
      <c r="D26" s="53" t="s">
        <v>65</v>
      </c>
      <c r="E26" s="55">
        <f t="shared" si="11"/>
        <v>36</v>
      </c>
      <c r="F26" s="56" t="s">
        <v>59</v>
      </c>
      <c r="G26" s="29">
        <v>47519100</v>
      </c>
      <c r="H26" s="55">
        <v>12</v>
      </c>
      <c r="I26" s="29">
        <v>5506000</v>
      </c>
      <c r="J26" s="55">
        <v>12</v>
      </c>
      <c r="K26" s="29">
        <v>14559550</v>
      </c>
      <c r="L26" s="55">
        <v>0</v>
      </c>
      <c r="M26" s="29">
        <v>0</v>
      </c>
      <c r="N26" s="55">
        <v>6</v>
      </c>
      <c r="O26" s="29">
        <v>0</v>
      </c>
      <c r="P26" s="55">
        <v>6</v>
      </c>
      <c r="Q26" s="29">
        <v>5205000</v>
      </c>
      <c r="R26" s="55"/>
      <c r="S26" s="29"/>
      <c r="T26" s="57">
        <f t="shared" si="0"/>
        <v>12</v>
      </c>
      <c r="U26" s="57">
        <f t="shared" si="8"/>
        <v>100</v>
      </c>
      <c r="V26" s="58" t="s">
        <v>33</v>
      </c>
      <c r="W26" s="59">
        <f t="shared" si="1"/>
        <v>5205000</v>
      </c>
      <c r="X26" s="60">
        <f t="shared" si="9"/>
        <v>35.74973127603532</v>
      </c>
      <c r="Y26" s="58" t="s">
        <v>33</v>
      </c>
      <c r="Z26" s="57">
        <f t="shared" si="2"/>
        <v>24</v>
      </c>
      <c r="AA26" s="59">
        <f t="shared" si="3"/>
        <v>10711000</v>
      </c>
      <c r="AB26" s="61">
        <f t="shared" si="4"/>
        <v>66.666666666666657</v>
      </c>
      <c r="AC26" s="62" t="s">
        <v>33</v>
      </c>
      <c r="AD26" s="61">
        <f t="shared" si="10"/>
        <v>22.540410066688974</v>
      </c>
      <c r="AE26" s="12"/>
    </row>
    <row r="27" spans="1:31" ht="74.25" customHeight="1" x14ac:dyDescent="0.25">
      <c r="A27" s="52"/>
      <c r="B27" s="31"/>
      <c r="C27" s="53" t="s">
        <v>66</v>
      </c>
      <c r="D27" s="67" t="s">
        <v>67</v>
      </c>
      <c r="E27" s="55">
        <f t="shared" si="11"/>
        <v>36</v>
      </c>
      <c r="F27" s="56" t="s">
        <v>38</v>
      </c>
      <c r="G27" s="29">
        <v>7480000</v>
      </c>
      <c r="H27" s="55">
        <v>12</v>
      </c>
      <c r="I27" s="29">
        <v>2255000</v>
      </c>
      <c r="J27" s="55">
        <v>12</v>
      </c>
      <c r="K27" s="29">
        <v>2420000</v>
      </c>
      <c r="L27" s="55">
        <v>0</v>
      </c>
      <c r="M27" s="29">
        <v>0</v>
      </c>
      <c r="N27" s="55">
        <v>6</v>
      </c>
      <c r="O27" s="29">
        <v>0</v>
      </c>
      <c r="P27" s="55">
        <v>0</v>
      </c>
      <c r="Q27" s="29">
        <v>1365000</v>
      </c>
      <c r="R27" s="55"/>
      <c r="S27" s="29"/>
      <c r="T27" s="57">
        <f t="shared" si="0"/>
        <v>6</v>
      </c>
      <c r="U27" s="57">
        <f t="shared" si="8"/>
        <v>50</v>
      </c>
      <c r="V27" s="58" t="s">
        <v>33</v>
      </c>
      <c r="W27" s="59">
        <f t="shared" si="1"/>
        <v>1365000</v>
      </c>
      <c r="X27" s="60">
        <f t="shared" si="9"/>
        <v>56.404958677685947</v>
      </c>
      <c r="Y27" s="58" t="s">
        <v>33</v>
      </c>
      <c r="Z27" s="57">
        <f t="shared" si="2"/>
        <v>18</v>
      </c>
      <c r="AA27" s="59">
        <f t="shared" si="3"/>
        <v>3620000</v>
      </c>
      <c r="AB27" s="61">
        <f t="shared" si="4"/>
        <v>50</v>
      </c>
      <c r="AC27" s="62" t="s">
        <v>33</v>
      </c>
      <c r="AD27" s="61">
        <f t="shared" si="10"/>
        <v>48.395721925133692</v>
      </c>
      <c r="AE27" s="12"/>
    </row>
    <row r="28" spans="1:31" ht="75.75" customHeight="1" x14ac:dyDescent="0.25">
      <c r="A28" s="52"/>
      <c r="B28" s="31"/>
      <c r="C28" s="53" t="s">
        <v>68</v>
      </c>
      <c r="D28" s="53" t="s">
        <v>69</v>
      </c>
      <c r="E28" s="55">
        <f t="shared" si="11"/>
        <v>36</v>
      </c>
      <c r="F28" s="56" t="s">
        <v>43</v>
      </c>
      <c r="G28" s="29">
        <v>172490000</v>
      </c>
      <c r="H28" s="55">
        <v>12</v>
      </c>
      <c r="I28" s="29">
        <v>56416000</v>
      </c>
      <c r="J28" s="55">
        <v>12</v>
      </c>
      <c r="K28" s="29">
        <v>32490000</v>
      </c>
      <c r="L28" s="55">
        <v>3</v>
      </c>
      <c r="M28" s="29">
        <v>0</v>
      </c>
      <c r="N28" s="55">
        <v>3</v>
      </c>
      <c r="O28" s="29">
        <v>0</v>
      </c>
      <c r="P28" s="55">
        <v>3</v>
      </c>
      <c r="Q28" s="29">
        <v>30594530</v>
      </c>
      <c r="R28" s="55"/>
      <c r="S28" s="29"/>
      <c r="T28" s="57">
        <f t="shared" si="0"/>
        <v>9</v>
      </c>
      <c r="U28" s="57">
        <f t="shared" si="8"/>
        <v>75</v>
      </c>
      <c r="V28" s="58" t="s">
        <v>33</v>
      </c>
      <c r="W28" s="59">
        <f t="shared" si="1"/>
        <v>30594530</v>
      </c>
      <c r="X28" s="60">
        <f t="shared" si="9"/>
        <v>94.165989535241607</v>
      </c>
      <c r="Y28" s="58" t="s">
        <v>33</v>
      </c>
      <c r="Z28" s="57">
        <f t="shared" si="2"/>
        <v>21</v>
      </c>
      <c r="AA28" s="59">
        <f t="shared" si="3"/>
        <v>87010530</v>
      </c>
      <c r="AB28" s="61">
        <f t="shared" si="4"/>
        <v>58.333333333333336</v>
      </c>
      <c r="AC28" s="62" t="s">
        <v>33</v>
      </c>
      <c r="AD28" s="61">
        <f t="shared" si="10"/>
        <v>50.443811235433934</v>
      </c>
      <c r="AE28" s="12"/>
    </row>
    <row r="29" spans="1:31" ht="51.75" customHeight="1" x14ac:dyDescent="0.25">
      <c r="A29" s="52"/>
      <c r="B29" s="31"/>
      <c r="C29" s="44" t="s">
        <v>70</v>
      </c>
      <c r="D29" s="44" t="s">
        <v>71</v>
      </c>
      <c r="E29" s="33"/>
      <c r="F29" s="34"/>
      <c r="G29" s="35">
        <f>SUM(G30:G31)</f>
        <v>369632000</v>
      </c>
      <c r="H29" s="33">
        <v>100</v>
      </c>
      <c r="I29" s="35">
        <f>SUM(I30:I31)</f>
        <v>72941879</v>
      </c>
      <c r="J29" s="33">
        <v>100</v>
      </c>
      <c r="K29" s="35">
        <f>SUM(K30:K31)</f>
        <v>128880000</v>
      </c>
      <c r="L29" s="33">
        <v>25</v>
      </c>
      <c r="M29" s="35">
        <f>SUM(M30:M31)</f>
        <v>0</v>
      </c>
      <c r="N29" s="33">
        <v>25</v>
      </c>
      <c r="O29" s="35">
        <f>SUM(O30:O31)</f>
        <v>0</v>
      </c>
      <c r="P29" s="33">
        <v>25</v>
      </c>
      <c r="Q29" s="35">
        <f>SUM(Q30:Q31)</f>
        <v>58299248</v>
      </c>
      <c r="R29" s="33"/>
      <c r="S29" s="35"/>
      <c r="T29" s="37">
        <f t="shared" si="0"/>
        <v>75</v>
      </c>
      <c r="U29" s="37">
        <f t="shared" si="8"/>
        <v>75</v>
      </c>
      <c r="V29" s="38" t="s">
        <v>33</v>
      </c>
      <c r="W29" s="39">
        <f t="shared" si="1"/>
        <v>58299248</v>
      </c>
      <c r="X29" s="40">
        <f t="shared" si="9"/>
        <v>45.235294847920549</v>
      </c>
      <c r="Y29" s="38" t="s">
        <v>33</v>
      </c>
      <c r="Z29" s="37">
        <f t="shared" si="2"/>
        <v>175</v>
      </c>
      <c r="AA29" s="39">
        <f t="shared" si="3"/>
        <v>131241127</v>
      </c>
      <c r="AB29" s="41" t="e">
        <f t="shared" si="4"/>
        <v>#DIV/0!</v>
      </c>
      <c r="AC29" s="42" t="s">
        <v>33</v>
      </c>
      <c r="AD29" s="41">
        <f t="shared" si="10"/>
        <v>35.505888829971433</v>
      </c>
      <c r="AE29" s="12"/>
    </row>
    <row r="30" spans="1:31" ht="78.75" customHeight="1" x14ac:dyDescent="0.25">
      <c r="A30" s="52"/>
      <c r="B30" s="31"/>
      <c r="C30" s="53" t="s">
        <v>72</v>
      </c>
      <c r="D30" s="54" t="s">
        <v>73</v>
      </c>
      <c r="E30" s="55">
        <f t="shared" si="11"/>
        <v>36</v>
      </c>
      <c r="F30" s="56" t="s">
        <v>43</v>
      </c>
      <c r="G30" s="29">
        <v>211400000</v>
      </c>
      <c r="H30" s="55">
        <v>12</v>
      </c>
      <c r="I30" s="29">
        <v>49541879</v>
      </c>
      <c r="J30" s="55">
        <v>12</v>
      </c>
      <c r="K30" s="29">
        <v>68200000</v>
      </c>
      <c r="L30" s="55">
        <v>3</v>
      </c>
      <c r="M30" s="29">
        <v>0</v>
      </c>
      <c r="N30" s="55">
        <v>3</v>
      </c>
      <c r="O30" s="29">
        <v>0</v>
      </c>
      <c r="P30" s="55">
        <v>3</v>
      </c>
      <c r="Q30" s="29">
        <v>27002048</v>
      </c>
      <c r="R30" s="55"/>
      <c r="S30" s="29"/>
      <c r="T30" s="57">
        <f t="shared" si="0"/>
        <v>9</v>
      </c>
      <c r="U30" s="57">
        <f t="shared" si="8"/>
        <v>75</v>
      </c>
      <c r="V30" s="58" t="s">
        <v>33</v>
      </c>
      <c r="W30" s="59">
        <f t="shared" si="1"/>
        <v>27002048</v>
      </c>
      <c r="X30" s="60">
        <f t="shared" si="9"/>
        <v>39.592445747800589</v>
      </c>
      <c r="Y30" s="58" t="s">
        <v>33</v>
      </c>
      <c r="Z30" s="57">
        <f t="shared" si="2"/>
        <v>21</v>
      </c>
      <c r="AA30" s="59">
        <f t="shared" si="3"/>
        <v>76543927</v>
      </c>
      <c r="AB30" s="61">
        <f t="shared" si="4"/>
        <v>58.333333333333336</v>
      </c>
      <c r="AC30" s="62" t="s">
        <v>33</v>
      </c>
      <c r="AD30" s="61">
        <f t="shared" si="10"/>
        <v>36.208101702932829</v>
      </c>
      <c r="AE30" s="12"/>
    </row>
    <row r="31" spans="1:31" ht="82.5" customHeight="1" x14ac:dyDescent="0.25">
      <c r="A31" s="52"/>
      <c r="B31" s="31"/>
      <c r="C31" s="53" t="s">
        <v>74</v>
      </c>
      <c r="D31" s="54" t="s">
        <v>75</v>
      </c>
      <c r="E31" s="55">
        <f t="shared" si="11"/>
        <v>36</v>
      </c>
      <c r="F31" s="56" t="s">
        <v>43</v>
      </c>
      <c r="G31" s="29">
        <v>158232000</v>
      </c>
      <c r="H31" s="55">
        <v>12</v>
      </c>
      <c r="I31" s="29">
        <v>23400000</v>
      </c>
      <c r="J31" s="55">
        <v>12</v>
      </c>
      <c r="K31" s="29">
        <v>60680000</v>
      </c>
      <c r="L31" s="55">
        <v>0</v>
      </c>
      <c r="M31" s="29">
        <v>0</v>
      </c>
      <c r="N31" s="55">
        <v>3</v>
      </c>
      <c r="O31" s="29">
        <v>0</v>
      </c>
      <c r="P31" s="55">
        <v>3</v>
      </c>
      <c r="Q31" s="29">
        <v>31297200</v>
      </c>
      <c r="R31" s="55"/>
      <c r="S31" s="29"/>
      <c r="T31" s="57">
        <f t="shared" si="0"/>
        <v>6</v>
      </c>
      <c r="U31" s="57">
        <f t="shared" si="8"/>
        <v>50</v>
      </c>
      <c r="V31" s="58" t="s">
        <v>33</v>
      </c>
      <c r="W31" s="59">
        <f t="shared" si="1"/>
        <v>31297200</v>
      </c>
      <c r="X31" s="60">
        <f t="shared" si="9"/>
        <v>51.577455504284778</v>
      </c>
      <c r="Y31" s="58" t="s">
        <v>33</v>
      </c>
      <c r="Z31" s="57">
        <f t="shared" si="2"/>
        <v>18</v>
      </c>
      <c r="AA31" s="59">
        <f t="shared" si="3"/>
        <v>54697200</v>
      </c>
      <c r="AB31" s="61">
        <f t="shared" si="4"/>
        <v>50</v>
      </c>
      <c r="AC31" s="62" t="s">
        <v>33</v>
      </c>
      <c r="AD31" s="61">
        <f t="shared" si="10"/>
        <v>34.56772334293948</v>
      </c>
      <c r="AE31" s="12"/>
    </row>
    <row r="32" spans="1:31" ht="69" customHeight="1" x14ac:dyDescent="0.25">
      <c r="A32" s="52"/>
      <c r="B32" s="31"/>
      <c r="C32" s="44" t="s">
        <v>76</v>
      </c>
      <c r="D32" s="44" t="s">
        <v>71</v>
      </c>
      <c r="E32" s="33">
        <v>100</v>
      </c>
      <c r="F32" s="34" t="s">
        <v>33</v>
      </c>
      <c r="G32" s="35">
        <f>SUM(G33:G35)</f>
        <v>270111150</v>
      </c>
      <c r="H32" s="33">
        <v>100</v>
      </c>
      <c r="I32" s="35">
        <f>SUM(I33:I35)</f>
        <v>91133600</v>
      </c>
      <c r="J32" s="33">
        <v>100</v>
      </c>
      <c r="K32" s="35">
        <f>SUM(K33:K35)</f>
        <v>77421400</v>
      </c>
      <c r="L32" s="33">
        <v>25</v>
      </c>
      <c r="M32" s="35">
        <f>SUM(M33:M35)</f>
        <v>0</v>
      </c>
      <c r="N32" s="33">
        <v>25</v>
      </c>
      <c r="O32" s="35">
        <f>SUM(O33:O35)</f>
        <v>0</v>
      </c>
      <c r="P32" s="33">
        <v>25</v>
      </c>
      <c r="Q32" s="35">
        <f>SUM(Q33:Q35)</f>
        <v>31186653</v>
      </c>
      <c r="R32" s="33"/>
      <c r="S32" s="35"/>
      <c r="T32" s="37">
        <f t="shared" si="0"/>
        <v>75</v>
      </c>
      <c r="U32" s="37">
        <f t="shared" si="8"/>
        <v>75</v>
      </c>
      <c r="V32" s="38" t="s">
        <v>33</v>
      </c>
      <c r="W32" s="39">
        <f t="shared" si="1"/>
        <v>31186653</v>
      </c>
      <c r="X32" s="40">
        <f t="shared" si="9"/>
        <v>40.281696016863556</v>
      </c>
      <c r="Y32" s="38" t="s">
        <v>33</v>
      </c>
      <c r="Z32" s="37">
        <f t="shared" si="2"/>
        <v>175</v>
      </c>
      <c r="AA32" s="39">
        <f t="shared" si="3"/>
        <v>122320253</v>
      </c>
      <c r="AB32" s="41">
        <f t="shared" si="4"/>
        <v>175</v>
      </c>
      <c r="AC32" s="42" t="s">
        <v>33</v>
      </c>
      <c r="AD32" s="41">
        <f t="shared" si="10"/>
        <v>45.285155018591425</v>
      </c>
      <c r="AE32" s="12"/>
    </row>
    <row r="33" spans="1:31" ht="92.25" customHeight="1" x14ac:dyDescent="0.25">
      <c r="A33" s="52"/>
      <c r="B33" s="31"/>
      <c r="C33" s="53" t="s">
        <v>77</v>
      </c>
      <c r="D33" s="54" t="s">
        <v>78</v>
      </c>
      <c r="E33" s="55">
        <v>4</v>
      </c>
      <c r="F33" s="56" t="s">
        <v>79</v>
      </c>
      <c r="G33" s="29">
        <v>140554050</v>
      </c>
      <c r="H33" s="55">
        <v>4</v>
      </c>
      <c r="I33" s="29">
        <v>32793600</v>
      </c>
      <c r="J33" s="55">
        <v>4</v>
      </c>
      <c r="K33" s="29">
        <v>43642200</v>
      </c>
      <c r="L33" s="55">
        <v>0</v>
      </c>
      <c r="M33" s="29">
        <v>0</v>
      </c>
      <c r="N33" s="55">
        <v>0</v>
      </c>
      <c r="O33" s="29">
        <v>0</v>
      </c>
      <c r="P33" s="55">
        <v>0</v>
      </c>
      <c r="Q33" s="29">
        <v>19175653</v>
      </c>
      <c r="R33" s="55"/>
      <c r="S33" s="29"/>
      <c r="T33" s="57">
        <f t="shared" si="0"/>
        <v>0</v>
      </c>
      <c r="U33" s="57">
        <f t="shared" si="8"/>
        <v>0</v>
      </c>
      <c r="V33" s="58" t="s">
        <v>33</v>
      </c>
      <c r="W33" s="59">
        <f t="shared" si="1"/>
        <v>19175653</v>
      </c>
      <c r="X33" s="60">
        <f t="shared" si="9"/>
        <v>43.938328040291282</v>
      </c>
      <c r="Y33" s="58" t="s">
        <v>33</v>
      </c>
      <c r="Z33" s="57">
        <f t="shared" si="2"/>
        <v>4</v>
      </c>
      <c r="AA33" s="59">
        <f t="shared" si="3"/>
        <v>51969253</v>
      </c>
      <c r="AB33" s="61">
        <f t="shared" si="4"/>
        <v>100</v>
      </c>
      <c r="AC33" s="62" t="s">
        <v>33</v>
      </c>
      <c r="AD33" s="61">
        <f t="shared" si="10"/>
        <v>36.974568146559989</v>
      </c>
      <c r="AE33" s="12"/>
    </row>
    <row r="34" spans="1:31" ht="90" x14ac:dyDescent="0.25">
      <c r="A34" s="52"/>
      <c r="B34" s="31"/>
      <c r="C34" s="53" t="s">
        <v>80</v>
      </c>
      <c r="D34" s="54" t="s">
        <v>81</v>
      </c>
      <c r="E34" s="55">
        <v>1</v>
      </c>
      <c r="F34" s="56" t="s">
        <v>79</v>
      </c>
      <c r="G34" s="29">
        <v>103000000</v>
      </c>
      <c r="H34" s="55">
        <v>1</v>
      </c>
      <c r="I34" s="29">
        <v>53000000</v>
      </c>
      <c r="J34" s="55">
        <v>1</v>
      </c>
      <c r="K34" s="29">
        <v>25000000</v>
      </c>
      <c r="L34" s="55">
        <v>0</v>
      </c>
      <c r="M34" s="29">
        <v>0</v>
      </c>
      <c r="N34" s="55">
        <v>0</v>
      </c>
      <c r="O34" s="29">
        <v>0</v>
      </c>
      <c r="P34" s="55">
        <v>0</v>
      </c>
      <c r="Q34" s="29">
        <v>12011000</v>
      </c>
      <c r="R34" s="55"/>
      <c r="S34" s="29"/>
      <c r="T34" s="57">
        <f t="shared" si="0"/>
        <v>0</v>
      </c>
      <c r="U34" s="57">
        <f t="shared" si="8"/>
        <v>0</v>
      </c>
      <c r="V34" s="58"/>
      <c r="W34" s="59">
        <f t="shared" si="1"/>
        <v>12011000</v>
      </c>
      <c r="X34" s="60">
        <f t="shared" si="9"/>
        <v>48.043999999999997</v>
      </c>
      <c r="Y34" s="58"/>
      <c r="Z34" s="57">
        <f t="shared" si="2"/>
        <v>1</v>
      </c>
      <c r="AA34" s="59">
        <f t="shared" si="3"/>
        <v>65011000</v>
      </c>
      <c r="AB34" s="61">
        <f t="shared" si="4"/>
        <v>100</v>
      </c>
      <c r="AC34" s="62" t="s">
        <v>33</v>
      </c>
      <c r="AD34" s="61">
        <f t="shared" si="10"/>
        <v>63.117475728155334</v>
      </c>
      <c r="AE34" s="12"/>
    </row>
    <row r="35" spans="1:31" ht="105" x14ac:dyDescent="0.25">
      <c r="A35" s="52"/>
      <c r="B35" s="31"/>
      <c r="C35" s="53" t="s">
        <v>82</v>
      </c>
      <c r="D35" s="67" t="s">
        <v>83</v>
      </c>
      <c r="E35" s="55">
        <v>37</v>
      </c>
      <c r="F35" s="56" t="s">
        <v>79</v>
      </c>
      <c r="G35" s="29">
        <v>26557100</v>
      </c>
      <c r="H35" s="55">
        <v>37</v>
      </c>
      <c r="I35" s="29">
        <v>5340000</v>
      </c>
      <c r="J35" s="55">
        <v>37</v>
      </c>
      <c r="K35" s="29">
        <v>8779200</v>
      </c>
      <c r="L35" s="55">
        <v>0</v>
      </c>
      <c r="M35" s="29">
        <v>0</v>
      </c>
      <c r="N35" s="55">
        <v>0</v>
      </c>
      <c r="O35" s="29">
        <v>0</v>
      </c>
      <c r="P35" s="55">
        <v>0</v>
      </c>
      <c r="Q35" s="29">
        <v>0</v>
      </c>
      <c r="R35" s="55"/>
      <c r="S35" s="29"/>
      <c r="T35" s="57">
        <f t="shared" si="0"/>
        <v>0</v>
      </c>
      <c r="U35" s="57">
        <f t="shared" si="8"/>
        <v>0</v>
      </c>
      <c r="V35" s="58"/>
      <c r="W35" s="59">
        <f t="shared" si="1"/>
        <v>0</v>
      </c>
      <c r="X35" s="60">
        <f t="shared" si="9"/>
        <v>0</v>
      </c>
      <c r="Y35" s="58"/>
      <c r="Z35" s="57">
        <f t="shared" si="2"/>
        <v>37</v>
      </c>
      <c r="AA35" s="59">
        <f t="shared" si="3"/>
        <v>5340000</v>
      </c>
      <c r="AB35" s="61">
        <f t="shared" si="4"/>
        <v>100</v>
      </c>
      <c r="AC35" s="62" t="s">
        <v>33</v>
      </c>
      <c r="AD35" s="61">
        <f t="shared" si="10"/>
        <v>20.107617172055683</v>
      </c>
      <c r="AE35" s="12"/>
    </row>
    <row r="36" spans="1:31" ht="126" x14ac:dyDescent="0.25">
      <c r="A36" s="52"/>
      <c r="B36" s="31"/>
      <c r="C36" s="44" t="s">
        <v>84</v>
      </c>
      <c r="D36" s="32" t="s">
        <v>85</v>
      </c>
      <c r="E36" s="63">
        <v>100</v>
      </c>
      <c r="F36" s="34" t="s">
        <v>33</v>
      </c>
      <c r="G36" s="35">
        <f>SUM(G37,G39)</f>
        <v>28700000</v>
      </c>
      <c r="H36" s="63">
        <v>100</v>
      </c>
      <c r="I36" s="35">
        <f>SUM(I37,I39)</f>
        <v>10030000</v>
      </c>
      <c r="J36" s="63">
        <v>100</v>
      </c>
      <c r="K36" s="35">
        <f>SUM(K37,K39)</f>
        <v>8975000</v>
      </c>
      <c r="L36" s="63">
        <v>25</v>
      </c>
      <c r="M36" s="35">
        <v>0</v>
      </c>
      <c r="N36" s="63">
        <v>25</v>
      </c>
      <c r="O36" s="35">
        <v>0</v>
      </c>
      <c r="P36" s="63">
        <v>25</v>
      </c>
      <c r="Q36" s="35">
        <v>0</v>
      </c>
      <c r="R36" s="63"/>
      <c r="S36" s="35"/>
      <c r="T36" s="37">
        <f t="shared" si="0"/>
        <v>75</v>
      </c>
      <c r="U36" s="37">
        <f t="shared" si="8"/>
        <v>75</v>
      </c>
      <c r="V36" s="38" t="s">
        <v>33</v>
      </c>
      <c r="W36" s="39">
        <f t="shared" si="1"/>
        <v>0</v>
      </c>
      <c r="X36" s="40">
        <f t="shared" si="9"/>
        <v>0</v>
      </c>
      <c r="Y36" s="38" t="s">
        <v>33</v>
      </c>
      <c r="Z36" s="37">
        <f t="shared" si="2"/>
        <v>175</v>
      </c>
      <c r="AA36" s="39">
        <f t="shared" si="3"/>
        <v>10030000</v>
      </c>
      <c r="AB36" s="41">
        <f t="shared" si="4"/>
        <v>175</v>
      </c>
      <c r="AC36" s="42" t="s">
        <v>33</v>
      </c>
      <c r="AD36" s="41">
        <f t="shared" si="10"/>
        <v>34.947735191637634</v>
      </c>
      <c r="AE36" s="28"/>
    </row>
    <row r="37" spans="1:31" ht="102.75" customHeight="1" x14ac:dyDescent="0.25">
      <c r="A37" s="52"/>
      <c r="B37" s="31"/>
      <c r="C37" s="44" t="s">
        <v>86</v>
      </c>
      <c r="D37" s="32" t="s">
        <v>87</v>
      </c>
      <c r="E37" s="63">
        <v>100</v>
      </c>
      <c r="F37" s="34" t="s">
        <v>33</v>
      </c>
      <c r="G37" s="35">
        <f>SUM(G38)</f>
        <v>17950000</v>
      </c>
      <c r="H37" s="63">
        <v>100</v>
      </c>
      <c r="I37" s="35">
        <f>SUM(I38)</f>
        <v>0</v>
      </c>
      <c r="J37" s="63">
        <v>100</v>
      </c>
      <c r="K37" s="35">
        <f>SUM(K38)</f>
        <v>8975000</v>
      </c>
      <c r="L37" s="63">
        <v>25</v>
      </c>
      <c r="M37" s="35">
        <f>SUM(M38)</f>
        <v>0</v>
      </c>
      <c r="N37" s="63">
        <v>25</v>
      </c>
      <c r="O37" s="35">
        <v>0</v>
      </c>
      <c r="P37" s="63">
        <v>25</v>
      </c>
      <c r="Q37" s="35">
        <v>0</v>
      </c>
      <c r="R37" s="63"/>
      <c r="S37" s="35"/>
      <c r="T37" s="37">
        <f t="shared" si="0"/>
        <v>75</v>
      </c>
      <c r="U37" s="37">
        <f t="shared" si="8"/>
        <v>75</v>
      </c>
      <c r="V37" s="38" t="s">
        <v>33</v>
      </c>
      <c r="W37" s="39">
        <f t="shared" si="1"/>
        <v>0</v>
      </c>
      <c r="X37" s="40">
        <f t="shared" si="9"/>
        <v>0</v>
      </c>
      <c r="Y37" s="38" t="s">
        <v>33</v>
      </c>
      <c r="Z37" s="37">
        <f t="shared" si="2"/>
        <v>175</v>
      </c>
      <c r="AA37" s="39">
        <f t="shared" si="3"/>
        <v>0</v>
      </c>
      <c r="AB37" s="41">
        <f t="shared" si="4"/>
        <v>175</v>
      </c>
      <c r="AC37" s="42" t="s">
        <v>33</v>
      </c>
      <c r="AD37" s="41">
        <f t="shared" si="10"/>
        <v>0</v>
      </c>
      <c r="AE37" s="12"/>
    </row>
    <row r="38" spans="1:31" ht="88.5" customHeight="1" x14ac:dyDescent="0.25">
      <c r="A38" s="52"/>
      <c r="B38" s="31"/>
      <c r="C38" s="53" t="s">
        <v>88</v>
      </c>
      <c r="D38" s="54" t="s">
        <v>89</v>
      </c>
      <c r="E38" s="55">
        <v>1</v>
      </c>
      <c r="F38" s="56" t="s">
        <v>43</v>
      </c>
      <c r="G38" s="29">
        <v>17950000</v>
      </c>
      <c r="H38" s="55"/>
      <c r="I38" s="29"/>
      <c r="J38" s="55">
        <v>1</v>
      </c>
      <c r="K38" s="29">
        <v>8975000</v>
      </c>
      <c r="L38" s="55">
        <v>0</v>
      </c>
      <c r="M38" s="29">
        <v>0</v>
      </c>
      <c r="N38" s="55">
        <v>0</v>
      </c>
      <c r="O38" s="29">
        <v>0</v>
      </c>
      <c r="P38" s="55">
        <v>0</v>
      </c>
      <c r="Q38" s="29">
        <v>975000</v>
      </c>
      <c r="R38" s="55"/>
      <c r="S38" s="29"/>
      <c r="T38" s="57">
        <f t="shared" si="0"/>
        <v>0</v>
      </c>
      <c r="U38" s="57">
        <f t="shared" si="8"/>
        <v>0</v>
      </c>
      <c r="V38" s="58" t="s">
        <v>33</v>
      </c>
      <c r="W38" s="59">
        <f t="shared" si="1"/>
        <v>975000</v>
      </c>
      <c r="X38" s="60">
        <f t="shared" si="9"/>
        <v>10.863509749303621</v>
      </c>
      <c r="Y38" s="58" t="s">
        <v>33</v>
      </c>
      <c r="Z38" s="57">
        <f t="shared" si="2"/>
        <v>0</v>
      </c>
      <c r="AA38" s="59">
        <f t="shared" si="3"/>
        <v>975000</v>
      </c>
      <c r="AB38" s="61">
        <f t="shared" si="4"/>
        <v>0</v>
      </c>
      <c r="AC38" s="62" t="s">
        <v>33</v>
      </c>
      <c r="AD38" s="61">
        <f t="shared" si="10"/>
        <v>5.4317548746518103</v>
      </c>
      <c r="AE38" s="12"/>
    </row>
    <row r="39" spans="1:31" ht="84.75" customHeight="1" x14ac:dyDescent="0.25">
      <c r="A39" s="52"/>
      <c r="B39" s="31"/>
      <c r="C39" s="68" t="s">
        <v>90</v>
      </c>
      <c r="D39" s="69" t="s">
        <v>91</v>
      </c>
      <c r="E39" s="63">
        <v>100</v>
      </c>
      <c r="F39" s="34" t="s">
        <v>33</v>
      </c>
      <c r="G39" s="35">
        <f>SUM(G40)</f>
        <v>10750000</v>
      </c>
      <c r="H39" s="63">
        <v>100</v>
      </c>
      <c r="I39" s="35">
        <f>SUM(I40)</f>
        <v>10030000</v>
      </c>
      <c r="J39" s="63"/>
      <c r="K39" s="35"/>
      <c r="L39" s="63"/>
      <c r="M39" s="35"/>
      <c r="N39" s="63"/>
      <c r="O39" s="35"/>
      <c r="P39" s="63"/>
      <c r="Q39" s="35"/>
      <c r="R39" s="63"/>
      <c r="S39" s="35"/>
      <c r="T39" s="37"/>
      <c r="U39" s="37"/>
      <c r="V39" s="38"/>
      <c r="W39" s="39"/>
      <c r="X39" s="40"/>
      <c r="Y39" s="38"/>
      <c r="Z39" s="37">
        <f t="shared" si="2"/>
        <v>100</v>
      </c>
      <c r="AA39" s="39">
        <f t="shared" si="3"/>
        <v>10030000</v>
      </c>
      <c r="AB39" s="41">
        <f t="shared" si="4"/>
        <v>100</v>
      </c>
      <c r="AC39" s="42" t="s">
        <v>33</v>
      </c>
      <c r="AD39" s="41">
        <f t="shared" si="10"/>
        <v>93.302325581395351</v>
      </c>
      <c r="AE39" s="12"/>
    </row>
    <row r="40" spans="1:31" ht="75" x14ac:dyDescent="0.25">
      <c r="A40" s="52"/>
      <c r="B40" s="31"/>
      <c r="C40" s="70" t="s">
        <v>92</v>
      </c>
      <c r="D40" s="71" t="s">
        <v>93</v>
      </c>
      <c r="E40" s="55">
        <v>1</v>
      </c>
      <c r="F40" s="56" t="s">
        <v>43</v>
      </c>
      <c r="G40" s="29">
        <v>10750000</v>
      </c>
      <c r="H40" s="55">
        <v>1</v>
      </c>
      <c r="I40" s="29">
        <v>10030000</v>
      </c>
      <c r="J40" s="55"/>
      <c r="K40" s="29"/>
      <c r="L40" s="55"/>
      <c r="M40" s="29"/>
      <c r="N40" s="55"/>
      <c r="O40" s="29"/>
      <c r="P40" s="55"/>
      <c r="Q40" s="29"/>
      <c r="R40" s="55"/>
      <c r="S40" s="29"/>
      <c r="T40" s="57"/>
      <c r="U40" s="57"/>
      <c r="V40" s="58"/>
      <c r="W40" s="59"/>
      <c r="X40" s="60"/>
      <c r="Y40" s="58"/>
      <c r="Z40" s="57">
        <f t="shared" si="2"/>
        <v>1</v>
      </c>
      <c r="AA40" s="59">
        <f t="shared" si="3"/>
        <v>10030000</v>
      </c>
      <c r="AB40" s="61">
        <f t="shared" si="4"/>
        <v>100</v>
      </c>
      <c r="AC40" s="62" t="s">
        <v>33</v>
      </c>
      <c r="AD40" s="61">
        <f t="shared" si="10"/>
        <v>93.302325581395351</v>
      </c>
      <c r="AE40" s="12"/>
    </row>
    <row r="41" spans="1:31" ht="110.25" x14ac:dyDescent="0.25">
      <c r="A41" s="52"/>
      <c r="B41" s="31"/>
      <c r="C41" s="44" t="s">
        <v>94</v>
      </c>
      <c r="D41" s="32" t="s">
        <v>95</v>
      </c>
      <c r="E41" s="63">
        <v>100</v>
      </c>
      <c r="F41" s="34" t="s">
        <v>33</v>
      </c>
      <c r="G41" s="35">
        <f>SUM(G42,G46)</f>
        <v>7834176706</v>
      </c>
      <c r="H41" s="63">
        <v>100</v>
      </c>
      <c r="I41" s="35">
        <f>SUM(I42,I46)</f>
        <v>1258839673</v>
      </c>
      <c r="J41" s="63">
        <v>100</v>
      </c>
      <c r="K41" s="35">
        <f>SUM(K42,K46)</f>
        <v>4255240874</v>
      </c>
      <c r="L41" s="63">
        <v>25</v>
      </c>
      <c r="M41" s="35">
        <f>M42</f>
        <v>0</v>
      </c>
      <c r="N41" s="63">
        <v>25</v>
      </c>
      <c r="O41" s="35">
        <f>O42</f>
        <v>0</v>
      </c>
      <c r="P41" s="63">
        <v>25</v>
      </c>
      <c r="Q41" s="35">
        <f>Q42</f>
        <v>46452000</v>
      </c>
      <c r="R41" s="63"/>
      <c r="S41" s="35"/>
      <c r="T41" s="37">
        <f t="shared" ref="T41:T42" si="12">SUM(L41,N41,P41,R41)</f>
        <v>75</v>
      </c>
      <c r="U41" s="37">
        <f t="shared" ref="U41:U42" si="13">T41/J41*100</f>
        <v>75</v>
      </c>
      <c r="V41" s="38" t="s">
        <v>33</v>
      </c>
      <c r="W41" s="39">
        <f t="shared" ref="W41:W42" si="14">M41+O41+Q41+S41</f>
        <v>46452000</v>
      </c>
      <c r="X41" s="40">
        <f t="shared" ref="X41:X42" si="15">W41/K41*100</f>
        <v>1.0916420803303273</v>
      </c>
      <c r="Y41" s="38" t="s">
        <v>33</v>
      </c>
      <c r="Z41" s="37">
        <f t="shared" si="2"/>
        <v>175</v>
      </c>
      <c r="AA41" s="39">
        <f t="shared" si="3"/>
        <v>1305291673</v>
      </c>
      <c r="AB41" s="41">
        <f t="shared" si="4"/>
        <v>175</v>
      </c>
      <c r="AC41" s="42" t="s">
        <v>33</v>
      </c>
      <c r="AD41" s="41">
        <f t="shared" si="10"/>
        <v>16.661504099088162</v>
      </c>
      <c r="AE41" s="12"/>
    </row>
    <row r="42" spans="1:31" ht="111" customHeight="1" x14ac:dyDescent="0.25">
      <c r="A42" s="52"/>
      <c r="B42" s="31"/>
      <c r="C42" s="44" t="s">
        <v>96</v>
      </c>
      <c r="D42" s="32" t="s">
        <v>97</v>
      </c>
      <c r="E42" s="63">
        <v>100</v>
      </c>
      <c r="F42" s="34" t="s">
        <v>33</v>
      </c>
      <c r="G42" s="35">
        <f>SUM(G43:G45)</f>
        <v>413597950</v>
      </c>
      <c r="H42" s="63">
        <v>100</v>
      </c>
      <c r="I42" s="35">
        <f>SUM(I43:I45)</f>
        <v>109250750</v>
      </c>
      <c r="J42" s="63">
        <v>100</v>
      </c>
      <c r="K42" s="35">
        <f>SUM(K43:K45)</f>
        <v>164951600</v>
      </c>
      <c r="L42" s="63">
        <v>25</v>
      </c>
      <c r="M42" s="35">
        <f>SUM(M43:M45)</f>
        <v>0</v>
      </c>
      <c r="N42" s="63">
        <v>25</v>
      </c>
      <c r="O42" s="35">
        <f>SUM(O43:O45)</f>
        <v>0</v>
      </c>
      <c r="P42" s="63">
        <v>25</v>
      </c>
      <c r="Q42" s="35">
        <f>SUM(Q43:Q45)</f>
        <v>46452000</v>
      </c>
      <c r="R42" s="63"/>
      <c r="S42" s="35"/>
      <c r="T42" s="37">
        <f t="shared" si="12"/>
        <v>75</v>
      </c>
      <c r="U42" s="37">
        <f t="shared" si="13"/>
        <v>75</v>
      </c>
      <c r="V42" s="38" t="s">
        <v>33</v>
      </c>
      <c r="W42" s="39">
        <f t="shared" si="14"/>
        <v>46452000</v>
      </c>
      <c r="X42" s="40">
        <f t="shared" si="15"/>
        <v>28.160987829157158</v>
      </c>
      <c r="Y42" s="38" t="s">
        <v>33</v>
      </c>
      <c r="Z42" s="37">
        <f t="shared" si="2"/>
        <v>175</v>
      </c>
      <c r="AA42" s="39">
        <f t="shared" si="3"/>
        <v>155702750</v>
      </c>
      <c r="AB42" s="41">
        <f t="shared" si="4"/>
        <v>175</v>
      </c>
      <c r="AC42" s="42" t="s">
        <v>33</v>
      </c>
      <c r="AD42" s="41">
        <f t="shared" si="10"/>
        <v>37.645919183110074</v>
      </c>
      <c r="AE42" s="12"/>
    </row>
    <row r="43" spans="1:31" ht="135" x14ac:dyDescent="0.25">
      <c r="A43" s="52"/>
      <c r="B43" s="31"/>
      <c r="C43" s="53" t="s">
        <v>98</v>
      </c>
      <c r="D43" s="54" t="s">
        <v>99</v>
      </c>
      <c r="E43" s="55">
        <v>6</v>
      </c>
      <c r="F43" s="72" t="s">
        <v>100</v>
      </c>
      <c r="G43" s="29">
        <v>149375000</v>
      </c>
      <c r="H43" s="55">
        <v>6</v>
      </c>
      <c r="I43" s="29">
        <v>48600000</v>
      </c>
      <c r="J43" s="55">
        <v>6</v>
      </c>
      <c r="K43" s="29">
        <v>58887500</v>
      </c>
      <c r="L43" s="55">
        <v>0</v>
      </c>
      <c r="M43" s="29">
        <v>0</v>
      </c>
      <c r="N43" s="55">
        <v>6</v>
      </c>
      <c r="O43" s="29">
        <v>0</v>
      </c>
      <c r="P43" s="55">
        <v>0</v>
      </c>
      <c r="Q43" s="29">
        <v>19100500</v>
      </c>
      <c r="R43" s="55"/>
      <c r="S43" s="29"/>
      <c r="T43" s="57">
        <f t="shared" ref="T43:T77" si="16">SUM(L43,N43,P43,R43)</f>
        <v>6</v>
      </c>
      <c r="U43" s="57">
        <f t="shared" ref="U43:U77" si="17">T43/J43*100</f>
        <v>100</v>
      </c>
      <c r="V43" s="58" t="s">
        <v>33</v>
      </c>
      <c r="W43" s="59">
        <f t="shared" ref="W43:W77" si="18">M43+O43+Q43+S43</f>
        <v>19100500</v>
      </c>
      <c r="X43" s="60">
        <f t="shared" ref="X43:X77" si="19">W43/K43*100</f>
        <v>32.435576310762052</v>
      </c>
      <c r="Y43" s="58" t="s">
        <v>33</v>
      </c>
      <c r="Z43" s="57">
        <f t="shared" ref="Z43:Z78" si="20">H43+T43</f>
        <v>12</v>
      </c>
      <c r="AA43" s="59">
        <f t="shared" ref="AA43:AA78" si="21">I43+W43</f>
        <v>67700500</v>
      </c>
      <c r="AB43" s="61">
        <f t="shared" ref="AB43:AB78" si="22">Z43/E43*100</f>
        <v>200</v>
      </c>
      <c r="AC43" s="62" t="s">
        <v>33</v>
      </c>
      <c r="AD43" s="61">
        <f t="shared" ref="AD43:AD78" si="23">AA43/G43*100</f>
        <v>45.322510460251046</v>
      </c>
      <c r="AE43" s="12"/>
    </row>
    <row r="44" spans="1:31" ht="150" x14ac:dyDescent="0.25">
      <c r="A44" s="52"/>
      <c r="B44" s="31"/>
      <c r="C44" s="53" t="s">
        <v>101</v>
      </c>
      <c r="D44" s="54" t="s">
        <v>102</v>
      </c>
      <c r="E44" s="73">
        <v>3</v>
      </c>
      <c r="F44" s="56" t="s">
        <v>38</v>
      </c>
      <c r="G44" s="29">
        <v>211490950</v>
      </c>
      <c r="H44" s="73">
        <v>1</v>
      </c>
      <c r="I44" s="29">
        <v>50030750</v>
      </c>
      <c r="J44" s="73">
        <v>1</v>
      </c>
      <c r="K44" s="29">
        <v>86830100</v>
      </c>
      <c r="L44" s="73">
        <v>0</v>
      </c>
      <c r="M44" s="29">
        <v>0</v>
      </c>
      <c r="N44" s="73">
        <v>0</v>
      </c>
      <c r="O44" s="29">
        <v>0</v>
      </c>
      <c r="P44" s="73">
        <v>0</v>
      </c>
      <c r="Q44" s="29">
        <v>27351500</v>
      </c>
      <c r="R44" s="73"/>
      <c r="S44" s="29"/>
      <c r="T44" s="57">
        <f t="shared" si="16"/>
        <v>0</v>
      </c>
      <c r="U44" s="57">
        <f t="shared" si="17"/>
        <v>0</v>
      </c>
      <c r="V44" s="58" t="s">
        <v>33</v>
      </c>
      <c r="W44" s="59">
        <f t="shared" si="18"/>
        <v>27351500</v>
      </c>
      <c r="X44" s="60">
        <f t="shared" si="19"/>
        <v>31.500021305975697</v>
      </c>
      <c r="Y44" s="58" t="s">
        <v>33</v>
      </c>
      <c r="Z44" s="57">
        <f t="shared" si="20"/>
        <v>1</v>
      </c>
      <c r="AA44" s="59">
        <f t="shared" si="21"/>
        <v>77382250</v>
      </c>
      <c r="AB44" s="61">
        <f t="shared" si="22"/>
        <v>33.333333333333329</v>
      </c>
      <c r="AC44" s="62" t="s">
        <v>33</v>
      </c>
      <c r="AD44" s="61">
        <f t="shared" si="23"/>
        <v>36.588917870953821</v>
      </c>
      <c r="AE44" s="12"/>
    </row>
    <row r="45" spans="1:31" ht="120" x14ac:dyDescent="0.25">
      <c r="A45" s="52"/>
      <c r="B45" s="31"/>
      <c r="C45" s="53" t="s">
        <v>103</v>
      </c>
      <c r="D45" s="54" t="s">
        <v>104</v>
      </c>
      <c r="E45" s="74">
        <v>1</v>
      </c>
      <c r="F45" s="56" t="s">
        <v>43</v>
      </c>
      <c r="G45" s="29">
        <v>52732000</v>
      </c>
      <c r="H45" s="74">
        <v>1</v>
      </c>
      <c r="I45" s="29">
        <v>10620000</v>
      </c>
      <c r="J45" s="74">
        <v>1</v>
      </c>
      <c r="K45" s="29">
        <v>19234000</v>
      </c>
      <c r="L45" s="74">
        <v>0</v>
      </c>
      <c r="M45" s="29">
        <v>0</v>
      </c>
      <c r="N45" s="74">
        <v>0</v>
      </c>
      <c r="O45" s="29">
        <v>0</v>
      </c>
      <c r="P45" s="74">
        <v>0</v>
      </c>
      <c r="Q45" s="29">
        <v>0</v>
      </c>
      <c r="R45" s="74"/>
      <c r="S45" s="29"/>
      <c r="T45" s="57">
        <f t="shared" si="16"/>
        <v>0</v>
      </c>
      <c r="U45" s="57">
        <f t="shared" si="17"/>
        <v>0</v>
      </c>
      <c r="V45" s="58" t="s">
        <v>33</v>
      </c>
      <c r="W45" s="59">
        <f t="shared" si="18"/>
        <v>0</v>
      </c>
      <c r="X45" s="60">
        <f t="shared" si="19"/>
        <v>0</v>
      </c>
      <c r="Y45" s="58" t="s">
        <v>33</v>
      </c>
      <c r="Z45" s="57">
        <f t="shared" si="20"/>
        <v>1</v>
      </c>
      <c r="AA45" s="59">
        <f t="shared" si="21"/>
        <v>10620000</v>
      </c>
      <c r="AB45" s="61">
        <f t="shared" si="22"/>
        <v>100</v>
      </c>
      <c r="AC45" s="62" t="s">
        <v>33</v>
      </c>
      <c r="AD45" s="61">
        <f t="shared" si="23"/>
        <v>20.139573693393007</v>
      </c>
      <c r="AE45" s="12"/>
    </row>
    <row r="46" spans="1:31" ht="47.25" x14ac:dyDescent="0.25">
      <c r="A46" s="52"/>
      <c r="B46" s="31"/>
      <c r="C46" s="44" t="s">
        <v>105</v>
      </c>
      <c r="D46" s="32"/>
      <c r="E46" s="63"/>
      <c r="F46" s="34"/>
      <c r="G46" s="35">
        <f>SUM(G47:G61)</f>
        <v>7420578756</v>
      </c>
      <c r="H46" s="63"/>
      <c r="I46" s="35">
        <f>SUM(I47:I61)</f>
        <v>1149588923</v>
      </c>
      <c r="J46" s="63">
        <v>100</v>
      </c>
      <c r="K46" s="35">
        <f>SUM(K47:K61)</f>
        <v>4090289274</v>
      </c>
      <c r="L46" s="63">
        <v>25</v>
      </c>
      <c r="M46" s="35">
        <f>SUM(M47:M61)</f>
        <v>0</v>
      </c>
      <c r="N46" s="63">
        <v>25</v>
      </c>
      <c r="O46" s="35">
        <f>SUM(O47:O61)</f>
        <v>0</v>
      </c>
      <c r="P46" s="63">
        <v>25</v>
      </c>
      <c r="Q46" s="35">
        <f>SUM(Q47:Q61)</f>
        <v>0</v>
      </c>
      <c r="R46" s="63"/>
      <c r="S46" s="35"/>
      <c r="T46" s="37">
        <f t="shared" si="16"/>
        <v>75</v>
      </c>
      <c r="U46" s="37">
        <f t="shared" si="17"/>
        <v>75</v>
      </c>
      <c r="V46" s="38" t="s">
        <v>33</v>
      </c>
      <c r="W46" s="39">
        <f t="shared" si="18"/>
        <v>0</v>
      </c>
      <c r="X46" s="40">
        <f t="shared" si="19"/>
        <v>0</v>
      </c>
      <c r="Y46" s="38" t="s">
        <v>33</v>
      </c>
      <c r="Z46" s="37">
        <f t="shared" si="20"/>
        <v>75</v>
      </c>
      <c r="AA46" s="39">
        <f t="shared" si="21"/>
        <v>1149588923</v>
      </c>
      <c r="AB46" s="41" t="e">
        <f t="shared" si="22"/>
        <v>#DIV/0!</v>
      </c>
      <c r="AC46" s="42" t="s">
        <v>33</v>
      </c>
      <c r="AD46" s="41">
        <f t="shared" si="23"/>
        <v>15.491903809665597</v>
      </c>
      <c r="AE46" s="12"/>
    </row>
    <row r="47" spans="1:31" ht="135" x14ac:dyDescent="0.25">
      <c r="A47" s="52"/>
      <c r="B47" s="31"/>
      <c r="C47" s="53" t="s">
        <v>106</v>
      </c>
      <c r="D47" s="54" t="s">
        <v>107</v>
      </c>
      <c r="E47" s="55"/>
      <c r="F47" s="72" t="s">
        <v>100</v>
      </c>
      <c r="G47" s="29">
        <v>9050000</v>
      </c>
      <c r="H47" s="55"/>
      <c r="I47" s="29"/>
      <c r="J47" s="55">
        <v>1</v>
      </c>
      <c r="K47" s="29">
        <v>4400000</v>
      </c>
      <c r="L47" s="55">
        <v>1</v>
      </c>
      <c r="M47" s="29">
        <v>0</v>
      </c>
      <c r="N47" s="55">
        <v>0</v>
      </c>
      <c r="O47" s="29">
        <v>0</v>
      </c>
      <c r="P47" s="55">
        <v>0</v>
      </c>
      <c r="Q47" s="29">
        <v>0</v>
      </c>
      <c r="R47" s="55"/>
      <c r="S47" s="29"/>
      <c r="T47" s="57">
        <f t="shared" si="16"/>
        <v>1</v>
      </c>
      <c r="U47" s="57">
        <f t="shared" si="17"/>
        <v>100</v>
      </c>
      <c r="V47" s="58" t="s">
        <v>33</v>
      </c>
      <c r="W47" s="59">
        <f t="shared" si="18"/>
        <v>0</v>
      </c>
      <c r="X47" s="60">
        <f t="shared" si="19"/>
        <v>0</v>
      </c>
      <c r="Y47" s="58" t="s">
        <v>33</v>
      </c>
      <c r="Z47" s="57">
        <f t="shared" si="20"/>
        <v>1</v>
      </c>
      <c r="AA47" s="59">
        <f t="shared" si="21"/>
        <v>0</v>
      </c>
      <c r="AB47" s="61" t="e">
        <f t="shared" si="22"/>
        <v>#DIV/0!</v>
      </c>
      <c r="AC47" s="62" t="s">
        <v>33</v>
      </c>
      <c r="AD47" s="61">
        <f t="shared" si="23"/>
        <v>0</v>
      </c>
      <c r="AE47" s="12"/>
    </row>
    <row r="48" spans="1:31" ht="135" x14ac:dyDescent="0.25">
      <c r="A48" s="52"/>
      <c r="B48" s="31"/>
      <c r="C48" s="53" t="s">
        <v>108</v>
      </c>
      <c r="D48" s="54" t="s">
        <v>107</v>
      </c>
      <c r="E48" s="73"/>
      <c r="F48" s="72" t="s">
        <v>100</v>
      </c>
      <c r="G48" s="29">
        <v>10000000</v>
      </c>
      <c r="H48" s="73">
        <v>1</v>
      </c>
      <c r="I48" s="29">
        <v>0</v>
      </c>
      <c r="J48" s="73">
        <v>1</v>
      </c>
      <c r="K48" s="29">
        <v>5000000</v>
      </c>
      <c r="L48" s="73">
        <v>0</v>
      </c>
      <c r="M48" s="29">
        <v>0</v>
      </c>
      <c r="N48" s="55">
        <v>0</v>
      </c>
      <c r="O48" s="29"/>
      <c r="P48" s="55">
        <v>0</v>
      </c>
      <c r="Q48" s="29"/>
      <c r="R48" s="73"/>
      <c r="S48" s="29"/>
      <c r="T48" s="57">
        <f t="shared" si="16"/>
        <v>0</v>
      </c>
      <c r="U48" s="57">
        <f t="shared" si="17"/>
        <v>0</v>
      </c>
      <c r="V48" s="58" t="s">
        <v>33</v>
      </c>
      <c r="W48" s="59">
        <f t="shared" si="18"/>
        <v>0</v>
      </c>
      <c r="X48" s="60">
        <f t="shared" si="19"/>
        <v>0</v>
      </c>
      <c r="Y48" s="58" t="s">
        <v>33</v>
      </c>
      <c r="Z48" s="57">
        <f t="shared" si="20"/>
        <v>1</v>
      </c>
      <c r="AA48" s="59">
        <f t="shared" si="21"/>
        <v>0</v>
      </c>
      <c r="AB48" s="61" t="e">
        <f t="shared" si="22"/>
        <v>#DIV/0!</v>
      </c>
      <c r="AC48" s="62" t="s">
        <v>33</v>
      </c>
      <c r="AD48" s="61">
        <f t="shared" si="23"/>
        <v>0</v>
      </c>
      <c r="AE48" s="12"/>
    </row>
    <row r="49" spans="1:31" ht="135" x14ac:dyDescent="0.25">
      <c r="A49" s="52"/>
      <c r="B49" s="31"/>
      <c r="C49" s="53" t="s">
        <v>109</v>
      </c>
      <c r="D49" s="54" t="s">
        <v>107</v>
      </c>
      <c r="E49" s="73"/>
      <c r="F49" s="72" t="s">
        <v>100</v>
      </c>
      <c r="G49" s="29">
        <v>8335000</v>
      </c>
      <c r="H49" s="73">
        <v>1</v>
      </c>
      <c r="I49" s="29">
        <v>0</v>
      </c>
      <c r="J49" s="73">
        <v>1</v>
      </c>
      <c r="K49" s="29">
        <v>3825000</v>
      </c>
      <c r="L49" s="73">
        <v>0</v>
      </c>
      <c r="M49" s="29">
        <v>0</v>
      </c>
      <c r="N49" s="55">
        <v>0</v>
      </c>
      <c r="O49" s="29"/>
      <c r="P49" s="55">
        <v>0</v>
      </c>
      <c r="Q49" s="29"/>
      <c r="R49" s="73"/>
      <c r="S49" s="29"/>
      <c r="T49" s="57">
        <f t="shared" si="16"/>
        <v>0</v>
      </c>
      <c r="U49" s="57">
        <f t="shared" si="17"/>
        <v>0</v>
      </c>
      <c r="V49" s="58" t="s">
        <v>33</v>
      </c>
      <c r="W49" s="59">
        <f t="shared" si="18"/>
        <v>0</v>
      </c>
      <c r="X49" s="60">
        <f t="shared" si="19"/>
        <v>0</v>
      </c>
      <c r="Y49" s="58" t="s">
        <v>33</v>
      </c>
      <c r="Z49" s="57">
        <f t="shared" si="20"/>
        <v>1</v>
      </c>
      <c r="AA49" s="59">
        <f t="shared" si="21"/>
        <v>0</v>
      </c>
      <c r="AB49" s="61" t="e">
        <f t="shared" si="22"/>
        <v>#DIV/0!</v>
      </c>
      <c r="AC49" s="62" t="s">
        <v>33</v>
      </c>
      <c r="AD49" s="61">
        <f t="shared" si="23"/>
        <v>0</v>
      </c>
      <c r="AE49" s="12"/>
    </row>
    <row r="50" spans="1:31" ht="75" x14ac:dyDescent="0.25">
      <c r="A50" s="52"/>
      <c r="B50" s="31"/>
      <c r="C50" s="53" t="s">
        <v>110</v>
      </c>
      <c r="D50" s="54" t="s">
        <v>111</v>
      </c>
      <c r="E50" s="55"/>
      <c r="F50" s="56" t="s">
        <v>79</v>
      </c>
      <c r="G50" s="29">
        <v>232464400</v>
      </c>
      <c r="H50" s="55"/>
      <c r="I50" s="29">
        <v>0</v>
      </c>
      <c r="J50" s="55">
        <v>12</v>
      </c>
      <c r="K50" s="29">
        <v>114292000</v>
      </c>
      <c r="L50" s="55">
        <v>0</v>
      </c>
      <c r="M50" s="29">
        <v>0</v>
      </c>
      <c r="N50" s="55">
        <v>0</v>
      </c>
      <c r="O50" s="29">
        <v>0</v>
      </c>
      <c r="P50" s="55">
        <v>0</v>
      </c>
      <c r="Q50" s="29">
        <v>0</v>
      </c>
      <c r="R50" s="55"/>
      <c r="S50" s="29"/>
      <c r="T50" s="57">
        <f t="shared" si="16"/>
        <v>0</v>
      </c>
      <c r="U50" s="57">
        <f t="shared" si="17"/>
        <v>0</v>
      </c>
      <c r="V50" s="58" t="s">
        <v>33</v>
      </c>
      <c r="W50" s="59">
        <f t="shared" si="18"/>
        <v>0</v>
      </c>
      <c r="X50" s="60">
        <f t="shared" si="19"/>
        <v>0</v>
      </c>
      <c r="Y50" s="58" t="s">
        <v>33</v>
      </c>
      <c r="Z50" s="57">
        <f t="shared" si="20"/>
        <v>0</v>
      </c>
      <c r="AA50" s="59">
        <f t="shared" si="21"/>
        <v>0</v>
      </c>
      <c r="AB50" s="61" t="e">
        <f t="shared" si="22"/>
        <v>#DIV/0!</v>
      </c>
      <c r="AC50" s="62" t="s">
        <v>33</v>
      </c>
      <c r="AD50" s="61">
        <f t="shared" si="23"/>
        <v>0</v>
      </c>
      <c r="AE50" s="12"/>
    </row>
    <row r="51" spans="1:31" ht="75" x14ac:dyDescent="0.25">
      <c r="A51" s="52"/>
      <c r="B51" s="31"/>
      <c r="C51" s="53" t="s">
        <v>112</v>
      </c>
      <c r="D51" s="54" t="s">
        <v>111</v>
      </c>
      <c r="E51" s="73"/>
      <c r="F51" s="56" t="s">
        <v>79</v>
      </c>
      <c r="G51" s="29">
        <v>570531332</v>
      </c>
      <c r="H51" s="73">
        <v>1</v>
      </c>
      <c r="I51" s="29">
        <v>0</v>
      </c>
      <c r="J51" s="73">
        <v>1</v>
      </c>
      <c r="K51" s="29">
        <v>442913600</v>
      </c>
      <c r="L51" s="73">
        <v>0</v>
      </c>
      <c r="M51" s="29">
        <v>0</v>
      </c>
      <c r="N51" s="55">
        <v>0</v>
      </c>
      <c r="O51" s="29"/>
      <c r="P51" s="55">
        <v>0</v>
      </c>
      <c r="Q51" s="29"/>
      <c r="R51" s="73"/>
      <c r="S51" s="29"/>
      <c r="T51" s="57">
        <f t="shared" si="16"/>
        <v>0</v>
      </c>
      <c r="U51" s="57">
        <f t="shared" si="17"/>
        <v>0</v>
      </c>
      <c r="V51" s="58" t="s">
        <v>33</v>
      </c>
      <c r="W51" s="59">
        <f t="shared" si="18"/>
        <v>0</v>
      </c>
      <c r="X51" s="60">
        <f t="shared" si="19"/>
        <v>0</v>
      </c>
      <c r="Y51" s="58" t="s">
        <v>33</v>
      </c>
      <c r="Z51" s="57">
        <f t="shared" si="20"/>
        <v>1</v>
      </c>
      <c r="AA51" s="59">
        <f t="shared" si="21"/>
        <v>0</v>
      </c>
      <c r="AB51" s="61" t="e">
        <f t="shared" si="22"/>
        <v>#DIV/0!</v>
      </c>
      <c r="AC51" s="62" t="s">
        <v>33</v>
      </c>
      <c r="AD51" s="61">
        <f t="shared" si="23"/>
        <v>0</v>
      </c>
      <c r="AE51" s="12"/>
    </row>
    <row r="52" spans="1:31" ht="75" x14ac:dyDescent="0.25">
      <c r="A52" s="52"/>
      <c r="B52" s="31"/>
      <c r="C52" s="53" t="s">
        <v>113</v>
      </c>
      <c r="D52" s="54" t="s">
        <v>111</v>
      </c>
      <c r="E52" s="73">
        <f>5+6+1</f>
        <v>12</v>
      </c>
      <c r="F52" s="56" t="s">
        <v>79</v>
      </c>
      <c r="G52" s="29">
        <v>1224044500</v>
      </c>
      <c r="H52" s="73">
        <v>5</v>
      </c>
      <c r="I52" s="29">
        <v>766336236</v>
      </c>
      <c r="J52" s="73">
        <v>6</v>
      </c>
      <c r="K52" s="29">
        <v>837642750</v>
      </c>
      <c r="L52" s="73">
        <v>0</v>
      </c>
      <c r="M52" s="29">
        <v>0</v>
      </c>
      <c r="N52" s="73">
        <v>1</v>
      </c>
      <c r="O52" s="29">
        <v>0</v>
      </c>
      <c r="P52" s="73">
        <v>1</v>
      </c>
      <c r="Q52" s="29">
        <v>0</v>
      </c>
      <c r="R52" s="73"/>
      <c r="S52" s="29"/>
      <c r="T52" s="57">
        <f t="shared" si="16"/>
        <v>2</v>
      </c>
      <c r="U52" s="57">
        <f t="shared" si="17"/>
        <v>33.333333333333329</v>
      </c>
      <c r="V52" s="58" t="s">
        <v>33</v>
      </c>
      <c r="W52" s="59">
        <f t="shared" si="18"/>
        <v>0</v>
      </c>
      <c r="X52" s="60">
        <f t="shared" si="19"/>
        <v>0</v>
      </c>
      <c r="Y52" s="58" t="s">
        <v>33</v>
      </c>
      <c r="Z52" s="57">
        <f t="shared" si="20"/>
        <v>7</v>
      </c>
      <c r="AA52" s="59">
        <f t="shared" si="21"/>
        <v>766336236</v>
      </c>
      <c r="AB52" s="61">
        <f t="shared" si="22"/>
        <v>58.333333333333336</v>
      </c>
      <c r="AC52" s="62" t="s">
        <v>33</v>
      </c>
      <c r="AD52" s="61">
        <f t="shared" si="23"/>
        <v>62.606893458530308</v>
      </c>
      <c r="AE52" s="12"/>
    </row>
    <row r="53" spans="1:31" ht="75" x14ac:dyDescent="0.25">
      <c r="A53" s="52"/>
      <c r="B53" s="31"/>
      <c r="C53" s="53" t="s">
        <v>114</v>
      </c>
      <c r="D53" s="54" t="s">
        <v>111</v>
      </c>
      <c r="E53" s="55"/>
      <c r="F53" s="56" t="s">
        <v>79</v>
      </c>
      <c r="G53" s="29">
        <v>1047058950</v>
      </c>
      <c r="H53" s="55"/>
      <c r="I53" s="29">
        <v>0</v>
      </c>
      <c r="J53" s="55">
        <v>1</v>
      </c>
      <c r="K53" s="29">
        <v>564548050</v>
      </c>
      <c r="L53" s="55">
        <v>0</v>
      </c>
      <c r="M53" s="29">
        <v>0</v>
      </c>
      <c r="N53" s="55">
        <v>0</v>
      </c>
      <c r="O53" s="29"/>
      <c r="P53" s="55">
        <v>0</v>
      </c>
      <c r="Q53" s="29"/>
      <c r="R53" s="55"/>
      <c r="S53" s="29"/>
      <c r="T53" s="57">
        <f t="shared" si="16"/>
        <v>0</v>
      </c>
      <c r="U53" s="57">
        <f t="shared" si="17"/>
        <v>0</v>
      </c>
      <c r="V53" s="58" t="s">
        <v>33</v>
      </c>
      <c r="W53" s="59">
        <f t="shared" si="18"/>
        <v>0</v>
      </c>
      <c r="X53" s="60">
        <f t="shared" si="19"/>
        <v>0</v>
      </c>
      <c r="Y53" s="58" t="s">
        <v>33</v>
      </c>
      <c r="Z53" s="57">
        <f t="shared" si="20"/>
        <v>0</v>
      </c>
      <c r="AA53" s="59">
        <f t="shared" si="21"/>
        <v>0</v>
      </c>
      <c r="AB53" s="61" t="e">
        <f t="shared" si="22"/>
        <v>#DIV/0!</v>
      </c>
      <c r="AC53" s="62" t="s">
        <v>33</v>
      </c>
      <c r="AD53" s="61">
        <f t="shared" si="23"/>
        <v>0</v>
      </c>
      <c r="AE53" s="12"/>
    </row>
    <row r="54" spans="1:31" ht="90" x14ac:dyDescent="0.25">
      <c r="A54" s="52"/>
      <c r="B54" s="31"/>
      <c r="C54" s="53" t="s">
        <v>115</v>
      </c>
      <c r="D54" s="54" t="s">
        <v>116</v>
      </c>
      <c r="E54" s="73"/>
      <c r="F54" s="72" t="s">
        <v>117</v>
      </c>
      <c r="G54" s="29">
        <v>68000000</v>
      </c>
      <c r="H54" s="73">
        <v>1</v>
      </c>
      <c r="I54" s="29">
        <v>0</v>
      </c>
      <c r="J54" s="73">
        <v>4</v>
      </c>
      <c r="K54" s="29">
        <v>34000000</v>
      </c>
      <c r="L54" s="73">
        <v>2</v>
      </c>
      <c r="M54" s="29">
        <v>0</v>
      </c>
      <c r="N54" s="73">
        <v>0</v>
      </c>
      <c r="O54" s="29">
        <v>0</v>
      </c>
      <c r="P54" s="73">
        <v>0</v>
      </c>
      <c r="Q54" s="29">
        <v>0</v>
      </c>
      <c r="R54" s="73"/>
      <c r="S54" s="29"/>
      <c r="T54" s="57">
        <f t="shared" si="16"/>
        <v>2</v>
      </c>
      <c r="U54" s="57">
        <f t="shared" si="17"/>
        <v>50</v>
      </c>
      <c r="V54" s="58" t="s">
        <v>33</v>
      </c>
      <c r="W54" s="59">
        <f t="shared" si="18"/>
        <v>0</v>
      </c>
      <c r="X54" s="60">
        <f t="shared" si="19"/>
        <v>0</v>
      </c>
      <c r="Y54" s="58" t="s">
        <v>33</v>
      </c>
      <c r="Z54" s="57">
        <f t="shared" si="20"/>
        <v>3</v>
      </c>
      <c r="AA54" s="59">
        <f t="shared" si="21"/>
        <v>0</v>
      </c>
      <c r="AB54" s="61" t="e">
        <f t="shared" si="22"/>
        <v>#DIV/0!</v>
      </c>
      <c r="AC54" s="62" t="s">
        <v>33</v>
      </c>
      <c r="AD54" s="61">
        <f t="shared" si="23"/>
        <v>0</v>
      </c>
      <c r="AE54" s="12"/>
    </row>
    <row r="55" spans="1:31" ht="90" x14ac:dyDescent="0.25">
      <c r="A55" s="52"/>
      <c r="B55" s="31"/>
      <c r="C55" s="53" t="s">
        <v>118</v>
      </c>
      <c r="D55" s="54" t="s">
        <v>116</v>
      </c>
      <c r="E55" s="73"/>
      <c r="F55" s="72" t="s">
        <v>117</v>
      </c>
      <c r="G55" s="29">
        <v>60000000</v>
      </c>
      <c r="H55" s="73">
        <v>1</v>
      </c>
      <c r="I55" s="29">
        <v>0</v>
      </c>
      <c r="J55" s="73">
        <v>1</v>
      </c>
      <c r="K55" s="29">
        <v>30000000</v>
      </c>
      <c r="L55" s="73">
        <v>0</v>
      </c>
      <c r="M55" s="29">
        <v>0</v>
      </c>
      <c r="N55" s="55">
        <v>0</v>
      </c>
      <c r="O55" s="29"/>
      <c r="P55" s="55">
        <v>0</v>
      </c>
      <c r="Q55" s="29"/>
      <c r="R55" s="73"/>
      <c r="S55" s="29"/>
      <c r="T55" s="57">
        <f t="shared" si="16"/>
        <v>0</v>
      </c>
      <c r="U55" s="57">
        <f t="shared" si="17"/>
        <v>0</v>
      </c>
      <c r="V55" s="58" t="s">
        <v>33</v>
      </c>
      <c r="W55" s="59">
        <f t="shared" si="18"/>
        <v>0</v>
      </c>
      <c r="X55" s="60">
        <f t="shared" si="19"/>
        <v>0</v>
      </c>
      <c r="Y55" s="58" t="s">
        <v>33</v>
      </c>
      <c r="Z55" s="57">
        <f t="shared" si="20"/>
        <v>1</v>
      </c>
      <c r="AA55" s="59">
        <f t="shared" si="21"/>
        <v>0</v>
      </c>
      <c r="AB55" s="61" t="e">
        <f t="shared" si="22"/>
        <v>#DIV/0!</v>
      </c>
      <c r="AC55" s="62" t="s">
        <v>33</v>
      </c>
      <c r="AD55" s="61">
        <f t="shared" si="23"/>
        <v>0</v>
      </c>
      <c r="AE55" s="12"/>
    </row>
    <row r="56" spans="1:31" ht="90" x14ac:dyDescent="0.25">
      <c r="A56" s="52"/>
      <c r="B56" s="31"/>
      <c r="C56" s="53" t="s">
        <v>119</v>
      </c>
      <c r="D56" s="54" t="s">
        <v>116</v>
      </c>
      <c r="E56" s="55">
        <f>3*3</f>
        <v>9</v>
      </c>
      <c r="F56" s="72" t="s">
        <v>117</v>
      </c>
      <c r="G56" s="29">
        <v>130000000</v>
      </c>
      <c r="H56" s="55">
        <v>3</v>
      </c>
      <c r="I56" s="29">
        <v>50000000</v>
      </c>
      <c r="J56" s="55">
        <v>3</v>
      </c>
      <c r="K56" s="29">
        <v>50000000</v>
      </c>
      <c r="L56" s="55">
        <v>0</v>
      </c>
      <c r="M56" s="29">
        <v>0</v>
      </c>
      <c r="N56" s="55">
        <v>3</v>
      </c>
      <c r="O56" s="29">
        <v>0</v>
      </c>
      <c r="P56" s="55">
        <v>0</v>
      </c>
      <c r="Q56" s="29">
        <v>0</v>
      </c>
      <c r="R56" s="55"/>
      <c r="S56" s="29"/>
      <c r="T56" s="57">
        <f t="shared" si="16"/>
        <v>3</v>
      </c>
      <c r="U56" s="57">
        <f t="shared" si="17"/>
        <v>100</v>
      </c>
      <c r="V56" s="58" t="s">
        <v>33</v>
      </c>
      <c r="W56" s="59">
        <f t="shared" si="18"/>
        <v>0</v>
      </c>
      <c r="X56" s="60">
        <f t="shared" si="19"/>
        <v>0</v>
      </c>
      <c r="Y56" s="58" t="s">
        <v>33</v>
      </c>
      <c r="Z56" s="57">
        <f t="shared" si="20"/>
        <v>6</v>
      </c>
      <c r="AA56" s="59">
        <f t="shared" si="21"/>
        <v>50000000</v>
      </c>
      <c r="AB56" s="61">
        <f t="shared" si="22"/>
        <v>66.666666666666657</v>
      </c>
      <c r="AC56" s="62" t="s">
        <v>33</v>
      </c>
      <c r="AD56" s="61">
        <f t="shared" si="23"/>
        <v>38.461538461538467</v>
      </c>
      <c r="AE56" s="12"/>
    </row>
    <row r="57" spans="1:31" ht="90" x14ac:dyDescent="0.25">
      <c r="A57" s="52"/>
      <c r="B57" s="31"/>
      <c r="C57" s="53" t="s">
        <v>120</v>
      </c>
      <c r="D57" s="54" t="s">
        <v>116</v>
      </c>
      <c r="E57" s="73"/>
      <c r="F57" s="72" t="s">
        <v>117</v>
      </c>
      <c r="G57" s="29">
        <v>92500000</v>
      </c>
      <c r="H57" s="73">
        <v>1</v>
      </c>
      <c r="I57" s="29">
        <v>0</v>
      </c>
      <c r="J57" s="73">
        <v>1</v>
      </c>
      <c r="K57" s="29">
        <v>47500000</v>
      </c>
      <c r="L57" s="73">
        <v>0</v>
      </c>
      <c r="M57" s="29">
        <v>0</v>
      </c>
      <c r="N57" s="55">
        <v>0</v>
      </c>
      <c r="O57" s="29"/>
      <c r="P57" s="55">
        <v>0</v>
      </c>
      <c r="Q57" s="29"/>
      <c r="R57" s="73"/>
      <c r="S57" s="29"/>
      <c r="T57" s="57">
        <f t="shared" si="16"/>
        <v>0</v>
      </c>
      <c r="U57" s="57">
        <f t="shared" si="17"/>
        <v>0</v>
      </c>
      <c r="V57" s="58" t="s">
        <v>33</v>
      </c>
      <c r="W57" s="59">
        <f t="shared" si="18"/>
        <v>0</v>
      </c>
      <c r="X57" s="60">
        <f t="shared" si="19"/>
        <v>0</v>
      </c>
      <c r="Y57" s="58" t="s">
        <v>33</v>
      </c>
      <c r="Z57" s="57">
        <f t="shared" si="20"/>
        <v>1</v>
      </c>
      <c r="AA57" s="59">
        <f t="shared" si="21"/>
        <v>0</v>
      </c>
      <c r="AB57" s="61" t="e">
        <f t="shared" si="22"/>
        <v>#DIV/0!</v>
      </c>
      <c r="AC57" s="62" t="s">
        <v>33</v>
      </c>
      <c r="AD57" s="61">
        <f t="shared" si="23"/>
        <v>0</v>
      </c>
      <c r="AE57" s="12"/>
    </row>
    <row r="58" spans="1:31" ht="45" x14ac:dyDescent="0.25">
      <c r="A58" s="52"/>
      <c r="B58" s="31"/>
      <c r="C58" s="53" t="s">
        <v>121</v>
      </c>
      <c r="D58" s="54" t="s">
        <v>122</v>
      </c>
      <c r="E58" s="73"/>
      <c r="F58" s="56" t="s">
        <v>43</v>
      </c>
      <c r="G58" s="29">
        <v>1447826900</v>
      </c>
      <c r="H58" s="73">
        <v>1</v>
      </c>
      <c r="I58" s="29">
        <v>0</v>
      </c>
      <c r="J58" s="73">
        <v>6</v>
      </c>
      <c r="K58" s="29">
        <v>710368750</v>
      </c>
      <c r="L58" s="73">
        <v>1</v>
      </c>
      <c r="M58" s="29">
        <v>0</v>
      </c>
      <c r="N58" s="73">
        <v>3</v>
      </c>
      <c r="O58" s="75">
        <v>0</v>
      </c>
      <c r="P58" s="73">
        <v>0</v>
      </c>
      <c r="Q58" s="75">
        <v>0</v>
      </c>
      <c r="R58" s="73"/>
      <c r="S58" s="29"/>
      <c r="T58" s="57">
        <f t="shared" si="16"/>
        <v>4</v>
      </c>
      <c r="U58" s="57">
        <f t="shared" si="17"/>
        <v>66.666666666666657</v>
      </c>
      <c r="V58" s="58" t="s">
        <v>33</v>
      </c>
      <c r="W58" s="59">
        <f t="shared" si="18"/>
        <v>0</v>
      </c>
      <c r="X58" s="60">
        <f t="shared" si="19"/>
        <v>0</v>
      </c>
      <c r="Y58" s="58" t="s">
        <v>33</v>
      </c>
      <c r="Z58" s="57">
        <f t="shared" si="20"/>
        <v>5</v>
      </c>
      <c r="AA58" s="59">
        <f t="shared" si="21"/>
        <v>0</v>
      </c>
      <c r="AB58" s="61" t="e">
        <f t="shared" si="22"/>
        <v>#DIV/0!</v>
      </c>
      <c r="AC58" s="62" t="s">
        <v>33</v>
      </c>
      <c r="AD58" s="61">
        <f t="shared" si="23"/>
        <v>0</v>
      </c>
      <c r="AE58" s="12"/>
    </row>
    <row r="59" spans="1:31" ht="45" x14ac:dyDescent="0.25">
      <c r="A59" s="52"/>
      <c r="B59" s="31"/>
      <c r="C59" s="53" t="s">
        <v>123</v>
      </c>
      <c r="D59" s="54" t="s">
        <v>122</v>
      </c>
      <c r="E59" s="55"/>
      <c r="F59" s="56" t="s">
        <v>43</v>
      </c>
      <c r="G59" s="29">
        <v>1129117100</v>
      </c>
      <c r="H59" s="55"/>
      <c r="I59" s="29"/>
      <c r="J59" s="55">
        <v>1</v>
      </c>
      <c r="K59" s="29">
        <v>537162800</v>
      </c>
      <c r="L59" s="55">
        <v>0</v>
      </c>
      <c r="M59" s="29">
        <v>0</v>
      </c>
      <c r="N59" s="55">
        <v>0</v>
      </c>
      <c r="O59" s="29"/>
      <c r="P59" s="55">
        <v>0</v>
      </c>
      <c r="Q59" s="29">
        <v>0</v>
      </c>
      <c r="R59" s="55"/>
      <c r="S59" s="29"/>
      <c r="T59" s="57">
        <f t="shared" si="16"/>
        <v>0</v>
      </c>
      <c r="U59" s="57">
        <f t="shared" si="17"/>
        <v>0</v>
      </c>
      <c r="V59" s="58" t="s">
        <v>33</v>
      </c>
      <c r="W59" s="59">
        <f t="shared" si="18"/>
        <v>0</v>
      </c>
      <c r="X59" s="60">
        <f t="shared" si="19"/>
        <v>0</v>
      </c>
      <c r="Y59" s="58" t="s">
        <v>33</v>
      </c>
      <c r="Z59" s="57">
        <f t="shared" si="20"/>
        <v>0</v>
      </c>
      <c r="AA59" s="59">
        <f t="shared" si="21"/>
        <v>0</v>
      </c>
      <c r="AB59" s="61" t="e">
        <f t="shared" si="22"/>
        <v>#DIV/0!</v>
      </c>
      <c r="AC59" s="62" t="s">
        <v>33</v>
      </c>
      <c r="AD59" s="61">
        <f t="shared" si="23"/>
        <v>0</v>
      </c>
      <c r="AE59" s="12"/>
    </row>
    <row r="60" spans="1:31" ht="45" x14ac:dyDescent="0.25">
      <c r="A60" s="52"/>
      <c r="B60" s="31"/>
      <c r="C60" s="53" t="s">
        <v>124</v>
      </c>
      <c r="D60" s="54" t="s">
        <v>122</v>
      </c>
      <c r="E60" s="73">
        <f>7+6+6</f>
        <v>19</v>
      </c>
      <c r="F60" s="56" t="s">
        <v>43</v>
      </c>
      <c r="G60" s="29">
        <v>696203100</v>
      </c>
      <c r="H60" s="73">
        <v>7</v>
      </c>
      <c r="I60" s="29">
        <v>333252687</v>
      </c>
      <c r="J60" s="73">
        <v>6</v>
      </c>
      <c r="K60" s="29">
        <v>357726050</v>
      </c>
      <c r="L60" s="73">
        <v>3</v>
      </c>
      <c r="M60" s="29">
        <v>0</v>
      </c>
      <c r="N60" s="73">
        <v>1</v>
      </c>
      <c r="O60" s="29">
        <v>0</v>
      </c>
      <c r="P60" s="73">
        <v>0</v>
      </c>
      <c r="Q60" s="29">
        <v>0</v>
      </c>
      <c r="R60" s="73"/>
      <c r="S60" s="29"/>
      <c r="T60" s="57">
        <f t="shared" si="16"/>
        <v>4</v>
      </c>
      <c r="U60" s="57">
        <f t="shared" si="17"/>
        <v>66.666666666666657</v>
      </c>
      <c r="V60" s="58" t="s">
        <v>33</v>
      </c>
      <c r="W60" s="59">
        <f t="shared" si="18"/>
        <v>0</v>
      </c>
      <c r="X60" s="60">
        <f t="shared" si="19"/>
        <v>0</v>
      </c>
      <c r="Y60" s="58" t="s">
        <v>33</v>
      </c>
      <c r="Z60" s="57">
        <f t="shared" si="20"/>
        <v>11</v>
      </c>
      <c r="AA60" s="59">
        <f t="shared" si="21"/>
        <v>333252687</v>
      </c>
      <c r="AB60" s="61">
        <f t="shared" si="22"/>
        <v>57.894736842105267</v>
      </c>
      <c r="AC60" s="62" t="s">
        <v>33</v>
      </c>
      <c r="AD60" s="61">
        <f t="shared" si="23"/>
        <v>47.867165055714345</v>
      </c>
      <c r="AE60" s="12"/>
    </row>
    <row r="61" spans="1:31" ht="45" x14ac:dyDescent="0.25">
      <c r="A61" s="52"/>
      <c r="B61" s="31"/>
      <c r="C61" s="53" t="s">
        <v>125</v>
      </c>
      <c r="D61" s="54" t="s">
        <v>122</v>
      </c>
      <c r="E61" s="73"/>
      <c r="F61" s="56" t="s">
        <v>43</v>
      </c>
      <c r="G61" s="29">
        <v>695447474</v>
      </c>
      <c r="H61" s="73">
        <v>1</v>
      </c>
      <c r="I61" s="29">
        <v>0</v>
      </c>
      <c r="J61" s="73">
        <v>1</v>
      </c>
      <c r="K61" s="29">
        <v>350910274</v>
      </c>
      <c r="L61" s="73">
        <v>0</v>
      </c>
      <c r="M61" s="29">
        <v>0</v>
      </c>
      <c r="N61" s="55">
        <v>0</v>
      </c>
      <c r="O61" s="29"/>
      <c r="P61" s="55">
        <v>0</v>
      </c>
      <c r="Q61" s="29">
        <v>0</v>
      </c>
      <c r="R61" s="73"/>
      <c r="S61" s="29"/>
      <c r="T61" s="57">
        <f t="shared" si="16"/>
        <v>0</v>
      </c>
      <c r="U61" s="57">
        <f t="shared" si="17"/>
        <v>0</v>
      </c>
      <c r="V61" s="58" t="s">
        <v>33</v>
      </c>
      <c r="W61" s="59">
        <f t="shared" si="18"/>
        <v>0</v>
      </c>
      <c r="X61" s="60">
        <f t="shared" si="19"/>
        <v>0</v>
      </c>
      <c r="Y61" s="58" t="s">
        <v>33</v>
      </c>
      <c r="Z61" s="57">
        <f t="shared" si="20"/>
        <v>1</v>
      </c>
      <c r="AA61" s="59">
        <f t="shared" si="21"/>
        <v>0</v>
      </c>
      <c r="AB61" s="61" t="e">
        <f t="shared" si="22"/>
        <v>#DIV/0!</v>
      </c>
      <c r="AC61" s="62" t="s">
        <v>33</v>
      </c>
      <c r="AD61" s="61">
        <f t="shared" si="23"/>
        <v>0</v>
      </c>
      <c r="AE61" s="12"/>
    </row>
    <row r="62" spans="1:31" ht="110.25" x14ac:dyDescent="0.25">
      <c r="A62" s="52"/>
      <c r="B62" s="31"/>
      <c r="C62" s="44" t="s">
        <v>126</v>
      </c>
      <c r="D62" s="32" t="s">
        <v>127</v>
      </c>
      <c r="E62" s="63">
        <v>100</v>
      </c>
      <c r="F62" s="34" t="s">
        <v>33</v>
      </c>
      <c r="G62" s="35">
        <f>SUM(G63,G69)</f>
        <v>1488616550</v>
      </c>
      <c r="H62" s="63">
        <v>100</v>
      </c>
      <c r="I62" s="35">
        <f>SUM(I63,I69)</f>
        <v>160235000</v>
      </c>
      <c r="J62" s="63">
        <v>100</v>
      </c>
      <c r="K62" s="35">
        <f>SUM(K63,K69)</f>
        <v>752398050</v>
      </c>
      <c r="L62" s="63">
        <v>25</v>
      </c>
      <c r="M62" s="35">
        <f>M63</f>
        <v>0</v>
      </c>
      <c r="N62" s="63">
        <v>25</v>
      </c>
      <c r="O62" s="35">
        <f>O63</f>
        <v>0</v>
      </c>
      <c r="P62" s="63">
        <v>25</v>
      </c>
      <c r="Q62" s="35">
        <f>Q63</f>
        <v>17762500</v>
      </c>
      <c r="R62" s="63"/>
      <c r="S62" s="35"/>
      <c r="T62" s="37">
        <f t="shared" si="16"/>
        <v>75</v>
      </c>
      <c r="U62" s="37">
        <f t="shared" si="17"/>
        <v>75</v>
      </c>
      <c r="V62" s="38" t="s">
        <v>33</v>
      </c>
      <c r="W62" s="39">
        <f t="shared" si="18"/>
        <v>17762500</v>
      </c>
      <c r="X62" s="40">
        <f t="shared" si="19"/>
        <v>2.3607849595038157</v>
      </c>
      <c r="Y62" s="38" t="s">
        <v>33</v>
      </c>
      <c r="Z62" s="37">
        <f t="shared" si="20"/>
        <v>175</v>
      </c>
      <c r="AA62" s="39">
        <f t="shared" si="21"/>
        <v>177997500</v>
      </c>
      <c r="AB62" s="41">
        <f t="shared" si="22"/>
        <v>175</v>
      </c>
      <c r="AC62" s="42" t="s">
        <v>33</v>
      </c>
      <c r="AD62" s="41">
        <f t="shared" si="23"/>
        <v>11.957243119458802</v>
      </c>
      <c r="AE62" s="12"/>
    </row>
    <row r="63" spans="1:31" ht="110.25" x14ac:dyDescent="0.25">
      <c r="A63" s="52"/>
      <c r="B63" s="31"/>
      <c r="C63" s="44" t="s">
        <v>128</v>
      </c>
      <c r="D63" s="32" t="s">
        <v>129</v>
      </c>
      <c r="E63" s="63">
        <v>100</v>
      </c>
      <c r="F63" s="34" t="s">
        <v>33</v>
      </c>
      <c r="G63" s="35">
        <f>SUM(G64:G68)</f>
        <v>1448616550</v>
      </c>
      <c r="H63" s="63">
        <v>100</v>
      </c>
      <c r="I63" s="35">
        <f>SUM(I64:I68)</f>
        <v>140235000</v>
      </c>
      <c r="J63" s="63">
        <v>100</v>
      </c>
      <c r="K63" s="35">
        <f>SUM(K64:K68)</f>
        <v>732398050</v>
      </c>
      <c r="L63" s="63">
        <v>25</v>
      </c>
      <c r="M63" s="35">
        <f>SUM(M64)</f>
        <v>0</v>
      </c>
      <c r="N63" s="63">
        <v>25</v>
      </c>
      <c r="O63" s="35">
        <f>SUM(O64)</f>
        <v>0</v>
      </c>
      <c r="P63" s="63">
        <v>25</v>
      </c>
      <c r="Q63" s="35">
        <f>SUM(Q64)</f>
        <v>17762500</v>
      </c>
      <c r="R63" s="63"/>
      <c r="S63" s="35"/>
      <c r="T63" s="37">
        <f t="shared" si="16"/>
        <v>75</v>
      </c>
      <c r="U63" s="37">
        <f t="shared" si="17"/>
        <v>75</v>
      </c>
      <c r="V63" s="38" t="s">
        <v>33</v>
      </c>
      <c r="W63" s="39">
        <f t="shared" si="18"/>
        <v>17762500</v>
      </c>
      <c r="X63" s="40">
        <f t="shared" si="19"/>
        <v>2.4252522245246282</v>
      </c>
      <c r="Y63" s="38" t="s">
        <v>33</v>
      </c>
      <c r="Z63" s="37">
        <f t="shared" si="20"/>
        <v>175</v>
      </c>
      <c r="AA63" s="39">
        <f t="shared" si="21"/>
        <v>157997500</v>
      </c>
      <c r="AB63" s="41">
        <f t="shared" si="22"/>
        <v>175</v>
      </c>
      <c r="AC63" s="42" t="s">
        <v>33</v>
      </c>
      <c r="AD63" s="41">
        <f t="shared" si="23"/>
        <v>10.906785512011442</v>
      </c>
      <c r="AE63" s="12"/>
    </row>
    <row r="64" spans="1:31" ht="150" x14ac:dyDescent="0.25">
      <c r="A64" s="52"/>
      <c r="B64" s="31"/>
      <c r="C64" s="53" t="s">
        <v>130</v>
      </c>
      <c r="D64" s="54" t="s">
        <v>131</v>
      </c>
      <c r="E64" s="74">
        <f>1*3</f>
        <v>3</v>
      </c>
      <c r="F64" s="56" t="s">
        <v>43</v>
      </c>
      <c r="G64" s="29">
        <v>143913200</v>
      </c>
      <c r="H64" s="74">
        <v>1</v>
      </c>
      <c r="I64" s="29">
        <v>54750000</v>
      </c>
      <c r="J64" s="74">
        <v>1</v>
      </c>
      <c r="K64" s="29">
        <v>69428000</v>
      </c>
      <c r="L64" s="74">
        <v>0</v>
      </c>
      <c r="M64" s="29">
        <v>0</v>
      </c>
      <c r="N64" s="74">
        <v>0</v>
      </c>
      <c r="O64" s="29">
        <v>0</v>
      </c>
      <c r="P64" s="74">
        <v>0</v>
      </c>
      <c r="Q64" s="29">
        <v>17762500</v>
      </c>
      <c r="R64" s="74"/>
      <c r="S64" s="29"/>
      <c r="T64" s="57">
        <f t="shared" si="16"/>
        <v>0</v>
      </c>
      <c r="U64" s="57">
        <f t="shared" si="17"/>
        <v>0</v>
      </c>
      <c r="V64" s="58" t="s">
        <v>33</v>
      </c>
      <c r="W64" s="59">
        <f t="shared" si="18"/>
        <v>17762500</v>
      </c>
      <c r="X64" s="60">
        <f t="shared" si="19"/>
        <v>25.584058305006625</v>
      </c>
      <c r="Y64" s="58" t="s">
        <v>33</v>
      </c>
      <c r="Z64" s="57">
        <f t="shared" si="20"/>
        <v>1</v>
      </c>
      <c r="AA64" s="59">
        <f t="shared" si="21"/>
        <v>72512500</v>
      </c>
      <c r="AB64" s="61">
        <f t="shared" si="22"/>
        <v>33.333333333333329</v>
      </c>
      <c r="AC64" s="62" t="s">
        <v>33</v>
      </c>
      <c r="AD64" s="61">
        <f t="shared" si="23"/>
        <v>50.386274504354013</v>
      </c>
      <c r="AE64" s="12"/>
    </row>
    <row r="65" spans="1:31" ht="150" x14ac:dyDescent="0.25">
      <c r="A65" s="52"/>
      <c r="B65" s="31"/>
      <c r="C65" s="53" t="s">
        <v>132</v>
      </c>
      <c r="D65" s="54" t="s">
        <v>131</v>
      </c>
      <c r="E65" s="74">
        <f t="shared" ref="E65:E68" si="24">1*3</f>
        <v>3</v>
      </c>
      <c r="F65" s="56" t="s">
        <v>43</v>
      </c>
      <c r="G65" s="29">
        <v>314508550</v>
      </c>
      <c r="H65" s="74">
        <v>1</v>
      </c>
      <c r="I65" s="29">
        <v>0</v>
      </c>
      <c r="J65" s="74">
        <v>12</v>
      </c>
      <c r="K65" s="29">
        <v>179566250</v>
      </c>
      <c r="L65" s="74">
        <v>3</v>
      </c>
      <c r="M65" s="76">
        <v>0</v>
      </c>
      <c r="N65" s="74">
        <v>0</v>
      </c>
      <c r="O65" s="76">
        <v>0</v>
      </c>
      <c r="P65" s="74">
        <v>0</v>
      </c>
      <c r="Q65" s="76">
        <v>0</v>
      </c>
      <c r="R65" s="74"/>
      <c r="S65" s="29"/>
      <c r="T65" s="57">
        <f t="shared" si="16"/>
        <v>3</v>
      </c>
      <c r="U65" s="57">
        <f t="shared" si="17"/>
        <v>25</v>
      </c>
      <c r="V65" s="58" t="s">
        <v>33</v>
      </c>
      <c r="W65" s="59">
        <f t="shared" si="18"/>
        <v>0</v>
      </c>
      <c r="X65" s="60">
        <f t="shared" si="19"/>
        <v>0</v>
      </c>
      <c r="Y65" s="58" t="s">
        <v>33</v>
      </c>
      <c r="Z65" s="57">
        <f t="shared" si="20"/>
        <v>4</v>
      </c>
      <c r="AA65" s="59">
        <f t="shared" si="21"/>
        <v>0</v>
      </c>
      <c r="AB65" s="61">
        <f t="shared" si="22"/>
        <v>133.33333333333331</v>
      </c>
      <c r="AC65" s="62" t="s">
        <v>33</v>
      </c>
      <c r="AD65" s="61">
        <f t="shared" si="23"/>
        <v>0</v>
      </c>
      <c r="AE65" s="12"/>
    </row>
    <row r="66" spans="1:31" ht="150" x14ac:dyDescent="0.25">
      <c r="A66" s="52"/>
      <c r="B66" s="31"/>
      <c r="C66" s="53" t="s">
        <v>133</v>
      </c>
      <c r="D66" s="54" t="s">
        <v>131</v>
      </c>
      <c r="E66" s="74">
        <f t="shared" si="24"/>
        <v>3</v>
      </c>
      <c r="F66" s="56" t="s">
        <v>43</v>
      </c>
      <c r="G66" s="29">
        <v>251425800</v>
      </c>
      <c r="H66" s="74">
        <v>1</v>
      </c>
      <c r="I66" s="29">
        <v>0</v>
      </c>
      <c r="J66" s="74">
        <v>1</v>
      </c>
      <c r="K66" s="29">
        <v>105774800</v>
      </c>
      <c r="L66" s="74">
        <v>0</v>
      </c>
      <c r="M66" s="29">
        <v>0</v>
      </c>
      <c r="N66" s="74">
        <v>0</v>
      </c>
      <c r="O66" s="29">
        <v>0</v>
      </c>
      <c r="P66" s="74">
        <v>0</v>
      </c>
      <c r="Q66" s="29">
        <v>0</v>
      </c>
      <c r="R66" s="74"/>
      <c r="S66" s="29"/>
      <c r="T66" s="57">
        <f t="shared" si="16"/>
        <v>0</v>
      </c>
      <c r="U66" s="57">
        <f t="shared" si="17"/>
        <v>0</v>
      </c>
      <c r="V66" s="58" t="s">
        <v>33</v>
      </c>
      <c r="W66" s="59">
        <f t="shared" si="18"/>
        <v>0</v>
      </c>
      <c r="X66" s="60">
        <f t="shared" si="19"/>
        <v>0</v>
      </c>
      <c r="Y66" s="58" t="s">
        <v>33</v>
      </c>
      <c r="Z66" s="57">
        <f t="shared" si="20"/>
        <v>1</v>
      </c>
      <c r="AA66" s="59">
        <f t="shared" si="21"/>
        <v>0</v>
      </c>
      <c r="AB66" s="61">
        <f t="shared" si="22"/>
        <v>33.333333333333329</v>
      </c>
      <c r="AC66" s="62" t="s">
        <v>33</v>
      </c>
      <c r="AD66" s="61">
        <f t="shared" si="23"/>
        <v>0</v>
      </c>
      <c r="AE66" s="12"/>
    </row>
    <row r="67" spans="1:31" ht="150" x14ac:dyDescent="0.25">
      <c r="A67" s="52"/>
      <c r="B67" s="31"/>
      <c r="C67" s="53" t="s">
        <v>134</v>
      </c>
      <c r="D67" s="54" t="s">
        <v>131</v>
      </c>
      <c r="E67" s="74">
        <f>12*3</f>
        <v>36</v>
      </c>
      <c r="F67" s="56" t="s">
        <v>43</v>
      </c>
      <c r="G67" s="29">
        <v>400000000</v>
      </c>
      <c r="H67" s="74">
        <v>12</v>
      </c>
      <c r="I67" s="29">
        <v>85485000</v>
      </c>
      <c r="J67" s="74">
        <v>12</v>
      </c>
      <c r="K67" s="29">
        <v>200000000</v>
      </c>
      <c r="L67" s="74">
        <v>0</v>
      </c>
      <c r="M67" s="29">
        <v>0</v>
      </c>
      <c r="N67" s="74">
        <v>6</v>
      </c>
      <c r="O67" s="29">
        <v>36465000</v>
      </c>
      <c r="P67" s="74">
        <v>0</v>
      </c>
      <c r="Q67" s="29">
        <v>0</v>
      </c>
      <c r="R67" s="74"/>
      <c r="S67" s="29"/>
      <c r="T67" s="57">
        <f t="shared" si="16"/>
        <v>6</v>
      </c>
      <c r="U67" s="57">
        <f t="shared" si="17"/>
        <v>50</v>
      </c>
      <c r="V67" s="58" t="s">
        <v>33</v>
      </c>
      <c r="W67" s="59">
        <f t="shared" si="18"/>
        <v>36465000</v>
      </c>
      <c r="X67" s="60">
        <f t="shared" si="19"/>
        <v>18.232499999999998</v>
      </c>
      <c r="Y67" s="58" t="s">
        <v>33</v>
      </c>
      <c r="Z67" s="57">
        <f t="shared" si="20"/>
        <v>18</v>
      </c>
      <c r="AA67" s="59">
        <f t="shared" si="21"/>
        <v>121950000</v>
      </c>
      <c r="AB67" s="61">
        <f t="shared" si="22"/>
        <v>50</v>
      </c>
      <c r="AC67" s="62" t="s">
        <v>33</v>
      </c>
      <c r="AD67" s="61">
        <f t="shared" si="23"/>
        <v>30.487500000000001</v>
      </c>
      <c r="AE67" s="12"/>
    </row>
    <row r="68" spans="1:31" ht="150" x14ac:dyDescent="0.25">
      <c r="A68" s="52"/>
      <c r="B68" s="31"/>
      <c r="C68" s="53" t="s">
        <v>135</v>
      </c>
      <c r="D68" s="54" t="s">
        <v>131</v>
      </c>
      <c r="E68" s="74">
        <f t="shared" si="24"/>
        <v>3</v>
      </c>
      <c r="F68" s="56" t="s">
        <v>43</v>
      </c>
      <c r="G68" s="29">
        <v>338769000</v>
      </c>
      <c r="H68" s="74">
        <v>1</v>
      </c>
      <c r="I68" s="29">
        <v>0</v>
      </c>
      <c r="J68" s="74">
        <v>1</v>
      </c>
      <c r="K68" s="29">
        <v>177629000</v>
      </c>
      <c r="L68" s="74">
        <v>0</v>
      </c>
      <c r="M68" s="29">
        <v>0</v>
      </c>
      <c r="N68" s="74"/>
      <c r="O68" s="29"/>
      <c r="P68" s="74">
        <v>0</v>
      </c>
      <c r="Q68" s="29">
        <v>0</v>
      </c>
      <c r="R68" s="74"/>
      <c r="S68" s="29"/>
      <c r="T68" s="57">
        <f t="shared" si="16"/>
        <v>0</v>
      </c>
      <c r="U68" s="57">
        <f t="shared" si="17"/>
        <v>0</v>
      </c>
      <c r="V68" s="58" t="s">
        <v>33</v>
      </c>
      <c r="W68" s="59">
        <f t="shared" si="18"/>
        <v>0</v>
      </c>
      <c r="X68" s="60">
        <f t="shared" si="19"/>
        <v>0</v>
      </c>
      <c r="Y68" s="58" t="s">
        <v>33</v>
      </c>
      <c r="Z68" s="57">
        <f t="shared" si="20"/>
        <v>1</v>
      </c>
      <c r="AA68" s="59">
        <f t="shared" si="21"/>
        <v>0</v>
      </c>
      <c r="AB68" s="61">
        <f t="shared" si="22"/>
        <v>33.333333333333329</v>
      </c>
      <c r="AC68" s="62" t="s">
        <v>33</v>
      </c>
      <c r="AD68" s="61">
        <f t="shared" si="23"/>
        <v>0</v>
      </c>
      <c r="AE68" s="12"/>
    </row>
    <row r="69" spans="1:31" ht="126" x14ac:dyDescent="0.25">
      <c r="A69" s="52"/>
      <c r="B69" s="31"/>
      <c r="C69" s="44" t="s">
        <v>136</v>
      </c>
      <c r="D69" s="32" t="s">
        <v>137</v>
      </c>
      <c r="E69" s="63"/>
      <c r="F69" s="34"/>
      <c r="G69" s="35">
        <f>SUM(G70:G70)</f>
        <v>40000000</v>
      </c>
      <c r="H69" s="63">
        <v>100</v>
      </c>
      <c r="I69" s="35">
        <f>SUM(I70:I70)</f>
        <v>20000000</v>
      </c>
      <c r="J69" s="63">
        <v>100</v>
      </c>
      <c r="K69" s="35">
        <f>SUM(K70:K70)</f>
        <v>20000000</v>
      </c>
      <c r="L69" s="63">
        <v>25</v>
      </c>
      <c r="M69" s="35">
        <f>SUM(M70:M70)</f>
        <v>0</v>
      </c>
      <c r="N69" s="63">
        <v>25</v>
      </c>
      <c r="O69" s="35">
        <f>SUM(O70:O70)</f>
        <v>0</v>
      </c>
      <c r="P69" s="63">
        <v>25</v>
      </c>
      <c r="Q69" s="35">
        <f>SUM(Q70:Q70)</f>
        <v>0</v>
      </c>
      <c r="R69" s="63"/>
      <c r="S69" s="35"/>
      <c r="T69" s="37">
        <f t="shared" si="16"/>
        <v>75</v>
      </c>
      <c r="U69" s="37">
        <f t="shared" si="17"/>
        <v>75</v>
      </c>
      <c r="V69" s="38" t="s">
        <v>33</v>
      </c>
      <c r="W69" s="39">
        <f t="shared" si="18"/>
        <v>0</v>
      </c>
      <c r="X69" s="40">
        <f t="shared" si="19"/>
        <v>0</v>
      </c>
      <c r="Y69" s="38" t="s">
        <v>33</v>
      </c>
      <c r="Z69" s="37">
        <f t="shared" si="20"/>
        <v>175</v>
      </c>
      <c r="AA69" s="39">
        <f t="shared" si="21"/>
        <v>20000000</v>
      </c>
      <c r="AB69" s="41" t="e">
        <f t="shared" si="22"/>
        <v>#DIV/0!</v>
      </c>
      <c r="AC69" s="42" t="s">
        <v>33</v>
      </c>
      <c r="AD69" s="41">
        <f t="shared" si="23"/>
        <v>50</v>
      </c>
      <c r="AE69" s="12"/>
    </row>
    <row r="70" spans="1:31" ht="225" x14ac:dyDescent="0.25">
      <c r="A70" s="52"/>
      <c r="B70" s="31"/>
      <c r="C70" s="53" t="s">
        <v>138</v>
      </c>
      <c r="D70" s="53" t="s">
        <v>139</v>
      </c>
      <c r="E70" s="74">
        <v>1</v>
      </c>
      <c r="F70" s="56" t="s">
        <v>43</v>
      </c>
      <c r="G70" s="29">
        <v>40000000</v>
      </c>
      <c r="H70" s="74">
        <v>100</v>
      </c>
      <c r="I70" s="29">
        <v>20000000</v>
      </c>
      <c r="J70" s="74">
        <v>100</v>
      </c>
      <c r="K70" s="29">
        <v>20000000</v>
      </c>
      <c r="L70" s="74">
        <v>0</v>
      </c>
      <c r="M70" s="29">
        <v>0</v>
      </c>
      <c r="N70" s="74">
        <v>0</v>
      </c>
      <c r="O70" s="29">
        <v>0</v>
      </c>
      <c r="P70" s="74">
        <v>0</v>
      </c>
      <c r="Q70" s="29">
        <v>0</v>
      </c>
      <c r="R70" s="74"/>
      <c r="S70" s="29"/>
      <c r="T70" s="57">
        <f t="shared" si="16"/>
        <v>0</v>
      </c>
      <c r="U70" s="57">
        <f t="shared" si="17"/>
        <v>0</v>
      </c>
      <c r="V70" s="58" t="s">
        <v>33</v>
      </c>
      <c r="W70" s="59">
        <f t="shared" si="18"/>
        <v>0</v>
      </c>
      <c r="X70" s="60">
        <f t="shared" si="19"/>
        <v>0</v>
      </c>
      <c r="Y70" s="58" t="s">
        <v>33</v>
      </c>
      <c r="Z70" s="57">
        <f t="shared" si="20"/>
        <v>100</v>
      </c>
      <c r="AA70" s="59">
        <f t="shared" si="21"/>
        <v>20000000</v>
      </c>
      <c r="AB70" s="61">
        <f t="shared" si="22"/>
        <v>10000</v>
      </c>
      <c r="AC70" s="62" t="s">
        <v>33</v>
      </c>
      <c r="AD70" s="61">
        <f t="shared" si="23"/>
        <v>50</v>
      </c>
      <c r="AE70" s="12"/>
    </row>
    <row r="71" spans="1:31" ht="110.25" x14ac:dyDescent="0.25">
      <c r="A71" s="52"/>
      <c r="B71" s="31"/>
      <c r="C71" s="44" t="s">
        <v>140</v>
      </c>
      <c r="D71" s="32" t="s">
        <v>141</v>
      </c>
      <c r="E71" s="63">
        <v>100</v>
      </c>
      <c r="F71" s="34" t="s">
        <v>33</v>
      </c>
      <c r="G71" s="35">
        <f>G72</f>
        <v>24000000</v>
      </c>
      <c r="H71" s="63">
        <v>100</v>
      </c>
      <c r="I71" s="35">
        <f>I72</f>
        <v>10000000</v>
      </c>
      <c r="J71" s="63">
        <v>100</v>
      </c>
      <c r="K71" s="35">
        <f>K72</f>
        <v>4000000</v>
      </c>
      <c r="L71" s="63">
        <v>25</v>
      </c>
      <c r="M71" s="35">
        <f>M72</f>
        <v>0</v>
      </c>
      <c r="N71" s="63">
        <v>25</v>
      </c>
      <c r="O71" s="35">
        <f>O72</f>
        <v>0</v>
      </c>
      <c r="P71" s="63">
        <v>25</v>
      </c>
      <c r="Q71" s="35">
        <f>Q72</f>
        <v>2000000</v>
      </c>
      <c r="R71" s="63"/>
      <c r="S71" s="35"/>
      <c r="T71" s="37">
        <f t="shared" si="16"/>
        <v>75</v>
      </c>
      <c r="U71" s="37">
        <f t="shared" si="17"/>
        <v>75</v>
      </c>
      <c r="V71" s="38" t="s">
        <v>33</v>
      </c>
      <c r="W71" s="39">
        <f t="shared" si="18"/>
        <v>2000000</v>
      </c>
      <c r="X71" s="40">
        <f t="shared" si="19"/>
        <v>50</v>
      </c>
      <c r="Y71" s="38" t="s">
        <v>33</v>
      </c>
      <c r="Z71" s="37">
        <f t="shared" si="20"/>
        <v>175</v>
      </c>
      <c r="AA71" s="39">
        <f t="shared" si="21"/>
        <v>12000000</v>
      </c>
      <c r="AB71" s="41">
        <f t="shared" si="22"/>
        <v>175</v>
      </c>
      <c r="AC71" s="42" t="s">
        <v>33</v>
      </c>
      <c r="AD71" s="41">
        <f t="shared" si="23"/>
        <v>50</v>
      </c>
      <c r="AE71" s="12"/>
    </row>
    <row r="72" spans="1:31" ht="157.5" x14ac:dyDescent="0.25">
      <c r="A72" s="52"/>
      <c r="B72" s="31"/>
      <c r="C72" s="44" t="s">
        <v>142</v>
      </c>
      <c r="D72" s="32" t="s">
        <v>143</v>
      </c>
      <c r="E72" s="63">
        <v>100</v>
      </c>
      <c r="F72" s="34" t="s">
        <v>33</v>
      </c>
      <c r="G72" s="35">
        <f>SUM(G73:G73)</f>
        <v>24000000</v>
      </c>
      <c r="H72" s="63">
        <v>100</v>
      </c>
      <c r="I72" s="35">
        <f>SUM(I73:I73)</f>
        <v>10000000</v>
      </c>
      <c r="J72" s="63">
        <v>100</v>
      </c>
      <c r="K72" s="35">
        <f>SUM(K73:K73)</f>
        <v>4000000</v>
      </c>
      <c r="L72" s="63">
        <v>25</v>
      </c>
      <c r="M72" s="35">
        <f>SUM(M73:M73)</f>
        <v>0</v>
      </c>
      <c r="N72" s="63">
        <v>25</v>
      </c>
      <c r="O72" s="35">
        <f>SUM(O73:O73)</f>
        <v>0</v>
      </c>
      <c r="P72" s="63">
        <v>25</v>
      </c>
      <c r="Q72" s="35">
        <f>SUM(Q73:Q73)</f>
        <v>2000000</v>
      </c>
      <c r="R72" s="63"/>
      <c r="S72" s="35"/>
      <c r="T72" s="37">
        <f t="shared" si="16"/>
        <v>75</v>
      </c>
      <c r="U72" s="37">
        <f t="shared" si="17"/>
        <v>75</v>
      </c>
      <c r="V72" s="38" t="s">
        <v>33</v>
      </c>
      <c r="W72" s="39">
        <f t="shared" si="18"/>
        <v>2000000</v>
      </c>
      <c r="X72" s="40">
        <f t="shared" si="19"/>
        <v>50</v>
      </c>
      <c r="Y72" s="38" t="s">
        <v>33</v>
      </c>
      <c r="Z72" s="37">
        <f t="shared" si="20"/>
        <v>175</v>
      </c>
      <c r="AA72" s="39">
        <f t="shared" si="21"/>
        <v>12000000</v>
      </c>
      <c r="AB72" s="41">
        <f t="shared" si="22"/>
        <v>175</v>
      </c>
      <c r="AC72" s="42" t="s">
        <v>33</v>
      </c>
      <c r="AD72" s="41">
        <f t="shared" si="23"/>
        <v>50</v>
      </c>
      <c r="AE72" s="12"/>
    </row>
    <row r="73" spans="1:31" ht="75" x14ac:dyDescent="0.25">
      <c r="A73" s="52"/>
      <c r="B73" s="31"/>
      <c r="C73" s="53" t="s">
        <v>144</v>
      </c>
      <c r="D73" s="54" t="s">
        <v>145</v>
      </c>
      <c r="E73" s="74">
        <v>1</v>
      </c>
      <c r="F73" s="56" t="s">
        <v>38</v>
      </c>
      <c r="G73" s="29">
        <v>24000000</v>
      </c>
      <c r="H73" s="74">
        <v>100</v>
      </c>
      <c r="I73" s="29">
        <v>10000000</v>
      </c>
      <c r="J73" s="74">
        <v>100</v>
      </c>
      <c r="K73" s="29">
        <v>4000000</v>
      </c>
      <c r="L73" s="74">
        <v>0</v>
      </c>
      <c r="M73" s="29">
        <v>0</v>
      </c>
      <c r="N73" s="74">
        <v>0</v>
      </c>
      <c r="O73" s="29">
        <v>0</v>
      </c>
      <c r="P73" s="74">
        <v>0</v>
      </c>
      <c r="Q73" s="29">
        <v>2000000</v>
      </c>
      <c r="R73" s="74"/>
      <c r="S73" s="29"/>
      <c r="T73" s="57">
        <f t="shared" si="16"/>
        <v>0</v>
      </c>
      <c r="U73" s="57">
        <f t="shared" si="17"/>
        <v>0</v>
      </c>
      <c r="V73" s="58" t="s">
        <v>33</v>
      </c>
      <c r="W73" s="59">
        <f t="shared" si="18"/>
        <v>2000000</v>
      </c>
      <c r="X73" s="60">
        <f t="shared" si="19"/>
        <v>50</v>
      </c>
      <c r="Y73" s="58" t="s">
        <v>33</v>
      </c>
      <c r="Z73" s="57">
        <f t="shared" si="20"/>
        <v>100</v>
      </c>
      <c r="AA73" s="59">
        <f t="shared" si="21"/>
        <v>12000000</v>
      </c>
      <c r="AB73" s="61">
        <f t="shared" si="22"/>
        <v>10000</v>
      </c>
      <c r="AC73" s="62" t="s">
        <v>33</v>
      </c>
      <c r="AD73" s="61">
        <f t="shared" si="23"/>
        <v>50</v>
      </c>
      <c r="AE73" s="12"/>
    </row>
    <row r="74" spans="1:31" ht="110.25" x14ac:dyDescent="0.25">
      <c r="A74" s="52"/>
      <c r="B74" s="31"/>
      <c r="C74" s="44" t="s">
        <v>146</v>
      </c>
      <c r="D74" s="32" t="s">
        <v>147</v>
      </c>
      <c r="E74" s="63">
        <v>100</v>
      </c>
      <c r="F74" s="34" t="s">
        <v>33</v>
      </c>
      <c r="G74" s="35">
        <f>G75</f>
        <v>61900000</v>
      </c>
      <c r="H74" s="63">
        <v>100</v>
      </c>
      <c r="I74" s="35">
        <f>I75</f>
        <v>21550000</v>
      </c>
      <c r="J74" s="63">
        <v>100</v>
      </c>
      <c r="K74" s="35">
        <f>K75</f>
        <v>19800000</v>
      </c>
      <c r="L74" s="63">
        <v>25</v>
      </c>
      <c r="M74" s="35">
        <f>M75</f>
        <v>0</v>
      </c>
      <c r="N74" s="63">
        <v>25</v>
      </c>
      <c r="O74" s="35">
        <f>O75</f>
        <v>0</v>
      </c>
      <c r="P74" s="63">
        <v>25</v>
      </c>
      <c r="Q74" s="35">
        <f>Q75</f>
        <v>6216000</v>
      </c>
      <c r="R74" s="63"/>
      <c r="S74" s="35"/>
      <c r="T74" s="37">
        <f t="shared" si="16"/>
        <v>75</v>
      </c>
      <c r="U74" s="37">
        <f t="shared" si="17"/>
        <v>75</v>
      </c>
      <c r="V74" s="38" t="s">
        <v>33</v>
      </c>
      <c r="W74" s="39">
        <f t="shared" si="18"/>
        <v>6216000</v>
      </c>
      <c r="X74" s="40">
        <f t="shared" si="19"/>
        <v>31.393939393939398</v>
      </c>
      <c r="Y74" s="38" t="s">
        <v>33</v>
      </c>
      <c r="Z74" s="37">
        <f t="shared" si="20"/>
        <v>175</v>
      </c>
      <c r="AA74" s="39">
        <f t="shared" si="21"/>
        <v>27766000</v>
      </c>
      <c r="AB74" s="41">
        <f t="shared" si="22"/>
        <v>175</v>
      </c>
      <c r="AC74" s="42" t="s">
        <v>33</v>
      </c>
      <c r="AD74" s="41">
        <f t="shared" si="23"/>
        <v>44.856219709208403</v>
      </c>
      <c r="AE74" s="12"/>
    </row>
    <row r="75" spans="1:31" ht="126" x14ac:dyDescent="0.25">
      <c r="A75" s="52"/>
      <c r="B75" s="31"/>
      <c r="C75" s="44" t="s">
        <v>148</v>
      </c>
      <c r="D75" s="32" t="s">
        <v>149</v>
      </c>
      <c r="E75" s="63">
        <v>100</v>
      </c>
      <c r="F75" s="34" t="s">
        <v>33</v>
      </c>
      <c r="G75" s="35">
        <f>SUM(G76:G78)</f>
        <v>61900000</v>
      </c>
      <c r="H75" s="63">
        <v>100</v>
      </c>
      <c r="I75" s="35">
        <f>SUM(I76:I78)</f>
        <v>21550000</v>
      </c>
      <c r="J75" s="63">
        <v>100</v>
      </c>
      <c r="K75" s="35">
        <f>SUM(K76:K78)</f>
        <v>19800000</v>
      </c>
      <c r="L75" s="63">
        <v>25</v>
      </c>
      <c r="M75" s="35">
        <f>SUM(M76:M78)</f>
        <v>0</v>
      </c>
      <c r="N75" s="63">
        <v>25</v>
      </c>
      <c r="O75" s="35">
        <f>SUM(O76:O78)</f>
        <v>0</v>
      </c>
      <c r="P75" s="63">
        <v>25</v>
      </c>
      <c r="Q75" s="35">
        <f>SUM(Q76:Q78)</f>
        <v>6216000</v>
      </c>
      <c r="R75" s="63"/>
      <c r="S75" s="35"/>
      <c r="T75" s="37">
        <f t="shared" si="16"/>
        <v>75</v>
      </c>
      <c r="U75" s="37">
        <f t="shared" si="17"/>
        <v>75</v>
      </c>
      <c r="V75" s="38" t="s">
        <v>33</v>
      </c>
      <c r="W75" s="39">
        <f t="shared" si="18"/>
        <v>6216000</v>
      </c>
      <c r="X75" s="40">
        <f t="shared" si="19"/>
        <v>31.393939393939398</v>
      </c>
      <c r="Y75" s="38" t="s">
        <v>33</v>
      </c>
      <c r="Z75" s="37">
        <f t="shared" si="20"/>
        <v>175</v>
      </c>
      <c r="AA75" s="39">
        <f t="shared" si="21"/>
        <v>27766000</v>
      </c>
      <c r="AB75" s="41">
        <f t="shared" si="22"/>
        <v>175</v>
      </c>
      <c r="AC75" s="42" t="s">
        <v>33</v>
      </c>
      <c r="AD75" s="41">
        <f t="shared" si="23"/>
        <v>44.856219709208403</v>
      </c>
      <c r="AE75" s="12"/>
    </row>
    <row r="76" spans="1:31" ht="105" x14ac:dyDescent="0.25">
      <c r="A76" s="52"/>
      <c r="B76" s="31"/>
      <c r="C76" s="53" t="s">
        <v>150</v>
      </c>
      <c r="D76" s="54" t="s">
        <v>151</v>
      </c>
      <c r="E76" s="55">
        <v>1</v>
      </c>
      <c r="F76" s="56" t="s">
        <v>38</v>
      </c>
      <c r="G76" s="29">
        <v>18900000</v>
      </c>
      <c r="H76" s="55">
        <v>100</v>
      </c>
      <c r="I76" s="29">
        <v>6300000</v>
      </c>
      <c r="J76" s="55">
        <v>100</v>
      </c>
      <c r="K76" s="29">
        <v>6300000</v>
      </c>
      <c r="L76" s="55">
        <v>0</v>
      </c>
      <c r="M76" s="29">
        <v>0</v>
      </c>
      <c r="N76" s="55">
        <v>1</v>
      </c>
      <c r="O76" s="29">
        <v>0</v>
      </c>
      <c r="P76" s="55">
        <v>0</v>
      </c>
      <c r="Q76" s="29">
        <v>6216000</v>
      </c>
      <c r="R76" s="55"/>
      <c r="S76" s="29"/>
      <c r="T76" s="57">
        <f t="shared" si="16"/>
        <v>1</v>
      </c>
      <c r="U76" s="57">
        <f t="shared" si="17"/>
        <v>1</v>
      </c>
      <c r="V76" s="58" t="s">
        <v>33</v>
      </c>
      <c r="W76" s="59">
        <f t="shared" si="18"/>
        <v>6216000</v>
      </c>
      <c r="X76" s="60">
        <f t="shared" si="19"/>
        <v>98.666666666666671</v>
      </c>
      <c r="Y76" s="58" t="s">
        <v>33</v>
      </c>
      <c r="Z76" s="57">
        <f t="shared" si="20"/>
        <v>101</v>
      </c>
      <c r="AA76" s="59">
        <f t="shared" si="21"/>
        <v>12516000</v>
      </c>
      <c r="AB76" s="61">
        <f t="shared" si="22"/>
        <v>10100</v>
      </c>
      <c r="AC76" s="62" t="s">
        <v>33</v>
      </c>
      <c r="AD76" s="61">
        <f t="shared" si="23"/>
        <v>66.222222222222229</v>
      </c>
      <c r="AE76" s="12"/>
    </row>
    <row r="77" spans="1:31" ht="90" x14ac:dyDescent="0.25">
      <c r="A77" s="52"/>
      <c r="B77" s="31"/>
      <c r="C77" s="53" t="s">
        <v>152</v>
      </c>
      <c r="D77" s="54" t="s">
        <v>153</v>
      </c>
      <c r="E77" s="55">
        <v>1</v>
      </c>
      <c r="F77" s="56" t="s">
        <v>38</v>
      </c>
      <c r="G77" s="29">
        <v>40000000</v>
      </c>
      <c r="H77" s="55">
        <v>100</v>
      </c>
      <c r="I77" s="29">
        <v>13000000</v>
      </c>
      <c r="J77" s="55">
        <v>100</v>
      </c>
      <c r="K77" s="29">
        <v>13500000</v>
      </c>
      <c r="L77" s="55">
        <v>0</v>
      </c>
      <c r="M77" s="29">
        <v>0</v>
      </c>
      <c r="N77" s="55">
        <v>0</v>
      </c>
      <c r="O77" s="29">
        <v>0</v>
      </c>
      <c r="P77" s="55">
        <v>0</v>
      </c>
      <c r="Q77" s="29">
        <v>0</v>
      </c>
      <c r="R77" s="55"/>
      <c r="S77" s="29"/>
      <c r="T77" s="57">
        <f t="shared" si="16"/>
        <v>0</v>
      </c>
      <c r="U77" s="57">
        <f t="shared" si="17"/>
        <v>0</v>
      </c>
      <c r="V77" s="58" t="s">
        <v>33</v>
      </c>
      <c r="W77" s="59">
        <f t="shared" si="18"/>
        <v>0</v>
      </c>
      <c r="X77" s="60">
        <f t="shared" si="19"/>
        <v>0</v>
      </c>
      <c r="Y77" s="58" t="s">
        <v>33</v>
      </c>
      <c r="Z77" s="57">
        <f t="shared" si="20"/>
        <v>100</v>
      </c>
      <c r="AA77" s="59">
        <f t="shared" si="21"/>
        <v>13000000</v>
      </c>
      <c r="AB77" s="61">
        <f t="shared" si="22"/>
        <v>10000</v>
      </c>
      <c r="AC77" s="62" t="s">
        <v>33</v>
      </c>
      <c r="AD77" s="61">
        <f t="shared" si="23"/>
        <v>32.5</v>
      </c>
      <c r="AE77" s="12"/>
    </row>
    <row r="78" spans="1:31" ht="105" x14ac:dyDescent="0.25">
      <c r="A78" s="52"/>
      <c r="B78" s="31"/>
      <c r="C78" s="70" t="s">
        <v>154</v>
      </c>
      <c r="D78" s="71" t="s">
        <v>155</v>
      </c>
      <c r="E78" s="73">
        <v>100</v>
      </c>
      <c r="F78" s="56" t="s">
        <v>33</v>
      </c>
      <c r="G78" s="29">
        <v>3000000</v>
      </c>
      <c r="H78" s="73">
        <v>100</v>
      </c>
      <c r="I78" s="29">
        <v>2250000</v>
      </c>
      <c r="J78" s="73"/>
      <c r="K78" s="29"/>
      <c r="L78" s="73"/>
      <c r="M78" s="29"/>
      <c r="N78" s="73"/>
      <c r="O78" s="29"/>
      <c r="P78" s="73">
        <v>0</v>
      </c>
      <c r="Q78" s="29">
        <v>0</v>
      </c>
      <c r="R78" s="73"/>
      <c r="S78" s="29"/>
      <c r="T78" s="57"/>
      <c r="U78" s="57"/>
      <c r="V78" s="58"/>
      <c r="W78" s="59"/>
      <c r="X78" s="60"/>
      <c r="Y78" s="58"/>
      <c r="Z78" s="57">
        <f t="shared" si="20"/>
        <v>100</v>
      </c>
      <c r="AA78" s="59">
        <f t="shared" si="21"/>
        <v>2250000</v>
      </c>
      <c r="AB78" s="61">
        <f t="shared" si="22"/>
        <v>100</v>
      </c>
      <c r="AC78" s="62" t="s">
        <v>33</v>
      </c>
      <c r="AD78" s="61">
        <f t="shared" si="23"/>
        <v>75</v>
      </c>
      <c r="AE78" s="12"/>
    </row>
    <row r="79" spans="1:31" x14ac:dyDescent="0.25">
      <c r="A79" s="154" t="s">
        <v>156</v>
      </c>
      <c r="B79" s="155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4">
        <f>AVERAGE(U13:U78)</f>
        <v>42.015117157974295</v>
      </c>
      <c r="V79" s="15"/>
      <c r="W79" s="16"/>
      <c r="X79" s="14">
        <f>AVERAGE(X13,X36,X41,X62,X71,X74)</f>
        <v>30.434743981481912</v>
      </c>
      <c r="Y79" s="15"/>
      <c r="Z79" s="17"/>
      <c r="AA79" s="17"/>
      <c r="AB79" s="17"/>
      <c r="AC79" s="15"/>
      <c r="AD79" s="18"/>
      <c r="AE79" s="12"/>
    </row>
    <row r="80" spans="1:31" x14ac:dyDescent="0.25">
      <c r="A80" s="154" t="s">
        <v>157</v>
      </c>
      <c r="B80" s="155"/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9" t="str">
        <f>IF(U79&gt;=91,"Sangat Tinggi",IF(U79&gt;=76,"Tinggi",IF(U79&gt;=66,"Sedang",IF(U79&gt;=51,"Rendah",IF(U79&lt;=50.99,"Sangat Rendah")))))</f>
        <v>Sangat Rendah</v>
      </c>
      <c r="V80" s="15"/>
      <c r="W80" s="20"/>
      <c r="X80" s="19" t="str">
        <f>IF(X79&gt;=91,"Sangat Tinggi",IF(X79&gt;=76,"Tinggi",IF(X79&gt;=66,"Sedang",IF(X79&gt;=51,"Rendah",IF(X79&lt;=50,"Sangat Rendah")))))</f>
        <v>Sangat Rendah</v>
      </c>
      <c r="Y80" s="15"/>
      <c r="Z80" s="21"/>
      <c r="AA80" s="22"/>
      <c r="AB80" s="21"/>
      <c r="AC80" s="15"/>
      <c r="AD80" s="23"/>
      <c r="AE80" s="12"/>
    </row>
    <row r="81" spans="1:31" x14ac:dyDescent="0.25">
      <c r="A81" s="152" t="s">
        <v>158</v>
      </c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2"/>
    </row>
    <row r="82" spans="1:31" x14ac:dyDescent="0.25">
      <c r="A82" s="152" t="s">
        <v>159</v>
      </c>
      <c r="B82" s="152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2"/>
    </row>
    <row r="83" spans="1:31" x14ac:dyDescent="0.25">
      <c r="A83" s="152" t="s">
        <v>160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  <c r="AD83" s="152"/>
      <c r="AE83" s="12"/>
    </row>
    <row r="84" spans="1:31" x14ac:dyDescent="0.25">
      <c r="A84" s="152" t="s">
        <v>161</v>
      </c>
      <c r="B84" s="152"/>
      <c r="C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2"/>
      <c r="AC84" s="152"/>
      <c r="AD84" s="152"/>
      <c r="AE84" s="24"/>
    </row>
    <row r="85" spans="1:3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25"/>
      <c r="W85" s="1"/>
      <c r="X85" s="1"/>
      <c r="Y85" s="25"/>
      <c r="Z85" s="1"/>
      <c r="AA85" s="1"/>
      <c r="AB85" s="1"/>
      <c r="AC85" s="25"/>
      <c r="AD85" s="1"/>
      <c r="AE85" s="1"/>
    </row>
    <row r="86" spans="1:3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50" t="s">
        <v>162</v>
      </c>
      <c r="U86" s="150"/>
      <c r="V86" s="150"/>
      <c r="W86" s="150"/>
      <c r="X86" s="150"/>
      <c r="Y86" s="25"/>
      <c r="Z86" s="1"/>
      <c r="AA86" s="150"/>
      <c r="AB86" s="150"/>
      <c r="AC86" s="150"/>
      <c r="AD86" s="150"/>
      <c r="AE86" s="150"/>
    </row>
    <row r="87" spans="1:31" x14ac:dyDescent="0.25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50" t="s">
        <v>185</v>
      </c>
      <c r="U87" s="150"/>
      <c r="V87" s="150"/>
      <c r="W87" s="150"/>
      <c r="X87" s="150"/>
      <c r="Y87" s="25"/>
      <c r="Z87" s="1"/>
      <c r="AA87" s="150"/>
      <c r="AB87" s="150"/>
      <c r="AC87" s="150"/>
      <c r="AD87" s="150"/>
      <c r="AE87" s="150"/>
    </row>
    <row r="88" spans="1:3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50" t="s">
        <v>163</v>
      </c>
      <c r="U88" s="150"/>
      <c r="V88" s="150"/>
      <c r="W88" s="150"/>
      <c r="X88" s="150"/>
      <c r="Y88" s="25"/>
      <c r="Z88" s="1"/>
      <c r="AA88" s="150"/>
      <c r="AB88" s="150"/>
      <c r="AC88" s="150"/>
      <c r="AD88" s="150"/>
      <c r="AE88" s="150"/>
    </row>
    <row r="89" spans="1:3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50"/>
      <c r="U89" s="150"/>
      <c r="V89" s="150"/>
      <c r="W89" s="150"/>
      <c r="X89" s="150"/>
      <c r="Y89" s="25"/>
      <c r="Z89" s="1"/>
      <c r="AA89" s="150"/>
      <c r="AB89" s="150"/>
      <c r="AC89" s="150"/>
      <c r="AD89" s="150"/>
      <c r="AE89" s="150"/>
    </row>
    <row r="90" spans="1:31" ht="25.5" x14ac:dyDescent="0.25">
      <c r="A90" s="26" t="s">
        <v>164</v>
      </c>
      <c r="B90" s="26" t="s">
        <v>165</v>
      </c>
      <c r="C90" s="26" t="s">
        <v>166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25"/>
      <c r="W90" s="1"/>
      <c r="X90" s="1"/>
      <c r="Y90" s="25"/>
      <c r="Z90" s="1"/>
      <c r="AA90" s="25"/>
      <c r="AB90" s="1"/>
      <c r="AC90" s="25"/>
      <c r="AD90" s="1"/>
      <c r="AE90" s="1"/>
    </row>
    <row r="91" spans="1:31" x14ac:dyDescent="0.25">
      <c r="A91" s="27" t="s">
        <v>167</v>
      </c>
      <c r="B91" s="27" t="s">
        <v>168</v>
      </c>
      <c r="C91" s="27" t="s">
        <v>169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51" t="s">
        <v>170</v>
      </c>
      <c r="U91" s="151"/>
      <c r="V91" s="151"/>
      <c r="W91" s="151"/>
      <c r="X91" s="151"/>
      <c r="Y91" s="25"/>
      <c r="Z91" s="1"/>
      <c r="AA91" s="151"/>
      <c r="AB91" s="151"/>
      <c r="AC91" s="151"/>
      <c r="AD91" s="151"/>
      <c r="AE91" s="151"/>
    </row>
    <row r="92" spans="1:31" x14ac:dyDescent="0.25">
      <c r="A92" s="27" t="s">
        <v>171</v>
      </c>
      <c r="B92" s="27" t="s">
        <v>172</v>
      </c>
      <c r="C92" s="27" t="s">
        <v>173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49" t="s">
        <v>174</v>
      </c>
      <c r="U92" s="149"/>
      <c r="V92" s="149"/>
      <c r="W92" s="149"/>
      <c r="X92" s="149"/>
      <c r="Y92" s="25"/>
      <c r="Z92" s="1"/>
      <c r="AA92" s="149"/>
      <c r="AB92" s="149"/>
      <c r="AC92" s="149"/>
      <c r="AD92" s="149"/>
      <c r="AE92" s="149"/>
    </row>
    <row r="93" spans="1:31" x14ac:dyDescent="0.25">
      <c r="A93" s="27" t="s">
        <v>175</v>
      </c>
      <c r="B93" s="27" t="s">
        <v>176</v>
      </c>
      <c r="C93" s="27" t="s">
        <v>177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25"/>
      <c r="W93" s="1"/>
      <c r="X93" s="1"/>
      <c r="Y93" s="25"/>
      <c r="Z93" s="1"/>
      <c r="AA93" s="1"/>
      <c r="AB93" s="1"/>
      <c r="AC93" s="25"/>
      <c r="AD93" s="1"/>
      <c r="AE93" s="1"/>
    </row>
    <row r="94" spans="1:31" x14ac:dyDescent="0.25">
      <c r="A94" s="27" t="s">
        <v>178</v>
      </c>
      <c r="B94" s="27" t="s">
        <v>179</v>
      </c>
      <c r="C94" s="27" t="s">
        <v>180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25"/>
      <c r="W94" s="1"/>
      <c r="X94" s="1"/>
      <c r="Y94" s="25"/>
      <c r="Z94" s="1"/>
      <c r="AA94" s="1"/>
      <c r="AB94" s="1"/>
      <c r="AC94" s="25"/>
      <c r="AD94" s="1"/>
      <c r="AE94" s="1"/>
    </row>
    <row r="95" spans="1:31" x14ac:dyDescent="0.25">
      <c r="A95" s="27" t="s">
        <v>181</v>
      </c>
      <c r="B95" s="27" t="s">
        <v>182</v>
      </c>
      <c r="C95" s="27" t="s">
        <v>183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25"/>
      <c r="W95" s="1"/>
      <c r="X95" s="1"/>
      <c r="Y95" s="25"/>
      <c r="Z95" s="1"/>
      <c r="AA95" s="1"/>
      <c r="AB95" s="1"/>
      <c r="AC95" s="25"/>
      <c r="AD95" s="1"/>
      <c r="AE95" s="1"/>
    </row>
  </sheetData>
  <mergeCells count="78">
    <mergeCell ref="U11:V11"/>
    <mergeCell ref="X11:Y11"/>
    <mergeCell ref="AB11:AC11"/>
    <mergeCell ref="U12:V12"/>
    <mergeCell ref="X12:Y12"/>
    <mergeCell ref="AB12:AC12"/>
    <mergeCell ref="T10:Y10"/>
    <mergeCell ref="Z10:AA10"/>
    <mergeCell ref="Q11:Q12"/>
    <mergeCell ref="E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R11:R12"/>
    <mergeCell ref="S11:S12"/>
    <mergeCell ref="P9:Q9"/>
    <mergeCell ref="R9:S9"/>
    <mergeCell ref="N10:O10"/>
    <mergeCell ref="P10:Q10"/>
    <mergeCell ref="R10:S10"/>
    <mergeCell ref="AE7:AE8"/>
    <mergeCell ref="A7:A9"/>
    <mergeCell ref="B7:B9"/>
    <mergeCell ref="C7:C9"/>
    <mergeCell ref="D7:D9"/>
    <mergeCell ref="E7:G9"/>
    <mergeCell ref="H7:I9"/>
    <mergeCell ref="T9:Y9"/>
    <mergeCell ref="J7:K8"/>
    <mergeCell ref="L7:S8"/>
    <mergeCell ref="T7:Y8"/>
    <mergeCell ref="Z7:AA8"/>
    <mergeCell ref="Z9:AA9"/>
    <mergeCell ref="AB9:AD9"/>
    <mergeCell ref="J9:K9"/>
    <mergeCell ref="L9:M9"/>
    <mergeCell ref="A1:AD1"/>
    <mergeCell ref="A2:AD2"/>
    <mergeCell ref="A3:AD3"/>
    <mergeCell ref="A4:AD4"/>
    <mergeCell ref="A5:AD5"/>
    <mergeCell ref="A6:AD6"/>
    <mergeCell ref="A79:T79"/>
    <mergeCell ref="A80:T80"/>
    <mergeCell ref="A81:AD81"/>
    <mergeCell ref="A82:AD82"/>
    <mergeCell ref="AB7:AD8"/>
    <mergeCell ref="AB10:AD10"/>
    <mergeCell ref="A10:A12"/>
    <mergeCell ref="B10:B12"/>
    <mergeCell ref="C10:C12"/>
    <mergeCell ref="D10:D12"/>
    <mergeCell ref="E10:G10"/>
    <mergeCell ref="H10:I10"/>
    <mergeCell ref="J10:K10"/>
    <mergeCell ref="L10:M10"/>
    <mergeCell ref="N9:O9"/>
    <mergeCell ref="A83:AD83"/>
    <mergeCell ref="A84:AD84"/>
    <mergeCell ref="T86:X86"/>
    <mergeCell ref="AA86:AE86"/>
    <mergeCell ref="T87:X87"/>
    <mergeCell ref="AA87:AE87"/>
    <mergeCell ref="T92:X92"/>
    <mergeCell ref="AA92:AE92"/>
    <mergeCell ref="T88:X88"/>
    <mergeCell ref="AA88:AE88"/>
    <mergeCell ref="T89:X89"/>
    <mergeCell ref="AA89:AE89"/>
    <mergeCell ref="T91:X91"/>
    <mergeCell ref="AA91:AE91"/>
  </mergeCells>
  <conditionalFormatting sqref="E52:F52">
    <cfRule type="containsText" dxfId="87" priority="45" operator="containsText" text="kelurahan kandangan utara">
      <formula>NOT(ISERROR(SEARCH("kelurahan kandangan utara",E52)))</formula>
    </cfRule>
  </conditionalFormatting>
  <conditionalFormatting sqref="H52:I52">
    <cfRule type="containsText" dxfId="86" priority="44" operator="containsText" text="kelurahan kandangan utara">
      <formula>NOT(ISERROR(SEARCH("kelurahan kandangan utara",H52)))</formula>
    </cfRule>
  </conditionalFormatting>
  <conditionalFormatting sqref="J52:K52">
    <cfRule type="containsText" dxfId="85" priority="43" operator="containsText" text="kelurahan kandangan utara">
      <formula>NOT(ISERROR(SEARCH("kelurahan kandangan utara",J52)))</formula>
    </cfRule>
  </conditionalFormatting>
  <conditionalFormatting sqref="L52:O52">
    <cfRule type="containsText" dxfId="84" priority="42" operator="containsText" text="kelurahan kandangan utara">
      <formula>NOT(ISERROR(SEARCH("kelurahan kandangan utara",L52)))</formula>
    </cfRule>
  </conditionalFormatting>
  <conditionalFormatting sqref="E56:F56">
    <cfRule type="containsText" dxfId="83" priority="41" operator="containsText" text="kelurahan kandangan utara">
      <formula>NOT(ISERROR(SEARCH("kelurahan kandangan utara",E56)))</formula>
    </cfRule>
  </conditionalFormatting>
  <conditionalFormatting sqref="H56:I56">
    <cfRule type="containsText" dxfId="82" priority="40" operator="containsText" text="kelurahan kandangan utara">
      <formula>NOT(ISERROR(SEARCH("kelurahan kandangan utara",H56)))</formula>
    </cfRule>
  </conditionalFormatting>
  <conditionalFormatting sqref="J56:K56">
    <cfRule type="containsText" dxfId="81" priority="39" operator="containsText" text="kelurahan kandangan utara">
      <formula>NOT(ISERROR(SEARCH("kelurahan kandangan utara",J56)))</formula>
    </cfRule>
  </conditionalFormatting>
  <conditionalFormatting sqref="L56:O56">
    <cfRule type="containsText" dxfId="80" priority="38" operator="containsText" text="kelurahan kandangan utara">
      <formula>NOT(ISERROR(SEARCH("kelurahan kandangan utara",L56)))</formula>
    </cfRule>
  </conditionalFormatting>
  <conditionalFormatting sqref="E60:F60 H60:I60">
    <cfRule type="containsText" dxfId="79" priority="37" operator="containsText" text="kelurahan kandangan utara">
      <formula>NOT(ISERROR(SEARCH("kelurahan kandangan utara",E60)))</formula>
    </cfRule>
  </conditionalFormatting>
  <conditionalFormatting sqref="J60">
    <cfRule type="containsText" dxfId="78" priority="36" operator="containsText" text="kelurahan kandangan utara">
      <formula>NOT(ISERROR(SEARCH("kelurahan kandangan utara",J60)))</formula>
    </cfRule>
  </conditionalFormatting>
  <conditionalFormatting sqref="L60:O60">
    <cfRule type="containsText" dxfId="77" priority="35" operator="containsText" text="kelurahan kandangan utara">
      <formula>NOT(ISERROR(SEARCH("kelurahan kandangan utara",L60)))</formula>
    </cfRule>
  </conditionalFormatting>
  <conditionalFormatting sqref="E67:F67 H67:J67">
    <cfRule type="containsText" dxfId="76" priority="34" operator="containsText" text="kelurahan kandangan utara">
      <formula>NOT(ISERROR(SEARCH("kelurahan kandangan utara",E67)))</formula>
    </cfRule>
  </conditionalFormatting>
  <conditionalFormatting sqref="L67:O67">
    <cfRule type="containsText" dxfId="75" priority="33" operator="containsText" text="kelurahan kandangan utara">
      <formula>NOT(ISERROR(SEARCH("kelurahan kandangan utara",L67)))</formula>
    </cfRule>
  </conditionalFormatting>
  <conditionalFormatting sqref="J47">
    <cfRule type="containsText" dxfId="74" priority="31" operator="containsText" text="kandangan kota">
      <formula>NOT(ISERROR(SEARCH("kandangan kota",J47)))</formula>
    </cfRule>
  </conditionalFormatting>
  <conditionalFormatting sqref="J50">
    <cfRule type="containsText" dxfId="73" priority="30" operator="containsText" text="kandangan kota">
      <formula>NOT(ISERROR(SEARCH("kandangan kota",J50)))</formula>
    </cfRule>
  </conditionalFormatting>
  <conditionalFormatting sqref="J54">
    <cfRule type="containsText" dxfId="72" priority="29" operator="containsText" text="kandangan kota">
      <formula>NOT(ISERROR(SEARCH("kandangan kota",J54)))</formula>
    </cfRule>
  </conditionalFormatting>
  <conditionalFormatting sqref="L47:O47">
    <cfRule type="containsText" dxfId="71" priority="28" operator="containsText" text="kandangan kota">
      <formula>NOT(ISERROR(SEARCH("kandangan kota",L47)))</formula>
    </cfRule>
  </conditionalFormatting>
  <conditionalFormatting sqref="J58">
    <cfRule type="containsText" dxfId="70" priority="27" operator="containsText" text="kelurahan kandangan utara">
      <formula>NOT(ISERROR(SEARCH("kelurahan kandangan utara",J58)))</formula>
    </cfRule>
  </conditionalFormatting>
  <conditionalFormatting sqref="L58:O58">
    <cfRule type="containsText" dxfId="69" priority="26" operator="containsText" text="kandangan kota">
      <formula>NOT(ISERROR(SEARCH("kandangan kota",L58)))</formula>
    </cfRule>
  </conditionalFormatting>
  <conditionalFormatting sqref="J65">
    <cfRule type="containsText" dxfId="68" priority="25" operator="containsText" text="kandangan kota">
      <formula>NOT(ISERROR(SEARCH("kandangan kota",J65)))</formula>
    </cfRule>
  </conditionalFormatting>
  <conditionalFormatting sqref="L65:O65">
    <cfRule type="containsText" dxfId="67" priority="24" operator="containsText" text="kandangan kota">
      <formula>NOT(ISERROR(SEARCH("kandangan kota",L65)))</formula>
    </cfRule>
  </conditionalFormatting>
  <conditionalFormatting sqref="G52">
    <cfRule type="containsText" dxfId="66" priority="23" operator="containsText" text="kelurahan kandangan utara">
      <formula>NOT(ISERROR(SEARCH("kelurahan kandangan utara",G52)))</formula>
    </cfRule>
  </conditionalFormatting>
  <conditionalFormatting sqref="G56">
    <cfRule type="containsText" dxfId="65" priority="22" operator="containsText" text="kelurahan kandangan utara">
      <formula>NOT(ISERROR(SEARCH("kelurahan kandangan utara",G56)))</formula>
    </cfRule>
  </conditionalFormatting>
  <conditionalFormatting sqref="P52:Q52">
    <cfRule type="containsText" dxfId="64" priority="21" operator="containsText" text="kelurahan kandangan utara">
      <formula>NOT(ISERROR(SEARCH("kelurahan kandangan utara",P52)))</formula>
    </cfRule>
  </conditionalFormatting>
  <conditionalFormatting sqref="P56:Q56">
    <cfRule type="containsText" dxfId="63" priority="20" operator="containsText" text="kelurahan kandangan utara">
      <formula>NOT(ISERROR(SEARCH("kelurahan kandangan utara",P56)))</formula>
    </cfRule>
  </conditionalFormatting>
  <conditionalFormatting sqref="P60:Q60">
    <cfRule type="containsText" dxfId="62" priority="19" operator="containsText" text="kelurahan kandangan utara">
      <formula>NOT(ISERROR(SEARCH("kelurahan kandangan utara",P60)))</formula>
    </cfRule>
  </conditionalFormatting>
  <conditionalFormatting sqref="P67:Q67">
    <cfRule type="containsText" dxfId="61" priority="18" operator="containsText" text="kelurahan kandangan utara">
      <formula>NOT(ISERROR(SEARCH("kelurahan kandangan utara",P67)))</formula>
    </cfRule>
  </conditionalFormatting>
  <conditionalFormatting sqref="P47:Q47">
    <cfRule type="containsText" dxfId="60" priority="17" operator="containsText" text="kandangan kota">
      <formula>NOT(ISERROR(SEARCH("kandangan kota",P47)))</formula>
    </cfRule>
  </conditionalFormatting>
  <conditionalFormatting sqref="P58:Q58">
    <cfRule type="containsText" dxfId="59" priority="16" operator="containsText" text="kandangan kota">
      <formula>NOT(ISERROR(SEARCH("kandangan kota",P58)))</formula>
    </cfRule>
  </conditionalFormatting>
  <conditionalFormatting sqref="P65:Q65">
    <cfRule type="containsText" dxfId="58" priority="15" operator="containsText" text="kandangan kota">
      <formula>NOT(ISERROR(SEARCH("kandangan kota",P65)))</formula>
    </cfRule>
  </conditionalFormatting>
  <conditionalFormatting sqref="N48:N49">
    <cfRule type="containsText" dxfId="57" priority="14" operator="containsText" text="kandangan kota">
      <formula>NOT(ISERROR(SEARCH("kandangan kota",N48)))</formula>
    </cfRule>
  </conditionalFormatting>
  <conditionalFormatting sqref="P48:P49">
    <cfRule type="containsText" dxfId="56" priority="13" operator="containsText" text="kandangan kota">
      <formula>NOT(ISERROR(SEARCH("kandangan kota",P48)))</formula>
    </cfRule>
  </conditionalFormatting>
  <conditionalFormatting sqref="N51">
    <cfRule type="containsText" dxfId="55" priority="12" operator="containsText" text="kandangan kota">
      <formula>NOT(ISERROR(SEARCH("kandangan kota",N51)))</formula>
    </cfRule>
  </conditionalFormatting>
  <conditionalFormatting sqref="P51">
    <cfRule type="containsText" dxfId="54" priority="11" operator="containsText" text="kandangan kota">
      <formula>NOT(ISERROR(SEARCH("kandangan kota",P51)))</formula>
    </cfRule>
  </conditionalFormatting>
  <conditionalFormatting sqref="N55">
    <cfRule type="containsText" dxfId="53" priority="10" operator="containsText" text="kandangan kota">
      <formula>NOT(ISERROR(SEARCH("kandangan kota",N55)))</formula>
    </cfRule>
  </conditionalFormatting>
  <conditionalFormatting sqref="P55">
    <cfRule type="containsText" dxfId="52" priority="9" operator="containsText" text="kandangan kota">
      <formula>NOT(ISERROR(SEARCH("kandangan kota",P55)))</formula>
    </cfRule>
  </conditionalFormatting>
  <conditionalFormatting sqref="N53">
    <cfRule type="containsText" dxfId="51" priority="8" operator="containsText" text="kandangan kota">
      <formula>NOT(ISERROR(SEARCH("kandangan kota",N53)))</formula>
    </cfRule>
  </conditionalFormatting>
  <conditionalFormatting sqref="P53">
    <cfRule type="containsText" dxfId="50" priority="7" operator="containsText" text="kandangan kota">
      <formula>NOT(ISERROR(SEARCH("kandangan kota",P53)))</formula>
    </cfRule>
  </conditionalFormatting>
  <conditionalFormatting sqref="N57">
    <cfRule type="containsText" dxfId="49" priority="6" operator="containsText" text="kandangan kota">
      <formula>NOT(ISERROR(SEARCH("kandangan kota",N57)))</formula>
    </cfRule>
  </conditionalFormatting>
  <conditionalFormatting sqref="P57">
    <cfRule type="containsText" dxfId="48" priority="5" operator="containsText" text="kandangan kota">
      <formula>NOT(ISERROR(SEARCH("kandangan kota",P57)))</formula>
    </cfRule>
  </conditionalFormatting>
  <conditionalFormatting sqref="N59">
    <cfRule type="containsText" dxfId="47" priority="4" operator="containsText" text="kandangan kota">
      <formula>NOT(ISERROR(SEARCH("kandangan kota",N59)))</formula>
    </cfRule>
  </conditionalFormatting>
  <conditionalFormatting sqref="P59">
    <cfRule type="containsText" dxfId="46" priority="3" operator="containsText" text="kandangan kota">
      <formula>NOT(ISERROR(SEARCH("kandangan kota",P59)))</formula>
    </cfRule>
  </conditionalFormatting>
  <conditionalFormatting sqref="N61">
    <cfRule type="containsText" dxfId="45" priority="2" operator="containsText" text="kandangan kota">
      <formula>NOT(ISERROR(SEARCH("kandangan kota",N61)))</formula>
    </cfRule>
  </conditionalFormatting>
  <conditionalFormatting sqref="P61">
    <cfRule type="containsText" dxfId="44" priority="1" operator="containsText" text="kandangan kota">
      <formula>NOT(ISERROR(SEARCH("kandangan kota",P61)))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3A140-DC7C-4AB9-A388-606872B7647F}">
  <dimension ref="A1:AG95"/>
  <sheetViews>
    <sheetView tabSelected="1" topLeftCell="I15" workbookViewId="0">
      <selection activeCell="S19" sqref="S19"/>
    </sheetView>
  </sheetViews>
  <sheetFormatPr defaultRowHeight="15" x14ac:dyDescent="0.25"/>
  <cols>
    <col min="3" max="3" width="14.28515625" customWidth="1"/>
    <col min="4" max="4" width="10.85546875" customWidth="1"/>
    <col min="7" max="7" width="21.5703125" customWidth="1"/>
    <col min="9" max="9" width="19.140625" customWidth="1"/>
    <col min="11" max="11" width="18" customWidth="1"/>
    <col min="13" max="13" width="16.140625" customWidth="1"/>
    <col min="14" max="14" width="18.140625" customWidth="1"/>
    <col min="15" max="15" width="19" customWidth="1"/>
    <col min="17" max="17" width="18.85546875" customWidth="1"/>
    <col min="18" max="18" width="8.140625" customWidth="1"/>
    <col min="19" max="19" width="18.28515625" customWidth="1"/>
    <col min="23" max="23" width="24.42578125" customWidth="1"/>
    <col min="27" max="27" width="22.28515625" customWidth="1"/>
    <col min="31" max="31" width="12.140625" customWidth="1"/>
  </cols>
  <sheetData>
    <row r="1" spans="1:31" x14ac:dyDescent="0.25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1"/>
    </row>
    <row r="2" spans="1:31" x14ac:dyDescent="0.25">
      <c r="A2" s="232" t="s">
        <v>1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"/>
    </row>
    <row r="3" spans="1:31" x14ac:dyDescent="0.25">
      <c r="A3" s="232" t="s">
        <v>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"/>
    </row>
    <row r="4" spans="1:31" x14ac:dyDescent="0.25">
      <c r="A4" s="233" t="s">
        <v>186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1"/>
    </row>
    <row r="5" spans="1:31" x14ac:dyDescent="0.25">
      <c r="A5" s="234" t="s">
        <v>3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1"/>
    </row>
    <row r="6" spans="1:31" x14ac:dyDescent="0.25">
      <c r="A6" s="231" t="s">
        <v>2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1"/>
    </row>
    <row r="7" spans="1:31" x14ac:dyDescent="0.25">
      <c r="A7" s="224" t="s">
        <v>4</v>
      </c>
      <c r="B7" s="224" t="s">
        <v>5</v>
      </c>
      <c r="C7" s="225" t="s">
        <v>6</v>
      </c>
      <c r="D7" s="225" t="s">
        <v>187</v>
      </c>
      <c r="E7" s="220" t="s">
        <v>8</v>
      </c>
      <c r="F7" s="221"/>
      <c r="G7" s="226"/>
      <c r="H7" s="220" t="s">
        <v>9</v>
      </c>
      <c r="I7" s="226"/>
      <c r="J7" s="220" t="s">
        <v>10</v>
      </c>
      <c r="K7" s="221"/>
      <c r="L7" s="220" t="s">
        <v>11</v>
      </c>
      <c r="M7" s="221"/>
      <c r="N7" s="221"/>
      <c r="O7" s="221"/>
      <c r="P7" s="221"/>
      <c r="Q7" s="221"/>
      <c r="R7" s="221"/>
      <c r="S7" s="226"/>
      <c r="T7" s="220" t="s">
        <v>12</v>
      </c>
      <c r="U7" s="221"/>
      <c r="V7" s="221"/>
      <c r="W7" s="221"/>
      <c r="X7" s="221"/>
      <c r="Y7" s="226"/>
      <c r="Z7" s="220" t="s">
        <v>13</v>
      </c>
      <c r="AA7" s="226"/>
      <c r="AB7" s="220" t="s">
        <v>14</v>
      </c>
      <c r="AC7" s="221"/>
      <c r="AD7" s="221"/>
      <c r="AE7" s="176" t="s">
        <v>15</v>
      </c>
    </row>
    <row r="8" spans="1:31" ht="51.75" customHeight="1" x14ac:dyDescent="0.25">
      <c r="A8" s="224"/>
      <c r="B8" s="224"/>
      <c r="C8" s="225"/>
      <c r="D8" s="225"/>
      <c r="E8" s="227"/>
      <c r="F8" s="228"/>
      <c r="G8" s="229"/>
      <c r="H8" s="227"/>
      <c r="I8" s="229"/>
      <c r="J8" s="222"/>
      <c r="K8" s="223"/>
      <c r="L8" s="222"/>
      <c r="M8" s="223"/>
      <c r="N8" s="223"/>
      <c r="O8" s="223"/>
      <c r="P8" s="223"/>
      <c r="Q8" s="223"/>
      <c r="R8" s="223"/>
      <c r="S8" s="230"/>
      <c r="T8" s="222"/>
      <c r="U8" s="223"/>
      <c r="V8" s="223"/>
      <c r="W8" s="223"/>
      <c r="X8" s="223"/>
      <c r="Y8" s="230"/>
      <c r="Z8" s="222"/>
      <c r="AA8" s="230"/>
      <c r="AB8" s="222"/>
      <c r="AC8" s="223"/>
      <c r="AD8" s="223"/>
      <c r="AE8" s="177"/>
    </row>
    <row r="9" spans="1:31" x14ac:dyDescent="0.25">
      <c r="A9" s="224"/>
      <c r="B9" s="224"/>
      <c r="C9" s="225"/>
      <c r="D9" s="225"/>
      <c r="E9" s="222"/>
      <c r="F9" s="223"/>
      <c r="G9" s="230"/>
      <c r="H9" s="222"/>
      <c r="I9" s="230"/>
      <c r="J9" s="218">
        <v>2022</v>
      </c>
      <c r="K9" s="219"/>
      <c r="L9" s="213" t="s">
        <v>16</v>
      </c>
      <c r="M9" s="214"/>
      <c r="N9" s="213" t="s">
        <v>17</v>
      </c>
      <c r="O9" s="214"/>
      <c r="P9" s="213" t="s">
        <v>18</v>
      </c>
      <c r="Q9" s="214"/>
      <c r="R9" s="213" t="s">
        <v>19</v>
      </c>
      <c r="S9" s="214"/>
      <c r="T9" s="213">
        <v>2022</v>
      </c>
      <c r="U9" s="215"/>
      <c r="V9" s="215"/>
      <c r="W9" s="215"/>
      <c r="X9" s="215"/>
      <c r="Y9" s="214"/>
      <c r="Z9" s="213">
        <v>2022</v>
      </c>
      <c r="AA9" s="214"/>
      <c r="AB9" s="213">
        <v>2022</v>
      </c>
      <c r="AC9" s="215"/>
      <c r="AD9" s="214"/>
      <c r="AE9" s="3"/>
    </row>
    <row r="10" spans="1:31" x14ac:dyDescent="0.25">
      <c r="A10" s="201">
        <v>1</v>
      </c>
      <c r="B10" s="201">
        <v>2</v>
      </c>
      <c r="C10" s="201">
        <v>3</v>
      </c>
      <c r="D10" s="201">
        <v>4</v>
      </c>
      <c r="E10" s="203">
        <v>5</v>
      </c>
      <c r="F10" s="217"/>
      <c r="G10" s="204"/>
      <c r="H10" s="203">
        <v>6</v>
      </c>
      <c r="I10" s="204"/>
      <c r="J10" s="208">
        <v>7</v>
      </c>
      <c r="K10" s="209"/>
      <c r="L10" s="208">
        <v>8</v>
      </c>
      <c r="M10" s="209"/>
      <c r="N10" s="208">
        <v>9</v>
      </c>
      <c r="O10" s="209"/>
      <c r="P10" s="208">
        <v>10</v>
      </c>
      <c r="Q10" s="209"/>
      <c r="R10" s="208">
        <v>11</v>
      </c>
      <c r="S10" s="209"/>
      <c r="T10" s="210">
        <v>12</v>
      </c>
      <c r="U10" s="211"/>
      <c r="V10" s="211"/>
      <c r="W10" s="211"/>
      <c r="X10" s="211"/>
      <c r="Y10" s="212"/>
      <c r="Z10" s="210">
        <v>13</v>
      </c>
      <c r="AA10" s="212"/>
      <c r="AB10" s="210">
        <v>14</v>
      </c>
      <c r="AC10" s="211"/>
      <c r="AD10" s="212"/>
      <c r="AE10" s="4">
        <v>15</v>
      </c>
    </row>
    <row r="11" spans="1:31" ht="56.25" x14ac:dyDescent="0.25">
      <c r="A11" s="216"/>
      <c r="B11" s="216"/>
      <c r="C11" s="216"/>
      <c r="D11" s="216"/>
      <c r="E11" s="199" t="s">
        <v>20</v>
      </c>
      <c r="F11" s="206"/>
      <c r="G11" s="202" t="s">
        <v>21</v>
      </c>
      <c r="H11" s="199" t="s">
        <v>20</v>
      </c>
      <c r="I11" s="202" t="s">
        <v>21</v>
      </c>
      <c r="J11" s="199" t="s">
        <v>20</v>
      </c>
      <c r="K11" s="201" t="s">
        <v>21</v>
      </c>
      <c r="L11" s="199" t="s">
        <v>20</v>
      </c>
      <c r="M11" s="201" t="s">
        <v>21</v>
      </c>
      <c r="N11" s="199" t="s">
        <v>20</v>
      </c>
      <c r="O11" s="201" t="s">
        <v>21</v>
      </c>
      <c r="P11" s="199" t="s">
        <v>20</v>
      </c>
      <c r="Q11" s="201" t="s">
        <v>21</v>
      </c>
      <c r="R11" s="199" t="s">
        <v>20</v>
      </c>
      <c r="S11" s="201" t="s">
        <v>21</v>
      </c>
      <c r="T11" s="77" t="s">
        <v>22</v>
      </c>
      <c r="U11" s="203" t="s">
        <v>23</v>
      </c>
      <c r="V11" s="204"/>
      <c r="W11" s="78" t="s">
        <v>24</v>
      </c>
      <c r="X11" s="203" t="s">
        <v>25</v>
      </c>
      <c r="Y11" s="204"/>
      <c r="Z11" s="77" t="s">
        <v>26</v>
      </c>
      <c r="AA11" s="78" t="s">
        <v>27</v>
      </c>
      <c r="AB11" s="203" t="s">
        <v>28</v>
      </c>
      <c r="AC11" s="204"/>
      <c r="AD11" s="78" t="s">
        <v>29</v>
      </c>
      <c r="AE11" s="7"/>
    </row>
    <row r="12" spans="1:31" x14ac:dyDescent="0.25">
      <c r="A12" s="202"/>
      <c r="B12" s="202"/>
      <c r="C12" s="202"/>
      <c r="D12" s="202"/>
      <c r="E12" s="200"/>
      <c r="F12" s="205"/>
      <c r="G12" s="207"/>
      <c r="H12" s="200"/>
      <c r="I12" s="207"/>
      <c r="J12" s="200"/>
      <c r="K12" s="202"/>
      <c r="L12" s="200"/>
      <c r="M12" s="202"/>
      <c r="N12" s="200"/>
      <c r="O12" s="202"/>
      <c r="P12" s="200"/>
      <c r="Q12" s="202"/>
      <c r="R12" s="200"/>
      <c r="S12" s="202"/>
      <c r="T12" s="79" t="s">
        <v>20</v>
      </c>
      <c r="U12" s="200" t="s">
        <v>20</v>
      </c>
      <c r="V12" s="205"/>
      <c r="W12" s="80" t="s">
        <v>21</v>
      </c>
      <c r="X12" s="200" t="s">
        <v>21</v>
      </c>
      <c r="Y12" s="205"/>
      <c r="Z12" s="79" t="s">
        <v>20</v>
      </c>
      <c r="AA12" s="80" t="s">
        <v>21</v>
      </c>
      <c r="AB12" s="200" t="s">
        <v>20</v>
      </c>
      <c r="AC12" s="205"/>
      <c r="AD12" s="80" t="s">
        <v>21</v>
      </c>
      <c r="AE12" s="10"/>
    </row>
    <row r="13" spans="1:31" ht="112.5" x14ac:dyDescent="0.25">
      <c r="A13" s="81">
        <v>1</v>
      </c>
      <c r="B13" s="82" t="s">
        <v>30</v>
      </c>
      <c r="C13" s="83" t="s">
        <v>31</v>
      </c>
      <c r="D13" s="83" t="s">
        <v>32</v>
      </c>
      <c r="E13" s="84">
        <v>100</v>
      </c>
      <c r="F13" s="85" t="s">
        <v>33</v>
      </c>
      <c r="G13" s="86">
        <f>G14+G17+G24+G31+G34</f>
        <v>19014514454</v>
      </c>
      <c r="H13" s="84">
        <v>100</v>
      </c>
      <c r="I13" s="86">
        <f>I14+I17+I24+I31+I34</f>
        <v>6325130088</v>
      </c>
      <c r="J13" s="87">
        <v>100</v>
      </c>
      <c r="K13" s="86">
        <f>K14+K17+K24+K31+K34</f>
        <v>6106026621</v>
      </c>
      <c r="L13" s="84">
        <v>25</v>
      </c>
      <c r="M13" s="86">
        <f>M14+M17+M24+M31+M34</f>
        <v>0</v>
      </c>
      <c r="N13" s="84">
        <v>25</v>
      </c>
      <c r="O13" s="86">
        <f>O14+O17+O24+O31+O34</f>
        <v>2881235285</v>
      </c>
      <c r="P13" s="84">
        <v>25</v>
      </c>
      <c r="Q13" s="86">
        <f>Q14+Q17+Q24+Q31+Q34</f>
        <v>2881235285</v>
      </c>
      <c r="R13" s="84"/>
      <c r="S13" s="86"/>
      <c r="T13" s="88">
        <f t="shared" ref="T13:T40" si="0">SUM(L13,N13,P13,R13)</f>
        <v>75</v>
      </c>
      <c r="U13" s="88">
        <f>Z13/J13*100</f>
        <v>175</v>
      </c>
      <c r="V13" s="89" t="s">
        <v>33</v>
      </c>
      <c r="W13" s="90">
        <f t="shared" ref="W13:W40" si="1">M13+O13+Q13+S13</f>
        <v>5762470570</v>
      </c>
      <c r="X13" s="91">
        <f>W13/K13*100</f>
        <v>94.373492414552643</v>
      </c>
      <c r="Y13" s="89" t="s">
        <v>33</v>
      </c>
      <c r="Z13" s="91">
        <f t="shared" ref="Z13:Z78" si="2">H13+T13</f>
        <v>175</v>
      </c>
      <c r="AA13" s="90">
        <f t="shared" ref="AA13:AA78" si="3">I13+W13</f>
        <v>12087600658</v>
      </c>
      <c r="AB13" s="92">
        <f t="shared" ref="AB13:AB78" si="4">Z13/E13*100</f>
        <v>175</v>
      </c>
      <c r="AC13" s="93" t="s">
        <v>33</v>
      </c>
      <c r="AD13" s="92">
        <f>AA13/G13*100</f>
        <v>63.570388227595174</v>
      </c>
      <c r="AE13" s="11" t="s">
        <v>34</v>
      </c>
    </row>
    <row r="14" spans="1:31" ht="101.25" x14ac:dyDescent="0.25">
      <c r="A14" s="81">
        <v>2</v>
      </c>
      <c r="B14" s="94" t="s">
        <v>35</v>
      </c>
      <c r="C14" s="95" t="s">
        <v>36</v>
      </c>
      <c r="D14" s="83" t="s">
        <v>37</v>
      </c>
      <c r="E14" s="87">
        <v>15</v>
      </c>
      <c r="F14" s="96" t="s">
        <v>38</v>
      </c>
      <c r="G14" s="97">
        <f>SUM(G15:G16)</f>
        <v>24632650</v>
      </c>
      <c r="H14" s="87">
        <v>15</v>
      </c>
      <c r="I14" s="97">
        <f t="shared" ref="I14:Q14" si="5">SUM(I15:I16)</f>
        <v>9500000</v>
      </c>
      <c r="J14" s="87">
        <f t="shared" si="5"/>
        <v>15</v>
      </c>
      <c r="K14" s="97">
        <f t="shared" si="5"/>
        <v>7597150</v>
      </c>
      <c r="L14" s="87">
        <f t="shared" si="5"/>
        <v>0</v>
      </c>
      <c r="M14" s="97">
        <f t="shared" si="5"/>
        <v>0</v>
      </c>
      <c r="N14" s="87">
        <f t="shared" si="5"/>
        <v>0</v>
      </c>
      <c r="O14" s="97">
        <f t="shared" si="5"/>
        <v>0</v>
      </c>
      <c r="P14" s="87">
        <f t="shared" si="5"/>
        <v>0</v>
      </c>
      <c r="Q14" s="97">
        <f t="shared" si="5"/>
        <v>0</v>
      </c>
      <c r="R14" s="87"/>
      <c r="S14" s="97"/>
      <c r="T14" s="98">
        <f t="shared" si="0"/>
        <v>0</v>
      </c>
      <c r="U14" s="98">
        <f t="shared" ref="U14:U40" si="6">T14/J14*100</f>
        <v>0</v>
      </c>
      <c r="V14" s="99" t="s">
        <v>33</v>
      </c>
      <c r="W14" s="90">
        <f t="shared" si="1"/>
        <v>0</v>
      </c>
      <c r="X14" s="100"/>
      <c r="Y14" s="99"/>
      <c r="Z14" s="100">
        <f t="shared" si="2"/>
        <v>15</v>
      </c>
      <c r="AA14" s="90">
        <f t="shared" si="3"/>
        <v>9500000</v>
      </c>
      <c r="AB14" s="101">
        <f t="shared" si="4"/>
        <v>100</v>
      </c>
      <c r="AC14" s="102" t="s">
        <v>33</v>
      </c>
      <c r="AD14" s="101"/>
      <c r="AE14" s="11"/>
    </row>
    <row r="15" spans="1:31" ht="56.25" x14ac:dyDescent="0.25">
      <c r="A15" s="103"/>
      <c r="B15" s="82"/>
      <c r="C15" s="104" t="s">
        <v>39</v>
      </c>
      <c r="D15" s="105" t="s">
        <v>40</v>
      </c>
      <c r="E15" s="106">
        <v>5</v>
      </c>
      <c r="F15" s="107" t="s">
        <v>38</v>
      </c>
      <c r="G15" s="108">
        <v>20736650</v>
      </c>
      <c r="H15" s="106">
        <v>0</v>
      </c>
      <c r="I15" s="108">
        <v>8000000</v>
      </c>
      <c r="J15" s="106">
        <v>5</v>
      </c>
      <c r="K15" s="108">
        <v>6399150</v>
      </c>
      <c r="L15" s="106">
        <v>0</v>
      </c>
      <c r="M15" s="108">
        <v>0</v>
      </c>
      <c r="N15" s="106">
        <v>0</v>
      </c>
      <c r="O15" s="108">
        <v>0</v>
      </c>
      <c r="P15" s="106">
        <v>0</v>
      </c>
      <c r="Q15" s="108">
        <v>0</v>
      </c>
      <c r="R15" s="106">
        <v>4</v>
      </c>
      <c r="S15" s="108">
        <v>4959150</v>
      </c>
      <c r="T15" s="109">
        <f t="shared" si="0"/>
        <v>4</v>
      </c>
      <c r="U15" s="109">
        <f t="shared" si="6"/>
        <v>80</v>
      </c>
      <c r="V15" s="110" t="s">
        <v>33</v>
      </c>
      <c r="W15" s="111">
        <f t="shared" si="1"/>
        <v>4959150</v>
      </c>
      <c r="X15" s="112">
        <f t="shared" ref="X15:X40" si="7">W15/K15*100</f>
        <v>77.497011321816174</v>
      </c>
      <c r="Y15" s="110" t="s">
        <v>33</v>
      </c>
      <c r="Z15" s="109">
        <f t="shared" si="2"/>
        <v>4</v>
      </c>
      <c r="AA15" s="111">
        <f t="shared" si="3"/>
        <v>12959150</v>
      </c>
      <c r="AB15" s="113">
        <f t="shared" si="4"/>
        <v>80</v>
      </c>
      <c r="AC15" s="114" t="s">
        <v>33</v>
      </c>
      <c r="AD15" s="113">
        <f t="shared" ref="AD15:AD80" si="8">AA15/G15*100</f>
        <v>62.493941885502238</v>
      </c>
      <c r="AE15" s="12"/>
    </row>
    <row r="16" spans="1:31" ht="67.5" x14ac:dyDescent="0.25">
      <c r="A16" s="103"/>
      <c r="B16" s="82"/>
      <c r="C16" s="104" t="s">
        <v>41</v>
      </c>
      <c r="D16" s="105" t="s">
        <v>42</v>
      </c>
      <c r="E16" s="106">
        <v>10</v>
      </c>
      <c r="F16" s="107" t="s">
        <v>43</v>
      </c>
      <c r="G16" s="108">
        <v>3896000</v>
      </c>
      <c r="H16" s="106">
        <v>10</v>
      </c>
      <c r="I16" s="108">
        <v>1500000</v>
      </c>
      <c r="J16" s="106">
        <v>10</v>
      </c>
      <c r="K16" s="108">
        <v>1198000</v>
      </c>
      <c r="L16" s="106">
        <v>0</v>
      </c>
      <c r="M16" s="108">
        <v>0</v>
      </c>
      <c r="N16" s="106">
        <v>0</v>
      </c>
      <c r="O16" s="108">
        <v>0</v>
      </c>
      <c r="P16" s="106">
        <v>0</v>
      </c>
      <c r="Q16" s="108">
        <v>0</v>
      </c>
      <c r="R16" s="106">
        <v>5</v>
      </c>
      <c r="S16" s="108">
        <v>535200</v>
      </c>
      <c r="T16" s="109">
        <f t="shared" si="0"/>
        <v>5</v>
      </c>
      <c r="U16" s="109">
        <f t="shared" si="6"/>
        <v>50</v>
      </c>
      <c r="V16" s="110" t="s">
        <v>33</v>
      </c>
      <c r="W16" s="111">
        <f t="shared" si="1"/>
        <v>535200</v>
      </c>
      <c r="X16" s="112">
        <f t="shared" si="7"/>
        <v>44.674457429048417</v>
      </c>
      <c r="Y16" s="110" t="s">
        <v>33</v>
      </c>
      <c r="Z16" s="109">
        <f t="shared" si="2"/>
        <v>15</v>
      </c>
      <c r="AA16" s="111">
        <f t="shared" si="3"/>
        <v>2035200</v>
      </c>
      <c r="AB16" s="113">
        <f t="shared" si="4"/>
        <v>150</v>
      </c>
      <c r="AC16" s="114" t="s">
        <v>33</v>
      </c>
      <c r="AD16" s="113">
        <f t="shared" si="8"/>
        <v>52.238193018480494</v>
      </c>
      <c r="AE16" s="12"/>
    </row>
    <row r="17" spans="1:33" ht="67.5" x14ac:dyDescent="0.25">
      <c r="A17" s="103"/>
      <c r="B17" s="82"/>
      <c r="C17" s="82" t="s">
        <v>44</v>
      </c>
      <c r="D17" s="95" t="s">
        <v>45</v>
      </c>
      <c r="E17" s="84">
        <v>14</v>
      </c>
      <c r="F17" s="85" t="s">
        <v>38</v>
      </c>
      <c r="G17" s="97">
        <f>SUM(G18:G23)</f>
        <v>17433870832</v>
      </c>
      <c r="H17" s="84">
        <v>14</v>
      </c>
      <c r="I17" s="97">
        <f>SUM(I18:I23)</f>
        <v>5685297784</v>
      </c>
      <c r="J17" s="115">
        <f>SUM(J19:J23)</f>
        <v>3</v>
      </c>
      <c r="K17" s="97">
        <f>I17</f>
        <v>5685297784</v>
      </c>
      <c r="L17" s="115">
        <f>SUM(L19:L23)</f>
        <v>0</v>
      </c>
      <c r="M17" s="97">
        <f>SUM(M18:M23)</f>
        <v>0</v>
      </c>
      <c r="N17" s="115">
        <f>SUM(N19:N23)</f>
        <v>0</v>
      </c>
      <c r="O17" s="97">
        <v>2881235285</v>
      </c>
      <c r="P17" s="115">
        <f>SUM(P19:P23)</f>
        <v>0</v>
      </c>
      <c r="Q17" s="97">
        <v>2881235285</v>
      </c>
      <c r="R17" s="115"/>
      <c r="S17" s="97"/>
      <c r="T17" s="88">
        <f t="shared" si="0"/>
        <v>0</v>
      </c>
      <c r="U17" s="88">
        <f t="shared" si="6"/>
        <v>0</v>
      </c>
      <c r="V17" s="89" t="s">
        <v>33</v>
      </c>
      <c r="W17" s="90">
        <f t="shared" si="1"/>
        <v>5762470570</v>
      </c>
      <c r="X17" s="91">
        <f t="shared" si="7"/>
        <v>101.35740974232141</v>
      </c>
      <c r="Y17" s="89" t="s">
        <v>33</v>
      </c>
      <c r="Z17" s="88">
        <f t="shared" si="2"/>
        <v>14</v>
      </c>
      <c r="AA17" s="90">
        <f t="shared" si="3"/>
        <v>11447768354</v>
      </c>
      <c r="AB17" s="92">
        <f t="shared" si="4"/>
        <v>100</v>
      </c>
      <c r="AC17" s="93" t="s">
        <v>33</v>
      </c>
      <c r="AD17" s="92">
        <f t="shared" si="8"/>
        <v>65.663950733118526</v>
      </c>
      <c r="AE17" s="12"/>
    </row>
    <row r="18" spans="1:33" ht="67.5" x14ac:dyDescent="0.25">
      <c r="A18" s="103"/>
      <c r="B18" s="82"/>
      <c r="C18" s="105" t="s">
        <v>46</v>
      </c>
      <c r="D18" s="104" t="s">
        <v>47</v>
      </c>
      <c r="E18" s="106">
        <v>54</v>
      </c>
      <c r="F18" s="116" t="s">
        <v>48</v>
      </c>
      <c r="G18" s="117">
        <v>17406573232</v>
      </c>
      <c r="H18" s="118">
        <v>52</v>
      </c>
      <c r="I18" s="117">
        <v>5678797784</v>
      </c>
      <c r="J18" s="118">
        <v>54</v>
      </c>
      <c r="K18" s="117">
        <v>5856430050</v>
      </c>
      <c r="L18" s="118">
        <v>0</v>
      </c>
      <c r="M18" s="117">
        <v>0</v>
      </c>
      <c r="N18" s="118">
        <v>0</v>
      </c>
      <c r="O18" s="117">
        <v>0</v>
      </c>
      <c r="P18" s="118">
        <v>0</v>
      </c>
      <c r="Q18" s="117">
        <v>0</v>
      </c>
      <c r="R18" s="118">
        <v>54</v>
      </c>
      <c r="S18" s="108">
        <v>5818525724</v>
      </c>
      <c r="T18" s="109">
        <f>AVERAGE(L18,N18,P18,R18)</f>
        <v>13.5</v>
      </c>
      <c r="U18" s="109">
        <f t="shared" si="6"/>
        <v>25</v>
      </c>
      <c r="V18" s="110" t="s">
        <v>33</v>
      </c>
      <c r="W18" s="111">
        <f t="shared" si="1"/>
        <v>5818525724</v>
      </c>
      <c r="X18" s="112">
        <f t="shared" si="7"/>
        <v>99.352774204141653</v>
      </c>
      <c r="Y18" s="110" t="s">
        <v>33</v>
      </c>
      <c r="Z18" s="109">
        <f t="shared" si="2"/>
        <v>65.5</v>
      </c>
      <c r="AA18" s="111">
        <f t="shared" si="3"/>
        <v>11497323508</v>
      </c>
      <c r="AB18" s="113">
        <f t="shared" si="4"/>
        <v>121.2962962962963</v>
      </c>
      <c r="AC18" s="114" t="s">
        <v>33</v>
      </c>
      <c r="AD18" s="113">
        <f t="shared" si="8"/>
        <v>66.051619435716859</v>
      </c>
      <c r="AE18" s="13"/>
    </row>
    <row r="19" spans="1:33" ht="135" x14ac:dyDescent="0.25">
      <c r="A19" s="103"/>
      <c r="B19" s="82"/>
      <c r="C19" s="105" t="s">
        <v>49</v>
      </c>
      <c r="D19" s="105" t="s">
        <v>50</v>
      </c>
      <c r="E19" s="106">
        <v>1</v>
      </c>
      <c r="F19" s="116" t="s">
        <v>43</v>
      </c>
      <c r="G19" s="108">
        <v>7199400</v>
      </c>
      <c r="H19" s="118">
        <v>1</v>
      </c>
      <c r="I19" s="108">
        <v>2000000</v>
      </c>
      <c r="J19" s="118">
        <v>1</v>
      </c>
      <c r="K19" s="108">
        <v>2599700</v>
      </c>
      <c r="L19" s="118">
        <v>0</v>
      </c>
      <c r="M19" s="108">
        <v>0</v>
      </c>
      <c r="N19" s="118">
        <v>0</v>
      </c>
      <c r="O19" s="108">
        <v>0</v>
      </c>
      <c r="P19" s="118">
        <v>0</v>
      </c>
      <c r="Q19" s="108">
        <v>0</v>
      </c>
      <c r="R19" s="118">
        <v>1</v>
      </c>
      <c r="S19" s="108">
        <v>2550000</v>
      </c>
      <c r="T19" s="109">
        <f t="shared" si="0"/>
        <v>1</v>
      </c>
      <c r="U19" s="109">
        <f t="shared" si="6"/>
        <v>100</v>
      </c>
      <c r="V19" s="110" t="s">
        <v>33</v>
      </c>
      <c r="W19" s="111">
        <f t="shared" si="1"/>
        <v>2550000</v>
      </c>
      <c r="X19" s="112">
        <f t="shared" si="7"/>
        <v>98.088240950878941</v>
      </c>
      <c r="Y19" s="110" t="s">
        <v>33</v>
      </c>
      <c r="Z19" s="109">
        <f t="shared" si="2"/>
        <v>2</v>
      </c>
      <c r="AA19" s="111">
        <f t="shared" si="3"/>
        <v>4550000</v>
      </c>
      <c r="AB19" s="113">
        <f t="shared" si="4"/>
        <v>200</v>
      </c>
      <c r="AC19" s="114" t="s">
        <v>33</v>
      </c>
      <c r="AD19" s="113">
        <f t="shared" si="8"/>
        <v>63.199711087035027</v>
      </c>
      <c r="AE19" s="12"/>
    </row>
    <row r="20" spans="1:33" x14ac:dyDescent="0.25">
      <c r="A20" s="103"/>
      <c r="B20" s="82"/>
      <c r="C20" s="105"/>
      <c r="D20" s="105"/>
      <c r="E20" s="148"/>
      <c r="F20" s="116"/>
      <c r="G20" s="108"/>
      <c r="H20" s="118"/>
      <c r="I20" s="108"/>
      <c r="J20" s="118"/>
      <c r="K20" s="108"/>
      <c r="L20" s="118"/>
      <c r="M20" s="108"/>
      <c r="N20" s="118"/>
      <c r="O20" s="108"/>
      <c r="P20" s="118"/>
      <c r="Q20" s="108"/>
      <c r="R20" s="118"/>
      <c r="S20" s="108"/>
      <c r="T20" s="109"/>
      <c r="U20" s="109"/>
      <c r="V20" s="110"/>
      <c r="W20" s="111"/>
      <c r="X20" s="112"/>
      <c r="Y20" s="110"/>
      <c r="Z20" s="109"/>
      <c r="AA20" s="111"/>
      <c r="AB20" s="113"/>
      <c r="AC20" s="114"/>
      <c r="AD20" s="113"/>
      <c r="AE20" s="12"/>
    </row>
    <row r="21" spans="1:33" ht="157.5" x14ac:dyDescent="0.25">
      <c r="A21" s="103"/>
      <c r="B21" s="82"/>
      <c r="C21" s="105" t="s">
        <v>51</v>
      </c>
      <c r="D21" s="105" t="s">
        <v>52</v>
      </c>
      <c r="E21" s="118">
        <v>1</v>
      </c>
      <c r="F21" s="116" t="s">
        <v>43</v>
      </c>
      <c r="G21" s="108">
        <v>6699400</v>
      </c>
      <c r="H21" s="118">
        <v>1</v>
      </c>
      <c r="I21" s="108">
        <v>1500000</v>
      </c>
      <c r="J21" s="118">
        <v>1</v>
      </c>
      <c r="K21" s="108">
        <v>2599700</v>
      </c>
      <c r="L21" s="118"/>
      <c r="M21" s="108">
        <v>0</v>
      </c>
      <c r="N21" s="118"/>
      <c r="O21" s="108">
        <v>0</v>
      </c>
      <c r="P21" s="118"/>
      <c r="Q21" s="108">
        <v>0</v>
      </c>
      <c r="R21" s="118">
        <v>1</v>
      </c>
      <c r="S21" s="108">
        <v>800000</v>
      </c>
      <c r="T21" s="109">
        <f t="shared" si="0"/>
        <v>1</v>
      </c>
      <c r="U21" s="109">
        <f t="shared" si="6"/>
        <v>100</v>
      </c>
      <c r="V21" s="110" t="s">
        <v>33</v>
      </c>
      <c r="W21" s="111">
        <f t="shared" si="1"/>
        <v>800000</v>
      </c>
      <c r="X21" s="112">
        <f t="shared" si="7"/>
        <v>30.772781474785553</v>
      </c>
      <c r="Y21" s="110"/>
      <c r="Z21" s="109">
        <f t="shared" si="2"/>
        <v>2</v>
      </c>
      <c r="AA21" s="111">
        <f t="shared" si="3"/>
        <v>2300000</v>
      </c>
      <c r="AB21" s="113">
        <f t="shared" si="4"/>
        <v>200</v>
      </c>
      <c r="AC21" s="114" t="s">
        <v>33</v>
      </c>
      <c r="AD21" s="113">
        <f t="shared" si="8"/>
        <v>34.331432665611842</v>
      </c>
      <c r="AE21" s="12"/>
    </row>
    <row r="22" spans="1:33" ht="117.75" customHeight="1" x14ac:dyDescent="0.25">
      <c r="A22" s="103"/>
      <c r="B22" s="82"/>
      <c r="C22" s="105" t="s">
        <v>49</v>
      </c>
      <c r="D22" s="105" t="s">
        <v>189</v>
      </c>
      <c r="E22" s="118">
        <v>1</v>
      </c>
      <c r="F22" s="116" t="s">
        <v>43</v>
      </c>
      <c r="G22" s="108">
        <v>6699400</v>
      </c>
      <c r="H22" s="118">
        <v>1</v>
      </c>
      <c r="I22" s="108">
        <v>1500000</v>
      </c>
      <c r="J22" s="118"/>
      <c r="K22" s="108">
        <v>2599700</v>
      </c>
      <c r="L22" s="118"/>
      <c r="M22" s="108"/>
      <c r="N22" s="118"/>
      <c r="O22" s="108"/>
      <c r="P22" s="118"/>
      <c r="Q22" s="108"/>
      <c r="R22" s="118"/>
      <c r="S22" s="108">
        <v>2550000</v>
      </c>
      <c r="T22" s="109"/>
      <c r="U22" s="109"/>
      <c r="V22" s="110"/>
      <c r="W22" s="111"/>
      <c r="X22" s="112"/>
      <c r="Y22" s="110"/>
      <c r="Z22" s="109"/>
      <c r="AA22" s="111"/>
      <c r="AB22" s="113"/>
      <c r="AC22" s="114"/>
      <c r="AD22" s="113"/>
      <c r="AE22" s="12"/>
    </row>
    <row r="23" spans="1:33" ht="78.75" x14ac:dyDescent="0.25">
      <c r="A23" s="52"/>
      <c r="B23" s="82"/>
      <c r="C23" s="105" t="s">
        <v>53</v>
      </c>
      <c r="D23" s="105" t="s">
        <v>54</v>
      </c>
      <c r="E23" s="106">
        <v>3</v>
      </c>
      <c r="F23" s="116" t="s">
        <v>38</v>
      </c>
      <c r="G23" s="108">
        <v>6699400</v>
      </c>
      <c r="H23" s="118">
        <v>1</v>
      </c>
      <c r="I23" s="108">
        <v>1500000</v>
      </c>
      <c r="J23" s="118">
        <v>1</v>
      </c>
      <c r="K23" s="108">
        <v>2599700</v>
      </c>
      <c r="L23" s="118">
        <v>0</v>
      </c>
      <c r="M23" s="108">
        <v>0</v>
      </c>
      <c r="N23" s="118">
        <v>0</v>
      </c>
      <c r="O23" s="108">
        <v>0</v>
      </c>
      <c r="P23" s="118">
        <v>0</v>
      </c>
      <c r="Q23" s="108">
        <v>0</v>
      </c>
      <c r="R23" s="118"/>
      <c r="S23" s="108"/>
      <c r="T23" s="109">
        <f t="shared" si="0"/>
        <v>0</v>
      </c>
      <c r="U23" s="109">
        <f t="shared" si="6"/>
        <v>0</v>
      </c>
      <c r="V23" s="110" t="s">
        <v>33</v>
      </c>
      <c r="W23" s="111">
        <f t="shared" si="1"/>
        <v>0</v>
      </c>
      <c r="X23" s="112">
        <f t="shared" si="7"/>
        <v>0</v>
      </c>
      <c r="Y23" s="110" t="s">
        <v>33</v>
      </c>
      <c r="Z23" s="109">
        <f t="shared" si="2"/>
        <v>1</v>
      </c>
      <c r="AA23" s="111">
        <f t="shared" si="3"/>
        <v>1500000</v>
      </c>
      <c r="AB23" s="113">
        <f t="shared" si="4"/>
        <v>33.333333333333329</v>
      </c>
      <c r="AC23" s="114" t="s">
        <v>33</v>
      </c>
      <c r="AD23" s="113">
        <f t="shared" si="8"/>
        <v>22.390064781920767</v>
      </c>
      <c r="AE23" s="12"/>
    </row>
    <row r="24" spans="1:33" ht="67.5" x14ac:dyDescent="0.25">
      <c r="A24" s="52"/>
      <c r="B24" s="82"/>
      <c r="C24" s="83" t="s">
        <v>55</v>
      </c>
      <c r="D24" s="95" t="s">
        <v>56</v>
      </c>
      <c r="E24" s="84"/>
      <c r="F24" s="85"/>
      <c r="G24" s="97">
        <f>SUM(G25:G30)</f>
        <v>916267822</v>
      </c>
      <c r="H24" s="84">
        <v>1</v>
      </c>
      <c r="I24" s="97">
        <f>SUM(I25:I30)</f>
        <v>466256825</v>
      </c>
      <c r="J24" s="84">
        <v>1</v>
      </c>
      <c r="K24" s="97">
        <f>SUM(K25:K30)</f>
        <v>200807887</v>
      </c>
      <c r="L24" s="84">
        <v>0</v>
      </c>
      <c r="M24" s="97">
        <v>0</v>
      </c>
      <c r="N24" s="84">
        <v>0</v>
      </c>
      <c r="O24" s="97"/>
      <c r="P24" s="84">
        <v>0</v>
      </c>
      <c r="Q24" s="97"/>
      <c r="R24" s="84"/>
      <c r="S24" s="97"/>
      <c r="T24" s="88">
        <f t="shared" si="0"/>
        <v>0</v>
      </c>
      <c r="U24" s="88">
        <f t="shared" si="6"/>
        <v>0</v>
      </c>
      <c r="V24" s="89" t="s">
        <v>33</v>
      </c>
      <c r="W24" s="90">
        <f t="shared" si="1"/>
        <v>0</v>
      </c>
      <c r="X24" s="91">
        <f t="shared" si="7"/>
        <v>0</v>
      </c>
      <c r="Y24" s="89" t="s">
        <v>33</v>
      </c>
      <c r="Z24" s="88">
        <f t="shared" si="2"/>
        <v>1</v>
      </c>
      <c r="AA24" s="90">
        <f t="shared" si="3"/>
        <v>466256825</v>
      </c>
      <c r="AB24" s="92" t="e">
        <f t="shared" si="4"/>
        <v>#DIV/0!</v>
      </c>
      <c r="AC24" s="93" t="s">
        <v>33</v>
      </c>
      <c r="AD24" s="92">
        <f t="shared" si="8"/>
        <v>50.886521801264351</v>
      </c>
      <c r="AE24" s="12"/>
    </row>
    <row r="25" spans="1:33" ht="90" x14ac:dyDescent="0.25">
      <c r="A25" s="103"/>
      <c r="B25" s="82"/>
      <c r="C25" s="104" t="s">
        <v>57</v>
      </c>
      <c r="D25" s="105" t="s">
        <v>58</v>
      </c>
      <c r="E25" s="106">
        <f>12*3</f>
        <v>36</v>
      </c>
      <c r="F25" s="107" t="s">
        <v>59</v>
      </c>
      <c r="G25" s="108">
        <v>17048600</v>
      </c>
      <c r="H25" s="118">
        <v>12</v>
      </c>
      <c r="I25" s="108">
        <v>6900000</v>
      </c>
      <c r="J25" s="118">
        <v>12</v>
      </c>
      <c r="K25" s="108">
        <v>4932600</v>
      </c>
      <c r="L25" s="118">
        <v>0</v>
      </c>
      <c r="M25" s="108">
        <v>0</v>
      </c>
      <c r="N25" s="118">
        <v>0</v>
      </c>
      <c r="O25" s="108">
        <v>0</v>
      </c>
      <c r="P25" s="118">
        <v>0</v>
      </c>
      <c r="Q25" s="108">
        <v>0</v>
      </c>
      <c r="R25" s="118">
        <v>12</v>
      </c>
      <c r="S25" s="108">
        <v>4904000</v>
      </c>
      <c r="T25" s="109">
        <f t="shared" si="0"/>
        <v>12</v>
      </c>
      <c r="U25" s="109">
        <f t="shared" si="6"/>
        <v>100</v>
      </c>
      <c r="V25" s="110" t="s">
        <v>33</v>
      </c>
      <c r="W25" s="111">
        <f t="shared" si="1"/>
        <v>4904000</v>
      </c>
      <c r="X25" s="112">
        <f t="shared" si="7"/>
        <v>99.420184081417503</v>
      </c>
      <c r="Y25" s="110" t="s">
        <v>33</v>
      </c>
      <c r="Z25" s="109">
        <f t="shared" si="2"/>
        <v>24</v>
      </c>
      <c r="AA25" s="111">
        <f t="shared" si="3"/>
        <v>11804000</v>
      </c>
      <c r="AB25" s="113">
        <f t="shared" si="4"/>
        <v>66.666666666666657</v>
      </c>
      <c r="AC25" s="114" t="s">
        <v>33</v>
      </c>
      <c r="AD25" s="113">
        <f t="shared" si="8"/>
        <v>69.237356733104178</v>
      </c>
      <c r="AE25" s="119"/>
      <c r="AF25" s="120"/>
      <c r="AG25" s="120"/>
    </row>
    <row r="26" spans="1:33" ht="56.25" x14ac:dyDescent="0.25">
      <c r="A26" s="103"/>
      <c r="B26" s="82"/>
      <c r="C26" s="104" t="s">
        <v>60</v>
      </c>
      <c r="D26" s="105" t="s">
        <v>61</v>
      </c>
      <c r="E26" s="106">
        <f t="shared" ref="E26:E33" si="9">12*3</f>
        <v>36</v>
      </c>
      <c r="F26" s="107" t="s">
        <v>59</v>
      </c>
      <c r="G26" s="108">
        <v>476525722</v>
      </c>
      <c r="H26" s="106">
        <v>12</v>
      </c>
      <c r="I26" s="108">
        <v>338854825</v>
      </c>
      <c r="J26" s="106">
        <v>12</v>
      </c>
      <c r="K26" s="108">
        <v>56771737</v>
      </c>
      <c r="L26" s="106">
        <v>0</v>
      </c>
      <c r="M26" s="108">
        <v>0</v>
      </c>
      <c r="N26" s="106"/>
      <c r="O26" s="108">
        <v>0</v>
      </c>
      <c r="P26" s="106">
        <v>0</v>
      </c>
      <c r="Q26" s="108">
        <v>0</v>
      </c>
      <c r="R26" s="106">
        <v>11</v>
      </c>
      <c r="S26" s="108">
        <v>53408900</v>
      </c>
      <c r="T26" s="109">
        <f t="shared" si="0"/>
        <v>11</v>
      </c>
      <c r="U26" s="109">
        <f t="shared" si="6"/>
        <v>91.666666666666657</v>
      </c>
      <c r="V26" s="110" t="s">
        <v>33</v>
      </c>
      <c r="W26" s="111">
        <f t="shared" si="1"/>
        <v>53408900</v>
      </c>
      <c r="X26" s="112">
        <f t="shared" si="7"/>
        <v>94.076564893549047</v>
      </c>
      <c r="Y26" s="110" t="s">
        <v>33</v>
      </c>
      <c r="Z26" s="109">
        <f t="shared" si="2"/>
        <v>23</v>
      </c>
      <c r="AA26" s="111">
        <f t="shared" si="3"/>
        <v>392263725</v>
      </c>
      <c r="AB26" s="113">
        <f t="shared" si="4"/>
        <v>63.888888888888886</v>
      </c>
      <c r="AC26" s="114" t="s">
        <v>33</v>
      </c>
      <c r="AD26" s="113">
        <f t="shared" si="8"/>
        <v>82.317429446127562</v>
      </c>
      <c r="AE26" s="119"/>
      <c r="AF26" s="120"/>
      <c r="AG26" s="120"/>
    </row>
    <row r="27" spans="1:33" ht="56.25" x14ac:dyDescent="0.25">
      <c r="A27" s="103"/>
      <c r="B27" s="82"/>
      <c r="C27" s="104" t="s">
        <v>62</v>
      </c>
      <c r="D27" s="104" t="s">
        <v>63</v>
      </c>
      <c r="E27" s="106">
        <f t="shared" si="9"/>
        <v>36</v>
      </c>
      <c r="F27" s="107" t="s">
        <v>59</v>
      </c>
      <c r="G27" s="108">
        <v>195204400</v>
      </c>
      <c r="H27" s="118">
        <v>12</v>
      </c>
      <c r="I27" s="108">
        <v>56325000</v>
      </c>
      <c r="J27" s="118">
        <v>12</v>
      </c>
      <c r="K27" s="108">
        <v>66464000</v>
      </c>
      <c r="L27" s="118">
        <v>0</v>
      </c>
      <c r="M27" s="108">
        <v>0</v>
      </c>
      <c r="N27" s="118">
        <v>0</v>
      </c>
      <c r="O27" s="108">
        <v>0</v>
      </c>
      <c r="P27" s="118">
        <v>0</v>
      </c>
      <c r="Q27" s="108">
        <v>0</v>
      </c>
      <c r="R27" s="118">
        <v>12</v>
      </c>
      <c r="S27" s="108">
        <v>63758000</v>
      </c>
      <c r="T27" s="109">
        <f t="shared" si="0"/>
        <v>12</v>
      </c>
      <c r="U27" s="109">
        <f t="shared" si="6"/>
        <v>100</v>
      </c>
      <c r="V27" s="110" t="s">
        <v>33</v>
      </c>
      <c r="W27" s="111">
        <f t="shared" si="1"/>
        <v>63758000</v>
      </c>
      <c r="X27" s="112">
        <f t="shared" si="7"/>
        <v>95.928623013962451</v>
      </c>
      <c r="Y27" s="110" t="s">
        <v>33</v>
      </c>
      <c r="Z27" s="109">
        <f t="shared" si="2"/>
        <v>24</v>
      </c>
      <c r="AA27" s="111">
        <f t="shared" si="3"/>
        <v>120083000</v>
      </c>
      <c r="AB27" s="113">
        <f t="shared" si="4"/>
        <v>66.666666666666657</v>
      </c>
      <c r="AC27" s="114" t="s">
        <v>33</v>
      </c>
      <c r="AD27" s="113">
        <f t="shared" si="8"/>
        <v>61.516543684466129</v>
      </c>
      <c r="AE27" s="119"/>
      <c r="AF27" s="120"/>
      <c r="AG27" s="120"/>
    </row>
    <row r="28" spans="1:33" ht="67.5" x14ac:dyDescent="0.25">
      <c r="A28" s="103"/>
      <c r="B28" s="82"/>
      <c r="C28" s="104" t="s">
        <v>64</v>
      </c>
      <c r="D28" s="104" t="s">
        <v>65</v>
      </c>
      <c r="E28" s="106">
        <f t="shared" si="9"/>
        <v>36</v>
      </c>
      <c r="F28" s="107" t="s">
        <v>59</v>
      </c>
      <c r="G28" s="108">
        <v>47519100</v>
      </c>
      <c r="H28" s="106">
        <v>12</v>
      </c>
      <c r="I28" s="108">
        <v>5506000</v>
      </c>
      <c r="J28" s="106">
        <v>12</v>
      </c>
      <c r="K28" s="108">
        <v>14979550</v>
      </c>
      <c r="L28" s="106">
        <v>0</v>
      </c>
      <c r="M28" s="108">
        <v>0</v>
      </c>
      <c r="N28" s="106">
        <v>0</v>
      </c>
      <c r="O28" s="108">
        <v>0</v>
      </c>
      <c r="P28" s="106">
        <v>0</v>
      </c>
      <c r="Q28" s="108">
        <v>0</v>
      </c>
      <c r="R28" s="106">
        <v>11</v>
      </c>
      <c r="S28" s="108">
        <v>10430000</v>
      </c>
      <c r="T28" s="109">
        <f t="shared" si="0"/>
        <v>11</v>
      </c>
      <c r="U28" s="109">
        <f t="shared" si="6"/>
        <v>91.666666666666657</v>
      </c>
      <c r="V28" s="110" t="s">
        <v>33</v>
      </c>
      <c r="W28" s="111">
        <f t="shared" si="1"/>
        <v>10430000</v>
      </c>
      <c r="X28" s="112">
        <f t="shared" si="7"/>
        <v>69.628259860943757</v>
      </c>
      <c r="Y28" s="110" t="s">
        <v>33</v>
      </c>
      <c r="Z28" s="109">
        <f t="shared" si="2"/>
        <v>23</v>
      </c>
      <c r="AA28" s="111">
        <f t="shared" si="3"/>
        <v>15936000</v>
      </c>
      <c r="AB28" s="113">
        <f t="shared" si="4"/>
        <v>63.888888888888886</v>
      </c>
      <c r="AC28" s="114" t="s">
        <v>33</v>
      </c>
      <c r="AD28" s="113">
        <f t="shared" si="8"/>
        <v>33.53598868665442</v>
      </c>
      <c r="AE28" s="119"/>
      <c r="AF28" s="120"/>
      <c r="AG28" s="120"/>
    </row>
    <row r="29" spans="1:33" ht="101.25" x14ac:dyDescent="0.25">
      <c r="A29" s="103"/>
      <c r="B29" s="82"/>
      <c r="C29" s="104" t="s">
        <v>66</v>
      </c>
      <c r="D29" s="121" t="s">
        <v>67</v>
      </c>
      <c r="E29" s="106">
        <f t="shared" si="9"/>
        <v>36</v>
      </c>
      <c r="F29" s="107" t="s">
        <v>38</v>
      </c>
      <c r="G29" s="108">
        <v>7480000</v>
      </c>
      <c r="H29" s="106">
        <v>12</v>
      </c>
      <c r="I29" s="108">
        <v>2255000</v>
      </c>
      <c r="J29" s="106">
        <v>12</v>
      </c>
      <c r="K29" s="108">
        <v>2420000</v>
      </c>
      <c r="L29" s="106">
        <v>0</v>
      </c>
      <c r="M29" s="108">
        <v>0</v>
      </c>
      <c r="N29" s="106">
        <v>0</v>
      </c>
      <c r="O29" s="108">
        <v>0</v>
      </c>
      <c r="P29" s="106">
        <v>0</v>
      </c>
      <c r="Q29" s="108">
        <v>0</v>
      </c>
      <c r="R29" s="106">
        <v>12</v>
      </c>
      <c r="S29" s="108">
        <v>2265000</v>
      </c>
      <c r="T29" s="109">
        <f t="shared" si="0"/>
        <v>12</v>
      </c>
      <c r="U29" s="109">
        <f t="shared" si="6"/>
        <v>100</v>
      </c>
      <c r="V29" s="110" t="s">
        <v>33</v>
      </c>
      <c r="W29" s="111">
        <f t="shared" si="1"/>
        <v>2265000</v>
      </c>
      <c r="X29" s="112">
        <f t="shared" si="7"/>
        <v>93.59504132231406</v>
      </c>
      <c r="Y29" s="110" t="s">
        <v>33</v>
      </c>
      <c r="Z29" s="109">
        <f t="shared" si="2"/>
        <v>24</v>
      </c>
      <c r="AA29" s="111">
        <f t="shared" si="3"/>
        <v>4520000</v>
      </c>
      <c r="AB29" s="113">
        <f t="shared" si="4"/>
        <v>66.666666666666657</v>
      </c>
      <c r="AC29" s="114" t="s">
        <v>33</v>
      </c>
      <c r="AD29" s="113">
        <f t="shared" si="8"/>
        <v>60.427807486631011</v>
      </c>
      <c r="AE29" s="119"/>
      <c r="AF29" s="120"/>
      <c r="AG29" s="120"/>
    </row>
    <row r="30" spans="1:33" ht="90" x14ac:dyDescent="0.25">
      <c r="A30" s="103"/>
      <c r="B30" s="82"/>
      <c r="C30" s="104" t="s">
        <v>68</v>
      </c>
      <c r="D30" s="104" t="s">
        <v>69</v>
      </c>
      <c r="E30" s="106">
        <f t="shared" si="9"/>
        <v>36</v>
      </c>
      <c r="F30" s="107" t="s">
        <v>43</v>
      </c>
      <c r="G30" s="108">
        <v>172490000</v>
      </c>
      <c r="H30" s="106">
        <v>12</v>
      </c>
      <c r="I30" s="108">
        <v>56416000</v>
      </c>
      <c r="J30" s="106">
        <v>12</v>
      </c>
      <c r="K30" s="108">
        <v>55240000</v>
      </c>
      <c r="L30" s="106">
        <v>0</v>
      </c>
      <c r="M30" s="108">
        <v>0</v>
      </c>
      <c r="N30" s="106">
        <v>0</v>
      </c>
      <c r="O30" s="108">
        <v>0</v>
      </c>
      <c r="P30" s="106">
        <v>0</v>
      </c>
      <c r="Q30" s="108">
        <v>0</v>
      </c>
      <c r="R30" s="106">
        <v>11</v>
      </c>
      <c r="S30" s="108">
        <v>55150640</v>
      </c>
      <c r="T30" s="109">
        <v>12</v>
      </c>
      <c r="U30" s="109">
        <f t="shared" si="6"/>
        <v>100</v>
      </c>
      <c r="V30" s="110" t="s">
        <v>33</v>
      </c>
      <c r="W30" s="111">
        <f t="shared" si="1"/>
        <v>55150640</v>
      </c>
      <c r="X30" s="112">
        <f t="shared" si="7"/>
        <v>99.838233164373648</v>
      </c>
      <c r="Y30" s="110" t="s">
        <v>33</v>
      </c>
      <c r="Z30" s="109">
        <f t="shared" si="2"/>
        <v>24</v>
      </c>
      <c r="AA30" s="111">
        <f t="shared" si="3"/>
        <v>111566640</v>
      </c>
      <c r="AB30" s="113">
        <f t="shared" si="4"/>
        <v>66.666666666666657</v>
      </c>
      <c r="AC30" s="114" t="s">
        <v>33</v>
      </c>
      <c r="AD30" s="113">
        <f t="shared" si="8"/>
        <v>64.680062612325344</v>
      </c>
      <c r="AE30" s="119"/>
      <c r="AF30" s="120"/>
      <c r="AG30" s="120"/>
    </row>
    <row r="31" spans="1:33" ht="78.75" x14ac:dyDescent="0.25">
      <c r="A31" s="103"/>
      <c r="B31" s="82"/>
      <c r="C31" s="95" t="s">
        <v>70</v>
      </c>
      <c r="D31" s="95" t="s">
        <v>71</v>
      </c>
      <c r="E31" s="84"/>
      <c r="F31" s="85"/>
      <c r="G31" s="86">
        <f>SUM(G32:G33)</f>
        <v>369632000</v>
      </c>
      <c r="H31" s="84">
        <v>100</v>
      </c>
      <c r="I31" s="86">
        <f>SUM(I32:I33)</f>
        <v>72941879</v>
      </c>
      <c r="J31" s="84">
        <v>100</v>
      </c>
      <c r="K31" s="86">
        <f>SUM(K32:K33)</f>
        <v>128880000</v>
      </c>
      <c r="L31" s="84">
        <v>25</v>
      </c>
      <c r="M31" s="86">
        <f>SUM(M32:M33)</f>
        <v>0</v>
      </c>
      <c r="N31" s="84">
        <v>25</v>
      </c>
      <c r="O31" s="86">
        <f>SUM(O32:O33)</f>
        <v>0</v>
      </c>
      <c r="P31" s="84">
        <v>25</v>
      </c>
      <c r="Q31" s="86">
        <f>SUM(Q32:Q33)</f>
        <v>0</v>
      </c>
      <c r="R31" s="84"/>
      <c r="S31" s="86"/>
      <c r="T31" s="88">
        <f t="shared" si="0"/>
        <v>75</v>
      </c>
      <c r="U31" s="88">
        <f t="shared" si="6"/>
        <v>75</v>
      </c>
      <c r="V31" s="89" t="s">
        <v>33</v>
      </c>
      <c r="W31" s="90">
        <f t="shared" si="1"/>
        <v>0</v>
      </c>
      <c r="X31" s="91">
        <f t="shared" si="7"/>
        <v>0</v>
      </c>
      <c r="Y31" s="89" t="s">
        <v>33</v>
      </c>
      <c r="Z31" s="88">
        <f t="shared" si="2"/>
        <v>175</v>
      </c>
      <c r="AA31" s="90">
        <f t="shared" si="3"/>
        <v>72941879</v>
      </c>
      <c r="AB31" s="92" t="e">
        <f t="shared" si="4"/>
        <v>#DIV/0!</v>
      </c>
      <c r="AC31" s="93" t="s">
        <v>33</v>
      </c>
      <c r="AD31" s="92">
        <f t="shared" si="8"/>
        <v>19.733648331313304</v>
      </c>
      <c r="AE31" s="119"/>
      <c r="AF31" s="120"/>
      <c r="AG31" s="120"/>
    </row>
    <row r="32" spans="1:33" ht="101.25" x14ac:dyDescent="0.25">
      <c r="A32" s="103"/>
      <c r="B32" s="82"/>
      <c r="C32" s="104" t="s">
        <v>72</v>
      </c>
      <c r="D32" s="105" t="s">
        <v>73</v>
      </c>
      <c r="E32" s="106">
        <f t="shared" si="9"/>
        <v>36</v>
      </c>
      <c r="F32" s="107" t="s">
        <v>43</v>
      </c>
      <c r="G32" s="108">
        <v>211400000</v>
      </c>
      <c r="H32" s="106">
        <v>12</v>
      </c>
      <c r="I32" s="108">
        <v>49541879</v>
      </c>
      <c r="J32" s="106">
        <v>12</v>
      </c>
      <c r="K32" s="108">
        <v>68200000</v>
      </c>
      <c r="L32" s="106">
        <v>0</v>
      </c>
      <c r="M32" s="108">
        <v>0</v>
      </c>
      <c r="N32" s="106">
        <v>0</v>
      </c>
      <c r="O32" s="108">
        <v>0</v>
      </c>
      <c r="P32" s="106">
        <v>0</v>
      </c>
      <c r="Q32" s="108">
        <v>0</v>
      </c>
      <c r="R32" s="106">
        <v>10</v>
      </c>
      <c r="S32" s="108">
        <v>47856968</v>
      </c>
      <c r="T32" s="109">
        <f t="shared" si="0"/>
        <v>10</v>
      </c>
      <c r="U32" s="109">
        <f t="shared" si="6"/>
        <v>83.333333333333343</v>
      </c>
      <c r="V32" s="110" t="s">
        <v>33</v>
      </c>
      <c r="W32" s="111">
        <f t="shared" si="1"/>
        <v>47856968</v>
      </c>
      <c r="X32" s="112">
        <f t="shared" si="7"/>
        <v>70.171507331378308</v>
      </c>
      <c r="Y32" s="110" t="s">
        <v>33</v>
      </c>
      <c r="Z32" s="109">
        <f t="shared" si="2"/>
        <v>22</v>
      </c>
      <c r="AA32" s="111">
        <f t="shared" si="3"/>
        <v>97398847</v>
      </c>
      <c r="AB32" s="113">
        <f t="shared" si="4"/>
        <v>61.111111111111114</v>
      </c>
      <c r="AC32" s="114" t="s">
        <v>33</v>
      </c>
      <c r="AD32" s="113">
        <f t="shared" si="8"/>
        <v>46.07324834437086</v>
      </c>
      <c r="AE32" s="119"/>
      <c r="AF32" s="120"/>
      <c r="AG32" s="120"/>
    </row>
    <row r="33" spans="1:33" ht="90" x14ac:dyDescent="0.25">
      <c r="A33" s="103"/>
      <c r="B33" s="82"/>
      <c r="C33" s="104" t="s">
        <v>74</v>
      </c>
      <c r="D33" s="105" t="s">
        <v>75</v>
      </c>
      <c r="E33" s="106">
        <f t="shared" si="9"/>
        <v>36</v>
      </c>
      <c r="F33" s="107" t="s">
        <v>43</v>
      </c>
      <c r="G33" s="108">
        <v>158232000</v>
      </c>
      <c r="H33" s="106">
        <v>12</v>
      </c>
      <c r="I33" s="108">
        <v>23400000</v>
      </c>
      <c r="J33" s="106">
        <v>12</v>
      </c>
      <c r="K33" s="108">
        <v>60680000</v>
      </c>
      <c r="L33" s="106">
        <v>0</v>
      </c>
      <c r="M33" s="108">
        <v>0</v>
      </c>
      <c r="N33" s="106">
        <v>0</v>
      </c>
      <c r="O33" s="108">
        <v>0</v>
      </c>
      <c r="P33" s="106">
        <v>0</v>
      </c>
      <c r="Q33" s="108">
        <v>0</v>
      </c>
      <c r="R33" s="106">
        <v>10</v>
      </c>
      <c r="S33" s="108">
        <v>48815900</v>
      </c>
      <c r="T33" s="109">
        <f t="shared" si="0"/>
        <v>10</v>
      </c>
      <c r="U33" s="109">
        <f t="shared" si="6"/>
        <v>83.333333333333343</v>
      </c>
      <c r="V33" s="110" t="s">
        <v>33</v>
      </c>
      <c r="W33" s="111">
        <f t="shared" si="1"/>
        <v>48815900</v>
      </c>
      <c r="X33" s="112">
        <f t="shared" si="7"/>
        <v>80.448088332234676</v>
      </c>
      <c r="Y33" s="110" t="s">
        <v>33</v>
      </c>
      <c r="Z33" s="109">
        <f t="shared" si="2"/>
        <v>22</v>
      </c>
      <c r="AA33" s="111">
        <f t="shared" si="3"/>
        <v>72215900</v>
      </c>
      <c r="AB33" s="113">
        <f t="shared" si="4"/>
        <v>61.111111111111114</v>
      </c>
      <c r="AC33" s="114" t="s">
        <v>33</v>
      </c>
      <c r="AD33" s="113">
        <f t="shared" si="8"/>
        <v>45.639251226047826</v>
      </c>
      <c r="AE33" s="119"/>
      <c r="AF33" s="120"/>
      <c r="AG33" s="120"/>
    </row>
    <row r="34" spans="1:33" ht="112.5" x14ac:dyDescent="0.25">
      <c r="A34" s="103"/>
      <c r="B34" s="82"/>
      <c r="C34" s="95" t="s">
        <v>76</v>
      </c>
      <c r="D34" s="95" t="s">
        <v>71</v>
      </c>
      <c r="E34" s="84">
        <v>100</v>
      </c>
      <c r="F34" s="85" t="s">
        <v>33</v>
      </c>
      <c r="G34" s="86">
        <f>SUM(G35:G37)</f>
        <v>270111150</v>
      </c>
      <c r="H34" s="84">
        <v>100</v>
      </c>
      <c r="I34" s="86">
        <f>SUM(I35:I37)</f>
        <v>91133600</v>
      </c>
      <c r="J34" s="84">
        <v>100</v>
      </c>
      <c r="K34" s="86">
        <f>SUM(K35:K37)</f>
        <v>83443800</v>
      </c>
      <c r="L34" s="84">
        <v>25</v>
      </c>
      <c r="M34" s="86">
        <f>SUM(M35:M37)</f>
        <v>0</v>
      </c>
      <c r="N34" s="84">
        <v>25</v>
      </c>
      <c r="O34" s="86">
        <f>SUM(O35:O37)</f>
        <v>0</v>
      </c>
      <c r="P34" s="84">
        <v>25</v>
      </c>
      <c r="Q34" s="86">
        <f>SUM(Q35:Q37)</f>
        <v>0</v>
      </c>
      <c r="R34" s="84"/>
      <c r="S34" s="86"/>
      <c r="T34" s="88">
        <f t="shared" si="0"/>
        <v>75</v>
      </c>
      <c r="U34" s="88">
        <f t="shared" si="6"/>
        <v>75</v>
      </c>
      <c r="V34" s="89" t="s">
        <v>33</v>
      </c>
      <c r="W34" s="90">
        <f t="shared" si="1"/>
        <v>0</v>
      </c>
      <c r="X34" s="91">
        <f t="shared" si="7"/>
        <v>0</v>
      </c>
      <c r="Y34" s="89" t="s">
        <v>33</v>
      </c>
      <c r="Z34" s="88">
        <f t="shared" si="2"/>
        <v>175</v>
      </c>
      <c r="AA34" s="90">
        <f t="shared" si="3"/>
        <v>91133600</v>
      </c>
      <c r="AB34" s="92">
        <f t="shared" si="4"/>
        <v>175</v>
      </c>
      <c r="AC34" s="93" t="s">
        <v>33</v>
      </c>
      <c r="AD34" s="92">
        <f t="shared" si="8"/>
        <v>33.739295841730339</v>
      </c>
      <c r="AE34" s="119"/>
      <c r="AF34" s="120"/>
      <c r="AG34" s="120"/>
    </row>
    <row r="35" spans="1:33" ht="123.75" x14ac:dyDescent="0.25">
      <c r="A35" s="103"/>
      <c r="B35" s="82"/>
      <c r="C35" s="104" t="s">
        <v>77</v>
      </c>
      <c r="D35" s="105" t="s">
        <v>78</v>
      </c>
      <c r="E35" s="106">
        <v>4</v>
      </c>
      <c r="F35" s="107" t="s">
        <v>79</v>
      </c>
      <c r="G35" s="108">
        <v>140554050</v>
      </c>
      <c r="H35" s="106">
        <v>4</v>
      </c>
      <c r="I35" s="108">
        <v>32793600</v>
      </c>
      <c r="J35" s="106">
        <v>4</v>
      </c>
      <c r="K35" s="108">
        <v>44664600</v>
      </c>
      <c r="L35" s="106">
        <v>0</v>
      </c>
      <c r="M35" s="108">
        <v>0</v>
      </c>
      <c r="N35" s="106">
        <v>0</v>
      </c>
      <c r="O35" s="108">
        <v>0</v>
      </c>
      <c r="P35" s="106">
        <v>0</v>
      </c>
      <c r="Q35" s="108">
        <v>0</v>
      </c>
      <c r="R35" s="106">
        <v>4</v>
      </c>
      <c r="S35" s="108">
        <v>33315653</v>
      </c>
      <c r="T35" s="109">
        <f>SUM(L35,N35,P35,R35)</f>
        <v>4</v>
      </c>
      <c r="U35" s="109">
        <f t="shared" si="6"/>
        <v>100</v>
      </c>
      <c r="V35" s="110" t="s">
        <v>33</v>
      </c>
      <c r="W35" s="111">
        <f t="shared" si="1"/>
        <v>33315653</v>
      </c>
      <c r="X35" s="112">
        <f t="shared" si="7"/>
        <v>74.590734048888834</v>
      </c>
      <c r="Y35" s="110" t="s">
        <v>33</v>
      </c>
      <c r="Z35" s="109">
        <f t="shared" si="2"/>
        <v>8</v>
      </c>
      <c r="AA35" s="111">
        <f t="shared" si="3"/>
        <v>66109253</v>
      </c>
      <c r="AB35" s="113">
        <f t="shared" si="4"/>
        <v>200</v>
      </c>
      <c r="AC35" s="114" t="s">
        <v>33</v>
      </c>
      <c r="AD35" s="113">
        <f t="shared" si="8"/>
        <v>47.034754957256659</v>
      </c>
      <c r="AE35" s="119"/>
      <c r="AF35" s="120"/>
      <c r="AG35" s="120"/>
    </row>
    <row r="36" spans="1:33" ht="90" x14ac:dyDescent="0.25">
      <c r="A36" s="103"/>
      <c r="B36" s="82"/>
      <c r="C36" s="104" t="s">
        <v>80</v>
      </c>
      <c r="D36" s="105" t="s">
        <v>81</v>
      </c>
      <c r="E36" s="106">
        <v>1</v>
      </c>
      <c r="F36" s="107" t="s">
        <v>79</v>
      </c>
      <c r="G36" s="108">
        <v>103000000</v>
      </c>
      <c r="H36" s="106">
        <v>1</v>
      </c>
      <c r="I36" s="108">
        <v>53000000</v>
      </c>
      <c r="J36" s="106">
        <v>1</v>
      </c>
      <c r="K36" s="108">
        <v>25000000</v>
      </c>
      <c r="L36" s="106">
        <v>0</v>
      </c>
      <c r="M36" s="108">
        <v>0</v>
      </c>
      <c r="N36" s="106">
        <v>0</v>
      </c>
      <c r="O36" s="108">
        <v>0</v>
      </c>
      <c r="P36" s="106">
        <v>0</v>
      </c>
      <c r="Q36" s="108">
        <v>0</v>
      </c>
      <c r="R36" s="106">
        <v>1</v>
      </c>
      <c r="S36" s="108">
        <v>25000000</v>
      </c>
      <c r="T36" s="109">
        <f t="shared" si="0"/>
        <v>1</v>
      </c>
      <c r="U36" s="109">
        <f t="shared" si="6"/>
        <v>100</v>
      </c>
      <c r="V36" s="110"/>
      <c r="W36" s="111">
        <f t="shared" si="1"/>
        <v>25000000</v>
      </c>
      <c r="X36" s="112">
        <f t="shared" si="7"/>
        <v>100</v>
      </c>
      <c r="Y36" s="110"/>
      <c r="Z36" s="109">
        <f t="shared" si="2"/>
        <v>2</v>
      </c>
      <c r="AA36" s="111">
        <f t="shared" si="3"/>
        <v>78000000</v>
      </c>
      <c r="AB36" s="113">
        <f t="shared" si="4"/>
        <v>200</v>
      </c>
      <c r="AC36" s="114" t="s">
        <v>33</v>
      </c>
      <c r="AD36" s="113">
        <f t="shared" si="8"/>
        <v>75.728155339805824</v>
      </c>
      <c r="AE36" s="119"/>
      <c r="AF36" s="120"/>
      <c r="AG36" s="120"/>
    </row>
    <row r="37" spans="1:33" ht="101.25" x14ac:dyDescent="0.25">
      <c r="A37" s="103"/>
      <c r="B37" s="82"/>
      <c r="C37" s="104" t="s">
        <v>82</v>
      </c>
      <c r="D37" s="121" t="s">
        <v>83</v>
      </c>
      <c r="E37" s="106">
        <v>37</v>
      </c>
      <c r="F37" s="107" t="s">
        <v>79</v>
      </c>
      <c r="G37" s="108">
        <v>26557100</v>
      </c>
      <c r="H37" s="106">
        <v>37</v>
      </c>
      <c r="I37" s="108">
        <v>5340000</v>
      </c>
      <c r="J37" s="106">
        <v>37</v>
      </c>
      <c r="K37" s="108">
        <v>13779200</v>
      </c>
      <c r="L37" s="106">
        <v>0</v>
      </c>
      <c r="M37" s="108">
        <v>0</v>
      </c>
      <c r="N37" s="106">
        <v>0</v>
      </c>
      <c r="O37" s="108">
        <v>0</v>
      </c>
      <c r="P37" s="106">
        <v>0</v>
      </c>
      <c r="Q37" s="108">
        <v>0</v>
      </c>
      <c r="R37" s="106">
        <v>10</v>
      </c>
      <c r="S37" s="108">
        <v>5694000</v>
      </c>
      <c r="T37" s="109">
        <f t="shared" si="0"/>
        <v>10</v>
      </c>
      <c r="U37" s="109">
        <f t="shared" si="6"/>
        <v>27.027027027027028</v>
      </c>
      <c r="V37" s="110"/>
      <c r="W37" s="111">
        <f t="shared" si="1"/>
        <v>5694000</v>
      </c>
      <c r="X37" s="112">
        <f t="shared" si="7"/>
        <v>41.323153738968884</v>
      </c>
      <c r="Y37" s="110"/>
      <c r="Z37" s="109">
        <f t="shared" si="2"/>
        <v>47</v>
      </c>
      <c r="AA37" s="111">
        <f t="shared" si="3"/>
        <v>11034000</v>
      </c>
      <c r="AB37" s="113">
        <f t="shared" si="4"/>
        <v>127.02702702702702</v>
      </c>
      <c r="AC37" s="114" t="s">
        <v>33</v>
      </c>
      <c r="AD37" s="113">
        <f t="shared" si="8"/>
        <v>41.548211212820682</v>
      </c>
      <c r="AE37" s="119"/>
      <c r="AF37" s="120"/>
      <c r="AG37" s="120"/>
    </row>
    <row r="38" spans="1:33" ht="135" x14ac:dyDescent="0.25">
      <c r="A38" s="103"/>
      <c r="B38" s="82"/>
      <c r="C38" s="95" t="s">
        <v>84</v>
      </c>
      <c r="D38" s="83" t="s">
        <v>85</v>
      </c>
      <c r="E38" s="115">
        <v>100</v>
      </c>
      <c r="F38" s="85" t="s">
        <v>33</v>
      </c>
      <c r="G38" s="86">
        <f>SUM(G39,G41)</f>
        <v>28700000</v>
      </c>
      <c r="H38" s="115">
        <v>100</v>
      </c>
      <c r="I38" s="86">
        <f>SUM(I39,I41)</f>
        <v>10030000</v>
      </c>
      <c r="J38" s="115">
        <v>100</v>
      </c>
      <c r="K38" s="86">
        <f>SUM(K39,K41)</f>
        <v>975000</v>
      </c>
      <c r="L38" s="115">
        <v>25</v>
      </c>
      <c r="M38" s="86">
        <v>0</v>
      </c>
      <c r="N38" s="115">
        <v>25</v>
      </c>
      <c r="O38" s="86">
        <v>0</v>
      </c>
      <c r="P38" s="115">
        <v>25</v>
      </c>
      <c r="Q38" s="86">
        <v>0</v>
      </c>
      <c r="R38" s="115"/>
      <c r="S38" s="86"/>
      <c r="T38" s="88">
        <f t="shared" si="0"/>
        <v>75</v>
      </c>
      <c r="U38" s="88">
        <f t="shared" si="6"/>
        <v>75</v>
      </c>
      <c r="V38" s="89" t="s">
        <v>33</v>
      </c>
      <c r="W38" s="90">
        <f t="shared" si="1"/>
        <v>0</v>
      </c>
      <c r="X38" s="91">
        <f t="shared" si="7"/>
        <v>0</v>
      </c>
      <c r="Y38" s="89" t="s">
        <v>33</v>
      </c>
      <c r="Z38" s="88">
        <f t="shared" si="2"/>
        <v>175</v>
      </c>
      <c r="AA38" s="90">
        <f t="shared" si="3"/>
        <v>10030000</v>
      </c>
      <c r="AB38" s="92">
        <f t="shared" si="4"/>
        <v>175</v>
      </c>
      <c r="AC38" s="93" t="s">
        <v>33</v>
      </c>
      <c r="AD38" s="92">
        <f t="shared" si="8"/>
        <v>34.947735191637634</v>
      </c>
      <c r="AE38" s="122"/>
      <c r="AF38" s="120"/>
      <c r="AG38" s="120"/>
    </row>
    <row r="39" spans="1:33" ht="168.75" x14ac:dyDescent="0.25">
      <c r="A39" s="103"/>
      <c r="B39" s="82"/>
      <c r="C39" s="95" t="s">
        <v>86</v>
      </c>
      <c r="D39" s="83" t="s">
        <v>87</v>
      </c>
      <c r="E39" s="115">
        <v>100</v>
      </c>
      <c r="F39" s="85" t="s">
        <v>33</v>
      </c>
      <c r="G39" s="86">
        <f>SUM(G40)</f>
        <v>17950000</v>
      </c>
      <c r="H39" s="115">
        <v>100</v>
      </c>
      <c r="I39" s="86">
        <f>SUM(I40)</f>
        <v>0</v>
      </c>
      <c r="J39" s="115">
        <v>100</v>
      </c>
      <c r="K39" s="86">
        <f>SUM(K40)</f>
        <v>975000</v>
      </c>
      <c r="L39" s="115">
        <v>25</v>
      </c>
      <c r="M39" s="86">
        <f>SUM(M40)</f>
        <v>0</v>
      </c>
      <c r="N39" s="115">
        <v>25</v>
      </c>
      <c r="O39" s="86">
        <v>0</v>
      </c>
      <c r="P39" s="115">
        <v>25</v>
      </c>
      <c r="Q39" s="86">
        <v>0</v>
      </c>
      <c r="R39" s="115"/>
      <c r="S39" s="86"/>
      <c r="T39" s="88">
        <f t="shared" si="0"/>
        <v>75</v>
      </c>
      <c r="U39" s="88">
        <f t="shared" si="6"/>
        <v>75</v>
      </c>
      <c r="V39" s="89" t="s">
        <v>33</v>
      </c>
      <c r="W39" s="90">
        <f t="shared" si="1"/>
        <v>0</v>
      </c>
      <c r="X39" s="91">
        <f t="shared" si="7"/>
        <v>0</v>
      </c>
      <c r="Y39" s="89" t="s">
        <v>33</v>
      </c>
      <c r="Z39" s="88">
        <f t="shared" si="2"/>
        <v>175</v>
      </c>
      <c r="AA39" s="90">
        <f t="shared" si="3"/>
        <v>0</v>
      </c>
      <c r="AB39" s="92">
        <f t="shared" si="4"/>
        <v>175</v>
      </c>
      <c r="AC39" s="93" t="s">
        <v>33</v>
      </c>
      <c r="AD39" s="92">
        <f t="shared" si="8"/>
        <v>0</v>
      </c>
      <c r="AE39" s="119"/>
      <c r="AF39" s="120"/>
      <c r="AG39" s="120"/>
    </row>
    <row r="40" spans="1:33" ht="112.5" x14ac:dyDescent="0.25">
      <c r="A40" s="103"/>
      <c r="B40" s="82"/>
      <c r="C40" s="104" t="s">
        <v>88</v>
      </c>
      <c r="D40" s="105" t="s">
        <v>89</v>
      </c>
      <c r="E40" s="106">
        <v>1</v>
      </c>
      <c r="F40" s="107" t="s">
        <v>43</v>
      </c>
      <c r="G40" s="108">
        <v>17950000</v>
      </c>
      <c r="H40" s="106"/>
      <c r="I40" s="108"/>
      <c r="J40" s="106">
        <v>1</v>
      </c>
      <c r="K40" s="108">
        <v>975000</v>
      </c>
      <c r="L40" s="106">
        <v>0</v>
      </c>
      <c r="M40" s="108">
        <v>0</v>
      </c>
      <c r="N40" s="106">
        <v>0</v>
      </c>
      <c r="O40" s="108">
        <v>0</v>
      </c>
      <c r="P40" s="106">
        <v>0</v>
      </c>
      <c r="Q40" s="108">
        <v>975000</v>
      </c>
      <c r="R40" s="106">
        <v>1</v>
      </c>
      <c r="S40" s="108">
        <v>975000</v>
      </c>
      <c r="T40" s="109">
        <f t="shared" si="0"/>
        <v>1</v>
      </c>
      <c r="U40" s="109">
        <f t="shared" si="6"/>
        <v>100</v>
      </c>
      <c r="V40" s="110" t="s">
        <v>33</v>
      </c>
      <c r="W40" s="111">
        <f t="shared" si="1"/>
        <v>1950000</v>
      </c>
      <c r="X40" s="112">
        <f t="shared" si="7"/>
        <v>200</v>
      </c>
      <c r="Y40" s="110" t="s">
        <v>33</v>
      </c>
      <c r="Z40" s="109">
        <f t="shared" si="2"/>
        <v>1</v>
      </c>
      <c r="AA40" s="111">
        <f t="shared" si="3"/>
        <v>1950000</v>
      </c>
      <c r="AB40" s="113">
        <f t="shared" si="4"/>
        <v>100</v>
      </c>
      <c r="AC40" s="114" t="s">
        <v>33</v>
      </c>
      <c r="AD40" s="113">
        <f t="shared" si="8"/>
        <v>10.863509749303621</v>
      </c>
      <c r="AE40" s="119"/>
      <c r="AF40" s="120"/>
      <c r="AG40" s="120"/>
    </row>
    <row r="41" spans="1:33" ht="135" x14ac:dyDescent="0.25">
      <c r="A41" s="103"/>
      <c r="B41" s="82"/>
      <c r="C41" s="123" t="s">
        <v>90</v>
      </c>
      <c r="D41" s="124" t="s">
        <v>91</v>
      </c>
      <c r="E41" s="115">
        <v>100</v>
      </c>
      <c r="F41" s="85" t="s">
        <v>33</v>
      </c>
      <c r="G41" s="86">
        <f>SUM(G42)</f>
        <v>10750000</v>
      </c>
      <c r="H41" s="115">
        <v>100</v>
      </c>
      <c r="I41" s="86">
        <f>SUM(I42)</f>
        <v>10030000</v>
      </c>
      <c r="J41" s="115"/>
      <c r="K41" s="86"/>
      <c r="L41" s="115"/>
      <c r="M41" s="86"/>
      <c r="N41" s="115"/>
      <c r="O41" s="86"/>
      <c r="P41" s="115"/>
      <c r="Q41" s="86"/>
      <c r="R41" s="115"/>
      <c r="S41" s="86"/>
      <c r="T41" s="88"/>
      <c r="U41" s="88"/>
      <c r="V41" s="89"/>
      <c r="W41" s="90"/>
      <c r="X41" s="91"/>
      <c r="Y41" s="89"/>
      <c r="Z41" s="88">
        <f t="shared" si="2"/>
        <v>100</v>
      </c>
      <c r="AA41" s="90">
        <f t="shared" si="3"/>
        <v>10030000</v>
      </c>
      <c r="AB41" s="92">
        <f t="shared" si="4"/>
        <v>100</v>
      </c>
      <c r="AC41" s="93" t="s">
        <v>33</v>
      </c>
      <c r="AD41" s="92">
        <f t="shared" si="8"/>
        <v>93.302325581395351</v>
      </c>
      <c r="AE41" s="119"/>
      <c r="AF41" s="120"/>
      <c r="AG41" s="120"/>
    </row>
    <row r="42" spans="1:33" ht="112.5" x14ac:dyDescent="0.25">
      <c r="A42" s="103"/>
      <c r="B42" s="82"/>
      <c r="C42" s="125" t="s">
        <v>92</v>
      </c>
      <c r="D42" s="126" t="s">
        <v>93</v>
      </c>
      <c r="E42" s="106">
        <v>1</v>
      </c>
      <c r="F42" s="107" t="s">
        <v>43</v>
      </c>
      <c r="G42" s="108">
        <v>10750000</v>
      </c>
      <c r="H42" s="106">
        <v>1</v>
      </c>
      <c r="I42" s="108">
        <v>10030000</v>
      </c>
      <c r="J42" s="106"/>
      <c r="K42" s="108"/>
      <c r="L42" s="106"/>
      <c r="M42" s="108"/>
      <c r="N42" s="106"/>
      <c r="O42" s="108"/>
      <c r="P42" s="106"/>
      <c r="Q42" s="108"/>
      <c r="R42" s="106"/>
      <c r="S42" s="108"/>
      <c r="T42" s="109"/>
      <c r="U42" s="109"/>
      <c r="V42" s="110"/>
      <c r="W42" s="111"/>
      <c r="X42" s="112"/>
      <c r="Y42" s="110"/>
      <c r="Z42" s="109">
        <f t="shared" si="2"/>
        <v>1</v>
      </c>
      <c r="AA42" s="111">
        <f t="shared" si="3"/>
        <v>10030000</v>
      </c>
      <c r="AB42" s="113">
        <f t="shared" si="4"/>
        <v>100</v>
      </c>
      <c r="AC42" s="114" t="s">
        <v>33</v>
      </c>
      <c r="AD42" s="113">
        <f t="shared" si="8"/>
        <v>93.302325581395351</v>
      </c>
      <c r="AE42" s="119"/>
      <c r="AF42" s="120"/>
      <c r="AG42" s="120"/>
    </row>
    <row r="43" spans="1:33" ht="146.25" x14ac:dyDescent="0.25">
      <c r="A43" s="103"/>
      <c r="B43" s="82"/>
      <c r="C43" s="95" t="s">
        <v>94</v>
      </c>
      <c r="D43" s="83" t="s">
        <v>95</v>
      </c>
      <c r="E43" s="115">
        <v>100</v>
      </c>
      <c r="F43" s="85" t="s">
        <v>33</v>
      </c>
      <c r="G43" s="86">
        <f>SUM(G44,G48)</f>
        <v>7834176706</v>
      </c>
      <c r="H43" s="115">
        <v>100</v>
      </c>
      <c r="I43" s="86">
        <f>SUM(I44,I48)</f>
        <v>1258839673</v>
      </c>
      <c r="J43" s="115">
        <v>100</v>
      </c>
      <c r="K43" s="86">
        <f>SUM(K44,K48)</f>
        <v>4231240874</v>
      </c>
      <c r="L43" s="115">
        <v>25</v>
      </c>
      <c r="M43" s="86">
        <f>M44</f>
        <v>0</v>
      </c>
      <c r="N43" s="115">
        <v>25</v>
      </c>
      <c r="O43" s="86">
        <f>O44</f>
        <v>0</v>
      </c>
      <c r="P43" s="115">
        <v>25</v>
      </c>
      <c r="Q43" s="86">
        <f>Q44</f>
        <v>0</v>
      </c>
      <c r="R43" s="115"/>
      <c r="S43" s="86"/>
      <c r="T43" s="88">
        <f t="shared" ref="T43:T79" si="10">SUM(L43,N43,P43,R43)</f>
        <v>75</v>
      </c>
      <c r="U43" s="88">
        <f t="shared" ref="U43:U79" si="11">T43/J43*100</f>
        <v>75</v>
      </c>
      <c r="V43" s="89" t="s">
        <v>33</v>
      </c>
      <c r="W43" s="90">
        <f t="shared" ref="W43:W79" si="12">M43+O43+Q43+S43</f>
        <v>0</v>
      </c>
      <c r="X43" s="91">
        <f t="shared" ref="X43:X79" si="13">W43/K43*100</f>
        <v>0</v>
      </c>
      <c r="Y43" s="89" t="s">
        <v>33</v>
      </c>
      <c r="Z43" s="88">
        <f t="shared" si="2"/>
        <v>175</v>
      </c>
      <c r="AA43" s="90">
        <f t="shared" si="3"/>
        <v>1258839673</v>
      </c>
      <c r="AB43" s="92">
        <f t="shared" si="4"/>
        <v>175</v>
      </c>
      <c r="AC43" s="93" t="s">
        <v>33</v>
      </c>
      <c r="AD43" s="92">
        <f t="shared" si="8"/>
        <v>16.068563682459271</v>
      </c>
      <c r="AE43" s="119"/>
      <c r="AF43" s="120"/>
      <c r="AG43" s="120"/>
    </row>
    <row r="44" spans="1:33" ht="157.5" x14ac:dyDescent="0.25">
      <c r="A44" s="103"/>
      <c r="B44" s="82"/>
      <c r="C44" s="95" t="s">
        <v>96</v>
      </c>
      <c r="D44" s="83" t="s">
        <v>97</v>
      </c>
      <c r="E44" s="115">
        <v>100</v>
      </c>
      <c r="F44" s="85" t="s">
        <v>33</v>
      </c>
      <c r="G44" s="86">
        <f>SUM(G45:G47)</f>
        <v>413597950</v>
      </c>
      <c r="H44" s="115">
        <v>100</v>
      </c>
      <c r="I44" s="86">
        <f>SUM(I45:I47)</f>
        <v>109250750</v>
      </c>
      <c r="J44" s="115">
        <v>100</v>
      </c>
      <c r="K44" s="86">
        <f>SUM(K45:K47)</f>
        <v>140951600</v>
      </c>
      <c r="L44" s="115">
        <v>25</v>
      </c>
      <c r="M44" s="86">
        <f>SUM(M45:M47)</f>
        <v>0</v>
      </c>
      <c r="N44" s="115">
        <v>25</v>
      </c>
      <c r="O44" s="86">
        <f>SUM(O45:O47)</f>
        <v>0</v>
      </c>
      <c r="P44" s="115">
        <v>25</v>
      </c>
      <c r="Q44" s="86">
        <f>SUM(Q45:Q47)</f>
        <v>0</v>
      </c>
      <c r="R44" s="115"/>
      <c r="S44" s="86"/>
      <c r="T44" s="88">
        <f t="shared" si="10"/>
        <v>75</v>
      </c>
      <c r="U44" s="88">
        <f t="shared" si="11"/>
        <v>75</v>
      </c>
      <c r="V44" s="89" t="s">
        <v>33</v>
      </c>
      <c r="W44" s="90">
        <f t="shared" si="12"/>
        <v>0</v>
      </c>
      <c r="X44" s="91">
        <f t="shared" si="13"/>
        <v>0</v>
      </c>
      <c r="Y44" s="89" t="s">
        <v>33</v>
      </c>
      <c r="Z44" s="88">
        <f t="shared" si="2"/>
        <v>175</v>
      </c>
      <c r="AA44" s="90">
        <f t="shared" si="3"/>
        <v>109250750</v>
      </c>
      <c r="AB44" s="92">
        <f t="shared" si="4"/>
        <v>175</v>
      </c>
      <c r="AC44" s="93" t="s">
        <v>33</v>
      </c>
      <c r="AD44" s="92">
        <f t="shared" si="8"/>
        <v>26.414722316684596</v>
      </c>
      <c r="AE44" s="119"/>
      <c r="AF44" s="120"/>
      <c r="AG44" s="120"/>
    </row>
    <row r="45" spans="1:33" ht="135" x14ac:dyDescent="0.25">
      <c r="A45" s="103"/>
      <c r="B45" s="82"/>
      <c r="C45" s="104" t="s">
        <v>98</v>
      </c>
      <c r="D45" s="105" t="s">
        <v>99</v>
      </c>
      <c r="E45" s="106">
        <v>6</v>
      </c>
      <c r="F45" s="127" t="s">
        <v>100</v>
      </c>
      <c r="G45" s="108">
        <v>149375000</v>
      </c>
      <c r="H45" s="106">
        <v>6</v>
      </c>
      <c r="I45" s="108">
        <v>48600000</v>
      </c>
      <c r="J45" s="106">
        <v>6</v>
      </c>
      <c r="K45" s="108">
        <v>58887500</v>
      </c>
      <c r="L45" s="106">
        <v>0</v>
      </c>
      <c r="M45" s="108">
        <v>0</v>
      </c>
      <c r="N45" s="106">
        <v>6</v>
      </c>
      <c r="O45" s="108">
        <v>0</v>
      </c>
      <c r="P45" s="106">
        <v>0</v>
      </c>
      <c r="Q45" s="108">
        <v>0</v>
      </c>
      <c r="R45" s="106">
        <v>3</v>
      </c>
      <c r="S45" s="108">
        <v>22100500</v>
      </c>
      <c r="T45" s="109">
        <v>3</v>
      </c>
      <c r="U45" s="109">
        <f t="shared" si="11"/>
        <v>50</v>
      </c>
      <c r="V45" s="110" t="s">
        <v>33</v>
      </c>
      <c r="W45" s="111">
        <f t="shared" si="12"/>
        <v>22100500</v>
      </c>
      <c r="X45" s="112">
        <f t="shared" si="13"/>
        <v>37.530036085756741</v>
      </c>
      <c r="Y45" s="110" t="s">
        <v>33</v>
      </c>
      <c r="Z45" s="109">
        <f t="shared" si="2"/>
        <v>9</v>
      </c>
      <c r="AA45" s="111">
        <f t="shared" si="3"/>
        <v>70700500</v>
      </c>
      <c r="AB45" s="113">
        <f t="shared" si="4"/>
        <v>150</v>
      </c>
      <c r="AC45" s="114" t="s">
        <v>33</v>
      </c>
      <c r="AD45" s="113">
        <f t="shared" si="8"/>
        <v>47.330878661087866</v>
      </c>
      <c r="AE45" s="119"/>
      <c r="AF45" s="120"/>
      <c r="AG45" s="120"/>
    </row>
    <row r="46" spans="1:33" ht="202.5" x14ac:dyDescent="0.25">
      <c r="A46" s="103"/>
      <c r="B46" s="82"/>
      <c r="C46" s="104" t="s">
        <v>101</v>
      </c>
      <c r="D46" s="105" t="s">
        <v>102</v>
      </c>
      <c r="E46" s="128">
        <v>3</v>
      </c>
      <c r="F46" s="107" t="s">
        <v>38</v>
      </c>
      <c r="G46" s="108">
        <v>211490950</v>
      </c>
      <c r="H46" s="128">
        <v>1</v>
      </c>
      <c r="I46" s="108">
        <v>50030750</v>
      </c>
      <c r="J46" s="128">
        <v>1</v>
      </c>
      <c r="K46" s="108">
        <v>62830100</v>
      </c>
      <c r="L46" s="128">
        <v>0</v>
      </c>
      <c r="M46" s="108">
        <v>0</v>
      </c>
      <c r="N46" s="128">
        <v>0</v>
      </c>
      <c r="O46" s="108">
        <v>0</v>
      </c>
      <c r="P46" s="128">
        <v>0</v>
      </c>
      <c r="Q46" s="108">
        <v>0</v>
      </c>
      <c r="R46" s="128">
        <v>1</v>
      </c>
      <c r="S46" s="108">
        <v>48914000</v>
      </c>
      <c r="T46" s="109">
        <f t="shared" si="10"/>
        <v>1</v>
      </c>
      <c r="U46" s="109">
        <f t="shared" si="11"/>
        <v>100</v>
      </c>
      <c r="V46" s="110" t="s">
        <v>33</v>
      </c>
      <c r="W46" s="111">
        <f t="shared" si="12"/>
        <v>48914000</v>
      </c>
      <c r="X46" s="112">
        <f t="shared" si="13"/>
        <v>77.851220991212813</v>
      </c>
      <c r="Y46" s="110" t="s">
        <v>33</v>
      </c>
      <c r="Z46" s="109">
        <f t="shared" si="2"/>
        <v>2</v>
      </c>
      <c r="AA46" s="111">
        <f t="shared" si="3"/>
        <v>98944750</v>
      </c>
      <c r="AB46" s="113">
        <f t="shared" si="4"/>
        <v>66.666666666666657</v>
      </c>
      <c r="AC46" s="114" t="s">
        <v>33</v>
      </c>
      <c r="AD46" s="113">
        <f t="shared" si="8"/>
        <v>46.784389592084203</v>
      </c>
      <c r="AE46" s="119"/>
      <c r="AF46" s="120"/>
      <c r="AG46" s="120"/>
    </row>
    <row r="47" spans="1:33" ht="123.75" x14ac:dyDescent="0.25">
      <c r="A47" s="103"/>
      <c r="B47" s="82"/>
      <c r="C47" s="104" t="s">
        <v>103</v>
      </c>
      <c r="D47" s="105" t="s">
        <v>104</v>
      </c>
      <c r="E47" s="129">
        <v>1</v>
      </c>
      <c r="F47" s="107" t="s">
        <v>43</v>
      </c>
      <c r="G47" s="108">
        <v>52732000</v>
      </c>
      <c r="H47" s="129">
        <v>1</v>
      </c>
      <c r="I47" s="108">
        <v>10620000</v>
      </c>
      <c r="J47" s="129">
        <v>1</v>
      </c>
      <c r="K47" s="108">
        <v>19234000</v>
      </c>
      <c r="L47" s="129">
        <v>0</v>
      </c>
      <c r="M47" s="108">
        <v>0</v>
      </c>
      <c r="N47" s="129">
        <v>0</v>
      </c>
      <c r="O47" s="108">
        <v>0</v>
      </c>
      <c r="P47" s="129">
        <v>0</v>
      </c>
      <c r="Q47" s="108">
        <v>0</v>
      </c>
      <c r="R47" s="129"/>
      <c r="S47" s="108"/>
      <c r="T47" s="109">
        <f t="shared" si="10"/>
        <v>0</v>
      </c>
      <c r="U47" s="109">
        <f t="shared" si="11"/>
        <v>0</v>
      </c>
      <c r="V47" s="110" t="s">
        <v>33</v>
      </c>
      <c r="W47" s="111">
        <f t="shared" si="12"/>
        <v>0</v>
      </c>
      <c r="X47" s="112">
        <f t="shared" si="13"/>
        <v>0</v>
      </c>
      <c r="Y47" s="110" t="s">
        <v>33</v>
      </c>
      <c r="Z47" s="109">
        <f t="shared" si="2"/>
        <v>1</v>
      </c>
      <c r="AA47" s="111">
        <f t="shared" si="3"/>
        <v>10620000</v>
      </c>
      <c r="AB47" s="113">
        <f t="shared" si="4"/>
        <v>100</v>
      </c>
      <c r="AC47" s="114" t="s">
        <v>33</v>
      </c>
      <c r="AD47" s="113">
        <f t="shared" si="8"/>
        <v>20.139573693393007</v>
      </c>
      <c r="AE47" s="119"/>
      <c r="AF47" s="120"/>
      <c r="AG47" s="120"/>
    </row>
    <row r="48" spans="1:33" ht="45" x14ac:dyDescent="0.25">
      <c r="A48" s="103"/>
      <c r="B48" s="82"/>
      <c r="C48" s="95" t="s">
        <v>105</v>
      </c>
      <c r="D48" s="83"/>
      <c r="E48" s="115"/>
      <c r="F48" s="85"/>
      <c r="G48" s="86">
        <f>SUM(G49:G63)</f>
        <v>7420578756</v>
      </c>
      <c r="H48" s="115"/>
      <c r="I48" s="86">
        <f>SUM(I49:I63)</f>
        <v>1149588923</v>
      </c>
      <c r="J48" s="115">
        <v>100</v>
      </c>
      <c r="K48" s="86">
        <f>SUM(K49:K63)</f>
        <v>4090289274</v>
      </c>
      <c r="L48" s="115">
        <v>25</v>
      </c>
      <c r="M48" s="86">
        <f>SUM(M49:M63)</f>
        <v>0</v>
      </c>
      <c r="N48" s="115">
        <v>25</v>
      </c>
      <c r="O48" s="86">
        <f>SUM(O49:O63)</f>
        <v>0</v>
      </c>
      <c r="P48" s="115">
        <v>25</v>
      </c>
      <c r="Q48" s="86">
        <f>SUM(Q49:Q63)</f>
        <v>0</v>
      </c>
      <c r="R48" s="115"/>
      <c r="S48" s="86"/>
      <c r="T48" s="88">
        <f t="shared" si="10"/>
        <v>75</v>
      </c>
      <c r="U48" s="88">
        <f t="shared" si="11"/>
        <v>75</v>
      </c>
      <c r="V48" s="89" t="s">
        <v>33</v>
      </c>
      <c r="W48" s="90">
        <f t="shared" si="12"/>
        <v>0</v>
      </c>
      <c r="X48" s="91">
        <f t="shared" si="13"/>
        <v>0</v>
      </c>
      <c r="Y48" s="89" t="s">
        <v>33</v>
      </c>
      <c r="Z48" s="88">
        <f t="shared" si="2"/>
        <v>75</v>
      </c>
      <c r="AA48" s="90">
        <f t="shared" si="3"/>
        <v>1149588923</v>
      </c>
      <c r="AB48" s="92" t="e">
        <f t="shared" si="4"/>
        <v>#DIV/0!</v>
      </c>
      <c r="AC48" s="93" t="s">
        <v>33</v>
      </c>
      <c r="AD48" s="92">
        <f t="shared" si="8"/>
        <v>15.491903809665597</v>
      </c>
      <c r="AE48" s="119"/>
      <c r="AF48" s="120"/>
      <c r="AG48" s="120"/>
    </row>
    <row r="49" spans="1:33" ht="180" x14ac:dyDescent="0.25">
      <c r="A49" s="103"/>
      <c r="B49" s="82"/>
      <c r="C49" s="104" t="s">
        <v>106</v>
      </c>
      <c r="D49" s="105" t="s">
        <v>107</v>
      </c>
      <c r="E49" s="106"/>
      <c r="F49" s="127" t="s">
        <v>100</v>
      </c>
      <c r="G49" s="108">
        <v>9050000</v>
      </c>
      <c r="H49" s="106"/>
      <c r="I49" s="108"/>
      <c r="J49" s="106">
        <v>1</v>
      </c>
      <c r="K49" s="108">
        <v>4400000</v>
      </c>
      <c r="L49" s="106">
        <v>1</v>
      </c>
      <c r="M49" s="108">
        <v>0</v>
      </c>
      <c r="N49" s="106">
        <v>0</v>
      </c>
      <c r="O49" s="108">
        <v>0</v>
      </c>
      <c r="P49" s="106">
        <v>0</v>
      </c>
      <c r="Q49" s="108">
        <v>0</v>
      </c>
      <c r="R49" s="106"/>
      <c r="S49" s="108"/>
      <c r="T49" s="109">
        <f t="shared" si="10"/>
        <v>1</v>
      </c>
      <c r="U49" s="109">
        <f t="shared" si="11"/>
        <v>100</v>
      </c>
      <c r="V49" s="110" t="s">
        <v>33</v>
      </c>
      <c r="W49" s="111">
        <f t="shared" si="12"/>
        <v>0</v>
      </c>
      <c r="X49" s="112">
        <f t="shared" si="13"/>
        <v>0</v>
      </c>
      <c r="Y49" s="110" t="s">
        <v>33</v>
      </c>
      <c r="Z49" s="109">
        <f t="shared" si="2"/>
        <v>1</v>
      </c>
      <c r="AA49" s="111">
        <f t="shared" si="3"/>
        <v>0</v>
      </c>
      <c r="AB49" s="113" t="e">
        <f t="shared" si="4"/>
        <v>#DIV/0!</v>
      </c>
      <c r="AC49" s="114" t="s">
        <v>33</v>
      </c>
      <c r="AD49" s="113">
        <f t="shared" si="8"/>
        <v>0</v>
      </c>
      <c r="AE49" s="119"/>
      <c r="AF49" s="120"/>
      <c r="AG49" s="120"/>
    </row>
    <row r="50" spans="1:33" ht="180" x14ac:dyDescent="0.25">
      <c r="A50" s="103"/>
      <c r="B50" s="82"/>
      <c r="C50" s="104" t="s">
        <v>108</v>
      </c>
      <c r="D50" s="105" t="s">
        <v>107</v>
      </c>
      <c r="E50" s="128"/>
      <c r="F50" s="127" t="s">
        <v>100</v>
      </c>
      <c r="G50" s="108">
        <v>10000000</v>
      </c>
      <c r="H50" s="128">
        <v>1</v>
      </c>
      <c r="I50" s="108">
        <v>0</v>
      </c>
      <c r="J50" s="128">
        <v>1</v>
      </c>
      <c r="K50" s="108">
        <v>5000000</v>
      </c>
      <c r="L50" s="128">
        <v>0</v>
      </c>
      <c r="M50" s="108">
        <v>0</v>
      </c>
      <c r="N50" s="106">
        <v>0</v>
      </c>
      <c r="O50" s="108"/>
      <c r="P50" s="106">
        <v>0</v>
      </c>
      <c r="Q50" s="108"/>
      <c r="R50" s="128"/>
      <c r="S50" s="108"/>
      <c r="T50" s="109">
        <f t="shared" si="10"/>
        <v>0</v>
      </c>
      <c r="U50" s="109">
        <f t="shared" si="11"/>
        <v>0</v>
      </c>
      <c r="V50" s="110" t="s">
        <v>33</v>
      </c>
      <c r="W50" s="111">
        <f t="shared" si="12"/>
        <v>0</v>
      </c>
      <c r="X50" s="112">
        <f t="shared" si="13"/>
        <v>0</v>
      </c>
      <c r="Y50" s="110" t="s">
        <v>33</v>
      </c>
      <c r="Z50" s="109">
        <f t="shared" si="2"/>
        <v>1</v>
      </c>
      <c r="AA50" s="111">
        <f t="shared" si="3"/>
        <v>0</v>
      </c>
      <c r="AB50" s="113" t="e">
        <f t="shared" si="4"/>
        <v>#DIV/0!</v>
      </c>
      <c r="AC50" s="114" t="s">
        <v>33</v>
      </c>
      <c r="AD50" s="113">
        <f t="shared" si="8"/>
        <v>0</v>
      </c>
      <c r="AE50" s="119"/>
      <c r="AF50" s="120"/>
      <c r="AG50" s="120"/>
    </row>
    <row r="51" spans="1:33" ht="168.75" x14ac:dyDescent="0.25">
      <c r="A51" s="103"/>
      <c r="B51" s="82"/>
      <c r="C51" s="104" t="s">
        <v>109</v>
      </c>
      <c r="D51" s="105" t="s">
        <v>107</v>
      </c>
      <c r="E51" s="128"/>
      <c r="F51" s="127" t="s">
        <v>100</v>
      </c>
      <c r="G51" s="108">
        <v>8335000</v>
      </c>
      <c r="H51" s="128">
        <v>1</v>
      </c>
      <c r="I51" s="108">
        <v>0</v>
      </c>
      <c r="J51" s="128">
        <v>1</v>
      </c>
      <c r="K51" s="108">
        <v>3825000</v>
      </c>
      <c r="L51" s="128">
        <v>0</v>
      </c>
      <c r="M51" s="108">
        <v>0</v>
      </c>
      <c r="N51" s="106">
        <v>0</v>
      </c>
      <c r="O51" s="108"/>
      <c r="P51" s="106">
        <v>0</v>
      </c>
      <c r="Q51" s="108"/>
      <c r="R51" s="128"/>
      <c r="S51" s="108"/>
      <c r="T51" s="109">
        <f t="shared" si="10"/>
        <v>0</v>
      </c>
      <c r="U51" s="109">
        <f t="shared" si="11"/>
        <v>0</v>
      </c>
      <c r="V51" s="110" t="s">
        <v>33</v>
      </c>
      <c r="W51" s="111">
        <f t="shared" si="12"/>
        <v>0</v>
      </c>
      <c r="X51" s="112">
        <f t="shared" si="13"/>
        <v>0</v>
      </c>
      <c r="Y51" s="110" t="s">
        <v>33</v>
      </c>
      <c r="Z51" s="109">
        <f t="shared" si="2"/>
        <v>1</v>
      </c>
      <c r="AA51" s="111">
        <f t="shared" si="3"/>
        <v>0</v>
      </c>
      <c r="AB51" s="113" t="e">
        <f t="shared" si="4"/>
        <v>#DIV/0!</v>
      </c>
      <c r="AC51" s="114" t="s">
        <v>33</v>
      </c>
      <c r="AD51" s="113">
        <f t="shared" si="8"/>
        <v>0</v>
      </c>
      <c r="AE51" s="119"/>
      <c r="AF51" s="120"/>
      <c r="AG51" s="120"/>
    </row>
    <row r="52" spans="1:33" ht="90" x14ac:dyDescent="0.25">
      <c r="A52" s="103"/>
      <c r="B52" s="82"/>
      <c r="C52" s="104" t="s">
        <v>110</v>
      </c>
      <c r="D52" s="105" t="s">
        <v>111</v>
      </c>
      <c r="E52" s="106"/>
      <c r="F52" s="107" t="s">
        <v>79</v>
      </c>
      <c r="G52" s="108">
        <v>232464400</v>
      </c>
      <c r="H52" s="106"/>
      <c r="I52" s="108">
        <v>0</v>
      </c>
      <c r="J52" s="106">
        <v>12</v>
      </c>
      <c r="K52" s="108">
        <v>114292000</v>
      </c>
      <c r="L52" s="106">
        <v>0</v>
      </c>
      <c r="M52" s="108">
        <v>0</v>
      </c>
      <c r="N52" s="106">
        <v>0</v>
      </c>
      <c r="O52" s="108">
        <v>0</v>
      </c>
      <c r="P52" s="106">
        <v>0</v>
      </c>
      <c r="Q52" s="108">
        <v>0</v>
      </c>
      <c r="R52" s="106"/>
      <c r="S52" s="108"/>
      <c r="T52" s="109">
        <f t="shared" si="10"/>
        <v>0</v>
      </c>
      <c r="U52" s="109">
        <f t="shared" si="11"/>
        <v>0</v>
      </c>
      <c r="V52" s="110" t="s">
        <v>33</v>
      </c>
      <c r="W52" s="111">
        <f t="shared" si="12"/>
        <v>0</v>
      </c>
      <c r="X52" s="112">
        <f t="shared" si="13"/>
        <v>0</v>
      </c>
      <c r="Y52" s="110" t="s">
        <v>33</v>
      </c>
      <c r="Z52" s="109">
        <f t="shared" si="2"/>
        <v>0</v>
      </c>
      <c r="AA52" s="111">
        <f t="shared" si="3"/>
        <v>0</v>
      </c>
      <c r="AB52" s="113" t="e">
        <f t="shared" si="4"/>
        <v>#DIV/0!</v>
      </c>
      <c r="AC52" s="114" t="s">
        <v>33</v>
      </c>
      <c r="AD52" s="113">
        <f t="shared" si="8"/>
        <v>0</v>
      </c>
      <c r="AE52" s="119"/>
      <c r="AF52" s="120"/>
      <c r="AG52" s="120"/>
    </row>
    <row r="53" spans="1:33" ht="90" x14ac:dyDescent="0.25">
      <c r="A53" s="103"/>
      <c r="B53" s="82"/>
      <c r="C53" s="104" t="s">
        <v>112</v>
      </c>
      <c r="D53" s="105" t="s">
        <v>111</v>
      </c>
      <c r="E53" s="128"/>
      <c r="F53" s="107" t="s">
        <v>79</v>
      </c>
      <c r="G53" s="108">
        <v>570531332</v>
      </c>
      <c r="H53" s="128">
        <v>1</v>
      </c>
      <c r="I53" s="108">
        <v>0</v>
      </c>
      <c r="J53" s="128">
        <v>1</v>
      </c>
      <c r="K53" s="108">
        <v>442913600</v>
      </c>
      <c r="L53" s="128">
        <v>0</v>
      </c>
      <c r="M53" s="108">
        <v>0</v>
      </c>
      <c r="N53" s="106">
        <v>0</v>
      </c>
      <c r="O53" s="108"/>
      <c r="P53" s="106">
        <v>0</v>
      </c>
      <c r="Q53" s="108"/>
      <c r="R53" s="128"/>
      <c r="S53" s="108"/>
      <c r="T53" s="109">
        <f t="shared" si="10"/>
        <v>0</v>
      </c>
      <c r="U53" s="109">
        <f t="shared" si="11"/>
        <v>0</v>
      </c>
      <c r="V53" s="110" t="s">
        <v>33</v>
      </c>
      <c r="W53" s="111">
        <f t="shared" si="12"/>
        <v>0</v>
      </c>
      <c r="X53" s="112">
        <f t="shared" si="13"/>
        <v>0</v>
      </c>
      <c r="Y53" s="110" t="s">
        <v>33</v>
      </c>
      <c r="Z53" s="109">
        <f t="shared" si="2"/>
        <v>1</v>
      </c>
      <c r="AA53" s="111">
        <f t="shared" si="3"/>
        <v>0</v>
      </c>
      <c r="AB53" s="113" t="e">
        <f t="shared" si="4"/>
        <v>#DIV/0!</v>
      </c>
      <c r="AC53" s="114" t="s">
        <v>33</v>
      </c>
      <c r="AD53" s="113">
        <f t="shared" si="8"/>
        <v>0</v>
      </c>
      <c r="AE53" s="119"/>
      <c r="AF53" s="120"/>
      <c r="AG53" s="120"/>
    </row>
    <row r="54" spans="1:33" ht="90" x14ac:dyDescent="0.25">
      <c r="A54" s="103"/>
      <c r="B54" s="82"/>
      <c r="C54" s="104" t="s">
        <v>113</v>
      </c>
      <c r="D54" s="105" t="s">
        <v>111</v>
      </c>
      <c r="E54" s="128">
        <f>5+6+1</f>
        <v>12</v>
      </c>
      <c r="F54" s="107" t="s">
        <v>79</v>
      </c>
      <c r="G54" s="108">
        <v>1224044500</v>
      </c>
      <c r="H54" s="128">
        <v>5</v>
      </c>
      <c r="I54" s="108">
        <v>766336236</v>
      </c>
      <c r="J54" s="128">
        <v>6</v>
      </c>
      <c r="K54" s="108">
        <v>837642750</v>
      </c>
      <c r="L54" s="128">
        <v>0</v>
      </c>
      <c r="M54" s="108">
        <v>0</v>
      </c>
      <c r="N54" s="128">
        <v>1</v>
      </c>
      <c r="O54" s="108">
        <v>0</v>
      </c>
      <c r="P54" s="128">
        <v>1</v>
      </c>
      <c r="Q54" s="108">
        <v>0</v>
      </c>
      <c r="R54" s="128"/>
      <c r="S54" s="108"/>
      <c r="T54" s="109">
        <f t="shared" si="10"/>
        <v>2</v>
      </c>
      <c r="U54" s="109">
        <f t="shared" si="11"/>
        <v>33.333333333333329</v>
      </c>
      <c r="V54" s="110" t="s">
        <v>33</v>
      </c>
      <c r="W54" s="111">
        <f t="shared" si="12"/>
        <v>0</v>
      </c>
      <c r="X54" s="112">
        <f t="shared" si="13"/>
        <v>0</v>
      </c>
      <c r="Y54" s="110" t="s">
        <v>33</v>
      </c>
      <c r="Z54" s="109">
        <f t="shared" si="2"/>
        <v>7</v>
      </c>
      <c r="AA54" s="111">
        <f t="shared" si="3"/>
        <v>766336236</v>
      </c>
      <c r="AB54" s="113">
        <f t="shared" si="4"/>
        <v>58.333333333333336</v>
      </c>
      <c r="AC54" s="114" t="s">
        <v>33</v>
      </c>
      <c r="AD54" s="113">
        <f t="shared" si="8"/>
        <v>62.606893458530308</v>
      </c>
      <c r="AE54" s="119"/>
      <c r="AF54" s="120"/>
      <c r="AG54" s="120"/>
    </row>
    <row r="55" spans="1:33" ht="78.75" x14ac:dyDescent="0.25">
      <c r="A55" s="103"/>
      <c r="B55" s="82"/>
      <c r="C55" s="104" t="s">
        <v>114</v>
      </c>
      <c r="D55" s="105" t="s">
        <v>111</v>
      </c>
      <c r="E55" s="106"/>
      <c r="F55" s="107" t="s">
        <v>79</v>
      </c>
      <c r="G55" s="108">
        <v>1047058950</v>
      </c>
      <c r="H55" s="106"/>
      <c r="I55" s="108">
        <v>0</v>
      </c>
      <c r="J55" s="106">
        <v>1</v>
      </c>
      <c r="K55" s="108">
        <v>564548050</v>
      </c>
      <c r="L55" s="106">
        <v>0</v>
      </c>
      <c r="M55" s="108">
        <v>0</v>
      </c>
      <c r="N55" s="106">
        <v>0</v>
      </c>
      <c r="O55" s="108"/>
      <c r="P55" s="106">
        <v>0</v>
      </c>
      <c r="Q55" s="108"/>
      <c r="R55" s="106"/>
      <c r="S55" s="108"/>
      <c r="T55" s="109">
        <f t="shared" si="10"/>
        <v>0</v>
      </c>
      <c r="U55" s="109">
        <f t="shared" si="11"/>
        <v>0</v>
      </c>
      <c r="V55" s="110" t="s">
        <v>33</v>
      </c>
      <c r="W55" s="111">
        <f t="shared" si="12"/>
        <v>0</v>
      </c>
      <c r="X55" s="112">
        <f t="shared" si="13"/>
        <v>0</v>
      </c>
      <c r="Y55" s="110" t="s">
        <v>33</v>
      </c>
      <c r="Z55" s="109">
        <f t="shared" si="2"/>
        <v>0</v>
      </c>
      <c r="AA55" s="111">
        <f t="shared" si="3"/>
        <v>0</v>
      </c>
      <c r="AB55" s="113" t="e">
        <f t="shared" si="4"/>
        <v>#DIV/0!</v>
      </c>
      <c r="AC55" s="114" t="s">
        <v>33</v>
      </c>
      <c r="AD55" s="113">
        <f t="shared" si="8"/>
        <v>0</v>
      </c>
      <c r="AE55" s="119"/>
      <c r="AF55" s="120"/>
      <c r="AG55" s="120"/>
    </row>
    <row r="56" spans="1:33" ht="123.75" x14ac:dyDescent="0.25">
      <c r="A56" s="103"/>
      <c r="B56" s="82"/>
      <c r="C56" s="104" t="s">
        <v>115</v>
      </c>
      <c r="D56" s="105" t="s">
        <v>116</v>
      </c>
      <c r="E56" s="128"/>
      <c r="F56" s="127" t="s">
        <v>117</v>
      </c>
      <c r="G56" s="108">
        <v>68000000</v>
      </c>
      <c r="H56" s="128">
        <v>1</v>
      </c>
      <c r="I56" s="108">
        <v>0</v>
      </c>
      <c r="J56" s="128">
        <v>4</v>
      </c>
      <c r="K56" s="108">
        <v>34000000</v>
      </c>
      <c r="L56" s="128">
        <v>2</v>
      </c>
      <c r="M56" s="108">
        <v>0</v>
      </c>
      <c r="N56" s="128">
        <v>0</v>
      </c>
      <c r="O56" s="108">
        <v>0</v>
      </c>
      <c r="P56" s="128">
        <v>0</v>
      </c>
      <c r="Q56" s="108">
        <v>0</v>
      </c>
      <c r="R56" s="128"/>
      <c r="S56" s="108"/>
      <c r="T56" s="109">
        <f t="shared" si="10"/>
        <v>2</v>
      </c>
      <c r="U56" s="109">
        <f t="shared" si="11"/>
        <v>50</v>
      </c>
      <c r="V56" s="110" t="s">
        <v>33</v>
      </c>
      <c r="W56" s="111">
        <f t="shared" si="12"/>
        <v>0</v>
      </c>
      <c r="X56" s="112">
        <f t="shared" si="13"/>
        <v>0</v>
      </c>
      <c r="Y56" s="110" t="s">
        <v>33</v>
      </c>
      <c r="Z56" s="109">
        <f t="shared" si="2"/>
        <v>3</v>
      </c>
      <c r="AA56" s="111">
        <f t="shared" si="3"/>
        <v>0</v>
      </c>
      <c r="AB56" s="113" t="e">
        <f t="shared" si="4"/>
        <v>#DIV/0!</v>
      </c>
      <c r="AC56" s="114" t="s">
        <v>33</v>
      </c>
      <c r="AD56" s="113">
        <f t="shared" si="8"/>
        <v>0</v>
      </c>
      <c r="AE56" s="119"/>
      <c r="AF56" s="120"/>
      <c r="AG56" s="120"/>
    </row>
    <row r="57" spans="1:33" ht="123.75" x14ac:dyDescent="0.25">
      <c r="A57" s="103"/>
      <c r="B57" s="82"/>
      <c r="C57" s="104" t="s">
        <v>118</v>
      </c>
      <c r="D57" s="105" t="s">
        <v>116</v>
      </c>
      <c r="E57" s="128"/>
      <c r="F57" s="127" t="s">
        <v>117</v>
      </c>
      <c r="G57" s="108">
        <v>60000000</v>
      </c>
      <c r="H57" s="128">
        <v>1</v>
      </c>
      <c r="I57" s="108">
        <v>0</v>
      </c>
      <c r="J57" s="128">
        <v>1</v>
      </c>
      <c r="K57" s="108">
        <v>30000000</v>
      </c>
      <c r="L57" s="128">
        <v>0</v>
      </c>
      <c r="M57" s="108">
        <v>0</v>
      </c>
      <c r="N57" s="106">
        <v>0</v>
      </c>
      <c r="O57" s="108"/>
      <c r="P57" s="106">
        <v>0</v>
      </c>
      <c r="Q57" s="108"/>
      <c r="R57" s="128"/>
      <c r="S57" s="108"/>
      <c r="T57" s="109">
        <f t="shared" si="10"/>
        <v>0</v>
      </c>
      <c r="U57" s="109">
        <f t="shared" si="11"/>
        <v>0</v>
      </c>
      <c r="V57" s="110" t="s">
        <v>33</v>
      </c>
      <c r="W57" s="111">
        <f t="shared" si="12"/>
        <v>0</v>
      </c>
      <c r="X57" s="112">
        <f t="shared" si="13"/>
        <v>0</v>
      </c>
      <c r="Y57" s="110" t="s">
        <v>33</v>
      </c>
      <c r="Z57" s="109">
        <f t="shared" si="2"/>
        <v>1</v>
      </c>
      <c r="AA57" s="111">
        <f t="shared" si="3"/>
        <v>0</v>
      </c>
      <c r="AB57" s="113" t="e">
        <f t="shared" si="4"/>
        <v>#DIV/0!</v>
      </c>
      <c r="AC57" s="114" t="s">
        <v>33</v>
      </c>
      <c r="AD57" s="113">
        <f t="shared" si="8"/>
        <v>0</v>
      </c>
      <c r="AE57" s="119"/>
      <c r="AF57" s="120"/>
      <c r="AG57" s="120"/>
    </row>
    <row r="58" spans="1:33" ht="90" x14ac:dyDescent="0.25">
      <c r="A58" s="103"/>
      <c r="B58" s="82"/>
      <c r="C58" s="104" t="s">
        <v>119</v>
      </c>
      <c r="D58" s="105" t="s">
        <v>116</v>
      </c>
      <c r="E58" s="106">
        <f>3*3</f>
        <v>9</v>
      </c>
      <c r="F58" s="127" t="s">
        <v>117</v>
      </c>
      <c r="G58" s="108">
        <v>130000000</v>
      </c>
      <c r="H58" s="106">
        <v>3</v>
      </c>
      <c r="I58" s="108">
        <v>50000000</v>
      </c>
      <c r="J58" s="106">
        <v>3</v>
      </c>
      <c r="K58" s="108">
        <v>50000000</v>
      </c>
      <c r="L58" s="106">
        <v>0</v>
      </c>
      <c r="M58" s="108">
        <v>0</v>
      </c>
      <c r="N58" s="106">
        <v>3</v>
      </c>
      <c r="O58" s="108">
        <v>0</v>
      </c>
      <c r="P58" s="106">
        <v>0</v>
      </c>
      <c r="Q58" s="108">
        <v>0</v>
      </c>
      <c r="R58" s="106"/>
      <c r="S58" s="108"/>
      <c r="T58" s="109">
        <f t="shared" si="10"/>
        <v>3</v>
      </c>
      <c r="U58" s="109">
        <f t="shared" si="11"/>
        <v>100</v>
      </c>
      <c r="V58" s="110" t="s">
        <v>33</v>
      </c>
      <c r="W58" s="111">
        <f t="shared" si="12"/>
        <v>0</v>
      </c>
      <c r="X58" s="112">
        <f t="shared" si="13"/>
        <v>0</v>
      </c>
      <c r="Y58" s="110" t="s">
        <v>33</v>
      </c>
      <c r="Z58" s="109">
        <f t="shared" si="2"/>
        <v>6</v>
      </c>
      <c r="AA58" s="111">
        <f t="shared" si="3"/>
        <v>50000000</v>
      </c>
      <c r="AB58" s="113">
        <f t="shared" si="4"/>
        <v>66.666666666666657</v>
      </c>
      <c r="AC58" s="114" t="s">
        <v>33</v>
      </c>
      <c r="AD58" s="113">
        <f t="shared" si="8"/>
        <v>38.461538461538467</v>
      </c>
      <c r="AE58" s="119"/>
      <c r="AF58" s="120"/>
      <c r="AG58" s="120"/>
    </row>
    <row r="59" spans="1:33" ht="78.75" x14ac:dyDescent="0.25">
      <c r="A59" s="103"/>
      <c r="B59" s="82"/>
      <c r="C59" s="104" t="s">
        <v>120</v>
      </c>
      <c r="D59" s="105" t="s">
        <v>116</v>
      </c>
      <c r="E59" s="128"/>
      <c r="F59" s="127" t="s">
        <v>117</v>
      </c>
      <c r="G59" s="108">
        <v>92500000</v>
      </c>
      <c r="H59" s="128">
        <v>1</v>
      </c>
      <c r="I59" s="108">
        <v>0</v>
      </c>
      <c r="J59" s="128">
        <v>1</v>
      </c>
      <c r="K59" s="108">
        <v>47500000</v>
      </c>
      <c r="L59" s="128">
        <v>0</v>
      </c>
      <c r="M59" s="108">
        <v>0</v>
      </c>
      <c r="N59" s="106">
        <v>0</v>
      </c>
      <c r="O59" s="108"/>
      <c r="P59" s="106">
        <v>0</v>
      </c>
      <c r="Q59" s="108"/>
      <c r="R59" s="128"/>
      <c r="S59" s="108"/>
      <c r="T59" s="109">
        <f t="shared" si="10"/>
        <v>0</v>
      </c>
      <c r="U59" s="109">
        <f t="shared" si="11"/>
        <v>0</v>
      </c>
      <c r="V59" s="110" t="s">
        <v>33</v>
      </c>
      <c r="W59" s="111">
        <f t="shared" si="12"/>
        <v>0</v>
      </c>
      <c r="X59" s="112">
        <f t="shared" si="13"/>
        <v>0</v>
      </c>
      <c r="Y59" s="110" t="s">
        <v>33</v>
      </c>
      <c r="Z59" s="109">
        <f t="shared" si="2"/>
        <v>1</v>
      </c>
      <c r="AA59" s="111">
        <f t="shared" si="3"/>
        <v>0</v>
      </c>
      <c r="AB59" s="113" t="e">
        <f t="shared" si="4"/>
        <v>#DIV/0!</v>
      </c>
      <c r="AC59" s="114" t="s">
        <v>33</v>
      </c>
      <c r="AD59" s="113">
        <f t="shared" si="8"/>
        <v>0</v>
      </c>
      <c r="AE59" s="119"/>
      <c r="AF59" s="120"/>
      <c r="AG59" s="120"/>
    </row>
    <row r="60" spans="1:33" ht="56.25" x14ac:dyDescent="0.25">
      <c r="A60" s="103"/>
      <c r="B60" s="82"/>
      <c r="C60" s="104" t="s">
        <v>121</v>
      </c>
      <c r="D60" s="105" t="s">
        <v>122</v>
      </c>
      <c r="E60" s="128"/>
      <c r="F60" s="107" t="s">
        <v>43</v>
      </c>
      <c r="G60" s="108">
        <v>1447826900</v>
      </c>
      <c r="H60" s="128">
        <v>1</v>
      </c>
      <c r="I60" s="108">
        <v>0</v>
      </c>
      <c r="J60" s="128">
        <v>6</v>
      </c>
      <c r="K60" s="108">
        <v>710368750</v>
      </c>
      <c r="L60" s="128">
        <v>1</v>
      </c>
      <c r="M60" s="108">
        <v>0</v>
      </c>
      <c r="N60" s="128">
        <v>3</v>
      </c>
      <c r="O60" s="130">
        <v>0</v>
      </c>
      <c r="P60" s="128">
        <v>0</v>
      </c>
      <c r="Q60" s="130">
        <v>0</v>
      </c>
      <c r="R60" s="128"/>
      <c r="S60" s="108"/>
      <c r="T60" s="109">
        <f t="shared" si="10"/>
        <v>4</v>
      </c>
      <c r="U60" s="109">
        <f t="shared" si="11"/>
        <v>66.666666666666657</v>
      </c>
      <c r="V60" s="110" t="s">
        <v>33</v>
      </c>
      <c r="W60" s="111">
        <f t="shared" si="12"/>
        <v>0</v>
      </c>
      <c r="X60" s="112">
        <f t="shared" si="13"/>
        <v>0</v>
      </c>
      <c r="Y60" s="110" t="s">
        <v>33</v>
      </c>
      <c r="Z60" s="109">
        <f t="shared" si="2"/>
        <v>5</v>
      </c>
      <c r="AA60" s="111">
        <f t="shared" si="3"/>
        <v>0</v>
      </c>
      <c r="AB60" s="113" t="e">
        <f t="shared" si="4"/>
        <v>#DIV/0!</v>
      </c>
      <c r="AC60" s="114" t="s">
        <v>33</v>
      </c>
      <c r="AD60" s="113">
        <f t="shared" si="8"/>
        <v>0</v>
      </c>
      <c r="AE60" s="119"/>
      <c r="AF60" s="120"/>
      <c r="AG60" s="120"/>
    </row>
    <row r="61" spans="1:33" ht="56.25" x14ac:dyDescent="0.25">
      <c r="A61" s="103"/>
      <c r="B61" s="82"/>
      <c r="C61" s="104" t="s">
        <v>123</v>
      </c>
      <c r="D61" s="105" t="s">
        <v>122</v>
      </c>
      <c r="E61" s="106"/>
      <c r="F61" s="107" t="s">
        <v>43</v>
      </c>
      <c r="G61" s="108">
        <v>1129117100</v>
      </c>
      <c r="H61" s="106"/>
      <c r="I61" s="108"/>
      <c r="J61" s="106">
        <v>1</v>
      </c>
      <c r="K61" s="108">
        <v>537162800</v>
      </c>
      <c r="L61" s="106">
        <v>0</v>
      </c>
      <c r="M61" s="108">
        <v>0</v>
      </c>
      <c r="N61" s="106">
        <v>0</v>
      </c>
      <c r="O61" s="108"/>
      <c r="P61" s="106">
        <v>0</v>
      </c>
      <c r="Q61" s="108">
        <v>0</v>
      </c>
      <c r="R61" s="106"/>
      <c r="S61" s="108"/>
      <c r="T61" s="109">
        <f t="shared" si="10"/>
        <v>0</v>
      </c>
      <c r="U61" s="109">
        <f t="shared" si="11"/>
        <v>0</v>
      </c>
      <c r="V61" s="110" t="s">
        <v>33</v>
      </c>
      <c r="W61" s="111">
        <f t="shared" si="12"/>
        <v>0</v>
      </c>
      <c r="X61" s="112">
        <f t="shared" si="13"/>
        <v>0</v>
      </c>
      <c r="Y61" s="110" t="s">
        <v>33</v>
      </c>
      <c r="Z61" s="109">
        <f t="shared" si="2"/>
        <v>0</v>
      </c>
      <c r="AA61" s="111">
        <f t="shared" si="3"/>
        <v>0</v>
      </c>
      <c r="AB61" s="113" t="e">
        <f t="shared" si="4"/>
        <v>#DIV/0!</v>
      </c>
      <c r="AC61" s="114" t="s">
        <v>33</v>
      </c>
      <c r="AD61" s="113">
        <f t="shared" si="8"/>
        <v>0</v>
      </c>
      <c r="AE61" s="119"/>
      <c r="AF61" s="120"/>
      <c r="AG61" s="120"/>
    </row>
    <row r="62" spans="1:33" ht="56.25" x14ac:dyDescent="0.25">
      <c r="A62" s="103"/>
      <c r="B62" s="82"/>
      <c r="C62" s="104" t="s">
        <v>124</v>
      </c>
      <c r="D62" s="105" t="s">
        <v>122</v>
      </c>
      <c r="E62" s="128">
        <f>7+6+6</f>
        <v>19</v>
      </c>
      <c r="F62" s="107" t="s">
        <v>43</v>
      </c>
      <c r="G62" s="108">
        <v>696203100</v>
      </c>
      <c r="H62" s="128">
        <v>7</v>
      </c>
      <c r="I62" s="108">
        <v>333252687</v>
      </c>
      <c r="J62" s="128">
        <v>6</v>
      </c>
      <c r="K62" s="108">
        <v>357726050</v>
      </c>
      <c r="L62" s="128">
        <v>3</v>
      </c>
      <c r="M62" s="108">
        <v>0</v>
      </c>
      <c r="N62" s="128">
        <v>1</v>
      </c>
      <c r="O62" s="108">
        <v>0</v>
      </c>
      <c r="P62" s="128">
        <v>0</v>
      </c>
      <c r="Q62" s="108">
        <v>0</v>
      </c>
      <c r="R62" s="128"/>
      <c r="S62" s="108"/>
      <c r="T62" s="109">
        <f t="shared" si="10"/>
        <v>4</v>
      </c>
      <c r="U62" s="109">
        <f t="shared" si="11"/>
        <v>66.666666666666657</v>
      </c>
      <c r="V62" s="110" t="s">
        <v>33</v>
      </c>
      <c r="W62" s="111">
        <f t="shared" si="12"/>
        <v>0</v>
      </c>
      <c r="X62" s="112">
        <f t="shared" si="13"/>
        <v>0</v>
      </c>
      <c r="Y62" s="110" t="s">
        <v>33</v>
      </c>
      <c r="Z62" s="109">
        <f t="shared" si="2"/>
        <v>11</v>
      </c>
      <c r="AA62" s="111">
        <f t="shared" si="3"/>
        <v>333252687</v>
      </c>
      <c r="AB62" s="113">
        <f t="shared" si="4"/>
        <v>57.894736842105267</v>
      </c>
      <c r="AC62" s="114" t="s">
        <v>33</v>
      </c>
      <c r="AD62" s="113">
        <f t="shared" si="8"/>
        <v>47.867165055714345</v>
      </c>
      <c r="AE62" s="119"/>
      <c r="AF62" s="120"/>
      <c r="AG62" s="120"/>
    </row>
    <row r="63" spans="1:33" ht="45" x14ac:dyDescent="0.25">
      <c r="A63" s="103"/>
      <c r="B63" s="82"/>
      <c r="C63" s="104" t="s">
        <v>125</v>
      </c>
      <c r="D63" s="105" t="s">
        <v>122</v>
      </c>
      <c r="E63" s="128"/>
      <c r="F63" s="107" t="s">
        <v>43</v>
      </c>
      <c r="G63" s="108">
        <v>695447474</v>
      </c>
      <c r="H63" s="128">
        <v>1</v>
      </c>
      <c r="I63" s="108">
        <v>0</v>
      </c>
      <c r="J63" s="128">
        <v>1</v>
      </c>
      <c r="K63" s="108">
        <v>350910274</v>
      </c>
      <c r="L63" s="128">
        <v>0</v>
      </c>
      <c r="M63" s="108">
        <v>0</v>
      </c>
      <c r="N63" s="106">
        <v>0</v>
      </c>
      <c r="O63" s="108"/>
      <c r="P63" s="106">
        <v>0</v>
      </c>
      <c r="Q63" s="108">
        <v>0</v>
      </c>
      <c r="R63" s="128"/>
      <c r="S63" s="108"/>
      <c r="T63" s="109">
        <f t="shared" si="10"/>
        <v>0</v>
      </c>
      <c r="U63" s="109">
        <f t="shared" si="11"/>
        <v>0</v>
      </c>
      <c r="V63" s="110" t="s">
        <v>33</v>
      </c>
      <c r="W63" s="111">
        <f t="shared" si="12"/>
        <v>0</v>
      </c>
      <c r="X63" s="112">
        <f t="shared" si="13"/>
        <v>0</v>
      </c>
      <c r="Y63" s="110" t="s">
        <v>33</v>
      </c>
      <c r="Z63" s="109">
        <f t="shared" si="2"/>
        <v>1</v>
      </c>
      <c r="AA63" s="111">
        <f t="shared" si="3"/>
        <v>0</v>
      </c>
      <c r="AB63" s="113" t="e">
        <f t="shared" si="4"/>
        <v>#DIV/0!</v>
      </c>
      <c r="AC63" s="114" t="s">
        <v>33</v>
      </c>
      <c r="AD63" s="113">
        <f t="shared" si="8"/>
        <v>0</v>
      </c>
      <c r="AE63" s="119"/>
      <c r="AF63" s="120"/>
      <c r="AG63" s="120"/>
    </row>
    <row r="64" spans="1:33" ht="90" x14ac:dyDescent="0.25">
      <c r="A64" s="103"/>
      <c r="B64" s="82"/>
      <c r="C64" s="95" t="s">
        <v>126</v>
      </c>
      <c r="D64" s="83" t="s">
        <v>127</v>
      </c>
      <c r="E64" s="115">
        <v>100</v>
      </c>
      <c r="F64" s="85" t="s">
        <v>33</v>
      </c>
      <c r="G64" s="86">
        <f>SUM(G65,G71)</f>
        <v>1488616550</v>
      </c>
      <c r="H64" s="115">
        <v>100</v>
      </c>
      <c r="I64" s="86">
        <f>SUM(I65,I71)</f>
        <v>160235000</v>
      </c>
      <c r="J64" s="115">
        <v>100</v>
      </c>
      <c r="K64" s="86">
        <f>SUM(K65,K71)</f>
        <v>752398050</v>
      </c>
      <c r="L64" s="115">
        <v>25</v>
      </c>
      <c r="M64" s="86">
        <f>M65</f>
        <v>0</v>
      </c>
      <c r="N64" s="115">
        <v>25</v>
      </c>
      <c r="O64" s="86">
        <f>O65</f>
        <v>0</v>
      </c>
      <c r="P64" s="115">
        <v>25</v>
      </c>
      <c r="Q64" s="86">
        <f>Q65</f>
        <v>0</v>
      </c>
      <c r="R64" s="115"/>
      <c r="S64" s="86"/>
      <c r="T64" s="88">
        <f t="shared" si="10"/>
        <v>75</v>
      </c>
      <c r="U64" s="88">
        <f t="shared" si="11"/>
        <v>75</v>
      </c>
      <c r="V64" s="89" t="s">
        <v>33</v>
      </c>
      <c r="W64" s="90">
        <f t="shared" si="12"/>
        <v>0</v>
      </c>
      <c r="X64" s="91">
        <f t="shared" si="13"/>
        <v>0</v>
      </c>
      <c r="Y64" s="89" t="s">
        <v>33</v>
      </c>
      <c r="Z64" s="88">
        <f t="shared" si="2"/>
        <v>175</v>
      </c>
      <c r="AA64" s="90">
        <f t="shared" si="3"/>
        <v>160235000</v>
      </c>
      <c r="AB64" s="92">
        <f t="shared" si="4"/>
        <v>175</v>
      </c>
      <c r="AC64" s="93" t="s">
        <v>33</v>
      </c>
      <c r="AD64" s="92">
        <f t="shared" si="8"/>
        <v>10.76402113089499</v>
      </c>
      <c r="AE64" s="119"/>
      <c r="AF64" s="120"/>
      <c r="AG64" s="120"/>
    </row>
    <row r="65" spans="1:33" ht="101.25" x14ac:dyDescent="0.25">
      <c r="A65" s="103"/>
      <c r="B65" s="82"/>
      <c r="C65" s="95" t="s">
        <v>128</v>
      </c>
      <c r="D65" s="83" t="s">
        <v>129</v>
      </c>
      <c r="E65" s="115">
        <v>100</v>
      </c>
      <c r="F65" s="85" t="s">
        <v>33</v>
      </c>
      <c r="G65" s="86">
        <f>SUM(G66:G70)</f>
        <v>1448616550</v>
      </c>
      <c r="H65" s="115">
        <v>100</v>
      </c>
      <c r="I65" s="86">
        <f>SUM(I66:I70)</f>
        <v>140235000</v>
      </c>
      <c r="J65" s="115">
        <v>100</v>
      </c>
      <c r="K65" s="86">
        <f>SUM(K66:K70)</f>
        <v>732398050</v>
      </c>
      <c r="L65" s="115">
        <v>25</v>
      </c>
      <c r="M65" s="86">
        <f>SUM(M66)</f>
        <v>0</v>
      </c>
      <c r="N65" s="115">
        <v>25</v>
      </c>
      <c r="O65" s="86">
        <f>SUM(O66)</f>
        <v>0</v>
      </c>
      <c r="P65" s="115">
        <v>25</v>
      </c>
      <c r="Q65" s="86">
        <f>SUM(Q66)</f>
        <v>0</v>
      </c>
      <c r="R65" s="115"/>
      <c r="S65" s="86"/>
      <c r="T65" s="88">
        <f t="shared" si="10"/>
        <v>75</v>
      </c>
      <c r="U65" s="88">
        <f t="shared" si="11"/>
        <v>75</v>
      </c>
      <c r="V65" s="89" t="s">
        <v>33</v>
      </c>
      <c r="W65" s="90">
        <f t="shared" si="12"/>
        <v>0</v>
      </c>
      <c r="X65" s="91">
        <f t="shared" si="13"/>
        <v>0</v>
      </c>
      <c r="Y65" s="89" t="s">
        <v>33</v>
      </c>
      <c r="Z65" s="88">
        <f t="shared" si="2"/>
        <v>175</v>
      </c>
      <c r="AA65" s="90">
        <f t="shared" si="3"/>
        <v>140235000</v>
      </c>
      <c r="AB65" s="92">
        <f t="shared" si="4"/>
        <v>175</v>
      </c>
      <c r="AC65" s="93" t="s">
        <v>33</v>
      </c>
      <c r="AD65" s="92">
        <f t="shared" si="8"/>
        <v>9.6806156190884334</v>
      </c>
      <c r="AE65" s="119"/>
      <c r="AF65" s="120"/>
      <c r="AG65" s="120"/>
    </row>
    <row r="66" spans="1:33" ht="168.75" x14ac:dyDescent="0.25">
      <c r="A66" s="103"/>
      <c r="B66" s="82"/>
      <c r="C66" s="104" t="s">
        <v>130</v>
      </c>
      <c r="D66" s="105" t="s">
        <v>131</v>
      </c>
      <c r="E66" s="129">
        <f>1*3</f>
        <v>3</v>
      </c>
      <c r="F66" s="107" t="s">
        <v>43</v>
      </c>
      <c r="G66" s="108">
        <v>143913200</v>
      </c>
      <c r="H66" s="129">
        <v>1</v>
      </c>
      <c r="I66" s="108">
        <v>54750000</v>
      </c>
      <c r="J66" s="129">
        <v>1</v>
      </c>
      <c r="K66" s="108">
        <v>69428000</v>
      </c>
      <c r="L66" s="129">
        <v>0</v>
      </c>
      <c r="M66" s="108">
        <v>0</v>
      </c>
      <c r="N66" s="129">
        <v>0</v>
      </c>
      <c r="O66" s="108">
        <v>0</v>
      </c>
      <c r="P66" s="129">
        <v>0</v>
      </c>
      <c r="Q66" s="108">
        <v>0</v>
      </c>
      <c r="R66" s="129">
        <v>1</v>
      </c>
      <c r="S66" s="108">
        <v>62962500</v>
      </c>
      <c r="T66" s="109">
        <f t="shared" si="10"/>
        <v>1</v>
      </c>
      <c r="U66" s="109">
        <f t="shared" si="11"/>
        <v>100</v>
      </c>
      <c r="V66" s="110" t="s">
        <v>33</v>
      </c>
      <c r="W66" s="111">
        <f t="shared" si="12"/>
        <v>62962500</v>
      </c>
      <c r="X66" s="112">
        <f t="shared" si="13"/>
        <v>90.687474794031232</v>
      </c>
      <c r="Y66" s="110" t="s">
        <v>33</v>
      </c>
      <c r="Z66" s="109">
        <f t="shared" si="2"/>
        <v>2</v>
      </c>
      <c r="AA66" s="111">
        <f t="shared" si="3"/>
        <v>117712500</v>
      </c>
      <c r="AB66" s="113">
        <f t="shared" si="4"/>
        <v>66.666666666666657</v>
      </c>
      <c r="AC66" s="114" t="s">
        <v>33</v>
      </c>
      <c r="AD66" s="113">
        <f t="shared" si="8"/>
        <v>81.794095329684836</v>
      </c>
      <c r="AE66" s="119"/>
      <c r="AF66" s="120"/>
      <c r="AG66" s="120"/>
    </row>
    <row r="67" spans="1:33" ht="191.25" x14ac:dyDescent="0.25">
      <c r="A67" s="103"/>
      <c r="B67" s="82"/>
      <c r="C67" s="104" t="s">
        <v>132</v>
      </c>
      <c r="D67" s="105" t="s">
        <v>131</v>
      </c>
      <c r="E67" s="129">
        <f t="shared" ref="E67:E70" si="14">1*3</f>
        <v>3</v>
      </c>
      <c r="F67" s="107" t="s">
        <v>43</v>
      </c>
      <c r="G67" s="108">
        <v>314508550</v>
      </c>
      <c r="H67" s="129">
        <v>1</v>
      </c>
      <c r="I67" s="108">
        <v>0</v>
      </c>
      <c r="J67" s="129">
        <v>12</v>
      </c>
      <c r="K67" s="108">
        <v>179566250</v>
      </c>
      <c r="L67" s="129">
        <v>3</v>
      </c>
      <c r="M67" s="131">
        <v>0</v>
      </c>
      <c r="N67" s="129">
        <v>0</v>
      </c>
      <c r="O67" s="131">
        <v>0</v>
      </c>
      <c r="P67" s="129">
        <v>0</v>
      </c>
      <c r="Q67" s="131">
        <v>0</v>
      </c>
      <c r="R67" s="129"/>
      <c r="S67" s="108"/>
      <c r="T67" s="109">
        <f t="shared" si="10"/>
        <v>3</v>
      </c>
      <c r="U67" s="109">
        <f t="shared" si="11"/>
        <v>25</v>
      </c>
      <c r="V67" s="110" t="s">
        <v>33</v>
      </c>
      <c r="W67" s="111">
        <f t="shared" si="12"/>
        <v>0</v>
      </c>
      <c r="X67" s="112">
        <f t="shared" si="13"/>
        <v>0</v>
      </c>
      <c r="Y67" s="110" t="s">
        <v>33</v>
      </c>
      <c r="Z67" s="109">
        <f t="shared" si="2"/>
        <v>4</v>
      </c>
      <c r="AA67" s="111">
        <f t="shared" si="3"/>
        <v>0</v>
      </c>
      <c r="AB67" s="113">
        <f t="shared" si="4"/>
        <v>133.33333333333331</v>
      </c>
      <c r="AC67" s="114" t="s">
        <v>33</v>
      </c>
      <c r="AD67" s="113">
        <f t="shared" si="8"/>
        <v>0</v>
      </c>
      <c r="AE67" s="119"/>
      <c r="AF67" s="120"/>
      <c r="AG67" s="120"/>
    </row>
    <row r="68" spans="1:33" ht="191.25" x14ac:dyDescent="0.25">
      <c r="A68" s="103"/>
      <c r="B68" s="82"/>
      <c r="C68" s="104" t="s">
        <v>133</v>
      </c>
      <c r="D68" s="105" t="s">
        <v>131</v>
      </c>
      <c r="E68" s="129">
        <f t="shared" si="14"/>
        <v>3</v>
      </c>
      <c r="F68" s="107" t="s">
        <v>43</v>
      </c>
      <c r="G68" s="108">
        <v>251425800</v>
      </c>
      <c r="H68" s="129">
        <v>1</v>
      </c>
      <c r="I68" s="108">
        <v>0</v>
      </c>
      <c r="J68" s="129">
        <v>1</v>
      </c>
      <c r="K68" s="108">
        <v>105774800</v>
      </c>
      <c r="L68" s="129">
        <v>0</v>
      </c>
      <c r="M68" s="108">
        <v>0</v>
      </c>
      <c r="N68" s="129">
        <v>0</v>
      </c>
      <c r="O68" s="108">
        <v>0</v>
      </c>
      <c r="P68" s="129">
        <v>0</v>
      </c>
      <c r="Q68" s="108">
        <v>0</v>
      </c>
      <c r="R68" s="129"/>
      <c r="S68" s="108"/>
      <c r="T68" s="109">
        <f t="shared" si="10"/>
        <v>0</v>
      </c>
      <c r="U68" s="109">
        <f t="shared" si="11"/>
        <v>0</v>
      </c>
      <c r="V68" s="110" t="s">
        <v>33</v>
      </c>
      <c r="W68" s="111">
        <f t="shared" si="12"/>
        <v>0</v>
      </c>
      <c r="X68" s="112">
        <f t="shared" si="13"/>
        <v>0</v>
      </c>
      <c r="Y68" s="110" t="s">
        <v>33</v>
      </c>
      <c r="Z68" s="109">
        <f t="shared" si="2"/>
        <v>1</v>
      </c>
      <c r="AA68" s="111">
        <f t="shared" si="3"/>
        <v>0</v>
      </c>
      <c r="AB68" s="113">
        <f t="shared" si="4"/>
        <v>33.333333333333329</v>
      </c>
      <c r="AC68" s="114" t="s">
        <v>33</v>
      </c>
      <c r="AD68" s="113">
        <f t="shared" si="8"/>
        <v>0</v>
      </c>
      <c r="AE68" s="119"/>
      <c r="AF68" s="120"/>
      <c r="AG68" s="120"/>
    </row>
    <row r="69" spans="1:33" ht="191.25" x14ac:dyDescent="0.25">
      <c r="A69" s="103"/>
      <c r="B69" s="82"/>
      <c r="C69" s="104" t="s">
        <v>134</v>
      </c>
      <c r="D69" s="105" t="s">
        <v>131</v>
      </c>
      <c r="E69" s="129">
        <f>12*3</f>
        <v>36</v>
      </c>
      <c r="F69" s="107" t="s">
        <v>43</v>
      </c>
      <c r="G69" s="108">
        <v>400000000</v>
      </c>
      <c r="H69" s="129">
        <v>12</v>
      </c>
      <c r="I69" s="108">
        <v>85485000</v>
      </c>
      <c r="J69" s="129">
        <v>12</v>
      </c>
      <c r="K69" s="108">
        <v>200000000</v>
      </c>
      <c r="L69" s="129">
        <v>0</v>
      </c>
      <c r="M69" s="108">
        <v>0</v>
      </c>
      <c r="N69" s="129">
        <v>6</v>
      </c>
      <c r="O69" s="108">
        <v>36465000</v>
      </c>
      <c r="P69" s="129">
        <v>0</v>
      </c>
      <c r="Q69" s="108">
        <v>0</v>
      </c>
      <c r="R69" s="129"/>
      <c r="S69" s="108"/>
      <c r="T69" s="109">
        <f t="shared" si="10"/>
        <v>6</v>
      </c>
      <c r="U69" s="109">
        <f t="shared" si="11"/>
        <v>50</v>
      </c>
      <c r="V69" s="110" t="s">
        <v>33</v>
      </c>
      <c r="W69" s="111">
        <f t="shared" si="12"/>
        <v>36465000</v>
      </c>
      <c r="X69" s="112">
        <f t="shared" si="13"/>
        <v>18.232499999999998</v>
      </c>
      <c r="Y69" s="110" t="s">
        <v>33</v>
      </c>
      <c r="Z69" s="109">
        <f t="shared" si="2"/>
        <v>18</v>
      </c>
      <c r="AA69" s="111">
        <f t="shared" si="3"/>
        <v>121950000</v>
      </c>
      <c r="AB69" s="113">
        <f t="shared" si="4"/>
        <v>50</v>
      </c>
      <c r="AC69" s="114" t="s">
        <v>33</v>
      </c>
      <c r="AD69" s="113">
        <f t="shared" si="8"/>
        <v>30.487500000000001</v>
      </c>
      <c r="AE69" s="119"/>
      <c r="AF69" s="120"/>
      <c r="AG69" s="120"/>
    </row>
    <row r="70" spans="1:33" ht="180" x14ac:dyDescent="0.25">
      <c r="A70" s="103"/>
      <c r="B70" s="82"/>
      <c r="C70" s="104" t="s">
        <v>135</v>
      </c>
      <c r="D70" s="105" t="s">
        <v>131</v>
      </c>
      <c r="E70" s="129">
        <f t="shared" si="14"/>
        <v>3</v>
      </c>
      <c r="F70" s="107" t="s">
        <v>43</v>
      </c>
      <c r="G70" s="108">
        <v>338769000</v>
      </c>
      <c r="H70" s="129">
        <v>1</v>
      </c>
      <c r="I70" s="108">
        <v>0</v>
      </c>
      <c r="J70" s="129">
        <v>1</v>
      </c>
      <c r="K70" s="108">
        <v>177629000</v>
      </c>
      <c r="L70" s="129">
        <v>0</v>
      </c>
      <c r="M70" s="108">
        <v>0</v>
      </c>
      <c r="N70" s="129"/>
      <c r="O70" s="108"/>
      <c r="P70" s="129">
        <v>0</v>
      </c>
      <c r="Q70" s="108">
        <v>0</v>
      </c>
      <c r="R70" s="129"/>
      <c r="S70" s="108"/>
      <c r="T70" s="109">
        <f t="shared" si="10"/>
        <v>0</v>
      </c>
      <c r="U70" s="109">
        <f t="shared" si="11"/>
        <v>0</v>
      </c>
      <c r="V70" s="110" t="s">
        <v>33</v>
      </c>
      <c r="W70" s="111">
        <f t="shared" si="12"/>
        <v>0</v>
      </c>
      <c r="X70" s="112">
        <f t="shared" si="13"/>
        <v>0</v>
      </c>
      <c r="Y70" s="110" t="s">
        <v>33</v>
      </c>
      <c r="Z70" s="109">
        <f t="shared" si="2"/>
        <v>1</v>
      </c>
      <c r="AA70" s="111">
        <f t="shared" si="3"/>
        <v>0</v>
      </c>
      <c r="AB70" s="113">
        <f t="shared" si="4"/>
        <v>33.333333333333329</v>
      </c>
      <c r="AC70" s="114" t="s">
        <v>33</v>
      </c>
      <c r="AD70" s="113">
        <f t="shared" si="8"/>
        <v>0</v>
      </c>
      <c r="AE70" s="119"/>
      <c r="AF70" s="120"/>
      <c r="AG70" s="120"/>
    </row>
    <row r="71" spans="1:33" ht="135" x14ac:dyDescent="0.25">
      <c r="A71" s="103"/>
      <c r="B71" s="82"/>
      <c r="C71" s="95" t="s">
        <v>136</v>
      </c>
      <c r="D71" s="83" t="s">
        <v>137</v>
      </c>
      <c r="E71" s="115"/>
      <c r="F71" s="85"/>
      <c r="G71" s="86">
        <f>SUM(G72:G72)</f>
        <v>40000000</v>
      </c>
      <c r="H71" s="115">
        <v>100</v>
      </c>
      <c r="I71" s="86">
        <f>SUM(I72:I72)</f>
        <v>20000000</v>
      </c>
      <c r="J71" s="115">
        <v>100</v>
      </c>
      <c r="K71" s="86">
        <f>SUM(K72:K72)</f>
        <v>20000000</v>
      </c>
      <c r="L71" s="115">
        <v>25</v>
      </c>
      <c r="M71" s="86">
        <f>SUM(M72:M72)</f>
        <v>0</v>
      </c>
      <c r="N71" s="115">
        <v>25</v>
      </c>
      <c r="O71" s="86">
        <f>SUM(O72:O72)</f>
        <v>0</v>
      </c>
      <c r="P71" s="115">
        <v>25</v>
      </c>
      <c r="Q71" s="86">
        <f>SUM(Q72:Q72)</f>
        <v>0</v>
      </c>
      <c r="R71" s="115"/>
      <c r="S71" s="86"/>
      <c r="T71" s="88">
        <f t="shared" si="10"/>
        <v>75</v>
      </c>
      <c r="U71" s="88">
        <f t="shared" si="11"/>
        <v>75</v>
      </c>
      <c r="V71" s="89" t="s">
        <v>33</v>
      </c>
      <c r="W71" s="90">
        <f t="shared" si="12"/>
        <v>0</v>
      </c>
      <c r="X71" s="91">
        <f t="shared" si="13"/>
        <v>0</v>
      </c>
      <c r="Y71" s="89" t="s">
        <v>33</v>
      </c>
      <c r="Z71" s="88">
        <f t="shared" si="2"/>
        <v>175</v>
      </c>
      <c r="AA71" s="90">
        <f t="shared" si="3"/>
        <v>20000000</v>
      </c>
      <c r="AB71" s="92" t="e">
        <f t="shared" si="4"/>
        <v>#DIV/0!</v>
      </c>
      <c r="AC71" s="93" t="s">
        <v>33</v>
      </c>
      <c r="AD71" s="92">
        <f t="shared" si="8"/>
        <v>50</v>
      </c>
      <c r="AE71" s="119"/>
      <c r="AF71" s="120"/>
      <c r="AG71" s="120"/>
    </row>
    <row r="72" spans="1:33" ht="202.5" x14ac:dyDescent="0.25">
      <c r="A72" s="103"/>
      <c r="B72" s="82"/>
      <c r="C72" s="104" t="s">
        <v>138</v>
      </c>
      <c r="D72" s="104" t="s">
        <v>139</v>
      </c>
      <c r="E72" s="129">
        <v>1</v>
      </c>
      <c r="F72" s="107" t="s">
        <v>43</v>
      </c>
      <c r="G72" s="108">
        <v>40000000</v>
      </c>
      <c r="H72" s="129">
        <v>100</v>
      </c>
      <c r="I72" s="108">
        <v>20000000</v>
      </c>
      <c r="J72" s="129">
        <v>100</v>
      </c>
      <c r="K72" s="108">
        <v>20000000</v>
      </c>
      <c r="L72" s="129">
        <v>0</v>
      </c>
      <c r="M72" s="108">
        <v>0</v>
      </c>
      <c r="N72" s="129">
        <v>0</v>
      </c>
      <c r="O72" s="108">
        <v>0</v>
      </c>
      <c r="P72" s="129">
        <v>0</v>
      </c>
      <c r="Q72" s="108" t="s">
        <v>188</v>
      </c>
      <c r="R72" s="129">
        <v>100</v>
      </c>
      <c r="S72" s="108">
        <v>20000000</v>
      </c>
      <c r="T72" s="109">
        <f t="shared" si="10"/>
        <v>100</v>
      </c>
      <c r="U72" s="109">
        <f t="shared" si="11"/>
        <v>100</v>
      </c>
      <c r="V72" s="110" t="s">
        <v>33</v>
      </c>
      <c r="W72" s="111" t="e">
        <f t="shared" si="12"/>
        <v>#VALUE!</v>
      </c>
      <c r="X72" s="112" t="e">
        <f t="shared" si="13"/>
        <v>#VALUE!</v>
      </c>
      <c r="Y72" s="110" t="s">
        <v>33</v>
      </c>
      <c r="Z72" s="109">
        <f t="shared" si="2"/>
        <v>200</v>
      </c>
      <c r="AA72" s="111" t="e">
        <f t="shared" si="3"/>
        <v>#VALUE!</v>
      </c>
      <c r="AB72" s="113">
        <f t="shared" si="4"/>
        <v>20000</v>
      </c>
      <c r="AC72" s="114" t="s">
        <v>33</v>
      </c>
      <c r="AD72" s="113" t="e">
        <f t="shared" si="8"/>
        <v>#VALUE!</v>
      </c>
      <c r="AE72" s="119"/>
      <c r="AF72" s="120"/>
      <c r="AG72" s="120"/>
    </row>
    <row r="73" spans="1:33" ht="112.5" x14ac:dyDescent="0.25">
      <c r="A73" s="103"/>
      <c r="B73" s="82"/>
      <c r="C73" s="95" t="s">
        <v>140</v>
      </c>
      <c r="D73" s="83" t="s">
        <v>141</v>
      </c>
      <c r="E73" s="115">
        <v>100</v>
      </c>
      <c r="F73" s="85" t="s">
        <v>33</v>
      </c>
      <c r="G73" s="86">
        <f>G74</f>
        <v>24000000</v>
      </c>
      <c r="H73" s="115">
        <v>100</v>
      </c>
      <c r="I73" s="86">
        <f>I74</f>
        <v>10000000</v>
      </c>
      <c r="J73" s="115">
        <v>100</v>
      </c>
      <c r="K73" s="86">
        <f>K74</f>
        <v>10000000</v>
      </c>
      <c r="L73" s="115">
        <v>25</v>
      </c>
      <c r="M73" s="86">
        <f>M74</f>
        <v>0</v>
      </c>
      <c r="N73" s="115">
        <v>25</v>
      </c>
      <c r="O73" s="86">
        <f>O74</f>
        <v>0</v>
      </c>
      <c r="P73" s="115">
        <v>25</v>
      </c>
      <c r="Q73" s="86">
        <f>Q74</f>
        <v>0</v>
      </c>
      <c r="R73" s="115"/>
      <c r="S73" s="86"/>
      <c r="T73" s="88">
        <f t="shared" si="10"/>
        <v>75</v>
      </c>
      <c r="U73" s="88">
        <f t="shared" si="11"/>
        <v>75</v>
      </c>
      <c r="V73" s="89" t="s">
        <v>33</v>
      </c>
      <c r="W73" s="90">
        <f t="shared" si="12"/>
        <v>0</v>
      </c>
      <c r="X73" s="91">
        <f t="shared" si="13"/>
        <v>0</v>
      </c>
      <c r="Y73" s="89" t="s">
        <v>33</v>
      </c>
      <c r="Z73" s="88">
        <f t="shared" si="2"/>
        <v>175</v>
      </c>
      <c r="AA73" s="90">
        <f t="shared" si="3"/>
        <v>10000000</v>
      </c>
      <c r="AB73" s="92">
        <f t="shared" si="4"/>
        <v>175</v>
      </c>
      <c r="AC73" s="93" t="s">
        <v>33</v>
      </c>
      <c r="AD73" s="92">
        <f t="shared" si="8"/>
        <v>41.666666666666671</v>
      </c>
      <c r="AE73" s="119"/>
      <c r="AF73" s="120"/>
      <c r="AG73" s="120"/>
    </row>
    <row r="74" spans="1:33" ht="146.25" x14ac:dyDescent="0.25">
      <c r="A74" s="103"/>
      <c r="B74" s="82"/>
      <c r="C74" s="95" t="s">
        <v>142</v>
      </c>
      <c r="D74" s="83" t="s">
        <v>143</v>
      </c>
      <c r="E74" s="115">
        <v>100</v>
      </c>
      <c r="F74" s="85" t="s">
        <v>33</v>
      </c>
      <c r="G74" s="86">
        <f>SUM(G75:G75)</f>
        <v>24000000</v>
      </c>
      <c r="H74" s="115">
        <v>100</v>
      </c>
      <c r="I74" s="86">
        <f>SUM(I75:I75)</f>
        <v>10000000</v>
      </c>
      <c r="J74" s="115">
        <v>100</v>
      </c>
      <c r="K74" s="86">
        <f>SUM(K75:K75)</f>
        <v>10000000</v>
      </c>
      <c r="L74" s="115">
        <v>25</v>
      </c>
      <c r="M74" s="86">
        <f>SUM(M75:M75)</f>
        <v>0</v>
      </c>
      <c r="N74" s="115">
        <v>25</v>
      </c>
      <c r="O74" s="86">
        <f>SUM(O75:O75)</f>
        <v>0</v>
      </c>
      <c r="P74" s="115">
        <v>25</v>
      </c>
      <c r="Q74" s="86">
        <f>SUM(Q75:Q75)</f>
        <v>0</v>
      </c>
      <c r="R74" s="115"/>
      <c r="S74" s="86"/>
      <c r="T74" s="88">
        <f t="shared" si="10"/>
        <v>75</v>
      </c>
      <c r="U74" s="88">
        <f t="shared" si="11"/>
        <v>75</v>
      </c>
      <c r="V74" s="89" t="s">
        <v>33</v>
      </c>
      <c r="W74" s="90">
        <f t="shared" si="12"/>
        <v>0</v>
      </c>
      <c r="X74" s="91">
        <f t="shared" si="13"/>
        <v>0</v>
      </c>
      <c r="Y74" s="89" t="s">
        <v>33</v>
      </c>
      <c r="Z74" s="88">
        <f t="shared" si="2"/>
        <v>175</v>
      </c>
      <c r="AA74" s="90">
        <f t="shared" si="3"/>
        <v>10000000</v>
      </c>
      <c r="AB74" s="92">
        <f t="shared" si="4"/>
        <v>175</v>
      </c>
      <c r="AC74" s="93" t="s">
        <v>33</v>
      </c>
      <c r="AD74" s="92">
        <f t="shared" si="8"/>
        <v>41.666666666666671</v>
      </c>
      <c r="AE74" s="119"/>
      <c r="AF74" s="120"/>
      <c r="AG74" s="120"/>
    </row>
    <row r="75" spans="1:33" ht="67.5" x14ac:dyDescent="0.25">
      <c r="A75" s="103"/>
      <c r="B75" s="82"/>
      <c r="C75" s="104" t="s">
        <v>144</v>
      </c>
      <c r="D75" s="105" t="s">
        <v>145</v>
      </c>
      <c r="E75" s="129">
        <v>1</v>
      </c>
      <c r="F75" s="107" t="s">
        <v>38</v>
      </c>
      <c r="G75" s="108">
        <v>24000000</v>
      </c>
      <c r="H75" s="129">
        <v>100</v>
      </c>
      <c r="I75" s="108">
        <v>10000000</v>
      </c>
      <c r="J75" s="129">
        <v>100</v>
      </c>
      <c r="K75" s="108">
        <v>10000000</v>
      </c>
      <c r="L75" s="129">
        <v>0</v>
      </c>
      <c r="M75" s="108">
        <v>0</v>
      </c>
      <c r="N75" s="129">
        <v>0</v>
      </c>
      <c r="O75" s="108">
        <v>0</v>
      </c>
      <c r="P75" s="129">
        <v>0</v>
      </c>
      <c r="Q75" s="108">
        <v>0</v>
      </c>
      <c r="R75" s="129">
        <v>100</v>
      </c>
      <c r="S75" s="108">
        <v>10000000</v>
      </c>
      <c r="T75" s="109">
        <f t="shared" si="10"/>
        <v>100</v>
      </c>
      <c r="U75" s="109">
        <f t="shared" si="11"/>
        <v>100</v>
      </c>
      <c r="V75" s="110" t="s">
        <v>33</v>
      </c>
      <c r="W75" s="111">
        <f t="shared" si="12"/>
        <v>10000000</v>
      </c>
      <c r="X75" s="112">
        <f t="shared" si="13"/>
        <v>100</v>
      </c>
      <c r="Y75" s="110" t="s">
        <v>33</v>
      </c>
      <c r="Z75" s="109">
        <f t="shared" si="2"/>
        <v>200</v>
      </c>
      <c r="AA75" s="111">
        <f t="shared" si="3"/>
        <v>20000000</v>
      </c>
      <c r="AB75" s="113">
        <f t="shared" si="4"/>
        <v>20000</v>
      </c>
      <c r="AC75" s="114" t="s">
        <v>33</v>
      </c>
      <c r="AD75" s="113">
        <f t="shared" si="8"/>
        <v>83.333333333333343</v>
      </c>
      <c r="AE75" s="119"/>
      <c r="AF75" s="120"/>
      <c r="AG75" s="120"/>
    </row>
    <row r="76" spans="1:33" ht="101.25" x14ac:dyDescent="0.25">
      <c r="A76" s="103"/>
      <c r="B76" s="82"/>
      <c r="C76" s="95" t="s">
        <v>146</v>
      </c>
      <c r="D76" s="83" t="s">
        <v>147</v>
      </c>
      <c r="E76" s="115">
        <v>100</v>
      </c>
      <c r="F76" s="85" t="s">
        <v>33</v>
      </c>
      <c r="G76" s="86">
        <f>G77</f>
        <v>61900000</v>
      </c>
      <c r="H76" s="115">
        <v>100</v>
      </c>
      <c r="I76" s="86">
        <f>I77</f>
        <v>21550000</v>
      </c>
      <c r="J76" s="115">
        <v>100</v>
      </c>
      <c r="K76" s="86">
        <f>K77</f>
        <v>19800000</v>
      </c>
      <c r="L76" s="115">
        <v>25</v>
      </c>
      <c r="M76" s="86">
        <f>M77</f>
        <v>0</v>
      </c>
      <c r="N76" s="115">
        <v>25</v>
      </c>
      <c r="O76" s="86">
        <f>O77</f>
        <v>0</v>
      </c>
      <c r="P76" s="115">
        <v>25</v>
      </c>
      <c r="Q76" s="86">
        <f>Q77</f>
        <v>0</v>
      </c>
      <c r="R76" s="115"/>
      <c r="S76" s="86"/>
      <c r="T76" s="88">
        <f t="shared" si="10"/>
        <v>75</v>
      </c>
      <c r="U76" s="88">
        <f t="shared" si="11"/>
        <v>75</v>
      </c>
      <c r="V76" s="89" t="s">
        <v>33</v>
      </c>
      <c r="W76" s="90">
        <f t="shared" si="12"/>
        <v>0</v>
      </c>
      <c r="X76" s="91">
        <f t="shared" si="13"/>
        <v>0</v>
      </c>
      <c r="Y76" s="89" t="s">
        <v>33</v>
      </c>
      <c r="Z76" s="88">
        <f t="shared" si="2"/>
        <v>175</v>
      </c>
      <c r="AA76" s="90">
        <f t="shared" si="3"/>
        <v>21550000</v>
      </c>
      <c r="AB76" s="92">
        <f t="shared" si="4"/>
        <v>175</v>
      </c>
      <c r="AC76" s="93" t="s">
        <v>33</v>
      </c>
      <c r="AD76" s="92">
        <f t="shared" si="8"/>
        <v>34.81421647819063</v>
      </c>
      <c r="AE76" s="119"/>
      <c r="AF76" s="120"/>
      <c r="AG76" s="120"/>
    </row>
    <row r="77" spans="1:33" ht="123.75" x14ac:dyDescent="0.25">
      <c r="A77" s="103"/>
      <c r="B77" s="82"/>
      <c r="C77" s="95" t="s">
        <v>148</v>
      </c>
      <c r="D77" s="83" t="s">
        <v>149</v>
      </c>
      <c r="E77" s="115">
        <v>100</v>
      </c>
      <c r="F77" s="85" t="s">
        <v>33</v>
      </c>
      <c r="G77" s="86">
        <f>SUM(G78:G80)</f>
        <v>61900000</v>
      </c>
      <c r="H77" s="115">
        <v>100</v>
      </c>
      <c r="I77" s="86">
        <f>SUM(I78:I80)</f>
        <v>21550000</v>
      </c>
      <c r="J77" s="115">
        <v>100</v>
      </c>
      <c r="K77" s="86">
        <f>SUM(K78:K80)</f>
        <v>19800000</v>
      </c>
      <c r="L77" s="115">
        <v>25</v>
      </c>
      <c r="M77" s="86">
        <f>SUM(M78:M80)</f>
        <v>0</v>
      </c>
      <c r="N77" s="115">
        <v>25</v>
      </c>
      <c r="O77" s="86">
        <f>SUM(O78:O80)</f>
        <v>0</v>
      </c>
      <c r="P77" s="115">
        <v>25</v>
      </c>
      <c r="Q77" s="86">
        <f>SUM(Q78:Q80)</f>
        <v>0</v>
      </c>
      <c r="R77" s="115"/>
      <c r="S77" s="86"/>
      <c r="T77" s="88">
        <f t="shared" si="10"/>
        <v>75</v>
      </c>
      <c r="U77" s="88">
        <f t="shared" si="11"/>
        <v>75</v>
      </c>
      <c r="V77" s="89" t="s">
        <v>33</v>
      </c>
      <c r="W77" s="90">
        <f t="shared" si="12"/>
        <v>0</v>
      </c>
      <c r="X77" s="91">
        <f t="shared" si="13"/>
        <v>0</v>
      </c>
      <c r="Y77" s="89" t="s">
        <v>33</v>
      </c>
      <c r="Z77" s="88">
        <f t="shared" si="2"/>
        <v>175</v>
      </c>
      <c r="AA77" s="90">
        <f t="shared" si="3"/>
        <v>21550000</v>
      </c>
      <c r="AB77" s="92">
        <f t="shared" si="4"/>
        <v>175</v>
      </c>
      <c r="AC77" s="93" t="s">
        <v>33</v>
      </c>
      <c r="AD77" s="92">
        <f t="shared" si="8"/>
        <v>34.81421647819063</v>
      </c>
      <c r="AE77" s="119"/>
      <c r="AF77" s="120"/>
      <c r="AG77" s="120"/>
    </row>
    <row r="78" spans="1:33" ht="112.5" x14ac:dyDescent="0.25">
      <c r="A78" s="103"/>
      <c r="B78" s="82"/>
      <c r="C78" s="104" t="s">
        <v>150</v>
      </c>
      <c r="D78" s="105" t="s">
        <v>151</v>
      </c>
      <c r="E78" s="106">
        <v>1</v>
      </c>
      <c r="F78" s="107" t="s">
        <v>38</v>
      </c>
      <c r="G78" s="108">
        <v>18900000</v>
      </c>
      <c r="H78" s="106">
        <v>100</v>
      </c>
      <c r="I78" s="108">
        <v>6300000</v>
      </c>
      <c r="J78" s="106">
        <v>100</v>
      </c>
      <c r="K78" s="108">
        <v>6300000</v>
      </c>
      <c r="L78" s="106">
        <v>0</v>
      </c>
      <c r="M78" s="108">
        <v>0</v>
      </c>
      <c r="N78" s="106">
        <v>0</v>
      </c>
      <c r="O78" s="108">
        <v>0</v>
      </c>
      <c r="P78" s="106">
        <v>0</v>
      </c>
      <c r="Q78" s="108">
        <v>0</v>
      </c>
      <c r="R78" s="106">
        <v>100</v>
      </c>
      <c r="S78" s="108">
        <v>6216000</v>
      </c>
      <c r="T78" s="109">
        <f t="shared" si="10"/>
        <v>100</v>
      </c>
      <c r="U78" s="109">
        <f t="shared" si="11"/>
        <v>100</v>
      </c>
      <c r="V78" s="110" t="s">
        <v>33</v>
      </c>
      <c r="W78" s="111">
        <f t="shared" si="12"/>
        <v>6216000</v>
      </c>
      <c r="X78" s="112">
        <f t="shared" si="13"/>
        <v>98.666666666666671</v>
      </c>
      <c r="Y78" s="110" t="s">
        <v>33</v>
      </c>
      <c r="Z78" s="109">
        <f t="shared" si="2"/>
        <v>200</v>
      </c>
      <c r="AA78" s="111">
        <f t="shared" si="3"/>
        <v>12516000</v>
      </c>
      <c r="AB78" s="113">
        <f t="shared" si="4"/>
        <v>20000</v>
      </c>
      <c r="AC78" s="114" t="s">
        <v>33</v>
      </c>
      <c r="AD78" s="113">
        <f t="shared" si="8"/>
        <v>66.222222222222229</v>
      </c>
      <c r="AE78" s="119"/>
      <c r="AF78" s="120"/>
      <c r="AG78" s="120"/>
    </row>
    <row r="79" spans="1:33" ht="101.25" x14ac:dyDescent="0.25">
      <c r="A79" s="103"/>
      <c r="B79" s="82"/>
      <c r="C79" s="104" t="s">
        <v>152</v>
      </c>
      <c r="D79" s="105" t="s">
        <v>153</v>
      </c>
      <c r="E79" s="106">
        <v>1</v>
      </c>
      <c r="F79" s="107" t="s">
        <v>38</v>
      </c>
      <c r="G79" s="108">
        <v>40000000</v>
      </c>
      <c r="H79" s="106">
        <v>100</v>
      </c>
      <c r="I79" s="108">
        <v>13000000</v>
      </c>
      <c r="J79" s="106">
        <v>100</v>
      </c>
      <c r="K79" s="108">
        <v>13500000</v>
      </c>
      <c r="L79" s="106">
        <v>0</v>
      </c>
      <c r="M79" s="108">
        <v>0</v>
      </c>
      <c r="N79" s="106">
        <v>0</v>
      </c>
      <c r="O79" s="108">
        <v>0</v>
      </c>
      <c r="P79" s="106">
        <v>0</v>
      </c>
      <c r="Q79" s="108">
        <v>0</v>
      </c>
      <c r="R79" s="106">
        <v>100</v>
      </c>
      <c r="S79" s="108">
        <v>9750000</v>
      </c>
      <c r="T79" s="109">
        <f t="shared" si="10"/>
        <v>100</v>
      </c>
      <c r="U79" s="109">
        <f t="shared" si="11"/>
        <v>100</v>
      </c>
      <c r="V79" s="110" t="s">
        <v>33</v>
      </c>
      <c r="W79" s="111">
        <f t="shared" si="12"/>
        <v>9750000</v>
      </c>
      <c r="X79" s="112">
        <f t="shared" si="13"/>
        <v>72.222222222222214</v>
      </c>
      <c r="Y79" s="110" t="s">
        <v>33</v>
      </c>
      <c r="Z79" s="109">
        <f t="shared" ref="Z79:Z80" si="15">H79+T79</f>
        <v>200</v>
      </c>
      <c r="AA79" s="111">
        <f t="shared" ref="AA79:AA80" si="16">I79+W79</f>
        <v>22750000</v>
      </c>
      <c r="AB79" s="113">
        <f t="shared" ref="AB79:AB80" si="17">Z79/E79*100</f>
        <v>20000</v>
      </c>
      <c r="AC79" s="114" t="s">
        <v>33</v>
      </c>
      <c r="AD79" s="113">
        <f t="shared" si="8"/>
        <v>56.875</v>
      </c>
      <c r="AE79" s="119"/>
      <c r="AF79" s="120"/>
      <c r="AG79" s="120"/>
    </row>
    <row r="80" spans="1:33" ht="135" x14ac:dyDescent="0.25">
      <c r="A80" s="103"/>
      <c r="B80" s="82"/>
      <c r="C80" s="125" t="s">
        <v>154</v>
      </c>
      <c r="D80" s="126" t="s">
        <v>155</v>
      </c>
      <c r="E80" s="128">
        <v>100</v>
      </c>
      <c r="F80" s="107" t="s">
        <v>33</v>
      </c>
      <c r="G80" s="108">
        <v>3000000</v>
      </c>
      <c r="H80" s="128">
        <v>100</v>
      </c>
      <c r="I80" s="108">
        <v>2250000</v>
      </c>
      <c r="J80" s="128"/>
      <c r="K80" s="108"/>
      <c r="L80" s="128"/>
      <c r="M80" s="108"/>
      <c r="N80" s="128"/>
      <c r="O80" s="108"/>
      <c r="P80" s="128">
        <v>0</v>
      </c>
      <c r="Q80" s="108">
        <v>0</v>
      </c>
      <c r="R80" s="128"/>
      <c r="S80" s="108"/>
      <c r="T80" s="109"/>
      <c r="U80" s="109"/>
      <c r="V80" s="110"/>
      <c r="W80" s="111"/>
      <c r="X80" s="112"/>
      <c r="Y80" s="110"/>
      <c r="Z80" s="109">
        <f t="shared" si="15"/>
        <v>100</v>
      </c>
      <c r="AA80" s="111">
        <f t="shared" si="16"/>
        <v>2250000</v>
      </c>
      <c r="AB80" s="113">
        <f t="shared" si="17"/>
        <v>100</v>
      </c>
      <c r="AC80" s="114" t="s">
        <v>33</v>
      </c>
      <c r="AD80" s="113">
        <f t="shared" si="8"/>
        <v>75</v>
      </c>
      <c r="AE80" s="119"/>
      <c r="AF80" s="120"/>
      <c r="AG80" s="120"/>
    </row>
    <row r="81" spans="1:33" x14ac:dyDescent="0.25">
      <c r="A81" s="196" t="s">
        <v>156</v>
      </c>
      <c r="B81" s="197"/>
      <c r="C81" s="197"/>
      <c r="D81" s="197"/>
      <c r="E81" s="197"/>
      <c r="F81" s="197"/>
      <c r="G81" s="197"/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7"/>
      <c r="T81" s="197"/>
      <c r="U81" s="132">
        <f>AVERAGE(U13:U80)</f>
        <v>60.296725296725285</v>
      </c>
      <c r="V81" s="133"/>
      <c r="W81" s="134"/>
      <c r="X81" s="132">
        <f>AVERAGE(X13,X38,X43,X64,X73,X76)</f>
        <v>15.728915402425441</v>
      </c>
      <c r="Y81" s="133"/>
      <c r="Z81" s="135"/>
      <c r="AA81" s="135"/>
      <c r="AB81" s="135"/>
      <c r="AC81" s="133"/>
      <c r="AD81" s="136"/>
      <c r="AE81" s="119"/>
      <c r="AF81" s="120"/>
      <c r="AG81" s="120"/>
    </row>
    <row r="82" spans="1:33" x14ac:dyDescent="0.25">
      <c r="A82" s="196" t="s">
        <v>157</v>
      </c>
      <c r="B82" s="197"/>
      <c r="C82" s="197"/>
      <c r="D82" s="197"/>
      <c r="E82" s="197"/>
      <c r="F82" s="197"/>
      <c r="G82" s="197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197"/>
      <c r="U82" s="137" t="str">
        <f>IF(U81&gt;=91,"Sangat Tinggi",IF(U81&gt;=76,"Tinggi",IF(U81&gt;=66,"Sedang",IF(U81&gt;=51,"Rendah",IF(U81&lt;=50.99,"Sangat Rendah")))))</f>
        <v>Rendah</v>
      </c>
      <c r="V82" s="133"/>
      <c r="W82" s="138"/>
      <c r="X82" s="137" t="str">
        <f>IF(X81&gt;=91,"Sangat Tinggi",IF(X81&gt;=76,"Tinggi",IF(X81&gt;=66,"Sedang",IF(X81&gt;=51,"Rendah",IF(X81&lt;=50,"Sangat Rendah")))))</f>
        <v>Sangat Rendah</v>
      </c>
      <c r="Y82" s="133"/>
      <c r="Z82" s="139"/>
      <c r="AA82" s="140"/>
      <c r="AB82" s="139"/>
      <c r="AC82" s="133"/>
      <c r="AD82" s="141"/>
      <c r="AE82" s="119"/>
      <c r="AF82" s="120"/>
      <c r="AG82" s="120"/>
    </row>
    <row r="83" spans="1:33" x14ac:dyDescent="0.25">
      <c r="A83" s="198" t="s">
        <v>158</v>
      </c>
      <c r="B83" s="198"/>
      <c r="C83" s="198"/>
      <c r="D83" s="198"/>
      <c r="E83" s="198"/>
      <c r="F83" s="198"/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8"/>
      <c r="Y83" s="198"/>
      <c r="Z83" s="198"/>
      <c r="AA83" s="198"/>
      <c r="AB83" s="198"/>
      <c r="AC83" s="198"/>
      <c r="AD83" s="198"/>
      <c r="AE83" s="119"/>
      <c r="AF83" s="120"/>
      <c r="AG83" s="120"/>
    </row>
    <row r="84" spans="1:33" x14ac:dyDescent="0.25">
      <c r="A84" s="198" t="s">
        <v>159</v>
      </c>
      <c r="B84" s="198"/>
      <c r="C84" s="198"/>
      <c r="D84" s="198"/>
      <c r="E84" s="198"/>
      <c r="F84" s="198"/>
      <c r="G84" s="198"/>
      <c r="H84" s="198"/>
      <c r="I84" s="198"/>
      <c r="J84" s="198"/>
      <c r="K84" s="198"/>
      <c r="L84" s="198"/>
      <c r="M84" s="198"/>
      <c r="N84" s="198"/>
      <c r="O84" s="198"/>
      <c r="P84" s="198"/>
      <c r="Q84" s="198"/>
      <c r="R84" s="198"/>
      <c r="S84" s="198"/>
      <c r="T84" s="198"/>
      <c r="U84" s="198"/>
      <c r="V84" s="198"/>
      <c r="W84" s="198"/>
      <c r="X84" s="198"/>
      <c r="Y84" s="198"/>
      <c r="Z84" s="198"/>
      <c r="AA84" s="198"/>
      <c r="AB84" s="198"/>
      <c r="AC84" s="198"/>
      <c r="AD84" s="198"/>
      <c r="AE84" s="119"/>
      <c r="AF84" s="120"/>
      <c r="AG84" s="120"/>
    </row>
    <row r="85" spans="1:33" x14ac:dyDescent="0.25">
      <c r="A85" s="198" t="s">
        <v>160</v>
      </c>
      <c r="B85" s="198"/>
      <c r="C85" s="198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19"/>
      <c r="AF85" s="120"/>
      <c r="AG85" s="120"/>
    </row>
    <row r="86" spans="1:33" x14ac:dyDescent="0.25">
      <c r="A86" s="198" t="s">
        <v>161</v>
      </c>
      <c r="B86" s="198"/>
      <c r="C86" s="198"/>
      <c r="D86" s="198"/>
      <c r="E86" s="198"/>
      <c r="F86" s="198"/>
      <c r="G86" s="198"/>
      <c r="H86" s="198"/>
      <c r="I86" s="198"/>
      <c r="J86" s="198"/>
      <c r="K86" s="198"/>
      <c r="L86" s="198"/>
      <c r="M86" s="198"/>
      <c r="N86" s="198"/>
      <c r="O86" s="198"/>
      <c r="P86" s="198"/>
      <c r="Q86" s="198"/>
      <c r="R86" s="198"/>
      <c r="S86" s="198"/>
      <c r="T86" s="198"/>
      <c r="U86" s="198"/>
      <c r="V86" s="198"/>
      <c r="W86" s="198"/>
      <c r="X86" s="198"/>
      <c r="Y86" s="198"/>
      <c r="Z86" s="198"/>
      <c r="AA86" s="198"/>
      <c r="AB86" s="198"/>
      <c r="AC86" s="198"/>
      <c r="AD86" s="198"/>
      <c r="AE86" s="142"/>
      <c r="AF86" s="120"/>
      <c r="AG86" s="120"/>
    </row>
    <row r="87" spans="1:33" x14ac:dyDescent="0.25">
      <c r="A87" s="143"/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4"/>
      <c r="W87" s="143"/>
      <c r="X87" s="143"/>
      <c r="Y87" s="144"/>
      <c r="Z87" s="143"/>
      <c r="AA87" s="143"/>
      <c r="AB87" s="143"/>
      <c r="AC87" s="144"/>
      <c r="AD87" s="143"/>
      <c r="AE87" s="143"/>
      <c r="AF87" s="120"/>
      <c r="AG87" s="120"/>
    </row>
    <row r="88" spans="1:33" x14ac:dyDescent="0.25">
      <c r="A88" s="143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93" t="s">
        <v>162</v>
      </c>
      <c r="U88" s="193"/>
      <c r="V88" s="193"/>
      <c r="W88" s="193"/>
      <c r="X88" s="193"/>
      <c r="Y88" s="144"/>
      <c r="Z88" s="143"/>
      <c r="AA88" s="193"/>
      <c r="AB88" s="193"/>
      <c r="AC88" s="193"/>
      <c r="AD88" s="193"/>
      <c r="AE88" s="193"/>
      <c r="AF88" s="120"/>
      <c r="AG88" s="120"/>
    </row>
    <row r="89" spans="1:33" x14ac:dyDescent="0.25">
      <c r="A89" s="145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93" t="s">
        <v>190</v>
      </c>
      <c r="U89" s="193"/>
      <c r="V89" s="193"/>
      <c r="W89" s="193"/>
      <c r="X89" s="193"/>
      <c r="Y89" s="144"/>
      <c r="Z89" s="143"/>
      <c r="AA89" s="193"/>
      <c r="AB89" s="193"/>
      <c r="AC89" s="193"/>
      <c r="AD89" s="193"/>
      <c r="AE89" s="193"/>
      <c r="AF89" s="120"/>
      <c r="AG89" s="120"/>
    </row>
    <row r="90" spans="1:33" x14ac:dyDescent="0.25">
      <c r="A90" s="143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93" t="s">
        <v>163</v>
      </c>
      <c r="U90" s="193"/>
      <c r="V90" s="193"/>
      <c r="W90" s="193"/>
      <c r="X90" s="193"/>
      <c r="Y90" s="144"/>
      <c r="Z90" s="143"/>
      <c r="AA90" s="193"/>
      <c r="AB90" s="193"/>
      <c r="AC90" s="193"/>
      <c r="AD90" s="193"/>
      <c r="AE90" s="193"/>
      <c r="AF90" s="120"/>
      <c r="AG90" s="120"/>
    </row>
    <row r="91" spans="1:33" x14ac:dyDescent="0.25">
      <c r="A91" s="143"/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93"/>
      <c r="U91" s="193"/>
      <c r="V91" s="193"/>
      <c r="W91" s="193"/>
      <c r="X91" s="193"/>
      <c r="Y91" s="144"/>
      <c r="Z91" s="143"/>
      <c r="AA91" s="193"/>
      <c r="AB91" s="193"/>
      <c r="AC91" s="193"/>
      <c r="AD91" s="193"/>
      <c r="AE91" s="193"/>
      <c r="AF91" s="120"/>
      <c r="AG91" s="120"/>
    </row>
    <row r="92" spans="1:33" ht="51" x14ac:dyDescent="0.25">
      <c r="A92" s="146" t="s">
        <v>164</v>
      </c>
      <c r="B92" s="146" t="s">
        <v>165</v>
      </c>
      <c r="C92" s="146" t="s">
        <v>166</v>
      </c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4"/>
      <c r="W92" s="143"/>
      <c r="X92" s="143"/>
      <c r="Y92" s="144"/>
      <c r="Z92" s="143"/>
      <c r="AA92" s="144"/>
      <c r="AB92" s="143"/>
      <c r="AC92" s="144"/>
      <c r="AD92" s="143"/>
      <c r="AE92" s="143"/>
      <c r="AF92" s="120"/>
      <c r="AG92" s="120"/>
    </row>
    <row r="93" spans="1:33" x14ac:dyDescent="0.25">
      <c r="A93" s="147" t="s">
        <v>167</v>
      </c>
      <c r="B93" s="147" t="s">
        <v>168</v>
      </c>
      <c r="C93" s="147" t="s">
        <v>169</v>
      </c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94" t="s">
        <v>170</v>
      </c>
      <c r="U93" s="194"/>
      <c r="V93" s="194"/>
      <c r="W93" s="194"/>
      <c r="X93" s="194"/>
      <c r="Y93" s="144"/>
      <c r="Z93" s="143"/>
      <c r="AA93" s="194"/>
      <c r="AB93" s="194"/>
      <c r="AC93" s="194"/>
      <c r="AD93" s="194"/>
      <c r="AE93" s="194"/>
      <c r="AF93" s="120"/>
      <c r="AG93" s="120"/>
    </row>
    <row r="94" spans="1:33" x14ac:dyDescent="0.25">
      <c r="A94" s="147" t="s">
        <v>171</v>
      </c>
      <c r="B94" s="147" t="s">
        <v>172</v>
      </c>
      <c r="C94" s="147" t="s">
        <v>173</v>
      </c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95" t="s">
        <v>174</v>
      </c>
      <c r="U94" s="195"/>
      <c r="V94" s="195"/>
      <c r="W94" s="195"/>
      <c r="X94" s="195"/>
      <c r="Y94" s="144"/>
      <c r="Z94" s="143"/>
      <c r="AA94" s="195"/>
      <c r="AB94" s="195"/>
      <c r="AC94" s="195"/>
      <c r="AD94" s="195"/>
      <c r="AE94" s="195"/>
      <c r="AF94" s="120"/>
      <c r="AG94" s="120"/>
    </row>
    <row r="95" spans="1:33" x14ac:dyDescent="0.25">
      <c r="A95" s="120"/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</row>
  </sheetData>
  <mergeCells count="78">
    <mergeCell ref="A6:AD6"/>
    <mergeCell ref="A1:AD1"/>
    <mergeCell ref="A2:AD2"/>
    <mergeCell ref="A3:AD3"/>
    <mergeCell ref="A4:AD4"/>
    <mergeCell ref="A5:AD5"/>
    <mergeCell ref="AB7:AD8"/>
    <mergeCell ref="AE7:AE8"/>
    <mergeCell ref="A7:A9"/>
    <mergeCell ref="B7:B9"/>
    <mergeCell ref="C7:C9"/>
    <mergeCell ref="D7:D9"/>
    <mergeCell ref="E7:G9"/>
    <mergeCell ref="H7:I9"/>
    <mergeCell ref="T9:Y9"/>
    <mergeCell ref="J7:K8"/>
    <mergeCell ref="L7:S8"/>
    <mergeCell ref="T7:Y8"/>
    <mergeCell ref="Z7:AA8"/>
    <mergeCell ref="AB10:AD10"/>
    <mergeCell ref="Z9:AA9"/>
    <mergeCell ref="AB9:AD9"/>
    <mergeCell ref="A10:A12"/>
    <mergeCell ref="B10:B12"/>
    <mergeCell ref="C10:C12"/>
    <mergeCell ref="D10:D12"/>
    <mergeCell ref="E10:G10"/>
    <mergeCell ref="H10:I10"/>
    <mergeCell ref="J10:K10"/>
    <mergeCell ref="L10:M10"/>
    <mergeCell ref="J9:K9"/>
    <mergeCell ref="L9:M9"/>
    <mergeCell ref="N9:O9"/>
    <mergeCell ref="P9:Q9"/>
    <mergeCell ref="R9:S9"/>
    <mergeCell ref="N10:O10"/>
    <mergeCell ref="P10:Q10"/>
    <mergeCell ref="R10:S10"/>
    <mergeCell ref="T10:Y10"/>
    <mergeCell ref="Z10:AA10"/>
    <mergeCell ref="G11:G12"/>
    <mergeCell ref="H11:H12"/>
    <mergeCell ref="I11:I12"/>
    <mergeCell ref="J11:J12"/>
    <mergeCell ref="K11:K12"/>
    <mergeCell ref="A86:AD86"/>
    <mergeCell ref="R11:R12"/>
    <mergeCell ref="S11:S12"/>
    <mergeCell ref="U11:V11"/>
    <mergeCell ref="X11:Y11"/>
    <mergeCell ref="AB11:AC11"/>
    <mergeCell ref="U12:V12"/>
    <mergeCell ref="X12:Y12"/>
    <mergeCell ref="AB12:AC12"/>
    <mergeCell ref="L11:L12"/>
    <mergeCell ref="M11:M12"/>
    <mergeCell ref="N11:N12"/>
    <mergeCell ref="O11:O12"/>
    <mergeCell ref="P11:P12"/>
    <mergeCell ref="Q11:Q12"/>
    <mergeCell ref="E11:F12"/>
    <mergeCell ref="A81:T81"/>
    <mergeCell ref="A82:T82"/>
    <mergeCell ref="A83:AD83"/>
    <mergeCell ref="A84:AD84"/>
    <mergeCell ref="A85:AD85"/>
    <mergeCell ref="T88:X88"/>
    <mergeCell ref="AA88:AE88"/>
    <mergeCell ref="T89:X89"/>
    <mergeCell ref="AA89:AE89"/>
    <mergeCell ref="T90:X90"/>
    <mergeCell ref="AA90:AE90"/>
    <mergeCell ref="T91:X91"/>
    <mergeCell ref="AA91:AE91"/>
    <mergeCell ref="T93:X93"/>
    <mergeCell ref="AA93:AE93"/>
    <mergeCell ref="T94:X94"/>
    <mergeCell ref="AA94:AE94"/>
  </mergeCells>
  <conditionalFormatting sqref="E54:F54">
    <cfRule type="containsText" dxfId="43" priority="44" operator="containsText" text="kelurahan kandangan utara">
      <formula>NOT(ISERROR(SEARCH("kelurahan kandangan utara",E54)))</formula>
    </cfRule>
  </conditionalFormatting>
  <conditionalFormatting sqref="H54:I54">
    <cfRule type="containsText" dxfId="42" priority="43" operator="containsText" text="kelurahan kandangan utara">
      <formula>NOT(ISERROR(SEARCH("kelurahan kandangan utara",H54)))</formula>
    </cfRule>
  </conditionalFormatting>
  <conditionalFormatting sqref="J54:K54">
    <cfRule type="containsText" dxfId="41" priority="42" operator="containsText" text="kelurahan kandangan utara">
      <formula>NOT(ISERROR(SEARCH("kelurahan kandangan utara",J54)))</formula>
    </cfRule>
  </conditionalFormatting>
  <conditionalFormatting sqref="L54:O54">
    <cfRule type="containsText" dxfId="40" priority="41" operator="containsText" text="kelurahan kandangan utara">
      <formula>NOT(ISERROR(SEARCH("kelurahan kandangan utara",L54)))</formula>
    </cfRule>
  </conditionalFormatting>
  <conditionalFormatting sqref="E58:F58">
    <cfRule type="containsText" dxfId="39" priority="40" operator="containsText" text="kelurahan kandangan utara">
      <formula>NOT(ISERROR(SEARCH("kelurahan kandangan utara",E58)))</formula>
    </cfRule>
  </conditionalFormatting>
  <conditionalFormatting sqref="H58:I58">
    <cfRule type="containsText" dxfId="38" priority="39" operator="containsText" text="kelurahan kandangan utara">
      <formula>NOT(ISERROR(SEARCH("kelurahan kandangan utara",H58)))</formula>
    </cfRule>
  </conditionalFormatting>
  <conditionalFormatting sqref="J58:K58">
    <cfRule type="containsText" dxfId="37" priority="38" operator="containsText" text="kelurahan kandangan utara">
      <formula>NOT(ISERROR(SEARCH("kelurahan kandangan utara",J58)))</formula>
    </cfRule>
  </conditionalFormatting>
  <conditionalFormatting sqref="L58:O58">
    <cfRule type="containsText" dxfId="36" priority="37" operator="containsText" text="kelurahan kandangan utara">
      <formula>NOT(ISERROR(SEARCH("kelurahan kandangan utara",L58)))</formula>
    </cfRule>
  </conditionalFormatting>
  <conditionalFormatting sqref="E62:F62 H62:I62">
    <cfRule type="containsText" dxfId="35" priority="36" operator="containsText" text="kelurahan kandangan utara">
      <formula>NOT(ISERROR(SEARCH("kelurahan kandangan utara",E62)))</formula>
    </cfRule>
  </conditionalFormatting>
  <conditionalFormatting sqref="J62">
    <cfRule type="containsText" dxfId="34" priority="35" operator="containsText" text="kelurahan kandangan utara">
      <formula>NOT(ISERROR(SEARCH("kelurahan kandangan utara",J62)))</formula>
    </cfRule>
  </conditionalFormatting>
  <conditionalFormatting sqref="L62:O62">
    <cfRule type="containsText" dxfId="33" priority="34" operator="containsText" text="kelurahan kandangan utara">
      <formula>NOT(ISERROR(SEARCH("kelurahan kandangan utara",L62)))</formula>
    </cfRule>
  </conditionalFormatting>
  <conditionalFormatting sqref="E69:F69 H69:J69">
    <cfRule type="containsText" dxfId="32" priority="33" operator="containsText" text="kelurahan kandangan utara">
      <formula>NOT(ISERROR(SEARCH("kelurahan kandangan utara",E69)))</formula>
    </cfRule>
  </conditionalFormatting>
  <conditionalFormatting sqref="L69:O69">
    <cfRule type="containsText" dxfId="31" priority="32" operator="containsText" text="kelurahan kandangan utara">
      <formula>NOT(ISERROR(SEARCH("kelurahan kandangan utara",L69)))</formula>
    </cfRule>
  </conditionalFormatting>
  <conditionalFormatting sqref="J49">
    <cfRule type="containsText" dxfId="30" priority="31" operator="containsText" text="kandangan kota">
      <formula>NOT(ISERROR(SEARCH("kandangan kota",J49)))</formula>
    </cfRule>
  </conditionalFormatting>
  <conditionalFormatting sqref="J52">
    <cfRule type="containsText" dxfId="29" priority="30" operator="containsText" text="kandangan kota">
      <formula>NOT(ISERROR(SEARCH("kandangan kota",J52)))</formula>
    </cfRule>
  </conditionalFormatting>
  <conditionalFormatting sqref="J56">
    <cfRule type="containsText" dxfId="28" priority="29" operator="containsText" text="kandangan kota">
      <formula>NOT(ISERROR(SEARCH("kandangan kota",J56)))</formula>
    </cfRule>
  </conditionalFormatting>
  <conditionalFormatting sqref="L49:O49">
    <cfRule type="containsText" dxfId="27" priority="28" operator="containsText" text="kandangan kota">
      <formula>NOT(ISERROR(SEARCH("kandangan kota",L49)))</formula>
    </cfRule>
  </conditionalFormatting>
  <conditionalFormatting sqref="J60">
    <cfRule type="containsText" dxfId="26" priority="27" operator="containsText" text="kelurahan kandangan utara">
      <formula>NOT(ISERROR(SEARCH("kelurahan kandangan utara",J60)))</formula>
    </cfRule>
  </conditionalFormatting>
  <conditionalFormatting sqref="L60:O60">
    <cfRule type="containsText" dxfId="25" priority="26" operator="containsText" text="kandangan kota">
      <formula>NOT(ISERROR(SEARCH("kandangan kota",L60)))</formula>
    </cfRule>
  </conditionalFormatting>
  <conditionalFormatting sqref="J67">
    <cfRule type="containsText" dxfId="24" priority="25" operator="containsText" text="kandangan kota">
      <formula>NOT(ISERROR(SEARCH("kandangan kota",J67)))</formula>
    </cfRule>
  </conditionalFormatting>
  <conditionalFormatting sqref="L67:O67">
    <cfRule type="containsText" dxfId="23" priority="24" operator="containsText" text="kandangan kota">
      <formula>NOT(ISERROR(SEARCH("kandangan kota",L67)))</formula>
    </cfRule>
  </conditionalFormatting>
  <conditionalFormatting sqref="G54">
    <cfRule type="containsText" dxfId="22" priority="23" operator="containsText" text="kelurahan kandangan utara">
      <formula>NOT(ISERROR(SEARCH("kelurahan kandangan utara",G54)))</formula>
    </cfRule>
  </conditionalFormatting>
  <conditionalFormatting sqref="G58">
    <cfRule type="containsText" dxfId="21" priority="22" operator="containsText" text="kelurahan kandangan utara">
      <formula>NOT(ISERROR(SEARCH("kelurahan kandangan utara",G58)))</formula>
    </cfRule>
  </conditionalFormatting>
  <conditionalFormatting sqref="P54:Q54">
    <cfRule type="containsText" dxfId="20" priority="21" operator="containsText" text="kelurahan kandangan utara">
      <formula>NOT(ISERROR(SEARCH("kelurahan kandangan utara",P54)))</formula>
    </cfRule>
  </conditionalFormatting>
  <conditionalFormatting sqref="P58:Q58">
    <cfRule type="containsText" dxfId="19" priority="20" operator="containsText" text="kelurahan kandangan utara">
      <formula>NOT(ISERROR(SEARCH("kelurahan kandangan utara",P58)))</formula>
    </cfRule>
  </conditionalFormatting>
  <conditionalFormatting sqref="P62:Q62">
    <cfRule type="containsText" dxfId="18" priority="19" operator="containsText" text="kelurahan kandangan utara">
      <formula>NOT(ISERROR(SEARCH("kelurahan kandangan utara",P62)))</formula>
    </cfRule>
  </conditionalFormatting>
  <conditionalFormatting sqref="P69:Q69">
    <cfRule type="containsText" dxfId="17" priority="18" operator="containsText" text="kelurahan kandangan utara">
      <formula>NOT(ISERROR(SEARCH("kelurahan kandangan utara",P69)))</formula>
    </cfRule>
  </conditionalFormatting>
  <conditionalFormatting sqref="P49:Q49">
    <cfRule type="containsText" dxfId="16" priority="17" operator="containsText" text="kandangan kota">
      <formula>NOT(ISERROR(SEARCH("kandangan kota",P49)))</formula>
    </cfRule>
  </conditionalFormatting>
  <conditionalFormatting sqref="P60:Q60">
    <cfRule type="containsText" dxfId="15" priority="16" operator="containsText" text="kandangan kota">
      <formula>NOT(ISERROR(SEARCH("kandangan kota",P60)))</formula>
    </cfRule>
  </conditionalFormatting>
  <conditionalFormatting sqref="P67:Q67">
    <cfRule type="containsText" dxfId="14" priority="15" operator="containsText" text="kandangan kota">
      <formula>NOT(ISERROR(SEARCH("kandangan kota",P67)))</formula>
    </cfRule>
  </conditionalFormatting>
  <conditionalFormatting sqref="N50:N51">
    <cfRule type="containsText" dxfId="13" priority="14" operator="containsText" text="kandangan kota">
      <formula>NOT(ISERROR(SEARCH("kandangan kota",N50)))</formula>
    </cfRule>
  </conditionalFormatting>
  <conditionalFormatting sqref="P50:P51">
    <cfRule type="containsText" dxfId="12" priority="13" operator="containsText" text="kandangan kota">
      <formula>NOT(ISERROR(SEARCH("kandangan kota",P50)))</formula>
    </cfRule>
  </conditionalFormatting>
  <conditionalFormatting sqref="N53">
    <cfRule type="containsText" dxfId="11" priority="12" operator="containsText" text="kandangan kota">
      <formula>NOT(ISERROR(SEARCH("kandangan kota",N53)))</formula>
    </cfRule>
  </conditionalFormatting>
  <conditionalFormatting sqref="P53">
    <cfRule type="containsText" dxfId="10" priority="11" operator="containsText" text="kandangan kota">
      <formula>NOT(ISERROR(SEARCH("kandangan kota",P53)))</formula>
    </cfRule>
  </conditionalFormatting>
  <conditionalFormatting sqref="N57">
    <cfRule type="containsText" dxfId="9" priority="10" operator="containsText" text="kandangan kota">
      <formula>NOT(ISERROR(SEARCH("kandangan kota",N57)))</formula>
    </cfRule>
  </conditionalFormatting>
  <conditionalFormatting sqref="P57">
    <cfRule type="containsText" dxfId="8" priority="9" operator="containsText" text="kandangan kota">
      <formula>NOT(ISERROR(SEARCH("kandangan kota",P57)))</formula>
    </cfRule>
  </conditionalFormatting>
  <conditionalFormatting sqref="N55">
    <cfRule type="containsText" dxfId="7" priority="8" operator="containsText" text="kandangan kota">
      <formula>NOT(ISERROR(SEARCH("kandangan kota",N55)))</formula>
    </cfRule>
  </conditionalFormatting>
  <conditionalFormatting sqref="P55">
    <cfRule type="containsText" dxfId="6" priority="7" operator="containsText" text="kandangan kota">
      <formula>NOT(ISERROR(SEARCH("kandangan kota",P55)))</formula>
    </cfRule>
  </conditionalFormatting>
  <conditionalFormatting sqref="N59">
    <cfRule type="containsText" dxfId="5" priority="6" operator="containsText" text="kandangan kota">
      <formula>NOT(ISERROR(SEARCH("kandangan kota",N59)))</formula>
    </cfRule>
  </conditionalFormatting>
  <conditionalFormatting sqref="P59">
    <cfRule type="containsText" dxfId="4" priority="5" operator="containsText" text="kandangan kota">
      <formula>NOT(ISERROR(SEARCH("kandangan kota",P59)))</formula>
    </cfRule>
  </conditionalFormatting>
  <conditionalFormatting sqref="N61">
    <cfRule type="containsText" dxfId="3" priority="4" operator="containsText" text="kandangan kota">
      <formula>NOT(ISERROR(SEARCH("kandangan kota",N61)))</formula>
    </cfRule>
  </conditionalFormatting>
  <conditionalFormatting sqref="P61">
    <cfRule type="containsText" dxfId="2" priority="3" operator="containsText" text="kandangan kota">
      <formula>NOT(ISERROR(SEARCH("kandangan kota",P61)))</formula>
    </cfRule>
  </conditionalFormatting>
  <conditionalFormatting sqref="N63">
    <cfRule type="containsText" dxfId="1" priority="2" operator="containsText" text="kandangan kota">
      <formula>NOT(ISERROR(SEARCH("kandangan kota",N63)))</formula>
    </cfRule>
  </conditionalFormatting>
  <conditionalFormatting sqref="P63">
    <cfRule type="containsText" dxfId="0" priority="1" operator="containsText" text="kandangan kota">
      <formula>NOT(ISERROR(SEARCH("kandangan kota",P63)))</formula>
    </cfRule>
  </conditionalFormatting>
  <pageMargins left="0.7" right="0.7" top="0.75" bottom="0.75" header="0.3" footer="0.3"/>
  <pageSetup orientation="portrait" horizontalDpi="4294967292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2022-07-11T05:30:40Z</dcterms:created>
  <dcterms:modified xsi:type="dcterms:W3CDTF">2023-01-10T03:22:45Z</dcterms:modified>
</cp:coreProperties>
</file>